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140" activeTab="2"/>
  </bookViews>
  <sheets>
    <sheet name="Prompt" sheetId="3" r:id="rId1"/>
    <sheet name="Loan Payment Calculator" sheetId="1" r:id="rId2"/>
    <sheet name="Detailed Armotization Schedule" sheetId="2" r:id="rId3"/>
  </sheets>
  <externalReferences>
    <externalReference r:id="rId4"/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ategory_1_Fees">'[1]Airport Fees'!$B$3:$C$11</definedName>
    <definedName name="Category_2_Fees">'[1]Airport Fees'!$F$3:$G$11</definedName>
    <definedName name="Category_3_Fees">'[1]Airport Fees'!$J$3:$K$11</definedName>
    <definedName name="CBWorkbookPriority" hidden="1">-1591358542</definedName>
    <definedName name="Discount_Rates">[1]Discounts!$E$2:$H$3</definedName>
    <definedName name="Fare_Category">[1]Flights!$G$3:$O$4</definedName>
    <definedName name="Flights">[1]Flights!$A$1:$E$48</definedName>
    <definedName name="Pal_Workbook_GUID" hidden="1">"SARZE8Q9GZLNHF8MZDM1GYFW"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FALSE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hidden="1">#REF!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hidden="1">#REF!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hidden="1">#REF!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hidden="1">#REF!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100</definedName>
    <definedName name="PTree_SensitivityAnalysis_Inputs_6_Minimum" hidden="1">-100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0</definedName>
    <definedName name="PTree_SensitivityAnalysis_Inputs_6_VaryCell" hidden="1">#REF!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100</definedName>
    <definedName name="PTree_SensitivityAnalysis_Inputs_7_Minimum" hidden="1">-100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hidden="1">#REF!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100</definedName>
    <definedName name="PTree_SensitivityAnalysis_Inputs_8_Minimum" hidden="1">-100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0</definedName>
    <definedName name="PTree_SensitivityAnalysis_Inputs_8_VaryCell" hidden="1">#REF!</definedName>
    <definedName name="PTree_SensitivityAnalysis_Inputs_Count" hidden="1">8</definedName>
    <definedName name="PTree_SensitivityAnalysis_Output_AlternateCellLabel" hidden="1">""</definedName>
    <definedName name="PTree_SensitivityAnalysis_Output_Model" hidden="1">PTreeObjectReference(PTDecisionTree_9,[2]treeCalc_9!$A$1)</definedName>
    <definedName name="PTree_SensitivityAnalysis_Output_OutputType" hidden="1">1</definedName>
    <definedName name="PTree_SensitivityAnalysis_Output_StartingNode" hidden="1">PTreeObjectReference(PTDecisionTreeNode_9_8,#REF!)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TRUE</definedName>
    <definedName name="riskATSSreportsSelected" hidden="1">TRUE</definedName>
    <definedName name="riskATSSsummaryReport" hidden="1">TRUE</definedName>
    <definedName name="riskATSStornadoGraph" hidden="1">FALSE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RiskCellHasTokens(262144+512+524288)</definedName>
    <definedName name="RiskIsOutput" hidden="1">RiskCellHasTokens(1024)</definedName>
    <definedName name="RiskIsStatistics" hidden="1">RiskCellHasTokens(4096+32768+65536)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reeList" hidden="1">"00000100100000000000000000000000000000000000000000000000000000000000000000000000000000000000000000000000000000000000000000000000000000000000000000000000000000000000000000000000000000000000000000000000"</definedName>
  </definedNames>
  <calcPr calcId="144525"/>
</workbook>
</file>

<file path=xl/sharedStrings.xml><?xml version="1.0" encoding="utf-8"?>
<sst xmlns="http://schemas.openxmlformats.org/spreadsheetml/2006/main" count="47" uniqueCount="38">
  <si>
    <r>
      <rPr>
        <b/>
        <sz val="14"/>
        <color theme="1"/>
        <rFont val="Calibri"/>
        <charset val="134"/>
        <scheme val="minor"/>
      </rPr>
      <t>Prompt:</t>
    </r>
    <r>
      <rPr>
        <sz val="14"/>
        <color theme="1"/>
        <rFont val="Calibri"/>
        <charset val="134"/>
        <scheme val="minor"/>
      </rPr>
      <t xml:space="preserve">
Midwest Bank &amp; Trust has asked you to create a Mortgage Payment Calculator and detailed amortization schedule that loan officers can use when answering potential customers’ questions about the terms of mortgages under consideration. Customers usually evaluate several mortgages – each with different terms – at the same time.</t>
    </r>
  </si>
  <si>
    <r>
      <rPr>
        <b/>
        <sz val="16"/>
        <color theme="0"/>
        <rFont val="Calibri"/>
        <charset val="134"/>
        <scheme val="minor"/>
      </rPr>
      <t xml:space="preserve">Loan Payment Calculator </t>
    </r>
    <r>
      <rPr>
        <b/>
        <sz val="16"/>
        <color theme="0"/>
        <rFont val="Calibri"/>
        <charset val="134"/>
      </rPr>
      <t>—</t>
    </r>
    <r>
      <rPr>
        <b/>
        <sz val="17.6"/>
        <color theme="0"/>
        <rFont val="Calibri"/>
        <charset val="134"/>
      </rPr>
      <t xml:space="preserve"> Midwest Bank &amp; Trust</t>
    </r>
  </si>
  <si>
    <t>Mortgage Insurance Rates</t>
  </si>
  <si>
    <t>Mortgage I</t>
  </si>
  <si>
    <t>Mortgage II</t>
  </si>
  <si>
    <t>Mortgage III</t>
  </si>
  <si>
    <t>Mortgage Length</t>
  </si>
  <si>
    <t>Sale Price (Value)</t>
  </si>
  <si>
    <t>Loan to Value Ratio</t>
  </si>
  <si>
    <t>30</t>
  </si>
  <si>
    <t>Less than 30 Years</t>
  </si>
  <si>
    <t>Down Payment</t>
  </si>
  <si>
    <t>Interest Rate</t>
  </si>
  <si>
    <t>Loan Term (in years)</t>
  </si>
  <si>
    <t>Loan Amount</t>
  </si>
  <si>
    <t>Payment Breakdown</t>
  </si>
  <si>
    <t>Monthly Payment</t>
  </si>
  <si>
    <t>PMI</t>
  </si>
  <si>
    <t>Total Monthly Payment (P&amp;I)</t>
  </si>
  <si>
    <t>Loan to value ratio</t>
  </si>
  <si>
    <r>
      <rPr>
        <b/>
        <sz val="16"/>
        <color theme="0"/>
        <rFont val="Calibri"/>
        <charset val="134"/>
        <scheme val="minor"/>
      </rPr>
      <t xml:space="preserve">Amortization Schedule </t>
    </r>
    <r>
      <rPr>
        <b/>
        <sz val="16"/>
        <color theme="0"/>
        <rFont val="Calibri"/>
        <charset val="134"/>
      </rPr>
      <t>—</t>
    </r>
    <r>
      <rPr>
        <b/>
        <sz val="17.6"/>
        <color theme="0"/>
        <rFont val="Calibri"/>
        <charset val="134"/>
      </rPr>
      <t xml:space="preserve"> Midwest Bank &amp; Trust</t>
    </r>
  </si>
  <si>
    <t>Total Amount Paid</t>
  </si>
  <si>
    <t>Select Loan</t>
  </si>
  <si>
    <t>Year</t>
  </si>
  <si>
    <t>Interest</t>
  </si>
  <si>
    <t>Principal</t>
  </si>
  <si>
    <t>Total</t>
  </si>
  <si>
    <t>PV</t>
  </si>
  <si>
    <t>RATE</t>
  </si>
  <si>
    <t>NPER</t>
  </si>
  <si>
    <t>Months per Year</t>
  </si>
  <si>
    <t>Rate per Month</t>
  </si>
  <si>
    <t>Repayment Periods</t>
  </si>
  <si>
    <t>Amortization Schedule</t>
  </si>
  <si>
    <t>Month</t>
  </si>
  <si>
    <t>Interest 
Payment</t>
  </si>
  <si>
    <t>Principal 
Payment</t>
  </si>
  <si>
    <t>Remaining 
Principal</t>
  </si>
</sst>
</file>

<file path=xl/styles.xml><?xml version="1.0" encoding="utf-8"?>
<styleSheet xmlns="http://schemas.openxmlformats.org/spreadsheetml/2006/main">
  <numFmts count="8">
    <numFmt numFmtId="176" formatCode="&quot;$&quot;#,##0"/>
    <numFmt numFmtId="177" formatCode="&quot;$&quot;#,##0.00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38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6"/>
      <name val="Calibri"/>
      <charset val="134"/>
      <scheme val="minor"/>
    </font>
    <font>
      <sz val="1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2"/>
      <color rgb="FF3F3F3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6"/>
      <color theme="0"/>
      <name val="Calibri"/>
      <charset val="134"/>
    </font>
    <font>
      <b/>
      <sz val="17.6"/>
      <color theme="0"/>
      <name val="Calibri"/>
      <charset val="134"/>
    </font>
    <font>
      <b/>
      <sz val="14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/>
        <bgColor theme="5" tint="0.79998168889431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theme="5" tint="0.399975585192419"/>
      </left>
      <right/>
      <top/>
      <bottom style="thin">
        <color theme="5" tint="0.399975585192419"/>
      </bottom>
      <diagonal/>
    </border>
    <border>
      <left/>
      <right/>
      <top/>
      <bottom style="thin">
        <color theme="5" tint="0.399975585192419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/>
      <right style="thin">
        <color theme="5" tint="0.399975585192419"/>
      </right>
      <top style="thin">
        <color theme="5" tint="0.39997558519241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0" borderId="0"/>
    <xf numFmtId="0" fontId="17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1" fillId="2" borderId="0" applyNumberFormat="0" applyBorder="0" applyAlignment="0" applyProtection="0"/>
    <xf numFmtId="0" fontId="19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8" fillId="15" borderId="13" applyNumberFormat="0" applyAlignment="0" applyProtection="0"/>
    <xf numFmtId="44" fontId="21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17" borderId="12" applyNumberFormat="0" applyFont="0" applyAlignment="0" applyProtection="0">
      <alignment vertical="center"/>
    </xf>
    <xf numFmtId="0" fontId="25" fillId="14" borderId="1" applyNumberFormat="0" applyAlignment="0" applyProtection="0"/>
    <xf numFmtId="0" fontId="4" fillId="0" borderId="0" applyNumberFormat="0" applyFill="0" applyBorder="0" applyAlignment="0" applyProtection="0"/>
    <xf numFmtId="0" fontId="26" fillId="15" borderId="1" applyNumberFormat="0" applyAlignment="0" applyProtection="0"/>
    <xf numFmtId="0" fontId="27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/>
    <xf numFmtId="178" fontId="21" fillId="0" borderId="0" applyFont="0" applyFill="0" applyBorder="0" applyAlignment="0" applyProtection="0">
      <alignment vertical="center"/>
    </xf>
    <xf numFmtId="0" fontId="33" fillId="29" borderId="15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2" borderId="0" xfId="18" applyFont="1" applyBorder="1" applyAlignment="1">
      <alignment horizontal="left"/>
    </xf>
    <xf numFmtId="0" fontId="1" fillId="0" borderId="0" xfId="18" applyFont="1" applyFill="1" applyBorder="1"/>
    <xf numFmtId="0" fontId="1" fillId="0" borderId="0" xfId="18" applyFont="1" applyFill="1"/>
    <xf numFmtId="0" fontId="2" fillId="2" borderId="0" xfId="18" applyFont="1" applyBorder="1"/>
    <xf numFmtId="0" fontId="3" fillId="3" borderId="1" xfId="16" applyBorder="1"/>
    <xf numFmtId="0" fontId="4" fillId="0" borderId="2" xfId="32" applyBorder="1"/>
    <xf numFmtId="0" fontId="0" fillId="0" borderId="2" xfId="0" applyBorder="1"/>
    <xf numFmtId="0" fontId="4" fillId="0" borderId="3" xfId="35" applyAlignment="1">
      <alignment horizontal="center" wrapText="1"/>
    </xf>
    <xf numFmtId="6" fontId="0" fillId="0" borderId="0" xfId="0" applyNumberFormat="1" applyAlignment="1">
      <alignment horizontal="center"/>
    </xf>
    <xf numFmtId="10" fontId="0" fillId="0" borderId="0" xfId="48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6" fontId="5" fillId="0" borderId="0" xfId="44" applyNumberFormat="1" applyBorder="1"/>
    <xf numFmtId="0" fontId="4" fillId="0" borderId="0" xfId="35" applyBorder="1" applyAlignment="1">
      <alignment horizontal="center" wrapText="1"/>
    </xf>
    <xf numFmtId="0" fontId="3" fillId="4" borderId="0" xfId="17" applyBorder="1" applyAlignment="1">
      <alignment horizontal="center"/>
    </xf>
    <xf numFmtId="6" fontId="0" fillId="0" borderId="0" xfId="0" applyNumberFormat="1" applyBorder="1" applyAlignment="1">
      <alignment horizontal="center"/>
    </xf>
    <xf numFmtId="6" fontId="0" fillId="0" borderId="0" xfId="0" applyNumberFormat="1"/>
    <xf numFmtId="176" fontId="0" fillId="0" borderId="0" xfId="0" applyNumberFormat="1" applyBorder="1" applyAlignment="1">
      <alignment horizontal="center"/>
    </xf>
    <xf numFmtId="8" fontId="0" fillId="0" borderId="0" xfId="0" applyNumberFormat="1"/>
    <xf numFmtId="0" fontId="2" fillId="5" borderId="4" xfId="0" applyFont="1" applyFill="1" applyBorder="1" applyAlignment="1"/>
    <xf numFmtId="0" fontId="1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6" fillId="5" borderId="7" xfId="16" applyFont="1" applyFill="1" applyBorder="1"/>
    <xf numFmtId="0" fontId="6" fillId="5" borderId="8" xfId="16" applyFont="1" applyFill="1" applyBorder="1"/>
    <xf numFmtId="0" fontId="4" fillId="6" borderId="6" xfId="35" applyFont="1" applyFill="1" applyBorder="1" applyAlignment="1">
      <alignment horizontal="center" wrapText="1"/>
    </xf>
    <xf numFmtId="177" fontId="0" fillId="6" borderId="7" xfId="0" applyNumberFormat="1" applyFont="1" applyFill="1" applyBorder="1" applyAlignment="1">
      <alignment horizontal="center"/>
    </xf>
    <xf numFmtId="177" fontId="7" fillId="6" borderId="8" xfId="0" applyNumberFormat="1" applyFont="1" applyFill="1" applyBorder="1" applyAlignment="1">
      <alignment horizontal="center"/>
    </xf>
    <xf numFmtId="0" fontId="4" fillId="7" borderId="6" xfId="35" applyFont="1" applyFill="1" applyBorder="1" applyAlignment="1">
      <alignment horizontal="center" wrapText="1"/>
    </xf>
    <xf numFmtId="177" fontId="7" fillId="6" borderId="7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1" applyFont="1" applyFill="1" applyBorder="1"/>
    <xf numFmtId="0" fontId="1" fillId="8" borderId="9" xfId="18" applyFont="1" applyFill="1" applyBorder="1"/>
    <xf numFmtId="0" fontId="8" fillId="0" borderId="0" xfId="1" applyFont="1" applyFill="1"/>
    <xf numFmtId="0" fontId="8" fillId="0" borderId="9" xfId="1" applyFont="1" applyFill="1" applyBorder="1"/>
    <xf numFmtId="0" fontId="9" fillId="0" borderId="9" xfId="1" applyFont="1" applyFill="1" applyBorder="1" applyAlignment="1">
      <alignment horizontal="center"/>
    </xf>
    <xf numFmtId="0" fontId="8" fillId="0" borderId="9" xfId="1" applyFont="1" applyFill="1" applyBorder="1" applyAlignment="1">
      <alignment horizontal="right" vertical="center"/>
    </xf>
    <xf numFmtId="177" fontId="8" fillId="9" borderId="9" xfId="31" applyNumberFormat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right"/>
    </xf>
    <xf numFmtId="10" fontId="8" fillId="0" borderId="9" xfId="1" applyNumberFormat="1" applyFont="1" applyFill="1" applyBorder="1" applyAlignment="1">
      <alignment horizontal="center"/>
    </xf>
    <xf numFmtId="0" fontId="8" fillId="0" borderId="9" xfId="1" applyFont="1" applyFill="1" applyBorder="1" applyAlignment="1">
      <alignment horizontal="center"/>
    </xf>
    <xf numFmtId="177" fontId="10" fillId="0" borderId="9" xfId="33" applyNumberFormat="1" applyFont="1" applyFill="1" applyBorder="1" applyAlignment="1">
      <alignment horizontal="center"/>
    </xf>
    <xf numFmtId="177" fontId="8" fillId="10" borderId="9" xfId="27" applyNumberFormat="1" applyFont="1" applyFill="1" applyBorder="1" applyAlignment="1">
      <alignment horizontal="center"/>
    </xf>
    <xf numFmtId="9" fontId="8" fillId="0" borderId="9" xfId="48" applyFont="1" applyFill="1" applyBorder="1"/>
    <xf numFmtId="0" fontId="8" fillId="0" borderId="0" xfId="1" applyFont="1" applyFill="1" applyBorder="1" applyAlignment="1">
      <alignment horizontal="right" wrapText="1"/>
    </xf>
    <xf numFmtId="177" fontId="8" fillId="0" borderId="0" xfId="1" applyNumberFormat="1" applyFont="1" applyFill="1" applyBorder="1" applyAlignment="1">
      <alignment horizontal="center" vertical="center"/>
    </xf>
    <xf numFmtId="8" fontId="8" fillId="0" borderId="0" xfId="1" applyNumberFormat="1" applyFont="1" applyFill="1" applyBorder="1"/>
    <xf numFmtId="0" fontId="11" fillId="0" borderId="9" xfId="18" applyFont="1" applyFill="1" applyBorder="1"/>
    <xf numFmtId="0" fontId="9" fillId="2" borderId="9" xfId="18" applyFont="1" applyBorder="1" applyAlignment="1">
      <alignment horizontal="center" vertical="center" wrapText="1"/>
    </xf>
    <xf numFmtId="0" fontId="12" fillId="2" borderId="9" xfId="18" applyFont="1" applyBorder="1" applyAlignment="1">
      <alignment vertical="center"/>
    </xf>
    <xf numFmtId="0" fontId="13" fillId="5" borderId="9" xfId="1" applyNumberFormat="1" applyFont="1" applyFill="1" applyBorder="1" applyAlignment="1">
      <alignment horizontal="center" vertical="center" wrapText="1"/>
    </xf>
    <xf numFmtId="10" fontId="14" fillId="6" borderId="9" xfId="1" applyNumberFormat="1" applyFont="1" applyFill="1" applyBorder="1" applyAlignment="1">
      <alignment horizontal="center" vertical="center" wrapText="1"/>
    </xf>
    <xf numFmtId="10" fontId="14" fillId="0" borderId="9" xfId="1" applyNumberFormat="1" applyFont="1" applyBorder="1" applyAlignment="1">
      <alignment horizontal="center" vertical="center" wrapText="1"/>
    </xf>
    <xf numFmtId="0" fontId="9" fillId="2" borderId="9" xfId="18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</cellXfs>
  <cellStyles count="50">
    <cellStyle name="Normal" xfId="0" builtinId="0"/>
    <cellStyle name="Normal 2 3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1">
    <dxf>
      <border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ior/Documents/GitHub/Excel_Projects///apporto.com/dfs/IIT/Users/lodey_iit/Desktop/Excel%20samples/Look%20up%20functions,%20Finance%20functions%20and%20Visual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ior/Documents/GitHub/Excel_Projects///apporto.com/dfs/Users/edurango/AppData/Local/Temp/tem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blem 1"/>
      <sheetName val="Flights"/>
      <sheetName val="Discounts"/>
      <sheetName val="Airport Fe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reeCalc_9"/>
      <sheetName val="treeCalc_6"/>
      <sheetName val="__PT_treeCalc_9 (2)"/>
      <sheetName val="__PT_treeCalc_6 (2)"/>
      <sheetName val="Goal Seek"/>
      <sheetName val="Sensitivity Analysis"/>
      <sheetName val="goalSeekInfo"/>
      <sheetName val="senseInfo"/>
      <sheetName val="RiskSerializationData"/>
      <sheetName val="#REF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showGridLines="0" workbookViewId="0">
      <selection activeCell="B2" sqref="B2:I7"/>
    </sheetView>
  </sheetViews>
  <sheetFormatPr defaultColWidth="9" defaultRowHeight="14"/>
  <cols>
    <col min="1" max="16384" width="9.140625" style="2"/>
  </cols>
  <sheetData>
    <row r="1" spans="1:1">
      <c r="A1"/>
    </row>
    <row r="2" ht="109.5" customHeight="1" spans="2:9">
      <c r="B2" s="55" t="s">
        <v>0</v>
      </c>
      <c r="C2" s="55"/>
      <c r="D2" s="55"/>
      <c r="E2" s="55"/>
      <c r="F2" s="55"/>
      <c r="G2" s="55"/>
      <c r="H2" s="55"/>
      <c r="I2" s="55"/>
    </row>
    <row r="3" ht="15" hidden="1" customHeight="1" spans="2:9">
      <c r="B3" s="55"/>
      <c r="C3" s="55"/>
      <c r="D3" s="55"/>
      <c r="E3" s="55"/>
      <c r="F3" s="55"/>
      <c r="G3" s="55"/>
      <c r="H3" s="55"/>
      <c r="I3" s="55"/>
    </row>
    <row r="4" ht="15" hidden="1" customHeight="1" spans="2:9">
      <c r="B4" s="55"/>
      <c r="C4" s="55"/>
      <c r="D4" s="55"/>
      <c r="E4" s="55"/>
      <c r="F4" s="55"/>
      <c r="G4" s="55"/>
      <c r="H4" s="55"/>
      <c r="I4" s="55"/>
    </row>
    <row r="5" ht="15" customHeight="1" spans="2:9">
      <c r="B5" s="55"/>
      <c r="C5" s="55"/>
      <c r="D5" s="55"/>
      <c r="E5" s="55"/>
      <c r="F5" s="55"/>
      <c r="G5" s="55"/>
      <c r="H5" s="55"/>
      <c r="I5" s="55"/>
    </row>
    <row r="6" ht="15" customHeight="1" spans="2:9">
      <c r="B6" s="55"/>
      <c r="C6" s="55"/>
      <c r="D6" s="55"/>
      <c r="E6" s="55"/>
      <c r="F6" s="55"/>
      <c r="G6" s="55"/>
      <c r="H6" s="55"/>
      <c r="I6" s="55"/>
    </row>
    <row r="7" ht="15" customHeight="1" spans="2:9">
      <c r="B7" s="55"/>
      <c r="C7" s="55"/>
      <c r="D7" s="55"/>
      <c r="E7" s="55"/>
      <c r="F7" s="55"/>
      <c r="G7" s="55"/>
      <c r="H7" s="55"/>
      <c r="I7" s="55"/>
    </row>
  </sheetData>
  <mergeCells count="5">
    <mergeCell ref="B1:XFD1"/>
    <mergeCell ref="A2:A1048576"/>
    <mergeCell ref="B2:I7"/>
    <mergeCell ref="J2:XFD7"/>
    <mergeCell ref="B8:XFD104857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8"/>
  <sheetViews>
    <sheetView showGridLines="0" zoomScalePageLayoutView="125" workbookViewId="0">
      <selection activeCell="C17" sqref="C17"/>
    </sheetView>
  </sheetViews>
  <sheetFormatPr defaultColWidth="8.859375" defaultRowHeight="14.8"/>
  <cols>
    <col min="1" max="1" width="9.7109375" style="32" customWidth="1"/>
    <col min="2" max="2" width="31.4296875" style="32" customWidth="1"/>
    <col min="3" max="5" width="18.7109375" style="32" customWidth="1"/>
    <col min="6" max="6" width="8.859375" style="32"/>
    <col min="7" max="7" width="2.2890625" style="32" customWidth="1"/>
    <col min="8" max="8" width="11.140625" style="32" customWidth="1"/>
    <col min="9" max="9" width="8.140625" style="32" customWidth="1"/>
    <col min="10" max="16384" width="8.859375" style="32"/>
  </cols>
  <sheetData>
    <row r="3" ht="22" spans="2:5">
      <c r="B3" s="33" t="s">
        <v>1</v>
      </c>
      <c r="C3" s="33"/>
      <c r="D3" s="33"/>
      <c r="E3" s="48"/>
    </row>
    <row r="4" spans="1:10">
      <c r="A4" s="34"/>
      <c r="B4" s="35"/>
      <c r="C4" s="35"/>
      <c r="D4" s="35"/>
      <c r="E4" s="35"/>
      <c r="F4" s="34"/>
      <c r="G4" s="34"/>
      <c r="H4" s="49" t="s">
        <v>2</v>
      </c>
      <c r="I4" s="49"/>
      <c r="J4" s="49"/>
    </row>
    <row r="5" ht="15.6" customHeight="1" spans="1:10">
      <c r="A5" s="34"/>
      <c r="B5" s="35"/>
      <c r="C5" s="36" t="s">
        <v>3</v>
      </c>
      <c r="D5" s="36" t="s">
        <v>4</v>
      </c>
      <c r="E5" s="36" t="s">
        <v>5</v>
      </c>
      <c r="F5" s="34"/>
      <c r="G5" s="34"/>
      <c r="H5" s="50"/>
      <c r="I5" s="54" t="s">
        <v>6</v>
      </c>
      <c r="J5" s="54"/>
    </row>
    <row r="6" ht="25" spans="1:10">
      <c r="A6" s="34"/>
      <c r="B6" s="37" t="s">
        <v>7</v>
      </c>
      <c r="C6" s="38">
        <v>200000</v>
      </c>
      <c r="D6" s="38">
        <v>500000</v>
      </c>
      <c r="E6" s="38">
        <v>500000</v>
      </c>
      <c r="F6" s="34"/>
      <c r="G6" s="34"/>
      <c r="H6" s="51" t="s">
        <v>8</v>
      </c>
      <c r="I6" s="51" t="s">
        <v>9</v>
      </c>
      <c r="J6" s="51" t="s">
        <v>10</v>
      </c>
    </row>
    <row r="7" spans="1:10">
      <c r="A7" s="34"/>
      <c r="B7" s="37" t="s">
        <v>11</v>
      </c>
      <c r="C7" s="38">
        <v>5000</v>
      </c>
      <c r="D7" s="38">
        <v>75000</v>
      </c>
      <c r="E7" s="38">
        <v>100000</v>
      </c>
      <c r="F7" s="34"/>
      <c r="G7" s="34"/>
      <c r="H7" s="52">
        <v>0.8001</v>
      </c>
      <c r="I7" s="52">
        <v>0.0032</v>
      </c>
      <c r="J7" s="52">
        <v>0.0019</v>
      </c>
    </row>
    <row r="8" ht="23.45" customHeight="1" spans="1:10">
      <c r="A8" s="34"/>
      <c r="B8" s="39" t="s">
        <v>12</v>
      </c>
      <c r="C8" s="40">
        <v>0.065</v>
      </c>
      <c r="D8" s="40">
        <v>0.0575</v>
      </c>
      <c r="E8" s="40">
        <v>0.0575</v>
      </c>
      <c r="F8" s="34"/>
      <c r="G8" s="34"/>
      <c r="H8" s="53">
        <v>0.85</v>
      </c>
      <c r="I8" s="53">
        <v>0.0052</v>
      </c>
      <c r="J8" s="53">
        <v>0.0023</v>
      </c>
    </row>
    <row r="9" spans="1:10">
      <c r="A9" s="34"/>
      <c r="B9" s="39" t="s">
        <v>13</v>
      </c>
      <c r="C9" s="41">
        <v>30</v>
      </c>
      <c r="D9" s="41">
        <v>20</v>
      </c>
      <c r="E9" s="41">
        <v>20</v>
      </c>
      <c r="F9" s="34"/>
      <c r="G9" s="34"/>
      <c r="H9" s="52">
        <v>0.9</v>
      </c>
      <c r="I9" s="52">
        <v>0.0078</v>
      </c>
      <c r="J9" s="52">
        <v>0.0026</v>
      </c>
    </row>
    <row r="10" spans="1:10">
      <c r="A10" s="34"/>
      <c r="B10" s="39" t="s">
        <v>14</v>
      </c>
      <c r="C10" s="42">
        <f>C6-C7</f>
        <v>195000</v>
      </c>
      <c r="D10" s="42">
        <f>D6-D7</f>
        <v>425000</v>
      </c>
      <c r="E10" s="42">
        <f>E6-E7</f>
        <v>400000</v>
      </c>
      <c r="F10" s="34"/>
      <c r="G10" s="34"/>
      <c r="H10" s="53">
        <v>0.95</v>
      </c>
      <c r="I10" s="53">
        <v>0.009</v>
      </c>
      <c r="J10" s="53">
        <v>0.0079</v>
      </c>
    </row>
    <row r="11" spans="2:5">
      <c r="B11" s="39"/>
      <c r="C11" s="41"/>
      <c r="D11" s="41"/>
      <c r="E11" s="41"/>
    </row>
    <row r="12" spans="2:5">
      <c r="B12" s="39"/>
      <c r="C12" s="36" t="s">
        <v>15</v>
      </c>
      <c r="D12" s="36"/>
      <c r="E12" s="36"/>
    </row>
    <row r="13" spans="2:5">
      <c r="B13" s="39"/>
      <c r="C13" s="36" t="s">
        <v>3</v>
      </c>
      <c r="D13" s="36" t="s">
        <v>4</v>
      </c>
      <c r="E13" s="36" t="s">
        <v>5</v>
      </c>
    </row>
    <row r="14" spans="2:5">
      <c r="B14" s="39" t="s">
        <v>16</v>
      </c>
      <c r="C14" s="43">
        <f>PMT(C$8/12,C$9*12,-C$10)</f>
        <v>1232.53264581128</v>
      </c>
      <c r="D14" s="43">
        <f>PMT(D$8/12,D$9*12,-D$10)</f>
        <v>2983.85490845198</v>
      </c>
      <c r="E14" s="43">
        <f>PMT(E$8/12,E$9*12,-E$10)</f>
        <v>2808.33403148422</v>
      </c>
    </row>
    <row r="15" spans="2:5">
      <c r="B15" s="39" t="s">
        <v>17</v>
      </c>
      <c r="C15" s="43">
        <f>IF(C$17&lt;=80%,0,IF(AND(C$17&gt;80%,C$9&gt;=30),C$10*VLOOKUP(C$17,$H$6:$J$10,2,TRUE)/12,C$10*VLOOKUP(C$17,$H$6:$J$10,3,TRUE)/12))</f>
        <v>146.25</v>
      </c>
      <c r="D15" s="43">
        <f>IF(D$17&lt;=80%,0,IF(AND(D$17&gt;80%,D$9&gt;=30),D$10*VLOOKUP(D$17,$H$6:$J$10,2,TRUE)/12,D$10*VLOOKUP(D$17,$H$6:$J$10,3,TRUE)/12))</f>
        <v>81.4583333333333</v>
      </c>
      <c r="E15" s="43">
        <f>IF(E$17&lt;=80%,0,IF(AND(E$17&gt;80%,E$9&gt;=30),E$10*VLOOKUP(E$17,$H$6:$J$10,2,TRUE)/12,E$10*VLOOKUP(E$17,$H$6:$J$10,3,TRUE)/12))</f>
        <v>0</v>
      </c>
    </row>
    <row r="16" spans="2:5">
      <c r="B16" s="39" t="s">
        <v>18</v>
      </c>
      <c r="C16" s="43">
        <f>C14+C15</f>
        <v>1378.78264581128</v>
      </c>
      <c r="D16" s="43">
        <f>D14+D15</f>
        <v>3065.31324178531</v>
      </c>
      <c r="E16" s="43">
        <f>E14+E15</f>
        <v>2808.33403148422</v>
      </c>
    </row>
    <row r="17" spans="2:5">
      <c r="B17" s="39" t="s">
        <v>19</v>
      </c>
      <c r="C17" s="44">
        <f>C10/C6</f>
        <v>0.975</v>
      </c>
      <c r="D17" s="44">
        <f>D10/D6</f>
        <v>0.85</v>
      </c>
      <c r="E17" s="44">
        <f>E10/E6</f>
        <v>0.8</v>
      </c>
    </row>
    <row r="18" spans="2:4">
      <c r="B18" s="45"/>
      <c r="C18" s="46"/>
      <c r="D18" s="47"/>
    </row>
  </sheetData>
  <mergeCells count="3">
    <mergeCell ref="H4:J4"/>
    <mergeCell ref="I5:J5"/>
    <mergeCell ref="C12:E1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2"/>
  <sheetViews>
    <sheetView showGridLines="0" tabSelected="1" zoomScale="80" zoomScaleNormal="80" workbookViewId="0">
      <selection activeCell="L5" sqref="L5"/>
    </sheetView>
  </sheetViews>
  <sheetFormatPr defaultColWidth="9.5703125" defaultRowHeight="14"/>
  <cols>
    <col min="1" max="1" width="15.2890625" style="2" customWidth="1"/>
    <col min="2" max="2" width="13.859375" style="2" customWidth="1"/>
    <col min="3" max="4" width="10.5703125" style="2" customWidth="1"/>
    <col min="5" max="5" width="11.2890625" style="2" customWidth="1"/>
    <col min="6" max="6" width="13.4296875" style="2" customWidth="1"/>
    <col min="7" max="8" width="13" style="2" customWidth="1"/>
    <col min="9" max="9" width="25.5703125" style="2" customWidth="1"/>
    <col min="10" max="12" width="12.7109375" style="2" customWidth="1"/>
    <col min="13" max="16384" width="9.5703125" style="2"/>
  </cols>
  <sheetData>
    <row r="1" customFormat="1" ht="22" spans="1:6">
      <c r="A1" s="3" t="s">
        <v>20</v>
      </c>
      <c r="B1" s="3"/>
      <c r="C1" s="3"/>
      <c r="D1" s="3"/>
      <c r="E1" s="3"/>
      <c r="F1" s="3"/>
    </row>
    <row r="2" s="1" customFormat="1" ht="14.45" customHeight="1" spans="1:4">
      <c r="A2" s="4"/>
      <c r="B2" s="4"/>
      <c r="C2" s="4"/>
      <c r="D2" s="5"/>
    </row>
    <row r="3" s="1" customFormat="1" ht="24" customHeight="1" spans="1:12">
      <c r="A3" s="4"/>
      <c r="B3" s="4"/>
      <c r="C3" s="4"/>
      <c r="D3" s="5"/>
      <c r="I3" s="21"/>
      <c r="J3" s="22" t="s">
        <v>21</v>
      </c>
      <c r="K3" s="22"/>
      <c r="L3" s="22"/>
    </row>
    <row r="4" s="1" customFormat="1" ht="27" customHeight="1" spans="1:16">
      <c r="A4" s="6" t="s">
        <v>22</v>
      </c>
      <c r="B4" s="7" t="s">
        <v>3</v>
      </c>
      <c r="C4" s="4"/>
      <c r="D4" s="5"/>
      <c r="I4" s="23" t="s">
        <v>23</v>
      </c>
      <c r="J4" s="24" t="s">
        <v>24</v>
      </c>
      <c r="K4" s="24" t="s">
        <v>25</v>
      </c>
      <c r="L4" s="25" t="s">
        <v>26</v>
      </c>
      <c r="M4"/>
      <c r="N4"/>
      <c r="O4"/>
      <c r="P4"/>
    </row>
    <row r="5" customFormat="1" ht="14.75" spans="1:17">
      <c r="A5" s="8"/>
      <c r="B5" s="9"/>
      <c r="C5" s="9"/>
      <c r="D5" s="9"/>
      <c r="E5" s="9"/>
      <c r="F5" s="9"/>
      <c r="I5" s="26">
        <v>1</v>
      </c>
      <c r="J5" s="27">
        <f t="shared" ref="J5:J34" si="0">IFERROR(-CUMIPMT($E$9,$F$9,$A$9,$I5*12-11,$I5*12,0),"")</f>
        <v>12610.8270852634</v>
      </c>
      <c r="K5" s="27">
        <f t="shared" ref="K5:K34" si="1">IFERROR(-CUMPRINC($E$9,$F$9,$A$9,$I5*12-11,$I5*12,0),"")</f>
        <v>2179.56466447201</v>
      </c>
      <c r="L5" s="28">
        <f t="shared" ref="L5:L34" si="2">IFERROR(J5+K5,"")</f>
        <v>14790.3917497354</v>
      </c>
      <c r="M5" s="31"/>
      <c r="N5" s="31"/>
      <c r="O5" s="2"/>
      <c r="P5" s="2"/>
      <c r="Q5" s="2"/>
    </row>
    <row r="6" customFormat="1" spans="9:12">
      <c r="I6" s="29">
        <v>2</v>
      </c>
      <c r="J6" s="27">
        <f t="shared" si="0"/>
        <v>12464.8576031244</v>
      </c>
      <c r="K6" s="27">
        <f t="shared" si="1"/>
        <v>2325.534146611</v>
      </c>
      <c r="L6" s="28">
        <f t="shared" si="2"/>
        <v>14790.3917497354</v>
      </c>
    </row>
    <row r="7" customFormat="1" ht="14.75" spans="1:12">
      <c r="A7" s="10" t="s">
        <v>27</v>
      </c>
      <c r="D7" s="2"/>
      <c r="E7" s="10" t="s">
        <v>28</v>
      </c>
      <c r="F7" s="10" t="s">
        <v>29</v>
      </c>
      <c r="I7" s="26">
        <v>3</v>
      </c>
      <c r="J7" s="27">
        <f t="shared" si="0"/>
        <v>12309.1122744307</v>
      </c>
      <c r="K7" s="27">
        <f t="shared" si="1"/>
        <v>2481.27947530469</v>
      </c>
      <c r="L7" s="28">
        <f t="shared" si="2"/>
        <v>14790.3917497354</v>
      </c>
    </row>
    <row r="8" customFormat="1" ht="28.75" spans="1:12">
      <c r="A8" s="10" t="s">
        <v>14</v>
      </c>
      <c r="B8" s="10" t="s">
        <v>12</v>
      </c>
      <c r="C8" s="10" t="s">
        <v>13</v>
      </c>
      <c r="D8" s="10" t="s">
        <v>30</v>
      </c>
      <c r="E8" s="10" t="s">
        <v>31</v>
      </c>
      <c r="F8" s="10" t="s">
        <v>32</v>
      </c>
      <c r="I8" s="29">
        <v>4</v>
      </c>
      <c r="J8" s="27">
        <f t="shared" si="0"/>
        <v>12142.9363926336</v>
      </c>
      <c r="K8" s="27">
        <f t="shared" si="1"/>
        <v>2647.45535710175</v>
      </c>
      <c r="L8" s="28">
        <f t="shared" si="2"/>
        <v>14790.3917497354</v>
      </c>
    </row>
    <row r="9" customFormat="1" ht="15.95" customHeight="1" spans="1:12">
      <c r="A9" s="11">
        <f>HLOOKUP($B$4,'Loan Payment Calculator'!$B$5:$E$10,MATCH('Detailed Armotization Schedule'!A$8,'Loan Payment Calculator'!$B$5:$B$10,0),FALSE)</f>
        <v>195000</v>
      </c>
      <c r="B9" s="12">
        <f>HLOOKUP($B$4,'Loan Payment Calculator'!$B$5:$E$10,MATCH('Detailed Armotization Schedule'!B$8,'Loan Payment Calculator'!$B$5:$B$10,0),FALSE)</f>
        <v>0.065</v>
      </c>
      <c r="C9" s="13">
        <f>HLOOKUP($B$4,'Loan Payment Calculator'!$B$5:$E$10,MATCH('Detailed Armotization Schedule'!C$8,'Loan Payment Calculator'!$B$5:$B$10,0),FALSE)</f>
        <v>30</v>
      </c>
      <c r="D9" s="2">
        <v>12</v>
      </c>
      <c r="E9" s="12">
        <f>B9/D9</f>
        <v>0.00541666666666667</v>
      </c>
      <c r="F9" s="2">
        <f>C9*D9</f>
        <v>360</v>
      </c>
      <c r="I9" s="26">
        <v>5</v>
      </c>
      <c r="J9" s="27">
        <f t="shared" si="0"/>
        <v>11965.6314042745</v>
      </c>
      <c r="K9" s="27">
        <f t="shared" si="1"/>
        <v>2824.76034546091</v>
      </c>
      <c r="L9" s="28">
        <f t="shared" si="2"/>
        <v>14790.3917497354</v>
      </c>
    </row>
    <row r="10" customFormat="1" ht="15.95" customHeight="1" spans="9:12">
      <c r="I10" s="29">
        <v>6</v>
      </c>
      <c r="J10" s="27">
        <f t="shared" si="0"/>
        <v>11776.4519724756</v>
      </c>
      <c r="K10" s="27">
        <f t="shared" si="1"/>
        <v>3013.93977725977</v>
      </c>
      <c r="L10" s="28">
        <f t="shared" si="2"/>
        <v>14790.3917497354</v>
      </c>
    </row>
    <row r="11" customFormat="1" ht="16.4" spans="1:12">
      <c r="A11" s="14" t="s">
        <v>33</v>
      </c>
      <c r="F11" s="18"/>
      <c r="I11" s="26">
        <v>7</v>
      </c>
      <c r="J11" s="27">
        <f t="shared" si="0"/>
        <v>11574.6028437684</v>
      </c>
      <c r="K11" s="27">
        <f t="shared" si="1"/>
        <v>3215.78890596699</v>
      </c>
      <c r="L11" s="28">
        <f t="shared" si="2"/>
        <v>14790.3917497354</v>
      </c>
    </row>
    <row r="12" customFormat="1" ht="28" spans="1:12">
      <c r="A12" s="15" t="s">
        <v>23</v>
      </c>
      <c r="B12" s="15" t="s">
        <v>34</v>
      </c>
      <c r="C12" s="15" t="s">
        <v>35</v>
      </c>
      <c r="D12" s="15" t="s">
        <v>36</v>
      </c>
      <c r="E12" s="15" t="s">
        <v>37</v>
      </c>
      <c r="I12" s="29">
        <v>8</v>
      </c>
      <c r="J12" s="27">
        <f t="shared" si="0"/>
        <v>11359.2355050866</v>
      </c>
      <c r="K12" s="27">
        <f t="shared" si="1"/>
        <v>3431.15624464883</v>
      </c>
      <c r="L12" s="28">
        <f t="shared" si="2"/>
        <v>14790.3917497354</v>
      </c>
    </row>
    <row r="13" customFormat="1" ht="14.8" spans="1:12">
      <c r="A13" s="16">
        <f t="shared" ref="A13:A76" si="3">ROUNDDOWN((B13-1)/12+1,0)</f>
        <v>1</v>
      </c>
      <c r="B13" s="16">
        <v>1</v>
      </c>
      <c r="C13" s="17">
        <f t="shared" ref="C13:C76" si="4">IFERROR(IPMT($E$9,$B13,$F$9,-$A$9),"")</f>
        <v>1056.25</v>
      </c>
      <c r="D13" s="17">
        <f t="shared" ref="D13:D76" si="5">IFERROR(PPMT($E$9,$B13,$F$9,-$A$9),"")</f>
        <v>176.282645811282</v>
      </c>
      <c r="E13" s="19">
        <f t="shared" ref="E13:E76" si="6">IFERROR($A$9+CUMPRINC($E$9,$F$9,$A$9,$B$13,B13,0),"")</f>
        <v>194823.717354189</v>
      </c>
      <c r="I13" s="26">
        <v>9</v>
      </c>
      <c r="J13" s="27">
        <f t="shared" si="0"/>
        <v>11129.4446168723</v>
      </c>
      <c r="K13" s="27">
        <f t="shared" si="1"/>
        <v>3660.94713286305</v>
      </c>
      <c r="L13" s="28">
        <f t="shared" si="2"/>
        <v>14790.3917497354</v>
      </c>
    </row>
    <row r="14" customFormat="1" ht="14.8" spans="1:12">
      <c r="A14" s="16">
        <f t="shared" si="3"/>
        <v>1</v>
      </c>
      <c r="B14" s="16">
        <v>2</v>
      </c>
      <c r="C14" s="17">
        <f t="shared" si="4"/>
        <v>1055.29513566852</v>
      </c>
      <c r="D14" s="17">
        <f t="shared" si="5"/>
        <v>177.23751014276</v>
      </c>
      <c r="E14" s="19">
        <f t="shared" si="6"/>
        <v>194646.479844046</v>
      </c>
      <c r="I14" s="29">
        <v>10</v>
      </c>
      <c r="J14" s="27">
        <f t="shared" si="0"/>
        <v>10884.2642073011</v>
      </c>
      <c r="K14" s="27">
        <f t="shared" si="1"/>
        <v>3906.12754243429</v>
      </c>
      <c r="L14" s="28">
        <f t="shared" si="2"/>
        <v>14790.3917497354</v>
      </c>
    </row>
    <row r="15" customFormat="1" ht="14.8" spans="1:12">
      <c r="A15" s="16">
        <f t="shared" si="3"/>
        <v>1</v>
      </c>
      <c r="B15" s="16">
        <v>3</v>
      </c>
      <c r="C15" s="17">
        <f t="shared" si="4"/>
        <v>1054.33509915525</v>
      </c>
      <c r="D15" s="17">
        <f t="shared" si="5"/>
        <v>178.197546656033</v>
      </c>
      <c r="E15" s="19">
        <f t="shared" si="6"/>
        <v>194468.28229739</v>
      </c>
      <c r="I15" s="26">
        <v>11</v>
      </c>
      <c r="J15" s="27">
        <f t="shared" si="0"/>
        <v>10622.6636116261</v>
      </c>
      <c r="K15" s="27">
        <f t="shared" si="1"/>
        <v>4167.72813810926</v>
      </c>
      <c r="L15" s="28">
        <f t="shared" si="2"/>
        <v>14790.3917497354</v>
      </c>
    </row>
    <row r="16" customFormat="1" ht="14.8" spans="1:12">
      <c r="A16" s="16">
        <f t="shared" si="3"/>
        <v>1</v>
      </c>
      <c r="B16" s="16">
        <v>4</v>
      </c>
      <c r="C16" s="17">
        <f t="shared" si="4"/>
        <v>1053.3698624442</v>
      </c>
      <c r="D16" s="17">
        <f t="shared" si="5"/>
        <v>179.162783367087</v>
      </c>
      <c r="E16" s="19">
        <f t="shared" si="6"/>
        <v>194289.119514023</v>
      </c>
      <c r="I16" s="29">
        <v>12</v>
      </c>
      <c r="J16" s="27">
        <f t="shared" si="0"/>
        <v>10343.5431395738</v>
      </c>
      <c r="K16" s="27">
        <f t="shared" si="1"/>
        <v>4446.84861016155</v>
      </c>
      <c r="L16" s="28">
        <f t="shared" si="2"/>
        <v>14790.3917497354</v>
      </c>
    </row>
    <row r="17" customFormat="1" ht="14.8" spans="1:12">
      <c r="A17" s="16">
        <f t="shared" si="3"/>
        <v>1</v>
      </c>
      <c r="B17" s="16">
        <v>5</v>
      </c>
      <c r="C17" s="17">
        <f t="shared" si="4"/>
        <v>1052.39939736762</v>
      </c>
      <c r="D17" s="17">
        <f t="shared" si="5"/>
        <v>180.133248443659</v>
      </c>
      <c r="E17" s="19">
        <f t="shared" si="6"/>
        <v>194108.986265579</v>
      </c>
      <c r="F17" s="18"/>
      <c r="I17" s="26">
        <v>13</v>
      </c>
      <c r="J17" s="27">
        <f t="shared" si="0"/>
        <v>10045.7294525764</v>
      </c>
      <c r="K17" s="27">
        <f t="shared" si="1"/>
        <v>4744.662297159</v>
      </c>
      <c r="L17" s="28">
        <f t="shared" si="2"/>
        <v>14790.3917497354</v>
      </c>
    </row>
    <row r="18" customFormat="1" ht="14.8" spans="1:12">
      <c r="A18" s="16">
        <f t="shared" si="3"/>
        <v>1</v>
      </c>
      <c r="B18" s="16">
        <v>6</v>
      </c>
      <c r="C18" s="17">
        <f t="shared" si="4"/>
        <v>1051.42367560522</v>
      </c>
      <c r="D18" s="17">
        <f t="shared" si="5"/>
        <v>181.108970206062</v>
      </c>
      <c r="E18" s="19">
        <f t="shared" si="6"/>
        <v>193927.877295373</v>
      </c>
      <c r="F18" s="20"/>
      <c r="I18" s="29">
        <v>14</v>
      </c>
      <c r="J18" s="27">
        <f t="shared" si="0"/>
        <v>9727.97063140901</v>
      </c>
      <c r="K18" s="27">
        <f t="shared" si="1"/>
        <v>5062.42111832638</v>
      </c>
      <c r="L18" s="28">
        <f t="shared" si="2"/>
        <v>14790.3917497354</v>
      </c>
    </row>
    <row r="19" customFormat="1" ht="14.8" spans="1:12">
      <c r="A19" s="16">
        <f t="shared" si="3"/>
        <v>1</v>
      </c>
      <c r="B19" s="16">
        <v>7</v>
      </c>
      <c r="C19" s="17">
        <f t="shared" si="4"/>
        <v>1050.44266868327</v>
      </c>
      <c r="D19" s="17">
        <f t="shared" si="5"/>
        <v>182.089977128011</v>
      </c>
      <c r="E19" s="19">
        <f t="shared" si="6"/>
        <v>193745.787318245</v>
      </c>
      <c r="F19" s="20"/>
      <c r="I19" s="26">
        <v>15</v>
      </c>
      <c r="J19" s="27">
        <f t="shared" si="0"/>
        <v>9388.9309134979</v>
      </c>
      <c r="K19" s="27">
        <f t="shared" si="1"/>
        <v>5401.46083623749</v>
      </c>
      <c r="L19" s="28">
        <f t="shared" si="2"/>
        <v>14790.3917497354</v>
      </c>
    </row>
    <row r="20" customFormat="1" ht="14.8" spans="1:12">
      <c r="A20" s="16">
        <f t="shared" si="3"/>
        <v>1</v>
      </c>
      <c r="B20" s="16">
        <v>8</v>
      </c>
      <c r="C20" s="17">
        <f t="shared" si="4"/>
        <v>1049.45634797383</v>
      </c>
      <c r="D20" s="17">
        <f t="shared" si="5"/>
        <v>183.076297837455</v>
      </c>
      <c r="E20" s="19">
        <f t="shared" si="6"/>
        <v>193562.711020408</v>
      </c>
      <c r="I20" s="29">
        <v>16</v>
      </c>
      <c r="J20" s="27">
        <f t="shared" si="0"/>
        <v>9027.18507777587</v>
      </c>
      <c r="K20" s="27">
        <f t="shared" si="1"/>
        <v>5763.20667195952</v>
      </c>
      <c r="L20" s="28">
        <f t="shared" si="2"/>
        <v>14790.3917497354</v>
      </c>
    </row>
    <row r="21" customFormat="1" ht="14.8" spans="1:12">
      <c r="A21" s="16">
        <f t="shared" si="3"/>
        <v>1</v>
      </c>
      <c r="B21" s="16">
        <v>9</v>
      </c>
      <c r="C21" s="17">
        <f t="shared" si="4"/>
        <v>1048.46468469387</v>
      </c>
      <c r="D21" s="17">
        <f t="shared" si="5"/>
        <v>184.067961117407</v>
      </c>
      <c r="E21" s="19">
        <f t="shared" si="6"/>
        <v>193378.64305929</v>
      </c>
      <c r="I21" s="26">
        <v>17</v>
      </c>
      <c r="J21" s="27">
        <f t="shared" si="0"/>
        <v>8641.21245348133</v>
      </c>
      <c r="K21" s="27">
        <f t="shared" si="1"/>
        <v>6149.17929625406</v>
      </c>
      <c r="L21" s="28">
        <f t="shared" si="2"/>
        <v>14790.3917497354</v>
      </c>
    </row>
    <row r="22" customFormat="1" ht="14.8" spans="1:12">
      <c r="A22" s="16">
        <f t="shared" si="3"/>
        <v>1</v>
      </c>
      <c r="B22" s="16">
        <v>10</v>
      </c>
      <c r="C22" s="17">
        <f t="shared" si="4"/>
        <v>1047.46764990449</v>
      </c>
      <c r="D22" s="17">
        <f t="shared" si="5"/>
        <v>185.064995906793</v>
      </c>
      <c r="E22" s="19">
        <f t="shared" si="6"/>
        <v>193193.578063383</v>
      </c>
      <c r="I22" s="29">
        <v>18</v>
      </c>
      <c r="J22" s="27">
        <f t="shared" si="0"/>
        <v>8229.3905277155</v>
      </c>
      <c r="K22" s="27">
        <f t="shared" si="1"/>
        <v>6561.00122201989</v>
      </c>
      <c r="L22" s="28">
        <f t="shared" si="2"/>
        <v>14790.3917497354</v>
      </c>
    </row>
    <row r="23" customFormat="1" ht="14.8" spans="1:12">
      <c r="A23" s="16">
        <f t="shared" si="3"/>
        <v>1</v>
      </c>
      <c r="B23" s="16">
        <v>11</v>
      </c>
      <c r="C23" s="17">
        <f t="shared" si="4"/>
        <v>1046.46521450999</v>
      </c>
      <c r="D23" s="17">
        <f t="shared" si="5"/>
        <v>186.067431301289</v>
      </c>
      <c r="E23" s="19">
        <f t="shared" si="6"/>
        <v>193007.510632082</v>
      </c>
      <c r="I23" s="26">
        <v>19</v>
      </c>
      <c r="J23" s="27">
        <f t="shared" si="0"/>
        <v>7789.98812488588</v>
      </c>
      <c r="K23" s="27">
        <f t="shared" si="1"/>
        <v>7000.40362484951</v>
      </c>
      <c r="L23" s="28">
        <f t="shared" si="2"/>
        <v>14790.3917497354</v>
      </c>
    </row>
    <row r="24" customFormat="1" ht="14.8" spans="1:12">
      <c r="A24" s="16">
        <f t="shared" si="3"/>
        <v>1</v>
      </c>
      <c r="B24" s="16">
        <v>12</v>
      </c>
      <c r="C24" s="17">
        <f t="shared" si="4"/>
        <v>1045.45734925711</v>
      </c>
      <c r="D24" s="17">
        <f t="shared" si="5"/>
        <v>187.075296554171</v>
      </c>
      <c r="E24" s="19">
        <f t="shared" si="6"/>
        <v>192820.435335528</v>
      </c>
      <c r="I24" s="29">
        <v>20</v>
      </c>
      <c r="J24" s="27">
        <f t="shared" si="0"/>
        <v>7321.15812936439</v>
      </c>
      <c r="K24" s="27">
        <f t="shared" si="1"/>
        <v>7469.233620371</v>
      </c>
      <c r="L24" s="28">
        <f t="shared" si="2"/>
        <v>14790.3917497354</v>
      </c>
    </row>
    <row r="25" customFormat="1" ht="14.8" spans="1:12">
      <c r="A25" s="16">
        <f t="shared" si="3"/>
        <v>2</v>
      </c>
      <c r="B25" s="16">
        <v>13</v>
      </c>
      <c r="C25" s="17">
        <f t="shared" si="4"/>
        <v>1044.44402473411</v>
      </c>
      <c r="D25" s="17">
        <f t="shared" si="5"/>
        <v>188.088621077172</v>
      </c>
      <c r="E25" s="19">
        <f t="shared" si="6"/>
        <v>192632.346714451</v>
      </c>
      <c r="I25" s="26">
        <v>21</v>
      </c>
      <c r="J25" s="27">
        <f t="shared" si="0"/>
        <v>6820.92972076848</v>
      </c>
      <c r="K25" s="27">
        <f t="shared" si="1"/>
        <v>7969.46202896691</v>
      </c>
      <c r="L25" s="28">
        <f t="shared" si="2"/>
        <v>14790.3917497354</v>
      </c>
    </row>
    <row r="26" customFormat="1" ht="14.8" spans="1:12">
      <c r="A26" s="16">
        <f t="shared" si="3"/>
        <v>2</v>
      </c>
      <c r="B26" s="16">
        <v>14</v>
      </c>
      <c r="C26" s="17">
        <f t="shared" si="4"/>
        <v>1043.42521136994</v>
      </c>
      <c r="D26" s="17">
        <f t="shared" si="5"/>
        <v>189.10743444134</v>
      </c>
      <c r="E26" s="19">
        <f t="shared" si="6"/>
        <v>192443.239280009</v>
      </c>
      <c r="I26" s="29">
        <v>22</v>
      </c>
      <c r="J26" s="27">
        <f t="shared" si="0"/>
        <v>6287.20008922462</v>
      </c>
      <c r="K26" s="27">
        <f t="shared" si="1"/>
        <v>8503.19166051077</v>
      </c>
      <c r="L26" s="28">
        <f t="shared" si="2"/>
        <v>14790.3917497354</v>
      </c>
    </row>
    <row r="27" customFormat="1" ht="14.8" spans="1:12">
      <c r="A27" s="16">
        <f t="shared" si="3"/>
        <v>2</v>
      </c>
      <c r="B27" s="16">
        <v>15</v>
      </c>
      <c r="C27" s="17">
        <f t="shared" si="4"/>
        <v>1042.40087943338</v>
      </c>
      <c r="D27" s="17">
        <f t="shared" si="5"/>
        <v>190.131766377898</v>
      </c>
      <c r="E27" s="19">
        <f t="shared" si="6"/>
        <v>192253.107513632</v>
      </c>
      <c r="I27" s="26">
        <v>23</v>
      </c>
      <c r="J27" s="27">
        <f t="shared" si="0"/>
        <v>5717.72559578763</v>
      </c>
      <c r="K27" s="27">
        <f t="shared" si="1"/>
        <v>9072.66615394776</v>
      </c>
      <c r="L27" s="28">
        <f t="shared" si="2"/>
        <v>14790.3917497354</v>
      </c>
    </row>
    <row r="28" customFormat="1" ht="14.8" spans="1:12">
      <c r="A28" s="16">
        <f t="shared" si="3"/>
        <v>2</v>
      </c>
      <c r="B28" s="16">
        <v>16</v>
      </c>
      <c r="C28" s="17">
        <f t="shared" si="4"/>
        <v>1041.37099903217</v>
      </c>
      <c r="D28" s="17">
        <f t="shared" si="5"/>
        <v>191.161646779111</v>
      </c>
      <c r="E28" s="19">
        <f t="shared" si="6"/>
        <v>192061.945866852</v>
      </c>
      <c r="I28" s="29">
        <v>24</v>
      </c>
      <c r="J28" s="27">
        <f t="shared" si="0"/>
        <v>5110.11234085696</v>
      </c>
      <c r="K28" s="27">
        <f t="shared" si="1"/>
        <v>9680.27940887843</v>
      </c>
      <c r="L28" s="28">
        <f t="shared" si="2"/>
        <v>14790.3917497354</v>
      </c>
    </row>
    <row r="29" customFormat="1" ht="14.8" spans="1:12">
      <c r="A29" s="16">
        <f t="shared" si="3"/>
        <v>2</v>
      </c>
      <c r="B29" s="16">
        <v>17</v>
      </c>
      <c r="C29" s="17">
        <f t="shared" si="4"/>
        <v>1040.33554011212</v>
      </c>
      <c r="D29" s="17">
        <f t="shared" si="5"/>
        <v>192.197105699165</v>
      </c>
      <c r="E29" s="19">
        <f t="shared" si="6"/>
        <v>191869.748761153</v>
      </c>
      <c r="I29" s="26">
        <v>25</v>
      </c>
      <c r="J29" s="27">
        <f t="shared" si="0"/>
        <v>4461.80610094228</v>
      </c>
      <c r="K29" s="27">
        <f t="shared" si="1"/>
        <v>10328.5856487931</v>
      </c>
      <c r="L29" s="28">
        <f t="shared" si="2"/>
        <v>14790.3917497354</v>
      </c>
    </row>
    <row r="30" customFormat="1" ht="14.8" spans="1:12">
      <c r="A30" s="16">
        <f t="shared" si="3"/>
        <v>2</v>
      </c>
      <c r="B30" s="16">
        <v>18</v>
      </c>
      <c r="C30" s="17">
        <f t="shared" si="4"/>
        <v>1039.29447245625</v>
      </c>
      <c r="D30" s="17">
        <f t="shared" si="5"/>
        <v>193.238173355035</v>
      </c>
      <c r="E30" s="19">
        <f t="shared" si="6"/>
        <v>191676.510587798</v>
      </c>
      <c r="I30" s="29">
        <v>26</v>
      </c>
      <c r="J30" s="27">
        <f t="shared" si="0"/>
        <v>3770.08159147572</v>
      </c>
      <c r="K30" s="27">
        <f t="shared" si="1"/>
        <v>11020.3101582597</v>
      </c>
      <c r="L30" s="28">
        <f t="shared" si="2"/>
        <v>14790.3917497354</v>
      </c>
    </row>
    <row r="31" customFormat="1" ht="14.8" spans="1:12">
      <c r="A31" s="16">
        <f t="shared" si="3"/>
        <v>2</v>
      </c>
      <c r="B31" s="16">
        <v>19</v>
      </c>
      <c r="C31" s="17">
        <f t="shared" si="4"/>
        <v>1038.24776568391</v>
      </c>
      <c r="D31" s="17">
        <f t="shared" si="5"/>
        <v>194.284880127375</v>
      </c>
      <c r="E31" s="19">
        <f t="shared" si="6"/>
        <v>191482.225707671</v>
      </c>
      <c r="I31" s="26">
        <v>27</v>
      </c>
      <c r="J31" s="27">
        <f t="shared" si="0"/>
        <v>3032.03101053463</v>
      </c>
      <c r="K31" s="27">
        <f t="shared" si="1"/>
        <v>11758.3607392008</v>
      </c>
      <c r="L31" s="28">
        <f t="shared" si="2"/>
        <v>14790.3917497354</v>
      </c>
    </row>
    <row r="32" customFormat="1" ht="14.8" spans="1:12">
      <c r="A32" s="16">
        <f t="shared" si="3"/>
        <v>2</v>
      </c>
      <c r="B32" s="16">
        <v>20</v>
      </c>
      <c r="C32" s="17">
        <f t="shared" si="4"/>
        <v>1037.19538924988</v>
      </c>
      <c r="D32" s="17">
        <f t="shared" si="5"/>
        <v>195.337256561398</v>
      </c>
      <c r="E32" s="19">
        <f t="shared" si="6"/>
        <v>191286.888451109</v>
      </c>
      <c r="I32" s="29">
        <v>28</v>
      </c>
      <c r="J32" s="27">
        <f t="shared" si="0"/>
        <v>2244.55181531636</v>
      </c>
      <c r="K32" s="27">
        <f t="shared" si="1"/>
        <v>12545.839934419</v>
      </c>
      <c r="L32" s="28">
        <f t="shared" si="2"/>
        <v>14790.3917497354</v>
      </c>
    </row>
    <row r="33" ht="14.8" spans="1:12">
      <c r="A33" s="16">
        <f t="shared" si="3"/>
        <v>2</v>
      </c>
      <c r="B33" s="16">
        <v>21</v>
      </c>
      <c r="C33" s="17">
        <f t="shared" si="4"/>
        <v>1036.13731244351</v>
      </c>
      <c r="D33" s="17">
        <f t="shared" si="5"/>
        <v>196.395333367772</v>
      </c>
      <c r="E33" s="19">
        <f t="shared" si="6"/>
        <v>191090.493117742</v>
      </c>
      <c r="I33" s="26">
        <v>29</v>
      </c>
      <c r="J33" s="27">
        <f t="shared" si="0"/>
        <v>1404.33367998085</v>
      </c>
      <c r="K33" s="27">
        <f t="shared" si="1"/>
        <v>13386.0580697545</v>
      </c>
      <c r="L33" s="28">
        <f t="shared" si="2"/>
        <v>14790.3917497354</v>
      </c>
    </row>
    <row r="34" ht="14.8" spans="1:12">
      <c r="A34" s="16">
        <f t="shared" si="3"/>
        <v>2</v>
      </c>
      <c r="B34" s="16">
        <v>22</v>
      </c>
      <c r="C34" s="17">
        <f t="shared" si="4"/>
        <v>1035.07350438777</v>
      </c>
      <c r="D34" s="17">
        <f t="shared" si="5"/>
        <v>197.459141423514</v>
      </c>
      <c r="E34" s="19">
        <f t="shared" si="6"/>
        <v>190893.033976318</v>
      </c>
      <c r="I34" s="29">
        <v>30</v>
      </c>
      <c r="J34" s="27">
        <f t="shared" si="0"/>
        <v>507.844580035802</v>
      </c>
      <c r="K34" s="27">
        <f t="shared" si="1"/>
        <v>14282.5471696996</v>
      </c>
      <c r="L34" s="28">
        <f t="shared" si="2"/>
        <v>14790.3917497354</v>
      </c>
    </row>
    <row r="35" ht="14.8" spans="1:12">
      <c r="A35" s="16">
        <f t="shared" si="3"/>
        <v>2</v>
      </c>
      <c r="B35" s="16">
        <v>23</v>
      </c>
      <c r="C35" s="17">
        <f t="shared" si="4"/>
        <v>1034.00393403839</v>
      </c>
      <c r="D35" s="17">
        <f t="shared" si="5"/>
        <v>198.528711772892</v>
      </c>
      <c r="E35" s="19">
        <f t="shared" si="6"/>
        <v>190694.505264545</v>
      </c>
      <c r="I35" s="26" t="s">
        <v>26</v>
      </c>
      <c r="J35" s="30">
        <f>SUM(J5:J34)</f>
        <v>248711.75249206</v>
      </c>
      <c r="K35" s="30">
        <f>SUM(K5:K34)</f>
        <v>195000.000000002</v>
      </c>
      <c r="L35" s="30">
        <f>SUM(L5:L34)</f>
        <v>443711.752492062</v>
      </c>
    </row>
    <row r="36" ht="14.8" spans="1:5">
      <c r="A36" s="16">
        <f t="shared" si="3"/>
        <v>2</v>
      </c>
      <c r="B36" s="16">
        <v>24</v>
      </c>
      <c r="C36" s="17">
        <f t="shared" si="4"/>
        <v>1032.92857018295</v>
      </c>
      <c r="D36" s="17">
        <f t="shared" si="5"/>
        <v>199.604075628328</v>
      </c>
      <c r="E36" s="19">
        <f t="shared" si="6"/>
        <v>190494.901188917</v>
      </c>
    </row>
    <row r="37" ht="14.8" spans="1:5">
      <c r="A37" s="16">
        <f t="shared" si="3"/>
        <v>3</v>
      </c>
      <c r="B37" s="16">
        <v>25</v>
      </c>
      <c r="C37" s="17">
        <f t="shared" si="4"/>
        <v>1031.84738143997</v>
      </c>
      <c r="D37" s="17">
        <f t="shared" si="5"/>
        <v>200.685264371315</v>
      </c>
      <c r="E37" s="19">
        <f t="shared" si="6"/>
        <v>190294.215924546</v>
      </c>
    </row>
    <row r="38" ht="14.8" spans="1:5">
      <c r="A38" s="16">
        <f t="shared" si="3"/>
        <v>3</v>
      </c>
      <c r="B38" s="16">
        <v>26</v>
      </c>
      <c r="C38" s="17">
        <f t="shared" si="4"/>
        <v>1030.76033625796</v>
      </c>
      <c r="D38" s="17">
        <f t="shared" si="5"/>
        <v>201.772309553326</v>
      </c>
      <c r="E38" s="19">
        <f t="shared" si="6"/>
        <v>190092.443614992</v>
      </c>
    </row>
    <row r="39" ht="14.8" spans="1:5">
      <c r="A39" s="16">
        <f t="shared" si="3"/>
        <v>3</v>
      </c>
      <c r="B39" s="16">
        <v>27</v>
      </c>
      <c r="C39" s="17">
        <f t="shared" si="4"/>
        <v>1029.66740291454</v>
      </c>
      <c r="D39" s="17">
        <f t="shared" si="5"/>
        <v>202.86524289674</v>
      </c>
      <c r="E39" s="19">
        <f t="shared" si="6"/>
        <v>189889.578372096</v>
      </c>
    </row>
    <row r="40" ht="14.8" spans="1:5">
      <c r="A40" s="16">
        <f t="shared" si="3"/>
        <v>3</v>
      </c>
      <c r="B40" s="16">
        <v>28</v>
      </c>
      <c r="C40" s="17">
        <f t="shared" si="4"/>
        <v>1028.56854951552</v>
      </c>
      <c r="D40" s="17">
        <f t="shared" si="5"/>
        <v>203.964096295764</v>
      </c>
      <c r="E40" s="19">
        <f t="shared" si="6"/>
        <v>189685.6142758</v>
      </c>
    </row>
    <row r="41" ht="14.8" spans="1:5">
      <c r="A41" s="16">
        <f t="shared" si="3"/>
        <v>3</v>
      </c>
      <c r="B41" s="16">
        <v>29</v>
      </c>
      <c r="C41" s="17">
        <f t="shared" si="4"/>
        <v>1027.46374399392</v>
      </c>
      <c r="D41" s="17">
        <f t="shared" si="5"/>
        <v>205.068901817366</v>
      </c>
      <c r="E41" s="19">
        <f t="shared" si="6"/>
        <v>189480.545373982</v>
      </c>
    </row>
    <row r="42" ht="14.8" spans="1:5">
      <c r="A42" s="16">
        <f t="shared" si="3"/>
        <v>3</v>
      </c>
      <c r="B42" s="16">
        <v>30</v>
      </c>
      <c r="C42" s="17">
        <f t="shared" si="4"/>
        <v>1026.35295410907</v>
      </c>
      <c r="D42" s="17">
        <f t="shared" si="5"/>
        <v>206.17969170221</v>
      </c>
      <c r="E42" s="19">
        <f t="shared" si="6"/>
        <v>189274.36568228</v>
      </c>
    </row>
    <row r="43" ht="14.8" spans="1:5">
      <c r="A43" s="16">
        <f t="shared" si="3"/>
        <v>3</v>
      </c>
      <c r="B43" s="16">
        <v>31</v>
      </c>
      <c r="C43" s="17">
        <f t="shared" si="4"/>
        <v>1025.23614744569</v>
      </c>
      <c r="D43" s="17">
        <f t="shared" si="5"/>
        <v>207.296498365597</v>
      </c>
      <c r="E43" s="19">
        <f t="shared" si="6"/>
        <v>189067.069183915</v>
      </c>
    </row>
    <row r="44" ht="14.8" spans="1:5">
      <c r="A44" s="16">
        <f t="shared" si="3"/>
        <v>3</v>
      </c>
      <c r="B44" s="16">
        <v>32</v>
      </c>
      <c r="C44" s="17">
        <f t="shared" si="4"/>
        <v>1024.11329141287</v>
      </c>
      <c r="D44" s="17">
        <f t="shared" si="5"/>
        <v>208.419354398411</v>
      </c>
      <c r="E44" s="19">
        <f t="shared" si="6"/>
        <v>188858.649829516</v>
      </c>
    </row>
    <row r="45" ht="14.8" spans="1:5">
      <c r="A45" s="16">
        <f t="shared" si="3"/>
        <v>3</v>
      </c>
      <c r="B45" s="16">
        <v>33</v>
      </c>
      <c r="C45" s="17">
        <f t="shared" si="4"/>
        <v>1022.98435324321</v>
      </c>
      <c r="D45" s="17">
        <f t="shared" si="5"/>
        <v>209.548292568069</v>
      </c>
      <c r="E45" s="19">
        <f t="shared" si="6"/>
        <v>188649.101536948</v>
      </c>
    </row>
    <row r="46" ht="14.8" spans="1:5">
      <c r="A46" s="16">
        <f t="shared" si="3"/>
        <v>3</v>
      </c>
      <c r="B46" s="16">
        <v>34</v>
      </c>
      <c r="C46" s="17">
        <f t="shared" si="4"/>
        <v>1021.8492999918</v>
      </c>
      <c r="D46" s="17">
        <f t="shared" si="5"/>
        <v>210.683345819479</v>
      </c>
      <c r="E46" s="19">
        <f t="shared" si="6"/>
        <v>188438.418191129</v>
      </c>
    </row>
    <row r="47" ht="14.8" spans="1:5">
      <c r="A47" s="16">
        <f t="shared" si="3"/>
        <v>3</v>
      </c>
      <c r="B47" s="16">
        <v>35</v>
      </c>
      <c r="C47" s="17">
        <f t="shared" si="4"/>
        <v>1020.70809853528</v>
      </c>
      <c r="D47" s="17">
        <f t="shared" si="5"/>
        <v>211.824547276002</v>
      </c>
      <c r="E47" s="19">
        <f t="shared" si="6"/>
        <v>188226.593643853</v>
      </c>
    </row>
    <row r="48" ht="14.8" spans="1:5">
      <c r="A48" s="16">
        <f t="shared" si="3"/>
        <v>3</v>
      </c>
      <c r="B48" s="16">
        <v>36</v>
      </c>
      <c r="C48" s="17">
        <f t="shared" si="4"/>
        <v>1019.56071557087</v>
      </c>
      <c r="D48" s="17">
        <f t="shared" si="5"/>
        <v>212.971930240413</v>
      </c>
      <c r="E48" s="19">
        <f t="shared" si="6"/>
        <v>188013.621713612</v>
      </c>
    </row>
    <row r="49" ht="14.8" spans="1:5">
      <c r="A49" s="16">
        <f t="shared" si="3"/>
        <v>4</v>
      </c>
      <c r="B49" s="16">
        <v>37</v>
      </c>
      <c r="C49" s="17">
        <f t="shared" si="4"/>
        <v>1018.4071176154</v>
      </c>
      <c r="D49" s="17">
        <f t="shared" si="5"/>
        <v>214.125528195882</v>
      </c>
      <c r="E49" s="19">
        <f t="shared" si="6"/>
        <v>187799.496185416</v>
      </c>
    </row>
    <row r="50" ht="14.8" spans="1:5">
      <c r="A50" s="16">
        <f t="shared" si="3"/>
        <v>4</v>
      </c>
      <c r="B50" s="16">
        <v>38</v>
      </c>
      <c r="C50" s="17">
        <f t="shared" si="4"/>
        <v>1017.24727100434</v>
      </c>
      <c r="D50" s="17">
        <f t="shared" si="5"/>
        <v>215.285374806943</v>
      </c>
      <c r="E50" s="19">
        <f t="shared" si="6"/>
        <v>187584.210810609</v>
      </c>
    </row>
    <row r="51" ht="14.8" spans="1:5">
      <c r="A51" s="16">
        <f t="shared" si="3"/>
        <v>4</v>
      </c>
      <c r="B51" s="16">
        <v>39</v>
      </c>
      <c r="C51" s="17">
        <f t="shared" si="4"/>
        <v>1016.0811418908</v>
      </c>
      <c r="D51" s="17">
        <f t="shared" si="5"/>
        <v>216.451503920481</v>
      </c>
      <c r="E51" s="19">
        <f t="shared" si="6"/>
        <v>187367.759306689</v>
      </c>
    </row>
    <row r="52" ht="14.8" spans="1:5">
      <c r="A52" s="16">
        <f t="shared" si="3"/>
        <v>4</v>
      </c>
      <c r="B52" s="16">
        <v>40</v>
      </c>
      <c r="C52" s="17">
        <f t="shared" si="4"/>
        <v>1014.90869624457</v>
      </c>
      <c r="D52" s="17">
        <f t="shared" si="5"/>
        <v>217.623949566717</v>
      </c>
      <c r="E52" s="19">
        <f t="shared" si="6"/>
        <v>187150.135357122</v>
      </c>
    </row>
    <row r="53" ht="14.8" spans="1:5">
      <c r="A53" s="16">
        <f t="shared" si="3"/>
        <v>4</v>
      </c>
      <c r="B53" s="16">
        <v>41</v>
      </c>
      <c r="C53" s="17">
        <f t="shared" si="4"/>
        <v>1013.72989985108</v>
      </c>
      <c r="D53" s="17">
        <f t="shared" si="5"/>
        <v>218.802745960203</v>
      </c>
      <c r="E53" s="19">
        <f t="shared" si="6"/>
        <v>186931.332611162</v>
      </c>
    </row>
    <row r="54" ht="14.8" spans="1:5">
      <c r="A54" s="16">
        <f t="shared" si="3"/>
        <v>4</v>
      </c>
      <c r="B54" s="16">
        <v>42</v>
      </c>
      <c r="C54" s="17">
        <f t="shared" si="4"/>
        <v>1012.54471831046</v>
      </c>
      <c r="D54" s="17">
        <f t="shared" si="5"/>
        <v>219.987927500821</v>
      </c>
      <c r="E54" s="19">
        <f t="shared" si="6"/>
        <v>186711.344683661</v>
      </c>
    </row>
    <row r="55" ht="14.8" spans="1:5">
      <c r="A55" s="16">
        <f t="shared" si="3"/>
        <v>4</v>
      </c>
      <c r="B55" s="16">
        <v>43</v>
      </c>
      <c r="C55" s="17">
        <f t="shared" si="4"/>
        <v>1011.3531170365</v>
      </c>
      <c r="D55" s="17">
        <f t="shared" si="5"/>
        <v>221.179528774784</v>
      </c>
      <c r="E55" s="19">
        <f t="shared" si="6"/>
        <v>186490.165154886</v>
      </c>
    </row>
    <row r="56" ht="14.8" spans="1:5">
      <c r="A56" s="16">
        <f t="shared" si="3"/>
        <v>4</v>
      </c>
      <c r="B56" s="16">
        <v>44</v>
      </c>
      <c r="C56" s="17">
        <f t="shared" si="4"/>
        <v>1010.15506125564</v>
      </c>
      <c r="D56" s="17">
        <f t="shared" si="5"/>
        <v>222.377584555647</v>
      </c>
      <c r="E56" s="19">
        <f t="shared" si="6"/>
        <v>186267.787570331</v>
      </c>
    </row>
    <row r="57" ht="14.8" spans="1:5">
      <c r="A57" s="16">
        <f t="shared" si="3"/>
        <v>4</v>
      </c>
      <c r="B57" s="16">
        <v>45</v>
      </c>
      <c r="C57" s="17">
        <f t="shared" si="4"/>
        <v>1008.95051600596</v>
      </c>
      <c r="D57" s="17">
        <f t="shared" si="5"/>
        <v>223.582129805323</v>
      </c>
      <c r="E57" s="19">
        <f t="shared" si="6"/>
        <v>186044.205440525</v>
      </c>
    </row>
    <row r="58" ht="14.8" spans="1:5">
      <c r="A58" s="16">
        <f t="shared" si="3"/>
        <v>4</v>
      </c>
      <c r="B58" s="16">
        <v>46</v>
      </c>
      <c r="C58" s="17">
        <f t="shared" si="4"/>
        <v>1007.73944613618</v>
      </c>
      <c r="D58" s="17">
        <f t="shared" si="5"/>
        <v>224.793199675102</v>
      </c>
      <c r="E58" s="19">
        <f t="shared" si="6"/>
        <v>185819.41224085</v>
      </c>
    </row>
    <row r="59" ht="14.8" spans="1:5">
      <c r="A59" s="16">
        <f t="shared" si="3"/>
        <v>4</v>
      </c>
      <c r="B59" s="16">
        <v>47</v>
      </c>
      <c r="C59" s="17">
        <f t="shared" si="4"/>
        <v>1006.52181630461</v>
      </c>
      <c r="D59" s="17">
        <f t="shared" si="5"/>
        <v>226.010829506676</v>
      </c>
      <c r="E59" s="19">
        <f t="shared" si="6"/>
        <v>185593.401411344</v>
      </c>
    </row>
    <row r="60" ht="14.8" spans="1:5">
      <c r="A60" s="16">
        <f t="shared" si="3"/>
        <v>4</v>
      </c>
      <c r="B60" s="16">
        <v>48</v>
      </c>
      <c r="C60" s="17">
        <f t="shared" si="4"/>
        <v>1005.29759097811</v>
      </c>
      <c r="D60" s="17">
        <f t="shared" si="5"/>
        <v>227.23505483317</v>
      </c>
      <c r="E60" s="19">
        <f t="shared" si="6"/>
        <v>185366.166356511</v>
      </c>
    </row>
    <row r="61" ht="14.8" spans="1:5">
      <c r="A61" s="16">
        <f t="shared" si="3"/>
        <v>5</v>
      </c>
      <c r="B61" s="16">
        <v>49</v>
      </c>
      <c r="C61" s="17">
        <f t="shared" si="4"/>
        <v>1004.0667344311</v>
      </c>
      <c r="D61" s="17">
        <f t="shared" si="5"/>
        <v>228.465911380183</v>
      </c>
      <c r="E61" s="19">
        <f t="shared" si="6"/>
        <v>185137.70044513</v>
      </c>
    </row>
    <row r="62" ht="14.8" spans="1:5">
      <c r="A62" s="16">
        <f t="shared" si="3"/>
        <v>5</v>
      </c>
      <c r="B62" s="16">
        <v>50</v>
      </c>
      <c r="C62" s="17">
        <f t="shared" si="4"/>
        <v>1002.82921074446</v>
      </c>
      <c r="D62" s="17">
        <f t="shared" si="5"/>
        <v>229.703435066826</v>
      </c>
      <c r="E62" s="19">
        <f t="shared" si="6"/>
        <v>184907.997010064</v>
      </c>
    </row>
    <row r="63" ht="14.8" spans="1:5">
      <c r="A63" s="16">
        <f t="shared" si="3"/>
        <v>5</v>
      </c>
      <c r="B63" s="16">
        <v>51</v>
      </c>
      <c r="C63" s="17">
        <f t="shared" si="4"/>
        <v>1001.58498380451</v>
      </c>
      <c r="D63" s="17">
        <f t="shared" si="5"/>
        <v>230.947662006771</v>
      </c>
      <c r="E63" s="19">
        <f t="shared" si="6"/>
        <v>184677.049348057</v>
      </c>
    </row>
    <row r="64" ht="14.8" spans="1:5">
      <c r="A64" s="16">
        <f t="shared" si="3"/>
        <v>5</v>
      </c>
      <c r="B64" s="16">
        <v>52</v>
      </c>
      <c r="C64" s="17">
        <f t="shared" si="4"/>
        <v>1000.33401730197</v>
      </c>
      <c r="D64" s="17">
        <f t="shared" si="5"/>
        <v>232.198628509308</v>
      </c>
      <c r="E64" s="19">
        <f t="shared" si="6"/>
        <v>184444.850719547</v>
      </c>
    </row>
    <row r="65" ht="14.8" spans="1:5">
      <c r="A65" s="16">
        <f t="shared" si="3"/>
        <v>5</v>
      </c>
      <c r="B65" s="16">
        <v>53</v>
      </c>
      <c r="C65" s="17">
        <f t="shared" si="4"/>
        <v>999.076274730883</v>
      </c>
      <c r="D65" s="17">
        <f t="shared" si="5"/>
        <v>233.4563710804</v>
      </c>
      <c r="E65" s="19">
        <f t="shared" si="6"/>
        <v>184211.394348467</v>
      </c>
    </row>
    <row r="66" ht="14.8" spans="1:5">
      <c r="A66" s="16">
        <f t="shared" si="3"/>
        <v>5</v>
      </c>
      <c r="B66" s="16">
        <v>54</v>
      </c>
      <c r="C66" s="17">
        <f t="shared" si="4"/>
        <v>997.811719387531</v>
      </c>
      <c r="D66" s="17">
        <f t="shared" si="5"/>
        <v>234.720926423752</v>
      </c>
      <c r="E66" s="19">
        <f t="shared" si="6"/>
        <v>183976.673422043</v>
      </c>
    </row>
    <row r="67" ht="14.8" spans="1:5">
      <c r="A67" s="16">
        <f t="shared" si="3"/>
        <v>5</v>
      </c>
      <c r="B67" s="16">
        <v>55</v>
      </c>
      <c r="C67" s="17">
        <f t="shared" si="4"/>
        <v>996.540314369402</v>
      </c>
      <c r="D67" s="17">
        <f t="shared" si="5"/>
        <v>235.992331441881</v>
      </c>
      <c r="E67" s="19">
        <f t="shared" si="6"/>
        <v>183740.681090601</v>
      </c>
    </row>
    <row r="68" ht="14.8" spans="1:5">
      <c r="A68" s="16">
        <f t="shared" si="3"/>
        <v>5</v>
      </c>
      <c r="B68" s="16">
        <v>56</v>
      </c>
      <c r="C68" s="17">
        <f t="shared" si="4"/>
        <v>995.262022574092</v>
      </c>
      <c r="D68" s="17">
        <f t="shared" si="5"/>
        <v>237.270623237191</v>
      </c>
      <c r="E68" s="19">
        <f t="shared" si="6"/>
        <v>183503.410467364</v>
      </c>
    </row>
    <row r="69" ht="14.8" spans="1:5">
      <c r="A69" s="16">
        <f t="shared" si="3"/>
        <v>5</v>
      </c>
      <c r="B69" s="16">
        <v>57</v>
      </c>
      <c r="C69" s="17">
        <f t="shared" si="4"/>
        <v>993.976806698224</v>
      </c>
      <c r="D69" s="17">
        <f t="shared" si="5"/>
        <v>238.555839113059</v>
      </c>
      <c r="E69" s="19">
        <f t="shared" si="6"/>
        <v>183264.854628251</v>
      </c>
    </row>
    <row r="70" ht="14.8" spans="1:5">
      <c r="A70" s="16">
        <f t="shared" si="3"/>
        <v>5</v>
      </c>
      <c r="B70" s="16">
        <v>58</v>
      </c>
      <c r="C70" s="17">
        <f t="shared" si="4"/>
        <v>992.684629236361</v>
      </c>
      <c r="D70" s="17">
        <f t="shared" si="5"/>
        <v>239.848016574921</v>
      </c>
      <c r="E70" s="19">
        <f t="shared" si="6"/>
        <v>183025.006611676</v>
      </c>
    </row>
    <row r="71" ht="14.8" spans="1:5">
      <c r="A71" s="16">
        <f t="shared" si="3"/>
        <v>5</v>
      </c>
      <c r="B71" s="16">
        <v>59</v>
      </c>
      <c r="C71" s="17">
        <f t="shared" si="4"/>
        <v>991.385452479914</v>
      </c>
      <c r="D71" s="17">
        <f t="shared" si="5"/>
        <v>241.147193331369</v>
      </c>
      <c r="E71" s="19">
        <f t="shared" si="6"/>
        <v>182783.859418345</v>
      </c>
    </row>
    <row r="72" ht="14.8" spans="1:5">
      <c r="A72" s="16">
        <f t="shared" si="3"/>
        <v>5</v>
      </c>
      <c r="B72" s="16">
        <v>60</v>
      </c>
      <c r="C72" s="17">
        <f t="shared" si="4"/>
        <v>990.079238516036</v>
      </c>
      <c r="D72" s="17">
        <f t="shared" si="5"/>
        <v>242.453407295247</v>
      </c>
      <c r="E72" s="19">
        <f t="shared" si="6"/>
        <v>182541.40601105</v>
      </c>
    </row>
    <row r="73" ht="14.8" spans="1:5">
      <c r="A73" s="16">
        <f t="shared" si="3"/>
        <v>6</v>
      </c>
      <c r="B73" s="16">
        <v>61</v>
      </c>
      <c r="C73" s="17">
        <f t="shared" si="4"/>
        <v>988.76594922652</v>
      </c>
      <c r="D73" s="17">
        <f t="shared" si="5"/>
        <v>243.766696584763</v>
      </c>
      <c r="E73" s="19">
        <f t="shared" si="6"/>
        <v>182297.639314465</v>
      </c>
    </row>
    <row r="74" ht="14.8" spans="1:5">
      <c r="A74" s="16">
        <f t="shared" si="3"/>
        <v>6</v>
      </c>
      <c r="B74" s="16">
        <v>62</v>
      </c>
      <c r="C74" s="17">
        <f t="shared" si="4"/>
        <v>987.445546286685</v>
      </c>
      <c r="D74" s="17">
        <f t="shared" si="5"/>
        <v>245.087099524597</v>
      </c>
      <c r="E74" s="19">
        <f t="shared" si="6"/>
        <v>182052.55221494</v>
      </c>
    </row>
    <row r="75" ht="14.8" spans="1:5">
      <c r="A75" s="16">
        <f t="shared" si="3"/>
        <v>6</v>
      </c>
      <c r="B75" s="16">
        <v>63</v>
      </c>
      <c r="C75" s="17">
        <f t="shared" si="4"/>
        <v>986.117991164261</v>
      </c>
      <c r="D75" s="17">
        <f t="shared" si="5"/>
        <v>246.414654647022</v>
      </c>
      <c r="E75" s="19">
        <f t="shared" si="6"/>
        <v>181806.137560293</v>
      </c>
    </row>
    <row r="76" ht="14.8" spans="1:5">
      <c r="A76" s="16">
        <f t="shared" si="3"/>
        <v>6</v>
      </c>
      <c r="B76" s="16">
        <v>64</v>
      </c>
      <c r="C76" s="17">
        <f t="shared" si="4"/>
        <v>984.783245118256</v>
      </c>
      <c r="D76" s="17">
        <f t="shared" si="5"/>
        <v>247.749400693027</v>
      </c>
      <c r="E76" s="19">
        <f t="shared" si="6"/>
        <v>181558.3881596</v>
      </c>
    </row>
    <row r="77" ht="14.8" spans="1:5">
      <c r="A77" s="16">
        <f t="shared" ref="A77:A140" si="7">ROUNDDOWN((B77-1)/12+1,0)</f>
        <v>6</v>
      </c>
      <c r="B77" s="16">
        <v>65</v>
      </c>
      <c r="C77" s="17">
        <f t="shared" ref="C77:C140" si="8">IFERROR(IPMT($E$9,$B77,$F$9,-$A$9),"")</f>
        <v>983.441269197835</v>
      </c>
      <c r="D77" s="17">
        <f t="shared" ref="D77:D140" si="9">IFERROR(PPMT($E$9,$B77,$F$9,-$A$9),"")</f>
        <v>249.091376613447</v>
      </c>
      <c r="E77" s="19">
        <f t="shared" ref="E77:E140" si="10">IFERROR($A$9+CUMPRINC($E$9,$F$9,$A$9,$B$13,B77,0),"")</f>
        <v>181309.296782987</v>
      </c>
    </row>
    <row r="78" ht="14.8" spans="1:5">
      <c r="A78" s="16">
        <f t="shared" si="7"/>
        <v>6</v>
      </c>
      <c r="B78" s="16">
        <v>66</v>
      </c>
      <c r="C78" s="17">
        <f t="shared" si="8"/>
        <v>982.092024241179</v>
      </c>
      <c r="D78" s="17">
        <f t="shared" si="9"/>
        <v>250.440621570103</v>
      </c>
      <c r="E78" s="19">
        <f t="shared" si="10"/>
        <v>181058.856161417</v>
      </c>
    </row>
    <row r="79" ht="14.8" spans="1:5">
      <c r="A79" s="16">
        <f t="shared" si="7"/>
        <v>6</v>
      </c>
      <c r="B79" s="16">
        <v>67</v>
      </c>
      <c r="C79" s="17">
        <f t="shared" si="8"/>
        <v>980.735470874341</v>
      </c>
      <c r="D79" s="17">
        <f t="shared" si="9"/>
        <v>251.797174936941</v>
      </c>
      <c r="E79" s="19">
        <f t="shared" si="10"/>
        <v>180807.05898648</v>
      </c>
    </row>
    <row r="80" ht="14.8" spans="1:5">
      <c r="A80" s="16">
        <f t="shared" si="7"/>
        <v>6</v>
      </c>
      <c r="B80" s="16">
        <v>68</v>
      </c>
      <c r="C80" s="17">
        <f t="shared" si="8"/>
        <v>979.371569510099</v>
      </c>
      <c r="D80" s="17">
        <f t="shared" si="9"/>
        <v>253.161076301183</v>
      </c>
      <c r="E80" s="19">
        <f t="shared" si="10"/>
        <v>180553.897910179</v>
      </c>
    </row>
    <row r="81" ht="14.8" spans="1:5">
      <c r="A81" s="16">
        <f t="shared" si="7"/>
        <v>6</v>
      </c>
      <c r="B81" s="16">
        <v>69</v>
      </c>
      <c r="C81" s="17">
        <f t="shared" si="8"/>
        <v>978.000280346801</v>
      </c>
      <c r="D81" s="17">
        <f t="shared" si="9"/>
        <v>254.532365464481</v>
      </c>
      <c r="E81" s="19">
        <f t="shared" si="10"/>
        <v>180299.365544714</v>
      </c>
    </row>
    <row r="82" ht="14.8" spans="1:5">
      <c r="A82" s="16">
        <f t="shared" si="7"/>
        <v>6</v>
      </c>
      <c r="B82" s="16">
        <v>70</v>
      </c>
      <c r="C82" s="17">
        <f t="shared" si="8"/>
        <v>976.621563367202</v>
      </c>
      <c r="D82" s="17">
        <f t="shared" si="9"/>
        <v>255.91108244408</v>
      </c>
      <c r="E82" s="19">
        <f t="shared" si="10"/>
        <v>180043.45446227</v>
      </c>
    </row>
    <row r="83" ht="14.8" spans="1:5">
      <c r="A83" s="16">
        <f t="shared" si="7"/>
        <v>6</v>
      </c>
      <c r="B83" s="16">
        <v>71</v>
      </c>
      <c r="C83" s="17">
        <f t="shared" si="8"/>
        <v>975.235378337297</v>
      </c>
      <c r="D83" s="17">
        <f t="shared" si="9"/>
        <v>257.297267473986</v>
      </c>
      <c r="E83" s="19">
        <f t="shared" si="10"/>
        <v>179786.157194796</v>
      </c>
    </row>
    <row r="84" ht="14.8" spans="1:5">
      <c r="A84" s="16">
        <f t="shared" si="7"/>
        <v>6</v>
      </c>
      <c r="B84" s="16">
        <v>72</v>
      </c>
      <c r="C84" s="17">
        <f t="shared" si="8"/>
        <v>973.841684805146</v>
      </c>
      <c r="D84" s="17">
        <f t="shared" si="9"/>
        <v>258.690961006137</v>
      </c>
      <c r="E84" s="19">
        <f t="shared" si="10"/>
        <v>179527.46623379</v>
      </c>
    </row>
    <row r="85" ht="14.8" spans="1:5">
      <c r="A85" s="16">
        <f t="shared" si="7"/>
        <v>7</v>
      </c>
      <c r="B85" s="16">
        <v>73</v>
      </c>
      <c r="C85" s="17">
        <f t="shared" si="8"/>
        <v>972.440442099696</v>
      </c>
      <c r="D85" s="17">
        <f t="shared" si="9"/>
        <v>260.092203711587</v>
      </c>
      <c r="E85" s="19">
        <f t="shared" si="10"/>
        <v>179267.374030078</v>
      </c>
    </row>
    <row r="86" ht="14.8" spans="1:5">
      <c r="A86" s="16">
        <f t="shared" si="7"/>
        <v>7</v>
      </c>
      <c r="B86" s="16">
        <v>74</v>
      </c>
      <c r="C86" s="17">
        <f t="shared" si="8"/>
        <v>971.031609329591</v>
      </c>
      <c r="D86" s="17">
        <f t="shared" si="9"/>
        <v>261.501036481691</v>
      </c>
      <c r="E86" s="19">
        <f t="shared" si="10"/>
        <v>179005.872993597</v>
      </c>
    </row>
    <row r="87" ht="14.8" spans="1:5">
      <c r="A87" s="16">
        <f t="shared" si="7"/>
        <v>7</v>
      </c>
      <c r="B87" s="16">
        <v>75</v>
      </c>
      <c r="C87" s="17">
        <f t="shared" si="8"/>
        <v>969.615145381982</v>
      </c>
      <c r="D87" s="17">
        <f t="shared" si="9"/>
        <v>262.9175004293</v>
      </c>
      <c r="E87" s="19">
        <f t="shared" si="10"/>
        <v>178742.955493167</v>
      </c>
    </row>
    <row r="88" ht="14.8" spans="1:5">
      <c r="A88" s="16">
        <f t="shared" si="7"/>
        <v>7</v>
      </c>
      <c r="B88" s="16">
        <v>76</v>
      </c>
      <c r="C88" s="17">
        <f t="shared" si="8"/>
        <v>968.191008921324</v>
      </c>
      <c r="D88" s="17">
        <f t="shared" si="9"/>
        <v>264.341636889959</v>
      </c>
      <c r="E88" s="19">
        <f t="shared" si="10"/>
        <v>178478.613856277</v>
      </c>
    </row>
    <row r="89" ht="14.8" spans="1:5">
      <c r="A89" s="16">
        <f t="shared" si="7"/>
        <v>7</v>
      </c>
      <c r="B89" s="16">
        <v>77</v>
      </c>
      <c r="C89" s="17">
        <f t="shared" si="8"/>
        <v>966.75915838817</v>
      </c>
      <c r="D89" s="17">
        <f t="shared" si="9"/>
        <v>265.773487423113</v>
      </c>
      <c r="E89" s="19">
        <f t="shared" si="10"/>
        <v>178212.840368854</v>
      </c>
    </row>
    <row r="90" ht="14.8" spans="1:5">
      <c r="A90" s="16">
        <f t="shared" si="7"/>
        <v>7</v>
      </c>
      <c r="B90" s="16">
        <v>78</v>
      </c>
      <c r="C90" s="17">
        <f t="shared" si="8"/>
        <v>965.319551997961</v>
      </c>
      <c r="D90" s="17">
        <f t="shared" si="9"/>
        <v>267.213093813321</v>
      </c>
      <c r="E90" s="19">
        <f t="shared" si="10"/>
        <v>177945.627275041</v>
      </c>
    </row>
    <row r="91" ht="14.8" spans="1:5">
      <c r="A91" s="16">
        <f t="shared" si="7"/>
        <v>7</v>
      </c>
      <c r="B91" s="16">
        <v>79</v>
      </c>
      <c r="C91" s="17">
        <f t="shared" si="8"/>
        <v>963.872147739806</v>
      </c>
      <c r="D91" s="17">
        <f t="shared" si="9"/>
        <v>268.660498071477</v>
      </c>
      <c r="E91" s="19">
        <f t="shared" si="10"/>
        <v>177676.966776969</v>
      </c>
    </row>
    <row r="92" ht="14.8" spans="1:5">
      <c r="A92" s="16">
        <f t="shared" si="7"/>
        <v>7</v>
      </c>
      <c r="B92" s="16">
        <v>80</v>
      </c>
      <c r="C92" s="17">
        <f t="shared" si="8"/>
        <v>962.416903375252</v>
      </c>
      <c r="D92" s="17">
        <f t="shared" si="9"/>
        <v>270.115742436031</v>
      </c>
      <c r="E92" s="19">
        <f t="shared" si="10"/>
        <v>177406.851034533</v>
      </c>
    </row>
    <row r="93" ht="14.8" spans="1:5">
      <c r="A93" s="16">
        <f t="shared" si="7"/>
        <v>7</v>
      </c>
      <c r="B93" s="16">
        <v>81</v>
      </c>
      <c r="C93" s="17">
        <f t="shared" si="8"/>
        <v>960.953776437057</v>
      </c>
      <c r="D93" s="17">
        <f t="shared" si="9"/>
        <v>271.578869374226</v>
      </c>
      <c r="E93" s="19">
        <f t="shared" si="10"/>
        <v>177135.272165159</v>
      </c>
    </row>
    <row r="94" ht="14.8" spans="1:5">
      <c r="A94" s="16">
        <f t="shared" si="7"/>
        <v>7</v>
      </c>
      <c r="B94" s="16">
        <v>82</v>
      </c>
      <c r="C94" s="17">
        <f t="shared" si="8"/>
        <v>959.482724227946</v>
      </c>
      <c r="D94" s="17">
        <f t="shared" si="9"/>
        <v>273.049921583336</v>
      </c>
      <c r="E94" s="19">
        <f t="shared" si="10"/>
        <v>176862.222243576</v>
      </c>
    </row>
    <row r="95" ht="14.8" spans="1:5">
      <c r="A95" s="16">
        <f t="shared" si="7"/>
        <v>7</v>
      </c>
      <c r="B95" s="16">
        <v>83</v>
      </c>
      <c r="C95" s="17">
        <f t="shared" si="8"/>
        <v>958.00370381937</v>
      </c>
      <c r="D95" s="17">
        <f t="shared" si="9"/>
        <v>274.528941991913</v>
      </c>
      <c r="E95" s="19">
        <f t="shared" si="10"/>
        <v>176587.693301584</v>
      </c>
    </row>
    <row r="96" ht="14.8" spans="1:5">
      <c r="A96" s="16">
        <f t="shared" si="7"/>
        <v>7</v>
      </c>
      <c r="B96" s="16">
        <v>84</v>
      </c>
      <c r="C96" s="17">
        <f t="shared" si="8"/>
        <v>956.516672050247</v>
      </c>
      <c r="D96" s="17">
        <f t="shared" si="9"/>
        <v>276.015973761035</v>
      </c>
      <c r="E96" s="19">
        <f t="shared" si="10"/>
        <v>176311.677327823</v>
      </c>
    </row>
    <row r="97" ht="14.8" spans="1:5">
      <c r="A97" s="16">
        <f t="shared" si="7"/>
        <v>8</v>
      </c>
      <c r="B97" s="16">
        <v>85</v>
      </c>
      <c r="C97" s="17">
        <f t="shared" si="8"/>
        <v>955.021585525708</v>
      </c>
      <c r="D97" s="17">
        <f t="shared" si="9"/>
        <v>277.511060285574</v>
      </c>
      <c r="E97" s="19">
        <f t="shared" si="10"/>
        <v>176034.166267537</v>
      </c>
    </row>
    <row r="98" ht="14.8" spans="1:5">
      <c r="A98" s="16">
        <f t="shared" si="7"/>
        <v>8</v>
      </c>
      <c r="B98" s="16">
        <v>86</v>
      </c>
      <c r="C98" s="17">
        <f t="shared" si="8"/>
        <v>953.518400615828</v>
      </c>
      <c r="D98" s="17">
        <f t="shared" si="9"/>
        <v>279.014245195454</v>
      </c>
      <c r="E98" s="19">
        <f t="shared" si="10"/>
        <v>175755.152022342</v>
      </c>
    </row>
    <row r="99" ht="14.8" spans="1:5">
      <c r="A99" s="16">
        <f t="shared" si="7"/>
        <v>8</v>
      </c>
      <c r="B99" s="16">
        <v>87</v>
      </c>
      <c r="C99" s="17">
        <f t="shared" si="8"/>
        <v>952.007073454353</v>
      </c>
      <c r="D99" s="17">
        <f t="shared" si="9"/>
        <v>280.52557235693</v>
      </c>
      <c r="E99" s="19">
        <f t="shared" si="10"/>
        <v>175474.626449985</v>
      </c>
    </row>
    <row r="100" ht="14.8" spans="1:5">
      <c r="A100" s="16">
        <f t="shared" si="7"/>
        <v>8</v>
      </c>
      <c r="B100" s="16">
        <v>88</v>
      </c>
      <c r="C100" s="17">
        <f t="shared" si="8"/>
        <v>950.487559937419</v>
      </c>
      <c r="D100" s="17">
        <f t="shared" si="9"/>
        <v>282.045085873863</v>
      </c>
      <c r="E100" s="19">
        <f t="shared" si="10"/>
        <v>175192.581364111</v>
      </c>
    </row>
    <row r="101" ht="14.8" spans="1:5">
      <c r="A101" s="16">
        <f t="shared" si="7"/>
        <v>8</v>
      </c>
      <c r="B101" s="16">
        <v>89</v>
      </c>
      <c r="C101" s="17">
        <f t="shared" si="8"/>
        <v>948.959815722269</v>
      </c>
      <c r="D101" s="17">
        <f t="shared" si="9"/>
        <v>283.572830089013</v>
      </c>
      <c r="E101" s="19">
        <f t="shared" si="10"/>
        <v>174909.008534022</v>
      </c>
    </row>
    <row r="102" ht="14.8" spans="1:5">
      <c r="A102" s="16">
        <f t="shared" si="7"/>
        <v>8</v>
      </c>
      <c r="B102" s="16">
        <v>90</v>
      </c>
      <c r="C102" s="17">
        <f t="shared" si="8"/>
        <v>947.423796225954</v>
      </c>
      <c r="D102" s="17">
        <f t="shared" si="9"/>
        <v>285.108849585329</v>
      </c>
      <c r="E102" s="19">
        <f t="shared" si="10"/>
        <v>174623.899684437</v>
      </c>
    </row>
    <row r="103" ht="14.8" spans="1:5">
      <c r="A103" s="16">
        <f t="shared" si="7"/>
        <v>8</v>
      </c>
      <c r="B103" s="16">
        <v>91</v>
      </c>
      <c r="C103" s="17">
        <f t="shared" si="8"/>
        <v>945.879456624033</v>
      </c>
      <c r="D103" s="17">
        <f t="shared" si="9"/>
        <v>286.653189187249</v>
      </c>
      <c r="E103" s="19">
        <f t="shared" si="10"/>
        <v>174337.246495249</v>
      </c>
    </row>
    <row r="104" ht="14.8" spans="1:5">
      <c r="A104" s="16">
        <f t="shared" si="7"/>
        <v>8</v>
      </c>
      <c r="B104" s="16">
        <v>92</v>
      </c>
      <c r="C104" s="17">
        <f t="shared" si="8"/>
        <v>944.326751849269</v>
      </c>
      <c r="D104" s="17">
        <f t="shared" si="9"/>
        <v>288.205893962013</v>
      </c>
      <c r="E104" s="19">
        <f t="shared" si="10"/>
        <v>174049.040601287</v>
      </c>
    </row>
    <row r="105" ht="14.8" spans="1:5">
      <c r="A105" s="16">
        <f t="shared" si="7"/>
        <v>8</v>
      </c>
      <c r="B105" s="16">
        <v>93</v>
      </c>
      <c r="C105" s="17">
        <f t="shared" si="8"/>
        <v>942.765636590308</v>
      </c>
      <c r="D105" s="17">
        <f t="shared" si="9"/>
        <v>289.767009220974</v>
      </c>
      <c r="E105" s="19">
        <f t="shared" si="10"/>
        <v>173759.273592066</v>
      </c>
    </row>
    <row r="106" ht="14.8" spans="1:5">
      <c r="A106" s="16">
        <f t="shared" si="7"/>
        <v>8</v>
      </c>
      <c r="B106" s="16">
        <v>94</v>
      </c>
      <c r="C106" s="17">
        <f t="shared" si="8"/>
        <v>941.196065290361</v>
      </c>
      <c r="D106" s="17">
        <f t="shared" si="9"/>
        <v>291.336580520921</v>
      </c>
      <c r="E106" s="19">
        <f t="shared" si="10"/>
        <v>173467.937011546</v>
      </c>
    </row>
    <row r="107" ht="14.8" spans="1:5">
      <c r="A107" s="16">
        <f t="shared" si="7"/>
        <v>8</v>
      </c>
      <c r="B107" s="16">
        <v>95</v>
      </c>
      <c r="C107" s="17">
        <f t="shared" si="8"/>
        <v>939.617992145873</v>
      </c>
      <c r="D107" s="17">
        <f t="shared" si="9"/>
        <v>292.91465366541</v>
      </c>
      <c r="E107" s="19">
        <f t="shared" si="10"/>
        <v>173175.02235788</v>
      </c>
    </row>
    <row r="108" ht="14.8" spans="1:5">
      <c r="A108" s="16">
        <f t="shared" si="7"/>
        <v>8</v>
      </c>
      <c r="B108" s="16">
        <v>96</v>
      </c>
      <c r="C108" s="17">
        <f t="shared" si="8"/>
        <v>938.031371105185</v>
      </c>
      <c r="D108" s="17">
        <f t="shared" si="9"/>
        <v>294.501274706097</v>
      </c>
      <c r="E108" s="19">
        <f t="shared" si="10"/>
        <v>172880.521083174</v>
      </c>
    </row>
    <row r="109" ht="14.8" spans="1:5">
      <c r="A109" s="16">
        <f t="shared" si="7"/>
        <v>9</v>
      </c>
      <c r="B109" s="16">
        <v>97</v>
      </c>
      <c r="C109" s="17">
        <f t="shared" si="8"/>
        <v>936.436155867194</v>
      </c>
      <c r="D109" s="17">
        <f t="shared" si="9"/>
        <v>296.096489944089</v>
      </c>
      <c r="E109" s="19">
        <f t="shared" si="10"/>
        <v>172584.42459323</v>
      </c>
    </row>
    <row r="110" ht="14.8" spans="1:5">
      <c r="A110" s="16">
        <f t="shared" si="7"/>
        <v>9</v>
      </c>
      <c r="B110" s="16">
        <v>98</v>
      </c>
      <c r="C110" s="17">
        <f t="shared" si="8"/>
        <v>934.832299879997</v>
      </c>
      <c r="D110" s="17">
        <f t="shared" si="9"/>
        <v>297.700345931286</v>
      </c>
      <c r="E110" s="19">
        <f t="shared" si="10"/>
        <v>172286.724247299</v>
      </c>
    </row>
    <row r="111" ht="14.8" spans="1:5">
      <c r="A111" s="16">
        <f t="shared" si="7"/>
        <v>9</v>
      </c>
      <c r="B111" s="16">
        <v>99</v>
      </c>
      <c r="C111" s="17">
        <f t="shared" si="8"/>
        <v>933.219756339536</v>
      </c>
      <c r="D111" s="17">
        <f t="shared" si="9"/>
        <v>299.312889471747</v>
      </c>
      <c r="E111" s="19">
        <f t="shared" si="10"/>
        <v>171987.411357827</v>
      </c>
    </row>
    <row r="112" ht="14.8" spans="1:5">
      <c r="A112" s="16">
        <f t="shared" si="7"/>
        <v>9</v>
      </c>
      <c r="B112" s="16">
        <v>100</v>
      </c>
      <c r="C112" s="17">
        <f t="shared" si="8"/>
        <v>931.59847818823</v>
      </c>
      <c r="D112" s="17">
        <f t="shared" si="9"/>
        <v>300.934167623052</v>
      </c>
      <c r="E112" s="19">
        <f t="shared" si="10"/>
        <v>171686.477190204</v>
      </c>
    </row>
    <row r="113" ht="14.8" spans="1:5">
      <c r="A113" s="16">
        <f t="shared" si="7"/>
        <v>9</v>
      </c>
      <c r="B113" s="16">
        <v>101</v>
      </c>
      <c r="C113" s="17">
        <f t="shared" si="8"/>
        <v>929.968418113605</v>
      </c>
      <c r="D113" s="17">
        <f t="shared" si="9"/>
        <v>302.564227697677</v>
      </c>
      <c r="E113" s="19">
        <f t="shared" si="10"/>
        <v>171383.912962506</v>
      </c>
    </row>
    <row r="114" ht="14.8" spans="1:5">
      <c r="A114" s="16">
        <f t="shared" si="7"/>
        <v>9</v>
      </c>
      <c r="B114" s="16">
        <v>102</v>
      </c>
      <c r="C114" s="17">
        <f t="shared" si="8"/>
        <v>928.32952854691</v>
      </c>
      <c r="D114" s="17">
        <f t="shared" si="9"/>
        <v>304.203117264373</v>
      </c>
      <c r="E114" s="19">
        <f t="shared" si="10"/>
        <v>171079.709845242</v>
      </c>
    </row>
    <row r="115" ht="14.8" spans="1:5">
      <c r="A115" s="16">
        <f t="shared" si="7"/>
        <v>9</v>
      </c>
      <c r="B115" s="16">
        <v>103</v>
      </c>
      <c r="C115" s="17">
        <f t="shared" si="8"/>
        <v>926.681761661728</v>
      </c>
      <c r="D115" s="17">
        <f t="shared" si="9"/>
        <v>305.850884149555</v>
      </c>
      <c r="E115" s="19">
        <f t="shared" si="10"/>
        <v>170773.858961092</v>
      </c>
    </row>
    <row r="116" ht="14.8" spans="1:5">
      <c r="A116" s="16">
        <f t="shared" si="7"/>
        <v>9</v>
      </c>
      <c r="B116" s="16">
        <v>104</v>
      </c>
      <c r="C116" s="17">
        <f t="shared" si="8"/>
        <v>925.025069372584</v>
      </c>
      <c r="D116" s="17">
        <f t="shared" si="9"/>
        <v>307.507576438698</v>
      </c>
      <c r="E116" s="19">
        <f t="shared" si="10"/>
        <v>170466.351384654</v>
      </c>
    </row>
    <row r="117" ht="14.8" spans="1:5">
      <c r="A117" s="16">
        <f t="shared" si="7"/>
        <v>9</v>
      </c>
      <c r="B117" s="16">
        <v>105</v>
      </c>
      <c r="C117" s="17">
        <f t="shared" si="8"/>
        <v>923.359403333541</v>
      </c>
      <c r="D117" s="17">
        <f t="shared" si="9"/>
        <v>309.173242477741</v>
      </c>
      <c r="E117" s="19">
        <f t="shared" si="10"/>
        <v>170157.178142176</v>
      </c>
    </row>
    <row r="118" ht="14.8" spans="1:5">
      <c r="A118" s="16">
        <f t="shared" si="7"/>
        <v>9</v>
      </c>
      <c r="B118" s="16">
        <v>106</v>
      </c>
      <c r="C118" s="17">
        <f t="shared" si="8"/>
        <v>921.684714936787</v>
      </c>
      <c r="D118" s="17">
        <f t="shared" si="9"/>
        <v>310.847930874495</v>
      </c>
      <c r="E118" s="19">
        <f t="shared" si="10"/>
        <v>169846.330211301</v>
      </c>
    </row>
    <row r="119" ht="14.8" spans="1:5">
      <c r="A119" s="16">
        <f t="shared" si="7"/>
        <v>9</v>
      </c>
      <c r="B119" s="16">
        <v>107</v>
      </c>
      <c r="C119" s="17">
        <f t="shared" si="8"/>
        <v>920.000955311217</v>
      </c>
      <c r="D119" s="17">
        <f t="shared" si="9"/>
        <v>312.531690500066</v>
      </c>
      <c r="E119" s="19">
        <f t="shared" si="10"/>
        <v>169533.798520801</v>
      </c>
    </row>
    <row r="120" ht="14.8" spans="1:5">
      <c r="A120" s="16">
        <f t="shared" si="7"/>
        <v>9</v>
      </c>
      <c r="B120" s="16">
        <v>108</v>
      </c>
      <c r="C120" s="17">
        <f t="shared" si="8"/>
        <v>918.308075321008</v>
      </c>
      <c r="D120" s="17">
        <f t="shared" si="9"/>
        <v>314.224570490274</v>
      </c>
      <c r="E120" s="19">
        <f t="shared" si="10"/>
        <v>169219.573950311</v>
      </c>
    </row>
    <row r="121" ht="14.8" spans="1:5">
      <c r="A121" s="16">
        <f t="shared" si="7"/>
        <v>10</v>
      </c>
      <c r="B121" s="16">
        <v>109</v>
      </c>
      <c r="C121" s="17">
        <f t="shared" si="8"/>
        <v>916.606025564186</v>
      </c>
      <c r="D121" s="17">
        <f t="shared" si="9"/>
        <v>315.926620247097</v>
      </c>
      <c r="E121" s="19">
        <f t="shared" si="10"/>
        <v>168903.647330064</v>
      </c>
    </row>
    <row r="122" ht="14.8" spans="1:5">
      <c r="A122" s="16">
        <f t="shared" si="7"/>
        <v>10</v>
      </c>
      <c r="B122" s="16">
        <v>110</v>
      </c>
      <c r="C122" s="17">
        <f t="shared" si="8"/>
        <v>914.894756371181</v>
      </c>
      <c r="D122" s="17">
        <f t="shared" si="9"/>
        <v>317.637889440102</v>
      </c>
      <c r="E122" s="19">
        <f t="shared" si="10"/>
        <v>168586.009440624</v>
      </c>
    </row>
    <row r="123" ht="14.8" spans="1:5">
      <c r="A123" s="16">
        <f t="shared" si="7"/>
        <v>10</v>
      </c>
      <c r="B123" s="16">
        <v>111</v>
      </c>
      <c r="C123" s="17">
        <f t="shared" si="8"/>
        <v>913.17421780338</v>
      </c>
      <c r="D123" s="17">
        <f t="shared" si="9"/>
        <v>319.358428007902</v>
      </c>
      <c r="E123" s="19">
        <f t="shared" si="10"/>
        <v>168266.651012616</v>
      </c>
    </row>
    <row r="124" ht="14.8" spans="1:5">
      <c r="A124" s="16">
        <f t="shared" si="7"/>
        <v>10</v>
      </c>
      <c r="B124" s="16">
        <v>112</v>
      </c>
      <c r="C124" s="17">
        <f t="shared" si="8"/>
        <v>911.444359651671</v>
      </c>
      <c r="D124" s="17">
        <f t="shared" si="9"/>
        <v>321.088286159612</v>
      </c>
      <c r="E124" s="19">
        <f t="shared" si="10"/>
        <v>167945.562726456</v>
      </c>
    </row>
    <row r="125" ht="14.8" spans="1:5">
      <c r="A125" s="16">
        <f t="shared" si="7"/>
        <v>10</v>
      </c>
      <c r="B125" s="16">
        <v>113</v>
      </c>
      <c r="C125" s="17">
        <f t="shared" si="8"/>
        <v>909.705131434973</v>
      </c>
      <c r="D125" s="17">
        <f t="shared" si="9"/>
        <v>322.82751437631</v>
      </c>
      <c r="E125" s="19">
        <f t="shared" si="10"/>
        <v>167622.73521208</v>
      </c>
    </row>
    <row r="126" ht="14.8" spans="1:5">
      <c r="A126" s="16">
        <f t="shared" si="7"/>
        <v>10</v>
      </c>
      <c r="B126" s="16">
        <v>114</v>
      </c>
      <c r="C126" s="17">
        <f t="shared" si="8"/>
        <v>907.956482398768</v>
      </c>
      <c r="D126" s="17">
        <f t="shared" si="9"/>
        <v>324.576163412515</v>
      </c>
      <c r="E126" s="19">
        <f t="shared" si="10"/>
        <v>167298.159048667</v>
      </c>
    </row>
    <row r="127" ht="14.8" spans="1:5">
      <c r="A127" s="16">
        <f t="shared" si="7"/>
        <v>10</v>
      </c>
      <c r="B127" s="16">
        <v>115</v>
      </c>
      <c r="C127" s="17">
        <f t="shared" si="8"/>
        <v>906.198361513617</v>
      </c>
      <c r="D127" s="17">
        <f t="shared" si="9"/>
        <v>326.334284297666</v>
      </c>
      <c r="E127" s="19">
        <f t="shared" si="10"/>
        <v>166971.82476437</v>
      </c>
    </row>
    <row r="128" ht="14.8" spans="1:5">
      <c r="A128" s="16">
        <f t="shared" si="7"/>
        <v>10</v>
      </c>
      <c r="B128" s="16">
        <v>116</v>
      </c>
      <c r="C128" s="17">
        <f t="shared" si="8"/>
        <v>904.430717473671</v>
      </c>
      <c r="D128" s="17">
        <f t="shared" si="9"/>
        <v>328.101928337611</v>
      </c>
      <c r="E128" s="19">
        <f t="shared" si="10"/>
        <v>166643.722836032</v>
      </c>
    </row>
    <row r="129" ht="14.8" spans="1:5">
      <c r="A129" s="16">
        <f t="shared" si="7"/>
        <v>10</v>
      </c>
      <c r="B129" s="16">
        <v>117</v>
      </c>
      <c r="C129" s="17">
        <f t="shared" si="8"/>
        <v>902.653498695176</v>
      </c>
      <c r="D129" s="17">
        <f t="shared" si="9"/>
        <v>329.879147116107</v>
      </c>
      <c r="E129" s="19">
        <f t="shared" si="10"/>
        <v>166313.843688916</v>
      </c>
    </row>
    <row r="130" ht="14.8" spans="1:5">
      <c r="A130" s="16">
        <f t="shared" si="7"/>
        <v>10</v>
      </c>
      <c r="B130" s="16">
        <v>118</v>
      </c>
      <c r="C130" s="17">
        <f t="shared" si="8"/>
        <v>900.866653314963</v>
      </c>
      <c r="D130" s="17">
        <f t="shared" si="9"/>
        <v>331.665992496319</v>
      </c>
      <c r="E130" s="19">
        <f t="shared" si="10"/>
        <v>165982.17769642</v>
      </c>
    </row>
    <row r="131" ht="14.8" spans="1:5">
      <c r="A131" s="16">
        <f t="shared" si="7"/>
        <v>10</v>
      </c>
      <c r="B131" s="16">
        <v>119</v>
      </c>
      <c r="C131" s="17">
        <f t="shared" si="8"/>
        <v>899.070129188942</v>
      </c>
      <c r="D131" s="17">
        <f t="shared" si="9"/>
        <v>333.462516622341</v>
      </c>
      <c r="E131" s="19">
        <f t="shared" si="10"/>
        <v>165648.715179797</v>
      </c>
    </row>
    <row r="132" ht="14.8" spans="1:5">
      <c r="A132" s="16">
        <f t="shared" si="7"/>
        <v>10</v>
      </c>
      <c r="B132" s="16">
        <v>120</v>
      </c>
      <c r="C132" s="17">
        <f t="shared" si="8"/>
        <v>897.263873890571</v>
      </c>
      <c r="D132" s="17">
        <f t="shared" si="9"/>
        <v>335.268771920712</v>
      </c>
      <c r="E132" s="19">
        <f t="shared" si="10"/>
        <v>165313.446407877</v>
      </c>
    </row>
    <row r="133" ht="14.8" spans="1:5">
      <c r="A133" s="16">
        <f t="shared" si="7"/>
        <v>11</v>
      </c>
      <c r="B133" s="16">
        <v>121</v>
      </c>
      <c r="C133" s="17">
        <f t="shared" si="8"/>
        <v>895.447834709334</v>
      </c>
      <c r="D133" s="17">
        <f t="shared" si="9"/>
        <v>337.084811101949</v>
      </c>
      <c r="E133" s="19">
        <f t="shared" si="10"/>
        <v>164976.361596775</v>
      </c>
    </row>
    <row r="134" ht="14.8" spans="1:5">
      <c r="A134" s="16">
        <f t="shared" si="7"/>
        <v>11</v>
      </c>
      <c r="B134" s="16">
        <v>122</v>
      </c>
      <c r="C134" s="17">
        <f t="shared" si="8"/>
        <v>893.621958649198</v>
      </c>
      <c r="D134" s="17">
        <f t="shared" si="9"/>
        <v>338.910687162084</v>
      </c>
      <c r="E134" s="19">
        <f t="shared" si="10"/>
        <v>164637.450909613</v>
      </c>
    </row>
    <row r="135" ht="14.8" spans="1:5">
      <c r="A135" s="16">
        <f t="shared" si="7"/>
        <v>11</v>
      </c>
      <c r="B135" s="16">
        <v>123</v>
      </c>
      <c r="C135" s="17">
        <f t="shared" si="8"/>
        <v>891.78619242707</v>
      </c>
      <c r="D135" s="17">
        <f t="shared" si="9"/>
        <v>340.746453384212</v>
      </c>
      <c r="E135" s="19">
        <f t="shared" si="10"/>
        <v>164296.704456228</v>
      </c>
    </row>
    <row r="136" ht="14.8" spans="1:5">
      <c r="A136" s="16">
        <f t="shared" si="7"/>
        <v>11</v>
      </c>
      <c r="B136" s="16">
        <v>124</v>
      </c>
      <c r="C136" s="17">
        <f t="shared" si="8"/>
        <v>889.940482471239</v>
      </c>
      <c r="D136" s="17">
        <f t="shared" si="9"/>
        <v>342.592163340044</v>
      </c>
      <c r="E136" s="19">
        <f t="shared" si="10"/>
        <v>163954.112292888</v>
      </c>
    </row>
    <row r="137" ht="14.8" spans="1:5">
      <c r="A137" s="16">
        <f t="shared" si="7"/>
        <v>11</v>
      </c>
      <c r="B137" s="16">
        <v>125</v>
      </c>
      <c r="C137" s="17">
        <f t="shared" si="8"/>
        <v>888.084774919814</v>
      </c>
      <c r="D137" s="17">
        <f t="shared" si="9"/>
        <v>344.447870891469</v>
      </c>
      <c r="E137" s="19">
        <f t="shared" si="10"/>
        <v>163609.664421997</v>
      </c>
    </row>
    <row r="138" ht="14.8" spans="1:5">
      <c r="A138" s="16">
        <f t="shared" si="7"/>
        <v>11</v>
      </c>
      <c r="B138" s="16">
        <v>126</v>
      </c>
      <c r="C138" s="17">
        <f t="shared" si="8"/>
        <v>886.219015619152</v>
      </c>
      <c r="D138" s="17">
        <f t="shared" si="9"/>
        <v>346.313630192131</v>
      </c>
      <c r="E138" s="19">
        <f t="shared" si="10"/>
        <v>163263.350791805</v>
      </c>
    </row>
    <row r="139" ht="14.8" spans="1:5">
      <c r="A139" s="16">
        <f t="shared" si="7"/>
        <v>11</v>
      </c>
      <c r="B139" s="16">
        <v>127</v>
      </c>
      <c r="C139" s="17">
        <f t="shared" si="8"/>
        <v>884.343150122278</v>
      </c>
      <c r="D139" s="17">
        <f t="shared" si="9"/>
        <v>348.189495689005</v>
      </c>
      <c r="E139" s="19">
        <f t="shared" si="10"/>
        <v>162915.161296116</v>
      </c>
    </row>
    <row r="140" ht="14.8" spans="1:5">
      <c r="A140" s="16">
        <f t="shared" si="7"/>
        <v>11</v>
      </c>
      <c r="B140" s="16">
        <v>128</v>
      </c>
      <c r="C140" s="17">
        <f t="shared" si="8"/>
        <v>882.457123687296</v>
      </c>
      <c r="D140" s="17">
        <f t="shared" si="9"/>
        <v>350.075522123987</v>
      </c>
      <c r="E140" s="19">
        <f t="shared" si="10"/>
        <v>162565.085773992</v>
      </c>
    </row>
    <row r="141" ht="14.8" spans="1:5">
      <c r="A141" s="16">
        <f t="shared" ref="A141:A204" si="11">ROUNDDOWN((B141-1)/12+1,0)</f>
        <v>11</v>
      </c>
      <c r="B141" s="16">
        <v>129</v>
      </c>
      <c r="C141" s="17">
        <f t="shared" ref="C141:C204" si="12">IFERROR(IPMT($E$9,$B141,$F$9,-$A$9),"")</f>
        <v>880.560881275791</v>
      </c>
      <c r="D141" s="17">
        <f t="shared" ref="D141:D204" si="13">IFERROR(PPMT($E$9,$B141,$F$9,-$A$9),"")</f>
        <v>351.971764535492</v>
      </c>
      <c r="E141" s="19">
        <f t="shared" ref="E141:E204" si="14">IFERROR($A$9+CUMPRINC($E$9,$F$9,$A$9,$B$13,B141,0),"")</f>
        <v>162213.114009456</v>
      </c>
    </row>
    <row r="142" ht="14.8" spans="1:5">
      <c r="A142" s="16">
        <f t="shared" si="11"/>
        <v>11</v>
      </c>
      <c r="B142" s="16">
        <v>130</v>
      </c>
      <c r="C142" s="17">
        <f t="shared" si="12"/>
        <v>878.654367551223</v>
      </c>
      <c r="D142" s="17">
        <f t="shared" si="13"/>
        <v>353.878278260059</v>
      </c>
      <c r="E142" s="19">
        <f t="shared" si="14"/>
        <v>161859.235731196</v>
      </c>
    </row>
    <row r="143" ht="14.8" spans="1:5">
      <c r="A143" s="16">
        <f t="shared" si="11"/>
        <v>11</v>
      </c>
      <c r="B143" s="16">
        <v>131</v>
      </c>
      <c r="C143" s="17">
        <f t="shared" si="12"/>
        <v>876.737526877315</v>
      </c>
      <c r="D143" s="17">
        <f t="shared" si="13"/>
        <v>355.795118933968</v>
      </c>
      <c r="E143" s="19">
        <f t="shared" si="14"/>
        <v>161503.440612262</v>
      </c>
    </row>
    <row r="144" ht="14.8" spans="1:5">
      <c r="A144" s="16">
        <f t="shared" si="11"/>
        <v>11</v>
      </c>
      <c r="B144" s="16">
        <v>132</v>
      </c>
      <c r="C144" s="17">
        <f t="shared" si="12"/>
        <v>874.810303316422</v>
      </c>
      <c r="D144" s="17">
        <f t="shared" si="13"/>
        <v>357.72234249486</v>
      </c>
      <c r="E144" s="19">
        <f t="shared" si="14"/>
        <v>161145.718269767</v>
      </c>
    </row>
    <row r="145" ht="14.8" spans="1:5">
      <c r="A145" s="16">
        <f t="shared" si="11"/>
        <v>12</v>
      </c>
      <c r="B145" s="16">
        <v>133</v>
      </c>
      <c r="C145" s="17">
        <f t="shared" si="12"/>
        <v>872.872640627909</v>
      </c>
      <c r="D145" s="17">
        <f t="shared" si="13"/>
        <v>359.660005183374</v>
      </c>
      <c r="E145" s="19">
        <f t="shared" si="14"/>
        <v>160786.058264584</v>
      </c>
    </row>
    <row r="146" ht="14.8" spans="1:5">
      <c r="A146" s="16">
        <f t="shared" si="11"/>
        <v>12</v>
      </c>
      <c r="B146" s="16">
        <v>134</v>
      </c>
      <c r="C146" s="17">
        <f t="shared" si="12"/>
        <v>870.924482266499</v>
      </c>
      <c r="D146" s="17">
        <f t="shared" si="13"/>
        <v>361.608163544784</v>
      </c>
      <c r="E146" s="19">
        <f t="shared" si="14"/>
        <v>160424.450101039</v>
      </c>
    </row>
    <row r="147" ht="14.8" spans="1:5">
      <c r="A147" s="16">
        <f t="shared" si="11"/>
        <v>12</v>
      </c>
      <c r="B147" s="16">
        <v>135</v>
      </c>
      <c r="C147" s="17">
        <f t="shared" si="12"/>
        <v>868.965771380631</v>
      </c>
      <c r="D147" s="17">
        <f t="shared" si="13"/>
        <v>363.566874430651</v>
      </c>
      <c r="E147" s="19">
        <f t="shared" si="14"/>
        <v>160060.883226609</v>
      </c>
    </row>
    <row r="148" ht="14.8" spans="1:5">
      <c r="A148" s="16">
        <f t="shared" si="11"/>
        <v>12</v>
      </c>
      <c r="B148" s="16">
        <v>136</v>
      </c>
      <c r="C148" s="17">
        <f t="shared" si="12"/>
        <v>866.996450810798</v>
      </c>
      <c r="D148" s="17">
        <f t="shared" si="13"/>
        <v>365.536195000484</v>
      </c>
      <c r="E148" s="19">
        <f t="shared" si="14"/>
        <v>159695.347031608</v>
      </c>
    </row>
    <row r="149" ht="14.8" spans="1:5">
      <c r="A149" s="16">
        <f t="shared" si="11"/>
        <v>12</v>
      </c>
      <c r="B149" s="16">
        <v>137</v>
      </c>
      <c r="C149" s="17">
        <f t="shared" si="12"/>
        <v>865.016463087879</v>
      </c>
      <c r="D149" s="17">
        <f t="shared" si="13"/>
        <v>367.516182723403</v>
      </c>
      <c r="E149" s="19">
        <f t="shared" si="14"/>
        <v>159327.830848885</v>
      </c>
    </row>
    <row r="150" ht="14.8" spans="1:5">
      <c r="A150" s="16">
        <f t="shared" si="11"/>
        <v>12</v>
      </c>
      <c r="B150" s="16">
        <v>138</v>
      </c>
      <c r="C150" s="17">
        <f t="shared" si="12"/>
        <v>863.025750431461</v>
      </c>
      <c r="D150" s="17">
        <f t="shared" si="13"/>
        <v>369.506895379822</v>
      </c>
      <c r="E150" s="19">
        <f t="shared" si="14"/>
        <v>158958.323953505</v>
      </c>
    </row>
    <row r="151" ht="14.8" spans="1:5">
      <c r="A151" s="16">
        <f t="shared" si="11"/>
        <v>12</v>
      </c>
      <c r="B151" s="16">
        <v>139</v>
      </c>
      <c r="C151" s="17">
        <f t="shared" si="12"/>
        <v>861.024254748153</v>
      </c>
      <c r="D151" s="17">
        <f t="shared" si="13"/>
        <v>371.508391063129</v>
      </c>
      <c r="E151" s="19">
        <f t="shared" si="14"/>
        <v>158586.815562442</v>
      </c>
    </row>
    <row r="152" ht="14.8" spans="1:5">
      <c r="A152" s="16">
        <f t="shared" si="11"/>
        <v>12</v>
      </c>
      <c r="B152" s="16">
        <v>140</v>
      </c>
      <c r="C152" s="17">
        <f t="shared" si="12"/>
        <v>859.011917629895</v>
      </c>
      <c r="D152" s="17">
        <f t="shared" si="13"/>
        <v>373.520728181388</v>
      </c>
      <c r="E152" s="19">
        <f t="shared" si="14"/>
        <v>158213.29483426</v>
      </c>
    </row>
    <row r="153" ht="14.8" spans="1:5">
      <c r="A153" s="16">
        <f t="shared" si="11"/>
        <v>12</v>
      </c>
      <c r="B153" s="16">
        <v>141</v>
      </c>
      <c r="C153" s="17">
        <f t="shared" si="12"/>
        <v>856.988680352246</v>
      </c>
      <c r="D153" s="17">
        <f t="shared" si="13"/>
        <v>375.543965459037</v>
      </c>
      <c r="E153" s="19">
        <f t="shared" si="14"/>
        <v>157837.750868801</v>
      </c>
    </row>
    <row r="154" ht="14.8" spans="1:5">
      <c r="A154" s="16">
        <f t="shared" si="11"/>
        <v>12</v>
      </c>
      <c r="B154" s="16">
        <v>142</v>
      </c>
      <c r="C154" s="17">
        <f t="shared" si="12"/>
        <v>854.954483872676</v>
      </c>
      <c r="D154" s="17">
        <f t="shared" si="13"/>
        <v>377.578161938607</v>
      </c>
      <c r="E154" s="19">
        <f t="shared" si="14"/>
        <v>157460.172706863</v>
      </c>
    </row>
    <row r="155" ht="14.8" spans="1:5">
      <c r="A155" s="16">
        <f t="shared" si="11"/>
        <v>12</v>
      </c>
      <c r="B155" s="16">
        <v>143</v>
      </c>
      <c r="C155" s="17">
        <f t="shared" si="12"/>
        <v>852.909268828842</v>
      </c>
      <c r="D155" s="17">
        <f t="shared" si="13"/>
        <v>379.623376982441</v>
      </c>
      <c r="E155" s="19">
        <f t="shared" si="14"/>
        <v>157080.54932988</v>
      </c>
    </row>
    <row r="156" ht="14.8" spans="1:5">
      <c r="A156" s="16">
        <f t="shared" si="11"/>
        <v>12</v>
      </c>
      <c r="B156" s="16">
        <v>144</v>
      </c>
      <c r="C156" s="17">
        <f t="shared" si="12"/>
        <v>850.852975536853</v>
      </c>
      <c r="D156" s="17">
        <f t="shared" si="13"/>
        <v>381.679670274429</v>
      </c>
      <c r="E156" s="19">
        <f t="shared" si="14"/>
        <v>156698.869659606</v>
      </c>
    </row>
    <row r="157" ht="14.8" spans="1:5">
      <c r="A157" s="16">
        <f t="shared" si="11"/>
        <v>13</v>
      </c>
      <c r="B157" s="16">
        <v>145</v>
      </c>
      <c r="C157" s="17">
        <f t="shared" si="12"/>
        <v>848.785543989534</v>
      </c>
      <c r="D157" s="17">
        <f t="shared" si="13"/>
        <v>383.747101821749</v>
      </c>
      <c r="E157" s="19">
        <f t="shared" si="14"/>
        <v>156315.122557784</v>
      </c>
    </row>
    <row r="158" ht="14.8" spans="1:5">
      <c r="A158" s="16">
        <f t="shared" si="11"/>
        <v>13</v>
      </c>
      <c r="B158" s="16">
        <v>146</v>
      </c>
      <c r="C158" s="17">
        <f t="shared" si="12"/>
        <v>846.706913854666</v>
      </c>
      <c r="D158" s="17">
        <f t="shared" si="13"/>
        <v>385.825731956616</v>
      </c>
      <c r="E158" s="19">
        <f t="shared" si="14"/>
        <v>155929.296825828</v>
      </c>
    </row>
    <row r="159" ht="14.8" spans="1:5">
      <c r="A159" s="16">
        <f t="shared" si="11"/>
        <v>13</v>
      </c>
      <c r="B159" s="16">
        <v>147</v>
      </c>
      <c r="C159" s="17">
        <f t="shared" si="12"/>
        <v>844.617024473234</v>
      </c>
      <c r="D159" s="17">
        <f t="shared" si="13"/>
        <v>387.915621338048</v>
      </c>
      <c r="E159" s="19">
        <f t="shared" si="14"/>
        <v>155541.38120449</v>
      </c>
    </row>
    <row r="160" ht="14.8" spans="1:5">
      <c r="A160" s="16">
        <f t="shared" si="11"/>
        <v>13</v>
      </c>
      <c r="B160" s="16">
        <v>148</v>
      </c>
      <c r="C160" s="17">
        <f t="shared" si="12"/>
        <v>842.515814857653</v>
      </c>
      <c r="D160" s="17">
        <f t="shared" si="13"/>
        <v>390.016830953629</v>
      </c>
      <c r="E160" s="19">
        <f t="shared" si="14"/>
        <v>155151.364373536</v>
      </c>
    </row>
    <row r="161" ht="14.8" spans="1:5">
      <c r="A161" s="16">
        <f t="shared" si="11"/>
        <v>13</v>
      </c>
      <c r="B161" s="16">
        <v>149</v>
      </c>
      <c r="C161" s="17">
        <f t="shared" si="12"/>
        <v>840.403223689988</v>
      </c>
      <c r="D161" s="17">
        <f t="shared" si="13"/>
        <v>392.129422121295</v>
      </c>
      <c r="E161" s="19">
        <f t="shared" si="14"/>
        <v>154759.234951415</v>
      </c>
    </row>
    <row r="162" ht="14.8" spans="1:5">
      <c r="A162" s="16">
        <f t="shared" si="11"/>
        <v>13</v>
      </c>
      <c r="B162" s="16">
        <v>150</v>
      </c>
      <c r="C162" s="17">
        <f t="shared" si="12"/>
        <v>838.279189320164</v>
      </c>
      <c r="D162" s="17">
        <f t="shared" si="13"/>
        <v>394.253456491118</v>
      </c>
      <c r="E162" s="19">
        <f t="shared" si="14"/>
        <v>154364.981494923</v>
      </c>
    </row>
    <row r="163" ht="14.8" spans="1:5">
      <c r="A163" s="16">
        <f t="shared" si="11"/>
        <v>13</v>
      </c>
      <c r="B163" s="16">
        <v>151</v>
      </c>
      <c r="C163" s="17">
        <f t="shared" si="12"/>
        <v>836.143649764171</v>
      </c>
      <c r="D163" s="17">
        <f t="shared" si="13"/>
        <v>396.388996047112</v>
      </c>
      <c r="E163" s="19">
        <f t="shared" si="14"/>
        <v>153968.592498876</v>
      </c>
    </row>
    <row r="164" ht="14.8" spans="1:5">
      <c r="A164" s="16">
        <f t="shared" si="11"/>
        <v>13</v>
      </c>
      <c r="B164" s="16">
        <v>152</v>
      </c>
      <c r="C164" s="17">
        <f t="shared" si="12"/>
        <v>833.996542702249</v>
      </c>
      <c r="D164" s="17">
        <f t="shared" si="13"/>
        <v>398.536103109034</v>
      </c>
      <c r="E164" s="19">
        <f t="shared" si="14"/>
        <v>153570.056395767</v>
      </c>
    </row>
    <row r="165" ht="14.8" spans="1:5">
      <c r="A165" s="16">
        <f t="shared" si="11"/>
        <v>13</v>
      </c>
      <c r="B165" s="16">
        <v>153</v>
      </c>
      <c r="C165" s="17">
        <f t="shared" si="12"/>
        <v>831.837805477075</v>
      </c>
      <c r="D165" s="17">
        <f t="shared" si="13"/>
        <v>400.694840334208</v>
      </c>
      <c r="E165" s="19">
        <f t="shared" si="14"/>
        <v>153169.361555433</v>
      </c>
    </row>
    <row r="166" ht="14.8" spans="1:5">
      <c r="A166" s="16">
        <f t="shared" si="11"/>
        <v>13</v>
      </c>
      <c r="B166" s="16">
        <v>154</v>
      </c>
      <c r="C166" s="17">
        <f t="shared" si="12"/>
        <v>829.667375091931</v>
      </c>
      <c r="D166" s="17">
        <f t="shared" si="13"/>
        <v>402.865270719351</v>
      </c>
      <c r="E166" s="19">
        <f t="shared" si="14"/>
        <v>152766.496284714</v>
      </c>
    </row>
    <row r="167" ht="14.8" spans="1:5">
      <c r="A167" s="16">
        <f t="shared" si="11"/>
        <v>13</v>
      </c>
      <c r="B167" s="16">
        <v>155</v>
      </c>
      <c r="C167" s="17">
        <f t="shared" si="12"/>
        <v>827.485188208868</v>
      </c>
      <c r="D167" s="17">
        <f t="shared" si="13"/>
        <v>405.047457602415</v>
      </c>
      <c r="E167" s="19">
        <f t="shared" si="14"/>
        <v>152361.448827111</v>
      </c>
    </row>
    <row r="168" ht="14.8" spans="1:5">
      <c r="A168" s="16">
        <f t="shared" si="11"/>
        <v>13</v>
      </c>
      <c r="B168" s="16">
        <v>156</v>
      </c>
      <c r="C168" s="17">
        <f t="shared" si="12"/>
        <v>825.291181146855</v>
      </c>
      <c r="D168" s="17">
        <f t="shared" si="13"/>
        <v>407.241464664428</v>
      </c>
      <c r="E168" s="19">
        <f t="shared" si="14"/>
        <v>151954.207362447</v>
      </c>
    </row>
    <row r="169" ht="14.8" spans="1:5">
      <c r="A169" s="16">
        <f t="shared" si="11"/>
        <v>14</v>
      </c>
      <c r="B169" s="16">
        <v>157</v>
      </c>
      <c r="C169" s="17">
        <f t="shared" si="12"/>
        <v>823.085289879923</v>
      </c>
      <c r="D169" s="17">
        <f t="shared" si="13"/>
        <v>409.44735593136</v>
      </c>
      <c r="E169" s="19">
        <f t="shared" si="14"/>
        <v>151544.760006516</v>
      </c>
    </row>
    <row r="170" ht="14.8" spans="1:5">
      <c r="A170" s="16">
        <f t="shared" si="11"/>
        <v>14</v>
      </c>
      <c r="B170" s="16">
        <v>158</v>
      </c>
      <c r="C170" s="17">
        <f t="shared" si="12"/>
        <v>820.867450035294</v>
      </c>
      <c r="D170" s="17">
        <f t="shared" si="13"/>
        <v>411.665195775988</v>
      </c>
      <c r="E170" s="19">
        <f t="shared" si="14"/>
        <v>151133.09481074</v>
      </c>
    </row>
    <row r="171" ht="14.8" spans="1:5">
      <c r="A171" s="16">
        <f t="shared" si="11"/>
        <v>14</v>
      </c>
      <c r="B171" s="16">
        <v>159</v>
      </c>
      <c r="C171" s="17">
        <f t="shared" si="12"/>
        <v>818.637596891508</v>
      </c>
      <c r="D171" s="17">
        <f t="shared" si="13"/>
        <v>413.895048919775</v>
      </c>
      <c r="E171" s="19">
        <f t="shared" si="14"/>
        <v>150719.19976182</v>
      </c>
    </row>
    <row r="172" ht="14.8" spans="1:5">
      <c r="A172" s="16">
        <f t="shared" si="11"/>
        <v>14</v>
      </c>
      <c r="B172" s="16">
        <v>160</v>
      </c>
      <c r="C172" s="17">
        <f t="shared" si="12"/>
        <v>816.395665376526</v>
      </c>
      <c r="D172" s="17">
        <f t="shared" si="13"/>
        <v>416.136980434757</v>
      </c>
      <c r="E172" s="19">
        <f t="shared" si="14"/>
        <v>150303.062781385</v>
      </c>
    </row>
    <row r="173" ht="14.8" spans="1:5">
      <c r="A173" s="16">
        <f t="shared" si="11"/>
        <v>14</v>
      </c>
      <c r="B173" s="16">
        <v>161</v>
      </c>
      <c r="C173" s="17">
        <f t="shared" si="12"/>
        <v>814.141590065837</v>
      </c>
      <c r="D173" s="17">
        <f t="shared" si="13"/>
        <v>418.391055745445</v>
      </c>
      <c r="E173" s="19">
        <f t="shared" si="14"/>
        <v>149884.67172564</v>
      </c>
    </row>
    <row r="174" ht="14.8" spans="1:5">
      <c r="A174" s="16">
        <f t="shared" si="11"/>
        <v>14</v>
      </c>
      <c r="B174" s="16">
        <v>162</v>
      </c>
      <c r="C174" s="17">
        <f t="shared" si="12"/>
        <v>811.87530518055</v>
      </c>
      <c r="D174" s="17">
        <f t="shared" si="13"/>
        <v>420.657340630733</v>
      </c>
      <c r="E174" s="19">
        <f t="shared" si="14"/>
        <v>149464.014385009</v>
      </c>
    </row>
    <row r="175" ht="14.8" spans="1:5">
      <c r="A175" s="16">
        <f t="shared" si="11"/>
        <v>14</v>
      </c>
      <c r="B175" s="16">
        <v>163</v>
      </c>
      <c r="C175" s="17">
        <f t="shared" si="12"/>
        <v>809.596744585466</v>
      </c>
      <c r="D175" s="17">
        <f t="shared" si="13"/>
        <v>422.935901225816</v>
      </c>
      <c r="E175" s="19">
        <f t="shared" si="14"/>
        <v>149041.078483783</v>
      </c>
    </row>
    <row r="176" ht="14.8" spans="1:5">
      <c r="A176" s="16">
        <f t="shared" si="11"/>
        <v>14</v>
      </c>
      <c r="B176" s="16">
        <v>164</v>
      </c>
      <c r="C176" s="17">
        <f t="shared" si="12"/>
        <v>807.30584178716</v>
      </c>
      <c r="D176" s="17">
        <f t="shared" si="13"/>
        <v>425.226804024122</v>
      </c>
      <c r="E176" s="19">
        <f t="shared" si="14"/>
        <v>148615.851679759</v>
      </c>
    </row>
    <row r="177" ht="14.8" spans="1:5">
      <c r="A177" s="16">
        <f t="shared" si="11"/>
        <v>14</v>
      </c>
      <c r="B177" s="16">
        <v>165</v>
      </c>
      <c r="C177" s="17">
        <f t="shared" si="12"/>
        <v>805.002529932029</v>
      </c>
      <c r="D177" s="17">
        <f t="shared" si="13"/>
        <v>427.530115879253</v>
      </c>
      <c r="E177" s="19">
        <f t="shared" si="14"/>
        <v>148188.32156388</v>
      </c>
    </row>
    <row r="178" ht="14.8" spans="1:5">
      <c r="A178" s="16">
        <f t="shared" si="11"/>
        <v>14</v>
      </c>
      <c r="B178" s="16">
        <v>166</v>
      </c>
      <c r="C178" s="17">
        <f t="shared" si="12"/>
        <v>802.68674180435</v>
      </c>
      <c r="D178" s="17">
        <f t="shared" si="13"/>
        <v>429.845904006932</v>
      </c>
      <c r="E178" s="19">
        <f t="shared" si="14"/>
        <v>147758.475659873</v>
      </c>
    </row>
    <row r="179" ht="14.8" spans="1:5">
      <c r="A179" s="16">
        <f t="shared" si="11"/>
        <v>14</v>
      </c>
      <c r="B179" s="16">
        <v>167</v>
      </c>
      <c r="C179" s="17">
        <f t="shared" si="12"/>
        <v>800.358409824313</v>
      </c>
      <c r="D179" s="17">
        <f t="shared" si="13"/>
        <v>432.17423598697</v>
      </c>
      <c r="E179" s="19">
        <f t="shared" si="14"/>
        <v>147326.301423886</v>
      </c>
    </row>
    <row r="180" ht="14.8" spans="1:5">
      <c r="A180" s="16">
        <f t="shared" si="11"/>
        <v>14</v>
      </c>
      <c r="B180" s="16">
        <v>168</v>
      </c>
      <c r="C180" s="17">
        <f t="shared" si="12"/>
        <v>798.01746604605</v>
      </c>
      <c r="D180" s="17">
        <f t="shared" si="13"/>
        <v>434.515179765233</v>
      </c>
      <c r="E180" s="19">
        <f t="shared" si="14"/>
        <v>146891.786244121</v>
      </c>
    </row>
    <row r="181" ht="14.8" spans="1:5">
      <c r="A181" s="16">
        <f t="shared" si="11"/>
        <v>15</v>
      </c>
      <c r="B181" s="16">
        <v>169</v>
      </c>
      <c r="C181" s="17">
        <f t="shared" si="12"/>
        <v>795.663842155655</v>
      </c>
      <c r="D181" s="17">
        <f t="shared" si="13"/>
        <v>436.868803655628</v>
      </c>
      <c r="E181" s="19">
        <f t="shared" si="14"/>
        <v>146454.917440465</v>
      </c>
    </row>
    <row r="182" ht="14.8" spans="1:5">
      <c r="A182" s="16">
        <f t="shared" si="11"/>
        <v>15</v>
      </c>
      <c r="B182" s="16">
        <v>170</v>
      </c>
      <c r="C182" s="17">
        <f t="shared" si="12"/>
        <v>793.297469469187</v>
      </c>
      <c r="D182" s="17">
        <f t="shared" si="13"/>
        <v>439.235176342095</v>
      </c>
      <c r="E182" s="19">
        <f t="shared" si="14"/>
        <v>146015.682264123</v>
      </c>
    </row>
    <row r="183" ht="14.8" spans="1:5">
      <c r="A183" s="16">
        <f t="shared" si="11"/>
        <v>15</v>
      </c>
      <c r="B183" s="16">
        <v>171</v>
      </c>
      <c r="C183" s="17">
        <f t="shared" si="12"/>
        <v>790.918278930667</v>
      </c>
      <c r="D183" s="17">
        <f t="shared" si="13"/>
        <v>441.614366880615</v>
      </c>
      <c r="E183" s="19">
        <f t="shared" si="14"/>
        <v>145574.067897242</v>
      </c>
    </row>
    <row r="184" ht="14.8" spans="1:5">
      <c r="A184" s="16">
        <f t="shared" si="11"/>
        <v>15</v>
      </c>
      <c r="B184" s="16">
        <v>172</v>
      </c>
      <c r="C184" s="17">
        <f t="shared" si="12"/>
        <v>788.526201110064</v>
      </c>
      <c r="D184" s="17">
        <f t="shared" si="13"/>
        <v>444.006444701218</v>
      </c>
      <c r="E184" s="19">
        <f t="shared" si="14"/>
        <v>145130.061452541</v>
      </c>
    </row>
    <row r="185" ht="14.8" spans="1:5">
      <c r="A185" s="16">
        <f t="shared" si="11"/>
        <v>15</v>
      </c>
      <c r="B185" s="16">
        <v>173</v>
      </c>
      <c r="C185" s="17">
        <f t="shared" si="12"/>
        <v>786.121166201266</v>
      </c>
      <c r="D185" s="17">
        <f t="shared" si="13"/>
        <v>446.411479610017</v>
      </c>
      <c r="E185" s="19">
        <f t="shared" si="14"/>
        <v>144683.649972931</v>
      </c>
    </row>
    <row r="186" ht="14.8" spans="1:5">
      <c r="A186" s="16">
        <f t="shared" si="11"/>
        <v>15</v>
      </c>
      <c r="B186" s="16">
        <v>174</v>
      </c>
      <c r="C186" s="17">
        <f t="shared" si="12"/>
        <v>783.703104020045</v>
      </c>
      <c r="D186" s="17">
        <f t="shared" si="13"/>
        <v>448.829541791238</v>
      </c>
      <c r="E186" s="19">
        <f t="shared" si="14"/>
        <v>144234.82043114</v>
      </c>
    </row>
    <row r="187" ht="14.8" spans="1:5">
      <c r="A187" s="16">
        <f t="shared" si="11"/>
        <v>15</v>
      </c>
      <c r="B187" s="16">
        <v>175</v>
      </c>
      <c r="C187" s="17">
        <f t="shared" si="12"/>
        <v>781.271944002009</v>
      </c>
      <c r="D187" s="17">
        <f t="shared" si="13"/>
        <v>451.260701809274</v>
      </c>
      <c r="E187" s="19">
        <f t="shared" si="14"/>
        <v>143783.55972933</v>
      </c>
    </row>
    <row r="188" ht="14.8" spans="1:5">
      <c r="A188" s="16">
        <f t="shared" si="11"/>
        <v>15</v>
      </c>
      <c r="B188" s="16">
        <v>176</v>
      </c>
      <c r="C188" s="17">
        <f t="shared" si="12"/>
        <v>778.827615200542</v>
      </c>
      <c r="D188" s="17">
        <f t="shared" si="13"/>
        <v>453.70503061074</v>
      </c>
      <c r="E188" s="19">
        <f t="shared" si="14"/>
        <v>143329.85469872</v>
      </c>
    </row>
    <row r="189" ht="14.8" spans="1:5">
      <c r="A189" s="16">
        <f t="shared" si="11"/>
        <v>15</v>
      </c>
      <c r="B189" s="16">
        <v>177</v>
      </c>
      <c r="C189" s="17">
        <f t="shared" si="12"/>
        <v>776.370046284734</v>
      </c>
      <c r="D189" s="17">
        <f t="shared" si="13"/>
        <v>456.162599526549</v>
      </c>
      <c r="E189" s="19">
        <f t="shared" si="14"/>
        <v>142873.692099193</v>
      </c>
    </row>
    <row r="190" ht="14.8" spans="1:5">
      <c r="A190" s="16">
        <f t="shared" si="11"/>
        <v>15</v>
      </c>
      <c r="B190" s="16">
        <v>178</v>
      </c>
      <c r="C190" s="17">
        <f t="shared" si="12"/>
        <v>773.899165537298</v>
      </c>
      <c r="D190" s="17">
        <f t="shared" si="13"/>
        <v>458.633480273984</v>
      </c>
      <c r="E190" s="19">
        <f t="shared" si="14"/>
        <v>142415.058618919</v>
      </c>
    </row>
    <row r="191" ht="14.8" spans="1:5">
      <c r="A191" s="16">
        <f t="shared" si="11"/>
        <v>15</v>
      </c>
      <c r="B191" s="16">
        <v>179</v>
      </c>
      <c r="C191" s="17">
        <f t="shared" si="12"/>
        <v>771.414900852481</v>
      </c>
      <c r="D191" s="17">
        <f t="shared" si="13"/>
        <v>461.117744958801</v>
      </c>
      <c r="E191" s="19">
        <f t="shared" si="14"/>
        <v>141953.94087396</v>
      </c>
    </row>
    <row r="192" ht="14.8" spans="1:5">
      <c r="A192" s="16">
        <f t="shared" si="11"/>
        <v>15</v>
      </c>
      <c r="B192" s="16">
        <v>180</v>
      </c>
      <c r="C192" s="17">
        <f t="shared" si="12"/>
        <v>768.917179733954</v>
      </c>
      <c r="D192" s="17">
        <f t="shared" si="13"/>
        <v>463.615466077328</v>
      </c>
      <c r="E192" s="19">
        <f t="shared" si="14"/>
        <v>141490.325407883</v>
      </c>
    </row>
    <row r="193" ht="14.8" spans="1:5">
      <c r="A193" s="16">
        <f t="shared" si="11"/>
        <v>16</v>
      </c>
      <c r="B193" s="16">
        <v>181</v>
      </c>
      <c r="C193" s="17">
        <f t="shared" si="12"/>
        <v>766.405929292702</v>
      </c>
      <c r="D193" s="17">
        <f t="shared" si="13"/>
        <v>466.12671651858</v>
      </c>
      <c r="E193" s="19">
        <f t="shared" si="14"/>
        <v>141024.198691364</v>
      </c>
    </row>
    <row r="194" ht="14.8" spans="1:5">
      <c r="A194" s="16">
        <f t="shared" si="11"/>
        <v>16</v>
      </c>
      <c r="B194" s="16">
        <v>182</v>
      </c>
      <c r="C194" s="17">
        <f t="shared" si="12"/>
        <v>763.881076244893</v>
      </c>
      <c r="D194" s="17">
        <f t="shared" si="13"/>
        <v>468.651569566389</v>
      </c>
      <c r="E194" s="19">
        <f t="shared" si="14"/>
        <v>140555.547121798</v>
      </c>
    </row>
    <row r="195" ht="14.8" spans="1:5">
      <c r="A195" s="16">
        <f t="shared" si="11"/>
        <v>16</v>
      </c>
      <c r="B195" s="16">
        <v>183</v>
      </c>
      <c r="C195" s="17">
        <f t="shared" si="12"/>
        <v>761.342546909742</v>
      </c>
      <c r="D195" s="17">
        <f t="shared" si="13"/>
        <v>471.190098901541</v>
      </c>
      <c r="E195" s="19">
        <f t="shared" si="14"/>
        <v>140084.357022896</v>
      </c>
    </row>
    <row r="196" ht="14.8" spans="1:5">
      <c r="A196" s="16">
        <f t="shared" si="11"/>
        <v>16</v>
      </c>
      <c r="B196" s="16">
        <v>184</v>
      </c>
      <c r="C196" s="17">
        <f t="shared" si="12"/>
        <v>758.790267207359</v>
      </c>
      <c r="D196" s="17">
        <f t="shared" si="13"/>
        <v>473.742378603924</v>
      </c>
      <c r="E196" s="19">
        <f t="shared" si="14"/>
        <v>139610.614644293</v>
      </c>
    </row>
    <row r="197" ht="14.8" spans="1:5">
      <c r="A197" s="16">
        <f t="shared" si="11"/>
        <v>16</v>
      </c>
      <c r="B197" s="16">
        <v>185</v>
      </c>
      <c r="C197" s="17">
        <f t="shared" si="12"/>
        <v>756.224162656587</v>
      </c>
      <c r="D197" s="17">
        <f t="shared" si="13"/>
        <v>476.308483154695</v>
      </c>
      <c r="E197" s="19">
        <f t="shared" si="14"/>
        <v>139134.306161138</v>
      </c>
    </row>
    <row r="198" ht="14.8" spans="1:5">
      <c r="A198" s="16">
        <f t="shared" si="11"/>
        <v>16</v>
      </c>
      <c r="B198" s="16">
        <v>186</v>
      </c>
      <c r="C198" s="17">
        <f t="shared" si="12"/>
        <v>753.644158372833</v>
      </c>
      <c r="D198" s="17">
        <f t="shared" si="13"/>
        <v>478.88848743845</v>
      </c>
      <c r="E198" s="19">
        <f t="shared" si="14"/>
        <v>138655.417673699</v>
      </c>
    </row>
    <row r="199" ht="14.8" spans="1:5">
      <c r="A199" s="16">
        <f t="shared" si="11"/>
        <v>16</v>
      </c>
      <c r="B199" s="16">
        <v>187</v>
      </c>
      <c r="C199" s="17">
        <f t="shared" si="12"/>
        <v>751.050179065875</v>
      </c>
      <c r="D199" s="17">
        <f t="shared" si="13"/>
        <v>481.482466745408</v>
      </c>
      <c r="E199" s="19">
        <f t="shared" si="14"/>
        <v>138173.935206954</v>
      </c>
    </row>
    <row r="200" ht="14.8" spans="1:5">
      <c r="A200" s="16">
        <f t="shared" si="11"/>
        <v>16</v>
      </c>
      <c r="B200" s="16">
        <v>188</v>
      </c>
      <c r="C200" s="17">
        <f t="shared" si="12"/>
        <v>748.44214903767</v>
      </c>
      <c r="D200" s="17">
        <f t="shared" si="13"/>
        <v>484.090496773612</v>
      </c>
      <c r="E200" s="19">
        <f t="shared" si="14"/>
        <v>137689.84471018</v>
      </c>
    </row>
    <row r="201" ht="14.8" spans="1:5">
      <c r="A201" s="16">
        <f t="shared" si="11"/>
        <v>16</v>
      </c>
      <c r="B201" s="16">
        <v>189</v>
      </c>
      <c r="C201" s="17">
        <f t="shared" si="12"/>
        <v>745.819992180147</v>
      </c>
      <c r="D201" s="17">
        <f t="shared" si="13"/>
        <v>486.712653631136</v>
      </c>
      <c r="E201" s="19">
        <f t="shared" si="14"/>
        <v>137203.132056549</v>
      </c>
    </row>
    <row r="202" ht="14.8" spans="1:5">
      <c r="A202" s="16">
        <f t="shared" si="11"/>
        <v>16</v>
      </c>
      <c r="B202" s="16">
        <v>190</v>
      </c>
      <c r="C202" s="17">
        <f t="shared" si="12"/>
        <v>743.183631972978</v>
      </c>
      <c r="D202" s="17">
        <f t="shared" si="13"/>
        <v>489.349013838305</v>
      </c>
      <c r="E202" s="19">
        <f t="shared" si="14"/>
        <v>136713.783042711</v>
      </c>
    </row>
    <row r="203" ht="14.8" spans="1:5">
      <c r="A203" s="16">
        <f t="shared" si="11"/>
        <v>16</v>
      </c>
      <c r="B203" s="16">
        <v>191</v>
      </c>
      <c r="C203" s="17">
        <f t="shared" si="12"/>
        <v>740.532991481354</v>
      </c>
      <c r="D203" s="17">
        <f t="shared" si="13"/>
        <v>491.999654329929</v>
      </c>
      <c r="E203" s="19">
        <f t="shared" si="14"/>
        <v>136221.783388381</v>
      </c>
    </row>
    <row r="204" ht="14.8" spans="1:5">
      <c r="A204" s="16">
        <f t="shared" si="11"/>
        <v>16</v>
      </c>
      <c r="B204" s="16">
        <v>192</v>
      </c>
      <c r="C204" s="17">
        <f t="shared" si="12"/>
        <v>737.867993353733</v>
      </c>
      <c r="D204" s="17">
        <f t="shared" si="13"/>
        <v>494.664652457549</v>
      </c>
      <c r="E204" s="19">
        <f t="shared" si="14"/>
        <v>135727.118735923</v>
      </c>
    </row>
    <row r="205" ht="14.8" spans="1:5">
      <c r="A205" s="16">
        <f t="shared" ref="A205:A268" si="15">ROUNDDOWN((B205-1)/12+1,0)</f>
        <v>17</v>
      </c>
      <c r="B205" s="16">
        <v>193</v>
      </c>
      <c r="C205" s="17">
        <f t="shared" ref="C205:C268" si="16">IFERROR(IPMT($E$9,$B205,$F$9,-$A$9),"")</f>
        <v>735.188559819588</v>
      </c>
      <c r="D205" s="17">
        <f t="shared" ref="D205:D268" si="17">IFERROR(PPMT($E$9,$B205,$F$9,-$A$9),"")</f>
        <v>497.344085991694</v>
      </c>
      <c r="E205" s="19">
        <f t="shared" ref="E205:E268" si="18">IFERROR($A$9+CUMPRINC($E$9,$F$9,$A$9,$B$13,B205,0),"")</f>
        <v>135229.774649932</v>
      </c>
    </row>
    <row r="206" ht="14.8" spans="1:5">
      <c r="A206" s="16">
        <f t="shared" si="15"/>
        <v>17</v>
      </c>
      <c r="B206" s="16">
        <v>194</v>
      </c>
      <c r="C206" s="17">
        <f t="shared" si="16"/>
        <v>732.494612687133</v>
      </c>
      <c r="D206" s="17">
        <f t="shared" si="17"/>
        <v>500.038033124149</v>
      </c>
      <c r="E206" s="19">
        <f t="shared" si="18"/>
        <v>134729.736616808</v>
      </c>
    </row>
    <row r="207" ht="14.8" spans="1:5">
      <c r="A207" s="16">
        <f t="shared" si="15"/>
        <v>17</v>
      </c>
      <c r="B207" s="16">
        <v>195</v>
      </c>
      <c r="C207" s="17">
        <f t="shared" si="16"/>
        <v>729.786073341044</v>
      </c>
      <c r="D207" s="17">
        <f t="shared" si="17"/>
        <v>502.746572470238</v>
      </c>
      <c r="E207" s="19">
        <f t="shared" si="18"/>
        <v>134226.990044337</v>
      </c>
    </row>
    <row r="208" ht="14.8" spans="1:5">
      <c r="A208" s="16">
        <f t="shared" si="15"/>
        <v>17</v>
      </c>
      <c r="B208" s="16">
        <v>196</v>
      </c>
      <c r="C208" s="17">
        <f t="shared" si="16"/>
        <v>727.062862740164</v>
      </c>
      <c r="D208" s="17">
        <f t="shared" si="17"/>
        <v>505.469783071119</v>
      </c>
      <c r="E208" s="19">
        <f t="shared" si="18"/>
        <v>133721.520261266</v>
      </c>
    </row>
    <row r="209" ht="14.8" spans="1:5">
      <c r="A209" s="16">
        <f t="shared" si="15"/>
        <v>17</v>
      </c>
      <c r="B209" s="16">
        <v>197</v>
      </c>
      <c r="C209" s="17">
        <f t="shared" si="16"/>
        <v>724.324901415195</v>
      </c>
      <c r="D209" s="17">
        <f t="shared" si="17"/>
        <v>508.207744396087</v>
      </c>
      <c r="E209" s="19">
        <f t="shared" si="18"/>
        <v>133213.31251687</v>
      </c>
    </row>
    <row r="210" ht="14.8" spans="1:5">
      <c r="A210" s="16">
        <f t="shared" si="15"/>
        <v>17</v>
      </c>
      <c r="B210" s="16">
        <v>198</v>
      </c>
      <c r="C210" s="17">
        <f t="shared" si="16"/>
        <v>721.572109466383</v>
      </c>
      <c r="D210" s="17">
        <f t="shared" si="17"/>
        <v>510.960536344899</v>
      </c>
      <c r="E210" s="19">
        <f t="shared" si="18"/>
        <v>132702.351980525</v>
      </c>
    </row>
    <row r="211" ht="14.8" spans="1:5">
      <c r="A211" s="16">
        <f t="shared" si="15"/>
        <v>17</v>
      </c>
      <c r="B211" s="16">
        <v>199</v>
      </c>
      <c r="C211" s="17">
        <f t="shared" si="16"/>
        <v>718.804406561182</v>
      </c>
      <c r="D211" s="17">
        <f t="shared" si="17"/>
        <v>513.728239250101</v>
      </c>
      <c r="E211" s="19">
        <f t="shared" si="18"/>
        <v>132188.623741275</v>
      </c>
    </row>
    <row r="212" ht="14.8" spans="1:5">
      <c r="A212" s="16">
        <f t="shared" si="15"/>
        <v>17</v>
      </c>
      <c r="B212" s="16">
        <v>200</v>
      </c>
      <c r="C212" s="17">
        <f t="shared" si="16"/>
        <v>716.02171193191</v>
      </c>
      <c r="D212" s="17">
        <f t="shared" si="17"/>
        <v>516.510933879372</v>
      </c>
      <c r="E212" s="19">
        <f t="shared" si="18"/>
        <v>131672.112807396</v>
      </c>
    </row>
    <row r="213" ht="14.8" spans="1:5">
      <c r="A213" s="16">
        <f t="shared" si="15"/>
        <v>17</v>
      </c>
      <c r="B213" s="16">
        <v>201</v>
      </c>
      <c r="C213" s="17">
        <f t="shared" si="16"/>
        <v>713.223944373397</v>
      </c>
      <c r="D213" s="17">
        <f t="shared" si="17"/>
        <v>519.308701437885</v>
      </c>
      <c r="E213" s="19">
        <f t="shared" si="18"/>
        <v>131152.804105958</v>
      </c>
    </row>
    <row r="214" ht="14.8" spans="1:5">
      <c r="A214" s="16">
        <f t="shared" si="15"/>
        <v>17</v>
      </c>
      <c r="B214" s="16">
        <v>202</v>
      </c>
      <c r="C214" s="17">
        <f t="shared" si="16"/>
        <v>710.411022240608</v>
      </c>
      <c r="D214" s="17">
        <f t="shared" si="17"/>
        <v>522.121623570674</v>
      </c>
      <c r="E214" s="19">
        <f t="shared" si="18"/>
        <v>130630.682482387</v>
      </c>
    </row>
    <row r="215" ht="14.8" spans="1:5">
      <c r="A215" s="16">
        <f t="shared" si="15"/>
        <v>17</v>
      </c>
      <c r="B215" s="16">
        <v>203</v>
      </c>
      <c r="C215" s="17">
        <f t="shared" si="16"/>
        <v>707.582863446267</v>
      </c>
      <c r="D215" s="17">
        <f t="shared" si="17"/>
        <v>524.949782365015</v>
      </c>
      <c r="E215" s="19">
        <f t="shared" si="18"/>
        <v>130105.732700022</v>
      </c>
    </row>
    <row r="216" ht="14.8" spans="1:5">
      <c r="A216" s="16">
        <f t="shared" si="15"/>
        <v>17</v>
      </c>
      <c r="B216" s="16">
        <v>204</v>
      </c>
      <c r="C216" s="17">
        <f t="shared" si="16"/>
        <v>704.739385458457</v>
      </c>
      <c r="D216" s="17">
        <f t="shared" si="17"/>
        <v>527.793260352826</v>
      </c>
      <c r="E216" s="19">
        <f t="shared" si="18"/>
        <v>129577.939439669</v>
      </c>
    </row>
    <row r="217" ht="14.8" spans="1:5">
      <c r="A217" s="16">
        <f t="shared" si="15"/>
        <v>18</v>
      </c>
      <c r="B217" s="16">
        <v>205</v>
      </c>
      <c r="C217" s="17">
        <f t="shared" si="16"/>
        <v>701.880505298212</v>
      </c>
      <c r="D217" s="17">
        <f t="shared" si="17"/>
        <v>530.65214051307</v>
      </c>
      <c r="E217" s="19">
        <f t="shared" si="18"/>
        <v>129047.287299156</v>
      </c>
    </row>
    <row r="218" ht="14.8" spans="1:5">
      <c r="A218" s="16">
        <f t="shared" si="15"/>
        <v>18</v>
      </c>
      <c r="B218" s="16">
        <v>206</v>
      </c>
      <c r="C218" s="17">
        <f t="shared" si="16"/>
        <v>699.0061395371</v>
      </c>
      <c r="D218" s="17">
        <f t="shared" si="17"/>
        <v>533.526506274183</v>
      </c>
      <c r="E218" s="19">
        <f t="shared" si="18"/>
        <v>128513.760792882</v>
      </c>
    </row>
    <row r="219" ht="14.8" spans="1:5">
      <c r="A219" s="16">
        <f t="shared" si="15"/>
        <v>18</v>
      </c>
      <c r="B219" s="16">
        <v>207</v>
      </c>
      <c r="C219" s="17">
        <f t="shared" si="16"/>
        <v>696.116204294781</v>
      </c>
      <c r="D219" s="17">
        <f t="shared" si="17"/>
        <v>536.416441516501</v>
      </c>
      <c r="E219" s="19">
        <f t="shared" si="18"/>
        <v>127977.344351366</v>
      </c>
    </row>
    <row r="220" ht="14.8" spans="1:5">
      <c r="A220" s="16">
        <f t="shared" si="15"/>
        <v>18</v>
      </c>
      <c r="B220" s="16">
        <v>208</v>
      </c>
      <c r="C220" s="17">
        <f t="shared" si="16"/>
        <v>693.210615236567</v>
      </c>
      <c r="D220" s="17">
        <f t="shared" si="17"/>
        <v>539.322030574715</v>
      </c>
      <c r="E220" s="19">
        <f t="shared" si="18"/>
        <v>127438.022320791</v>
      </c>
    </row>
    <row r="221" ht="14.8" spans="1:5">
      <c r="A221" s="16">
        <f t="shared" si="15"/>
        <v>18</v>
      </c>
      <c r="B221" s="16">
        <v>209</v>
      </c>
      <c r="C221" s="17">
        <f t="shared" si="16"/>
        <v>690.289287570954</v>
      </c>
      <c r="D221" s="17">
        <f t="shared" si="17"/>
        <v>542.243358240328</v>
      </c>
      <c r="E221" s="19">
        <f t="shared" si="18"/>
        <v>126895.778962551</v>
      </c>
    </row>
    <row r="222" ht="14.8" spans="1:5">
      <c r="A222" s="16">
        <f t="shared" si="15"/>
        <v>18</v>
      </c>
      <c r="B222" s="16">
        <v>210</v>
      </c>
      <c r="C222" s="17">
        <f t="shared" si="16"/>
        <v>687.352136047152</v>
      </c>
      <c r="D222" s="17">
        <f t="shared" si="17"/>
        <v>545.18050976413</v>
      </c>
      <c r="E222" s="19">
        <f t="shared" si="18"/>
        <v>126350.598452787</v>
      </c>
    </row>
    <row r="223" ht="14.8" spans="1:5">
      <c r="A223" s="16">
        <f t="shared" si="15"/>
        <v>18</v>
      </c>
      <c r="B223" s="16">
        <v>211</v>
      </c>
      <c r="C223" s="17">
        <f t="shared" si="16"/>
        <v>684.399074952597</v>
      </c>
      <c r="D223" s="17">
        <f t="shared" si="17"/>
        <v>548.133570858686</v>
      </c>
      <c r="E223" s="19">
        <f t="shared" si="18"/>
        <v>125802.464881928</v>
      </c>
    </row>
    <row r="224" ht="14.8" spans="1:5">
      <c r="A224" s="16">
        <f t="shared" si="15"/>
        <v>18</v>
      </c>
      <c r="B224" s="16">
        <v>212</v>
      </c>
      <c r="C224" s="17">
        <f t="shared" si="16"/>
        <v>681.430018110445</v>
      </c>
      <c r="D224" s="17">
        <f t="shared" si="17"/>
        <v>551.102627700837</v>
      </c>
      <c r="E224" s="19">
        <f t="shared" si="18"/>
        <v>125251.362254227</v>
      </c>
    </row>
    <row r="225" ht="14.8" spans="1:5">
      <c r="A225" s="16">
        <f t="shared" si="15"/>
        <v>18</v>
      </c>
      <c r="B225" s="16">
        <v>213</v>
      </c>
      <c r="C225" s="17">
        <f t="shared" si="16"/>
        <v>678.444878877066</v>
      </c>
      <c r="D225" s="17">
        <f t="shared" si="17"/>
        <v>554.087766934217</v>
      </c>
      <c r="E225" s="19">
        <f t="shared" si="18"/>
        <v>124697.274487293</v>
      </c>
    </row>
    <row r="226" ht="14.8" spans="1:5">
      <c r="A226" s="16">
        <f t="shared" si="15"/>
        <v>18</v>
      </c>
      <c r="B226" s="16">
        <v>214</v>
      </c>
      <c r="C226" s="17">
        <f t="shared" si="16"/>
        <v>675.443570139506</v>
      </c>
      <c r="D226" s="17">
        <f t="shared" si="17"/>
        <v>557.089075671777</v>
      </c>
      <c r="E226" s="19">
        <f t="shared" si="18"/>
        <v>124140.185411621</v>
      </c>
    </row>
    <row r="227" ht="14.8" spans="1:5">
      <c r="A227" s="16">
        <f t="shared" si="15"/>
        <v>18</v>
      </c>
      <c r="B227" s="16">
        <v>215</v>
      </c>
      <c r="C227" s="17">
        <f t="shared" si="16"/>
        <v>672.42600431295</v>
      </c>
      <c r="D227" s="17">
        <f t="shared" si="17"/>
        <v>560.106641498332</v>
      </c>
      <c r="E227" s="19">
        <f t="shared" si="18"/>
        <v>123580.078770123</v>
      </c>
    </row>
    <row r="228" ht="14.8" spans="1:5">
      <c r="A228" s="16">
        <f t="shared" si="15"/>
        <v>18</v>
      </c>
      <c r="B228" s="16">
        <v>216</v>
      </c>
      <c r="C228" s="17">
        <f t="shared" si="16"/>
        <v>669.392093338168</v>
      </c>
      <c r="D228" s="17">
        <f t="shared" si="17"/>
        <v>563.140552473115</v>
      </c>
      <c r="E228" s="19">
        <f t="shared" si="18"/>
        <v>123016.93821765</v>
      </c>
    </row>
    <row r="229" ht="14.8" spans="1:5">
      <c r="A229" s="16">
        <f t="shared" si="15"/>
        <v>19</v>
      </c>
      <c r="B229" s="16">
        <v>217</v>
      </c>
      <c r="C229" s="17">
        <f t="shared" si="16"/>
        <v>666.341748678938</v>
      </c>
      <c r="D229" s="17">
        <f t="shared" si="17"/>
        <v>566.190897132344</v>
      </c>
      <c r="E229" s="19">
        <f t="shared" si="18"/>
        <v>122450.747320517</v>
      </c>
    </row>
    <row r="230" ht="14.8" spans="1:5">
      <c r="A230" s="16">
        <f t="shared" si="15"/>
        <v>19</v>
      </c>
      <c r="B230" s="16">
        <v>218</v>
      </c>
      <c r="C230" s="17">
        <f t="shared" si="16"/>
        <v>663.274881319471</v>
      </c>
      <c r="D230" s="17">
        <f t="shared" si="17"/>
        <v>569.257764491811</v>
      </c>
      <c r="E230" s="19">
        <f t="shared" si="18"/>
        <v>121881.489556025</v>
      </c>
    </row>
    <row r="231" ht="14.8" spans="1:5">
      <c r="A231" s="16">
        <f t="shared" si="15"/>
        <v>19</v>
      </c>
      <c r="B231" s="16">
        <v>219</v>
      </c>
      <c r="C231" s="17">
        <f t="shared" si="16"/>
        <v>660.191401761807</v>
      </c>
      <c r="D231" s="17">
        <f t="shared" si="17"/>
        <v>572.341244049475</v>
      </c>
      <c r="E231" s="19">
        <f t="shared" si="18"/>
        <v>121309.148311976</v>
      </c>
    </row>
    <row r="232" ht="14.8" spans="1:5">
      <c r="A232" s="16">
        <f t="shared" si="15"/>
        <v>19</v>
      </c>
      <c r="B232" s="16">
        <v>220</v>
      </c>
      <c r="C232" s="17">
        <f t="shared" si="16"/>
        <v>657.091220023206</v>
      </c>
      <c r="D232" s="17">
        <f t="shared" si="17"/>
        <v>575.441425788076</v>
      </c>
      <c r="E232" s="19">
        <f t="shared" si="18"/>
        <v>120733.706886188</v>
      </c>
    </row>
    <row r="233" ht="14.8" spans="1:5">
      <c r="A233" s="16">
        <f t="shared" si="15"/>
        <v>19</v>
      </c>
      <c r="B233" s="16">
        <v>221</v>
      </c>
      <c r="C233" s="17">
        <f t="shared" si="16"/>
        <v>653.974245633521</v>
      </c>
      <c r="D233" s="17">
        <f t="shared" si="17"/>
        <v>578.558400177762</v>
      </c>
      <c r="E233" s="19">
        <f t="shared" si="18"/>
        <v>120155.14848601</v>
      </c>
    </row>
    <row r="234" ht="14.8" spans="1:5">
      <c r="A234" s="16">
        <f t="shared" si="15"/>
        <v>19</v>
      </c>
      <c r="B234" s="16">
        <v>222</v>
      </c>
      <c r="C234" s="17">
        <f t="shared" si="16"/>
        <v>650.840387632558</v>
      </c>
      <c r="D234" s="17">
        <f t="shared" si="17"/>
        <v>581.692258178725</v>
      </c>
      <c r="E234" s="19">
        <f t="shared" si="18"/>
        <v>119573.456227831</v>
      </c>
    </row>
    <row r="235" ht="14.8" spans="1:5">
      <c r="A235" s="16">
        <f t="shared" si="15"/>
        <v>19</v>
      </c>
      <c r="B235" s="16">
        <v>223</v>
      </c>
      <c r="C235" s="17">
        <f t="shared" si="16"/>
        <v>647.689554567423</v>
      </c>
      <c r="D235" s="17">
        <f t="shared" si="17"/>
        <v>584.843091243859</v>
      </c>
      <c r="E235" s="19">
        <f t="shared" si="18"/>
        <v>118988.613136588</v>
      </c>
    </row>
    <row r="236" ht="14.8" spans="1:5">
      <c r="A236" s="16">
        <f t="shared" si="15"/>
        <v>19</v>
      </c>
      <c r="B236" s="16">
        <v>224</v>
      </c>
      <c r="C236" s="17">
        <f t="shared" si="16"/>
        <v>644.521654489852</v>
      </c>
      <c r="D236" s="17">
        <f t="shared" si="17"/>
        <v>588.01099132143</v>
      </c>
      <c r="E236" s="19">
        <f t="shared" si="18"/>
        <v>118400.602145266</v>
      </c>
    </row>
    <row r="237" ht="14.8" spans="1:5">
      <c r="A237" s="16">
        <f t="shared" si="15"/>
        <v>19</v>
      </c>
      <c r="B237" s="16">
        <v>225</v>
      </c>
      <c r="C237" s="17">
        <f t="shared" si="16"/>
        <v>641.336594953528</v>
      </c>
      <c r="D237" s="17">
        <f t="shared" si="17"/>
        <v>591.196050857755</v>
      </c>
      <c r="E237" s="19">
        <f t="shared" si="18"/>
        <v>117809.406094408</v>
      </c>
    </row>
    <row r="238" ht="14.8" spans="1:5">
      <c r="A238" s="16">
        <f t="shared" si="15"/>
        <v>19</v>
      </c>
      <c r="B238" s="16">
        <v>226</v>
      </c>
      <c r="C238" s="17">
        <f t="shared" si="16"/>
        <v>638.134283011382</v>
      </c>
      <c r="D238" s="17">
        <f t="shared" si="17"/>
        <v>594.398362799901</v>
      </c>
      <c r="E238" s="19">
        <f t="shared" si="18"/>
        <v>117215.007731608</v>
      </c>
    </row>
    <row r="239" ht="14.8" spans="1:5">
      <c r="A239" s="16">
        <f t="shared" si="15"/>
        <v>19</v>
      </c>
      <c r="B239" s="16">
        <v>227</v>
      </c>
      <c r="C239" s="17">
        <f t="shared" si="16"/>
        <v>634.914625212882</v>
      </c>
      <c r="D239" s="17">
        <f t="shared" si="17"/>
        <v>597.6180205984</v>
      </c>
      <c r="E239" s="19">
        <f t="shared" si="18"/>
        <v>116617.38971101</v>
      </c>
    </row>
    <row r="240" ht="14.8" spans="1:5">
      <c r="A240" s="16">
        <f t="shared" si="15"/>
        <v>19</v>
      </c>
      <c r="B240" s="16">
        <v>228</v>
      </c>
      <c r="C240" s="17">
        <f t="shared" si="16"/>
        <v>631.677527601308</v>
      </c>
      <c r="D240" s="17">
        <f t="shared" si="17"/>
        <v>600.855118209975</v>
      </c>
      <c r="E240" s="19">
        <f t="shared" si="18"/>
        <v>116016.5345928</v>
      </c>
    </row>
    <row r="241" ht="14.8" spans="1:5">
      <c r="A241" s="16">
        <f t="shared" si="15"/>
        <v>20</v>
      </c>
      <c r="B241" s="16">
        <v>229</v>
      </c>
      <c r="C241" s="17">
        <f t="shared" si="16"/>
        <v>628.422895711004</v>
      </c>
      <c r="D241" s="17">
        <f t="shared" si="17"/>
        <v>604.109750100279</v>
      </c>
      <c r="E241" s="19">
        <f t="shared" si="18"/>
        <v>115412.4248427</v>
      </c>
    </row>
    <row r="242" ht="14.8" spans="1:5">
      <c r="A242" s="16">
        <f t="shared" si="15"/>
        <v>20</v>
      </c>
      <c r="B242" s="16">
        <v>230</v>
      </c>
      <c r="C242" s="17">
        <f t="shared" si="16"/>
        <v>625.150634564627</v>
      </c>
      <c r="D242" s="17">
        <f t="shared" si="17"/>
        <v>607.382011246655</v>
      </c>
      <c r="E242" s="19">
        <f t="shared" si="18"/>
        <v>114805.042831453</v>
      </c>
    </row>
    <row r="243" ht="14.8" spans="1:5">
      <c r="A243" s="16">
        <f t="shared" si="15"/>
        <v>20</v>
      </c>
      <c r="B243" s="16">
        <v>231</v>
      </c>
      <c r="C243" s="17">
        <f t="shared" si="16"/>
        <v>621.860648670375</v>
      </c>
      <c r="D243" s="17">
        <f t="shared" si="17"/>
        <v>610.671997140908</v>
      </c>
      <c r="E243" s="19">
        <f t="shared" si="18"/>
        <v>114194.370834312</v>
      </c>
    </row>
    <row r="244" ht="14.8" spans="1:5">
      <c r="A244" s="16">
        <f t="shared" si="15"/>
        <v>20</v>
      </c>
      <c r="B244" s="16">
        <v>232</v>
      </c>
      <c r="C244" s="17">
        <f t="shared" si="16"/>
        <v>618.552842019195</v>
      </c>
      <c r="D244" s="17">
        <f t="shared" si="17"/>
        <v>613.979803792088</v>
      </c>
      <c r="E244" s="19">
        <f t="shared" si="18"/>
        <v>113580.39103052</v>
      </c>
    </row>
    <row r="245" ht="14.8" spans="1:5">
      <c r="A245" s="16">
        <f t="shared" si="15"/>
        <v>20</v>
      </c>
      <c r="B245" s="16">
        <v>233</v>
      </c>
      <c r="C245" s="17">
        <f t="shared" si="16"/>
        <v>615.227118081988</v>
      </c>
      <c r="D245" s="17">
        <f t="shared" si="17"/>
        <v>617.305527729295</v>
      </c>
      <c r="E245" s="19">
        <f t="shared" si="18"/>
        <v>112963.085502791</v>
      </c>
    </row>
    <row r="246" ht="14.8" spans="1:5">
      <c r="A246" s="16">
        <f t="shared" si="15"/>
        <v>20</v>
      </c>
      <c r="B246" s="16">
        <v>234</v>
      </c>
      <c r="C246" s="17">
        <f t="shared" si="16"/>
        <v>611.883379806787</v>
      </c>
      <c r="D246" s="17">
        <f t="shared" si="17"/>
        <v>620.649266004495</v>
      </c>
      <c r="E246" s="19">
        <f t="shared" si="18"/>
        <v>112342.436236786</v>
      </c>
    </row>
    <row r="247" ht="14.8" spans="1:5">
      <c r="A247" s="16">
        <f t="shared" si="15"/>
        <v>20</v>
      </c>
      <c r="B247" s="16">
        <v>235</v>
      </c>
      <c r="C247" s="17">
        <f t="shared" si="16"/>
        <v>608.521529615929</v>
      </c>
      <c r="D247" s="17">
        <f t="shared" si="17"/>
        <v>624.011116195353</v>
      </c>
      <c r="E247" s="19">
        <f t="shared" si="18"/>
        <v>111718.425120591</v>
      </c>
    </row>
    <row r="248" ht="14.8" spans="1:5">
      <c r="A248" s="16">
        <f t="shared" si="15"/>
        <v>20</v>
      </c>
      <c r="B248" s="16">
        <v>236</v>
      </c>
      <c r="C248" s="17">
        <f t="shared" si="16"/>
        <v>605.141469403205</v>
      </c>
      <c r="D248" s="17">
        <f t="shared" si="17"/>
        <v>627.391176408078</v>
      </c>
      <c r="E248" s="19">
        <f t="shared" si="18"/>
        <v>111091.033944183</v>
      </c>
    </row>
    <row r="249" ht="14.8" spans="1:5">
      <c r="A249" s="16">
        <f t="shared" si="15"/>
        <v>20</v>
      </c>
      <c r="B249" s="16">
        <v>237</v>
      </c>
      <c r="C249" s="17">
        <f t="shared" si="16"/>
        <v>601.743100530994</v>
      </c>
      <c r="D249" s="17">
        <f t="shared" si="17"/>
        <v>630.789545280288</v>
      </c>
      <c r="E249" s="19">
        <f t="shared" si="18"/>
        <v>110460.244398903</v>
      </c>
    </row>
    <row r="250" ht="14.8" spans="1:5">
      <c r="A250" s="16">
        <f t="shared" si="15"/>
        <v>20</v>
      </c>
      <c r="B250" s="16">
        <v>238</v>
      </c>
      <c r="C250" s="17">
        <f t="shared" si="16"/>
        <v>598.326323827393</v>
      </c>
      <c r="D250" s="17">
        <f t="shared" si="17"/>
        <v>634.20632198389</v>
      </c>
      <c r="E250" s="19">
        <f t="shared" si="18"/>
        <v>109826.038076919</v>
      </c>
    </row>
    <row r="251" ht="14.8" spans="1:5">
      <c r="A251" s="16">
        <f t="shared" si="15"/>
        <v>20</v>
      </c>
      <c r="B251" s="16">
        <v>239</v>
      </c>
      <c r="C251" s="17">
        <f t="shared" si="16"/>
        <v>594.891039583313</v>
      </c>
      <c r="D251" s="17">
        <f t="shared" si="17"/>
        <v>637.641606227969</v>
      </c>
      <c r="E251" s="19">
        <f t="shared" si="18"/>
        <v>109188.396470691</v>
      </c>
    </row>
    <row r="252" ht="14.8" spans="1:5">
      <c r="A252" s="16">
        <f t="shared" si="15"/>
        <v>20</v>
      </c>
      <c r="B252" s="16">
        <v>240</v>
      </c>
      <c r="C252" s="17">
        <f t="shared" si="16"/>
        <v>591.437147549579</v>
      </c>
      <c r="D252" s="17">
        <f t="shared" si="17"/>
        <v>641.095498261704</v>
      </c>
      <c r="E252" s="19">
        <f t="shared" si="18"/>
        <v>108547.300972429</v>
      </c>
    </row>
    <row r="253" ht="14.8" spans="1:5">
      <c r="A253" s="16">
        <f t="shared" si="15"/>
        <v>21</v>
      </c>
      <c r="B253" s="16">
        <v>241</v>
      </c>
      <c r="C253" s="17">
        <f t="shared" si="16"/>
        <v>587.964546933994</v>
      </c>
      <c r="D253" s="17">
        <f t="shared" si="17"/>
        <v>644.568098877288</v>
      </c>
      <c r="E253" s="19">
        <f t="shared" si="18"/>
        <v>107902.732873552</v>
      </c>
    </row>
    <row r="254" ht="14.8" spans="1:5">
      <c r="A254" s="16">
        <f t="shared" si="15"/>
        <v>21</v>
      </c>
      <c r="B254" s="16">
        <v>242</v>
      </c>
      <c r="C254" s="17">
        <f t="shared" si="16"/>
        <v>584.473136398409</v>
      </c>
      <c r="D254" s="17">
        <f t="shared" si="17"/>
        <v>648.059509412873</v>
      </c>
      <c r="E254" s="19">
        <f t="shared" si="18"/>
        <v>107254.673364139</v>
      </c>
    </row>
    <row r="255" ht="14.8" spans="1:5">
      <c r="A255" s="16">
        <f t="shared" si="15"/>
        <v>21</v>
      </c>
      <c r="B255" s="16">
        <v>243</v>
      </c>
      <c r="C255" s="17">
        <f t="shared" si="16"/>
        <v>580.962814055756</v>
      </c>
      <c r="D255" s="17">
        <f t="shared" si="17"/>
        <v>651.569831755526</v>
      </c>
      <c r="E255" s="19">
        <f t="shared" si="18"/>
        <v>106603.103532383</v>
      </c>
    </row>
    <row r="256" ht="14.8" spans="1:5">
      <c r="A256" s="16">
        <f t="shared" si="15"/>
        <v>21</v>
      </c>
      <c r="B256" s="16">
        <v>244</v>
      </c>
      <c r="C256" s="17">
        <f t="shared" si="16"/>
        <v>577.43347746708</v>
      </c>
      <c r="D256" s="17">
        <f t="shared" si="17"/>
        <v>655.099168344202</v>
      </c>
      <c r="E256" s="19">
        <f t="shared" si="18"/>
        <v>105948.004364039</v>
      </c>
    </row>
    <row r="257" ht="14.8" spans="1:5">
      <c r="A257" s="16">
        <f t="shared" si="15"/>
        <v>21</v>
      </c>
      <c r="B257" s="16">
        <v>245</v>
      </c>
      <c r="C257" s="17">
        <f t="shared" si="16"/>
        <v>573.885023638549</v>
      </c>
      <c r="D257" s="17">
        <f t="shared" si="17"/>
        <v>658.647622172733</v>
      </c>
      <c r="E257" s="19">
        <f t="shared" si="18"/>
        <v>105289.356741866</v>
      </c>
    </row>
    <row r="258" ht="14.8" spans="1:5">
      <c r="A258" s="16">
        <f t="shared" si="15"/>
        <v>21</v>
      </c>
      <c r="B258" s="16">
        <v>246</v>
      </c>
      <c r="C258" s="17">
        <f t="shared" si="16"/>
        <v>570.317349018447</v>
      </c>
      <c r="D258" s="17">
        <f t="shared" si="17"/>
        <v>662.215296792835</v>
      </c>
      <c r="E258" s="19">
        <f t="shared" si="18"/>
        <v>104627.141445074</v>
      </c>
    </row>
    <row r="259" ht="14.8" spans="1:5">
      <c r="A259" s="16">
        <f t="shared" si="15"/>
        <v>21</v>
      </c>
      <c r="B259" s="16">
        <v>247</v>
      </c>
      <c r="C259" s="17">
        <f t="shared" si="16"/>
        <v>566.730349494153</v>
      </c>
      <c r="D259" s="17">
        <f t="shared" si="17"/>
        <v>665.80229631713</v>
      </c>
      <c r="E259" s="19">
        <f t="shared" si="18"/>
        <v>103961.339148756</v>
      </c>
    </row>
    <row r="260" ht="14.8" spans="1:5">
      <c r="A260" s="16">
        <f t="shared" si="15"/>
        <v>21</v>
      </c>
      <c r="B260" s="16">
        <v>248</v>
      </c>
      <c r="C260" s="17">
        <f t="shared" si="16"/>
        <v>563.123920389101</v>
      </c>
      <c r="D260" s="17">
        <f t="shared" si="17"/>
        <v>669.408725422181</v>
      </c>
      <c r="E260" s="19">
        <f t="shared" si="18"/>
        <v>103291.930423334</v>
      </c>
    </row>
    <row r="261" ht="14.8" spans="1:5">
      <c r="A261" s="16">
        <f t="shared" si="15"/>
        <v>21</v>
      </c>
      <c r="B261" s="16">
        <v>249</v>
      </c>
      <c r="C261" s="17">
        <f t="shared" si="16"/>
        <v>559.497956459731</v>
      </c>
      <c r="D261" s="17">
        <f t="shared" si="17"/>
        <v>673.034689351551</v>
      </c>
      <c r="E261" s="19">
        <f t="shared" si="18"/>
        <v>102618.895733983</v>
      </c>
    </row>
    <row r="262" ht="14.8" spans="1:5">
      <c r="A262" s="16">
        <f t="shared" si="15"/>
        <v>21</v>
      </c>
      <c r="B262" s="16">
        <v>250</v>
      </c>
      <c r="C262" s="17">
        <f t="shared" si="16"/>
        <v>555.852351892411</v>
      </c>
      <c r="D262" s="17">
        <f t="shared" si="17"/>
        <v>676.680293918872</v>
      </c>
      <c r="E262" s="19">
        <f t="shared" si="18"/>
        <v>101942.215440064</v>
      </c>
    </row>
    <row r="263" ht="14.8" spans="1:5">
      <c r="A263" s="16">
        <f t="shared" si="15"/>
        <v>21</v>
      </c>
      <c r="B263" s="16">
        <v>251</v>
      </c>
      <c r="C263" s="17">
        <f t="shared" si="16"/>
        <v>552.18700030035</v>
      </c>
      <c r="D263" s="17">
        <f t="shared" si="17"/>
        <v>680.345645510933</v>
      </c>
      <c r="E263" s="19">
        <f t="shared" si="18"/>
        <v>101261.869794553</v>
      </c>
    </row>
    <row r="264" ht="14.8" spans="1:5">
      <c r="A264" s="16">
        <f t="shared" si="15"/>
        <v>21</v>
      </c>
      <c r="B264" s="16">
        <v>252</v>
      </c>
      <c r="C264" s="17">
        <f t="shared" si="16"/>
        <v>548.501794720499</v>
      </c>
      <c r="D264" s="17">
        <f t="shared" si="17"/>
        <v>684.030851090783</v>
      </c>
      <c r="E264" s="19">
        <f t="shared" si="18"/>
        <v>100577.838943462</v>
      </c>
    </row>
    <row r="265" ht="14.8" spans="1:5">
      <c r="A265" s="16">
        <f t="shared" si="15"/>
        <v>22</v>
      </c>
      <c r="B265" s="16">
        <v>253</v>
      </c>
      <c r="C265" s="17">
        <f t="shared" si="16"/>
        <v>544.796627610424</v>
      </c>
      <c r="D265" s="17">
        <f t="shared" si="17"/>
        <v>687.736018200858</v>
      </c>
      <c r="E265" s="19">
        <f t="shared" si="18"/>
        <v>99890.1029252613</v>
      </c>
    </row>
    <row r="266" ht="14.8" spans="1:5">
      <c r="A266" s="16">
        <f t="shared" si="15"/>
        <v>22</v>
      </c>
      <c r="B266" s="16">
        <v>254</v>
      </c>
      <c r="C266" s="17">
        <f t="shared" si="16"/>
        <v>541.071390845169</v>
      </c>
      <c r="D266" s="17">
        <f t="shared" si="17"/>
        <v>691.461254966113</v>
      </c>
      <c r="E266" s="19">
        <f t="shared" si="18"/>
        <v>99198.6416702952</v>
      </c>
    </row>
    <row r="267" ht="14.8" spans="1:5">
      <c r="A267" s="16">
        <f t="shared" si="15"/>
        <v>22</v>
      </c>
      <c r="B267" s="16">
        <v>255</v>
      </c>
      <c r="C267" s="17">
        <f t="shared" si="16"/>
        <v>537.325975714103</v>
      </c>
      <c r="D267" s="17">
        <f t="shared" si="17"/>
        <v>695.20667009718</v>
      </c>
      <c r="E267" s="19">
        <f t="shared" si="18"/>
        <v>98503.435000198</v>
      </c>
    </row>
    <row r="268" ht="14.8" spans="1:5">
      <c r="A268" s="16">
        <f t="shared" si="15"/>
        <v>22</v>
      </c>
      <c r="B268" s="16">
        <v>256</v>
      </c>
      <c r="C268" s="17">
        <f t="shared" si="16"/>
        <v>533.560272917743</v>
      </c>
      <c r="D268" s="17">
        <f t="shared" si="17"/>
        <v>698.972372893539</v>
      </c>
      <c r="E268" s="19">
        <f t="shared" si="18"/>
        <v>97804.4626273045</v>
      </c>
    </row>
    <row r="269" ht="14.8" spans="1:5">
      <c r="A269" s="16">
        <f t="shared" ref="A269:A332" si="19">ROUNDDOWN((B269-1)/12+1,0)</f>
        <v>22</v>
      </c>
      <c r="B269" s="16">
        <v>257</v>
      </c>
      <c r="C269" s="17">
        <f t="shared" ref="C269:C332" si="20">IFERROR(IPMT($E$9,$B269,$F$9,-$A$9),"")</f>
        <v>529.77417256457</v>
      </c>
      <c r="D269" s="17">
        <f t="shared" ref="D269:D332" si="21">IFERROR(PPMT($E$9,$B269,$F$9,-$A$9),"")</f>
        <v>702.758473246713</v>
      </c>
      <c r="E269" s="19">
        <f t="shared" ref="E269:E332" si="22">IFERROR($A$9+CUMPRINC($E$9,$F$9,$A$9,$B$13,B269,0),"")</f>
        <v>97101.7041540578</v>
      </c>
    </row>
    <row r="270" ht="14.8" spans="1:5">
      <c r="A270" s="16">
        <f t="shared" si="19"/>
        <v>22</v>
      </c>
      <c r="B270" s="16">
        <v>258</v>
      </c>
      <c r="C270" s="17">
        <f t="shared" si="20"/>
        <v>525.967564167817</v>
      </c>
      <c r="D270" s="17">
        <f t="shared" si="21"/>
        <v>706.565081643466</v>
      </c>
      <c r="E270" s="19">
        <f t="shared" si="22"/>
        <v>96395.1390724143</v>
      </c>
    </row>
    <row r="271" ht="14.8" spans="1:5">
      <c r="A271" s="16">
        <f t="shared" si="19"/>
        <v>22</v>
      </c>
      <c r="B271" s="16">
        <v>259</v>
      </c>
      <c r="C271" s="17">
        <f t="shared" si="20"/>
        <v>522.140336642248</v>
      </c>
      <c r="D271" s="17">
        <f t="shared" si="21"/>
        <v>710.392309169034</v>
      </c>
      <c r="E271" s="19">
        <f t="shared" si="22"/>
        <v>95684.7467632453</v>
      </c>
    </row>
    <row r="272" ht="14.8" spans="1:5">
      <c r="A272" s="16">
        <f t="shared" si="19"/>
        <v>22</v>
      </c>
      <c r="B272" s="16">
        <v>260</v>
      </c>
      <c r="C272" s="17">
        <f t="shared" si="20"/>
        <v>518.292378300916</v>
      </c>
      <c r="D272" s="17">
        <f t="shared" si="21"/>
        <v>714.240267510366</v>
      </c>
      <c r="E272" s="19">
        <f t="shared" si="22"/>
        <v>94970.5064957349</v>
      </c>
    </row>
    <row r="273" ht="14.8" spans="1:5">
      <c r="A273" s="16">
        <f t="shared" si="19"/>
        <v>22</v>
      </c>
      <c r="B273" s="16">
        <v>261</v>
      </c>
      <c r="C273" s="17">
        <f t="shared" si="20"/>
        <v>514.423576851902</v>
      </c>
      <c r="D273" s="17">
        <f t="shared" si="21"/>
        <v>718.109068959381</v>
      </c>
      <c r="E273" s="19">
        <f t="shared" si="22"/>
        <v>94252.3974267755</v>
      </c>
    </row>
    <row r="274" ht="14.8" spans="1:5">
      <c r="A274" s="16">
        <f t="shared" si="19"/>
        <v>22</v>
      </c>
      <c r="B274" s="16">
        <v>262</v>
      </c>
      <c r="C274" s="17">
        <f t="shared" si="20"/>
        <v>510.533819395038</v>
      </c>
      <c r="D274" s="17">
        <f t="shared" si="21"/>
        <v>721.998826416244</v>
      </c>
      <c r="E274" s="19">
        <f t="shared" si="22"/>
        <v>93530.3986003593</v>
      </c>
    </row>
    <row r="275" ht="14.8" spans="1:5">
      <c r="A275" s="16">
        <f t="shared" si="19"/>
        <v>22</v>
      </c>
      <c r="B275" s="16">
        <v>263</v>
      </c>
      <c r="C275" s="17">
        <f t="shared" si="20"/>
        <v>506.622992418617</v>
      </c>
      <c r="D275" s="17">
        <f t="shared" si="21"/>
        <v>725.909653392666</v>
      </c>
      <c r="E275" s="19">
        <f t="shared" si="22"/>
        <v>92804.4889469666</v>
      </c>
    </row>
    <row r="276" ht="14.8" spans="1:5">
      <c r="A276" s="16">
        <f t="shared" si="19"/>
        <v>22</v>
      </c>
      <c r="B276" s="16">
        <v>264</v>
      </c>
      <c r="C276" s="17">
        <f t="shared" si="20"/>
        <v>502.690981796073</v>
      </c>
      <c r="D276" s="17">
        <f t="shared" si="21"/>
        <v>729.841664015209</v>
      </c>
      <c r="E276" s="19">
        <f t="shared" si="22"/>
        <v>92074.6472829514</v>
      </c>
    </row>
    <row r="277" ht="14.8" spans="1:5">
      <c r="A277" s="16">
        <f t="shared" si="19"/>
        <v>23</v>
      </c>
      <c r="B277" s="16">
        <v>265</v>
      </c>
      <c r="C277" s="17">
        <f t="shared" si="20"/>
        <v>498.737672782658</v>
      </c>
      <c r="D277" s="17">
        <f t="shared" si="21"/>
        <v>733.794973028625</v>
      </c>
      <c r="E277" s="19">
        <f t="shared" si="22"/>
        <v>91340.8523099228</v>
      </c>
    </row>
    <row r="278" ht="14.8" spans="1:5">
      <c r="A278" s="16">
        <f t="shared" si="19"/>
        <v>23</v>
      </c>
      <c r="B278" s="16">
        <v>266</v>
      </c>
      <c r="C278" s="17">
        <f t="shared" si="20"/>
        <v>494.762950012086</v>
      </c>
      <c r="D278" s="17">
        <f t="shared" si="21"/>
        <v>737.769695799196</v>
      </c>
      <c r="E278" s="19">
        <f t="shared" si="22"/>
        <v>90603.0826141236</v>
      </c>
    </row>
    <row r="279" ht="14.8" spans="1:5">
      <c r="A279" s="16">
        <f t="shared" si="19"/>
        <v>23</v>
      </c>
      <c r="B279" s="16">
        <v>267</v>
      </c>
      <c r="C279" s="17">
        <f t="shared" si="20"/>
        <v>490.766697493174</v>
      </c>
      <c r="D279" s="17">
        <f t="shared" si="21"/>
        <v>741.765948318109</v>
      </c>
      <c r="E279" s="19">
        <f t="shared" si="22"/>
        <v>89861.3166658055</v>
      </c>
    </row>
    <row r="280" ht="14.8" spans="1:5">
      <c r="A280" s="16">
        <f t="shared" si="19"/>
        <v>23</v>
      </c>
      <c r="B280" s="16">
        <v>268</v>
      </c>
      <c r="C280" s="17">
        <f t="shared" si="20"/>
        <v>486.74879860645</v>
      </c>
      <c r="D280" s="17">
        <f t="shared" si="21"/>
        <v>745.783847204832</v>
      </c>
      <c r="E280" s="19">
        <f t="shared" si="22"/>
        <v>89115.5328186007</v>
      </c>
    </row>
    <row r="281" ht="14.8" spans="1:5">
      <c r="A281" s="16">
        <f t="shared" si="19"/>
        <v>23</v>
      </c>
      <c r="B281" s="16">
        <v>269</v>
      </c>
      <c r="C281" s="17">
        <f t="shared" si="20"/>
        <v>482.709136100758</v>
      </c>
      <c r="D281" s="17">
        <f t="shared" si="21"/>
        <v>749.823509710525</v>
      </c>
      <c r="E281" s="19">
        <f t="shared" si="22"/>
        <v>88365.7093088901</v>
      </c>
    </row>
    <row r="282" ht="14.8" spans="1:5">
      <c r="A282" s="16">
        <f t="shared" si="19"/>
        <v>23</v>
      </c>
      <c r="B282" s="16">
        <v>270</v>
      </c>
      <c r="C282" s="17">
        <f t="shared" si="20"/>
        <v>478.647592089826</v>
      </c>
      <c r="D282" s="17">
        <f t="shared" si="21"/>
        <v>753.885053721457</v>
      </c>
      <c r="E282" s="19">
        <f t="shared" si="22"/>
        <v>87611.8242551687</v>
      </c>
    </row>
    <row r="283" ht="14.8" spans="1:5">
      <c r="A283" s="16">
        <f t="shared" si="19"/>
        <v>23</v>
      </c>
      <c r="B283" s="16">
        <v>271</v>
      </c>
      <c r="C283" s="17">
        <f t="shared" si="20"/>
        <v>474.564048048835</v>
      </c>
      <c r="D283" s="17">
        <f t="shared" si="21"/>
        <v>757.968597762448</v>
      </c>
      <c r="E283" s="19">
        <f t="shared" si="22"/>
        <v>86853.8556574062</v>
      </c>
    </row>
    <row r="284" ht="14.8" spans="1:5">
      <c r="A284" s="16">
        <f t="shared" si="19"/>
        <v>23</v>
      </c>
      <c r="B284" s="16">
        <v>272</v>
      </c>
      <c r="C284" s="17">
        <f t="shared" si="20"/>
        <v>470.458384810955</v>
      </c>
      <c r="D284" s="17">
        <f t="shared" si="21"/>
        <v>762.074261000328</v>
      </c>
      <c r="E284" s="19">
        <f t="shared" si="22"/>
        <v>86091.7813964059</v>
      </c>
    </row>
    <row r="285" ht="14.8" spans="1:5">
      <c r="A285" s="16">
        <f t="shared" si="19"/>
        <v>23</v>
      </c>
      <c r="B285" s="16">
        <v>273</v>
      </c>
      <c r="C285" s="17">
        <f t="shared" si="20"/>
        <v>466.33048256387</v>
      </c>
      <c r="D285" s="17">
        <f t="shared" si="21"/>
        <v>766.202163247413</v>
      </c>
      <c r="E285" s="19">
        <f t="shared" si="22"/>
        <v>85325.5792331585</v>
      </c>
    </row>
    <row r="286" ht="14.8" spans="1:5">
      <c r="A286" s="16">
        <f t="shared" si="19"/>
        <v>23</v>
      </c>
      <c r="B286" s="16">
        <v>274</v>
      </c>
      <c r="C286" s="17">
        <f t="shared" si="20"/>
        <v>462.18022084628</v>
      </c>
      <c r="D286" s="17">
        <f t="shared" si="21"/>
        <v>770.352424965003</v>
      </c>
      <c r="E286" s="19">
        <f t="shared" si="22"/>
        <v>84555.2268081935</v>
      </c>
    </row>
    <row r="287" ht="14.8" spans="1:5">
      <c r="A287" s="16">
        <f t="shared" si="19"/>
        <v>23</v>
      </c>
      <c r="B287" s="16">
        <v>275</v>
      </c>
      <c r="C287" s="17">
        <f t="shared" si="20"/>
        <v>458.007478544386</v>
      </c>
      <c r="D287" s="17">
        <f t="shared" si="21"/>
        <v>774.525167266897</v>
      </c>
      <c r="E287" s="19">
        <f t="shared" si="22"/>
        <v>83780.7016409266</v>
      </c>
    </row>
    <row r="288" ht="14.8" spans="1:5">
      <c r="A288" s="16">
        <f t="shared" si="19"/>
        <v>23</v>
      </c>
      <c r="B288" s="16">
        <v>276</v>
      </c>
      <c r="C288" s="17">
        <f t="shared" si="20"/>
        <v>453.812133888357</v>
      </c>
      <c r="D288" s="17">
        <f t="shared" si="21"/>
        <v>778.720511922926</v>
      </c>
      <c r="E288" s="19">
        <f t="shared" si="22"/>
        <v>83001.9811290037</v>
      </c>
    </row>
    <row r="289" ht="14.8" spans="1:5">
      <c r="A289" s="16">
        <f t="shared" si="19"/>
        <v>24</v>
      </c>
      <c r="B289" s="16">
        <v>277</v>
      </c>
      <c r="C289" s="17">
        <f t="shared" si="20"/>
        <v>449.594064448774</v>
      </c>
      <c r="D289" s="17">
        <f t="shared" si="21"/>
        <v>782.938581362508</v>
      </c>
      <c r="E289" s="19">
        <f t="shared" si="22"/>
        <v>82219.0425476411</v>
      </c>
    </row>
    <row r="290" ht="14.8" spans="1:5">
      <c r="A290" s="16">
        <f t="shared" si="19"/>
        <v>24</v>
      </c>
      <c r="B290" s="16">
        <v>278</v>
      </c>
      <c r="C290" s="17">
        <f t="shared" si="20"/>
        <v>445.353147133061</v>
      </c>
      <c r="D290" s="17">
        <f t="shared" si="21"/>
        <v>787.179498678222</v>
      </c>
      <c r="E290" s="19">
        <f t="shared" si="22"/>
        <v>81431.8630489629</v>
      </c>
    </row>
    <row r="291" ht="14.8" spans="1:5">
      <c r="A291" s="16">
        <f t="shared" si="19"/>
        <v>24</v>
      </c>
      <c r="B291" s="16">
        <v>279</v>
      </c>
      <c r="C291" s="17">
        <f t="shared" si="20"/>
        <v>441.089258181887</v>
      </c>
      <c r="D291" s="17">
        <f t="shared" si="21"/>
        <v>791.443387629395</v>
      </c>
      <c r="E291" s="19">
        <f t="shared" si="22"/>
        <v>80640.4196613335</v>
      </c>
    </row>
    <row r="292" ht="14.8" spans="1:5">
      <c r="A292" s="16">
        <f t="shared" si="19"/>
        <v>24</v>
      </c>
      <c r="B292" s="16">
        <v>280</v>
      </c>
      <c r="C292" s="17">
        <f t="shared" si="20"/>
        <v>436.802273165561</v>
      </c>
      <c r="D292" s="17">
        <f t="shared" si="21"/>
        <v>795.730372645721</v>
      </c>
      <c r="E292" s="19">
        <f t="shared" si="22"/>
        <v>79844.6892886878</v>
      </c>
    </row>
    <row r="293" ht="14.8" spans="1:5">
      <c r="A293" s="16">
        <f t="shared" si="19"/>
        <v>24</v>
      </c>
      <c r="B293" s="16">
        <v>281</v>
      </c>
      <c r="C293" s="17">
        <f t="shared" si="20"/>
        <v>432.492066980397</v>
      </c>
      <c r="D293" s="17">
        <f t="shared" si="21"/>
        <v>800.040578830886</v>
      </c>
      <c r="E293" s="19">
        <f t="shared" si="22"/>
        <v>79044.6487098569</v>
      </c>
    </row>
    <row r="294" ht="14.8" spans="1:5">
      <c r="A294" s="16">
        <f t="shared" si="19"/>
        <v>24</v>
      </c>
      <c r="B294" s="16">
        <v>282</v>
      </c>
      <c r="C294" s="17">
        <f t="shared" si="20"/>
        <v>428.158513845063</v>
      </c>
      <c r="D294" s="17">
        <f t="shared" si="21"/>
        <v>804.37413196622</v>
      </c>
      <c r="E294" s="19">
        <f t="shared" si="22"/>
        <v>78240.2745778907</v>
      </c>
    </row>
    <row r="295" ht="14.8" spans="1:5">
      <c r="A295" s="16">
        <f t="shared" si="19"/>
        <v>24</v>
      </c>
      <c r="B295" s="16">
        <v>283</v>
      </c>
      <c r="C295" s="17">
        <f t="shared" si="20"/>
        <v>423.801487296913</v>
      </c>
      <c r="D295" s="17">
        <f t="shared" si="21"/>
        <v>808.73115851437</v>
      </c>
      <c r="E295" s="19">
        <f t="shared" si="22"/>
        <v>77431.5434193763</v>
      </c>
    </row>
    <row r="296" ht="14.8" spans="1:5">
      <c r="A296" s="16">
        <f t="shared" si="19"/>
        <v>24</v>
      </c>
      <c r="B296" s="16">
        <v>284</v>
      </c>
      <c r="C296" s="17">
        <f t="shared" si="20"/>
        <v>419.420860188293</v>
      </c>
      <c r="D296" s="17">
        <f t="shared" si="21"/>
        <v>813.111785622989</v>
      </c>
      <c r="E296" s="19">
        <f t="shared" si="22"/>
        <v>76618.4316337534</v>
      </c>
    </row>
    <row r="297" ht="14.8" spans="1:5">
      <c r="A297" s="16">
        <f t="shared" si="19"/>
        <v>24</v>
      </c>
      <c r="B297" s="16">
        <v>285</v>
      </c>
      <c r="C297" s="17">
        <f t="shared" si="20"/>
        <v>415.016504682835</v>
      </c>
      <c r="D297" s="17">
        <f t="shared" si="21"/>
        <v>817.516141128447</v>
      </c>
      <c r="E297" s="19">
        <f t="shared" si="22"/>
        <v>75800.9154926249</v>
      </c>
    </row>
    <row r="298" ht="14.8" spans="1:5">
      <c r="A298" s="16">
        <f t="shared" si="19"/>
        <v>24</v>
      </c>
      <c r="B298" s="16">
        <v>286</v>
      </c>
      <c r="C298" s="17">
        <f t="shared" si="20"/>
        <v>410.588292251723</v>
      </c>
      <c r="D298" s="17">
        <f t="shared" si="21"/>
        <v>821.944353559559</v>
      </c>
      <c r="E298" s="19">
        <f t="shared" si="22"/>
        <v>74978.9711390653</v>
      </c>
    </row>
    <row r="299" ht="14.8" spans="1:5">
      <c r="A299" s="16">
        <f t="shared" si="19"/>
        <v>24</v>
      </c>
      <c r="B299" s="16">
        <v>287</v>
      </c>
      <c r="C299" s="17">
        <f t="shared" si="20"/>
        <v>406.136093669942</v>
      </c>
      <c r="D299" s="17">
        <f t="shared" si="21"/>
        <v>826.39655214134</v>
      </c>
      <c r="E299" s="19">
        <f t="shared" si="22"/>
        <v>74152.574586924</v>
      </c>
    </row>
    <row r="300" ht="14.8" spans="1:5">
      <c r="A300" s="16">
        <f t="shared" si="19"/>
        <v>24</v>
      </c>
      <c r="B300" s="16">
        <v>288</v>
      </c>
      <c r="C300" s="17">
        <f t="shared" si="20"/>
        <v>401.65977901251</v>
      </c>
      <c r="D300" s="17">
        <f t="shared" si="21"/>
        <v>830.872866798773</v>
      </c>
      <c r="E300" s="19">
        <f t="shared" si="22"/>
        <v>73321.7017201252</v>
      </c>
    </row>
    <row r="301" ht="14.8" spans="1:5">
      <c r="A301" s="16">
        <f t="shared" si="19"/>
        <v>25</v>
      </c>
      <c r="B301" s="16">
        <v>289</v>
      </c>
      <c r="C301" s="17">
        <f t="shared" si="20"/>
        <v>397.159217650683</v>
      </c>
      <c r="D301" s="17">
        <f t="shared" si="21"/>
        <v>835.373428160599</v>
      </c>
      <c r="E301" s="19">
        <f t="shared" si="22"/>
        <v>72486.3282919646</v>
      </c>
    </row>
    <row r="302" ht="14.8" spans="1:5">
      <c r="A302" s="16">
        <f t="shared" si="19"/>
        <v>25</v>
      </c>
      <c r="B302" s="16">
        <v>290</v>
      </c>
      <c r="C302" s="17">
        <f t="shared" si="20"/>
        <v>392.634278248147</v>
      </c>
      <c r="D302" s="17">
        <f t="shared" si="21"/>
        <v>839.898367563136</v>
      </c>
      <c r="E302" s="19">
        <f t="shared" si="22"/>
        <v>71646.4299244015</v>
      </c>
    </row>
    <row r="303" ht="14.8" spans="1:5">
      <c r="A303" s="16">
        <f t="shared" si="19"/>
        <v>25</v>
      </c>
      <c r="B303" s="16">
        <v>291</v>
      </c>
      <c r="C303" s="17">
        <f t="shared" si="20"/>
        <v>388.08482875718</v>
      </c>
      <c r="D303" s="17">
        <f t="shared" si="21"/>
        <v>844.447817054103</v>
      </c>
      <c r="E303" s="19">
        <f t="shared" si="22"/>
        <v>70801.9821073474</v>
      </c>
    </row>
    <row r="304" ht="14.8" spans="1:5">
      <c r="A304" s="16">
        <f t="shared" si="19"/>
        <v>25</v>
      </c>
      <c r="B304" s="16">
        <v>292</v>
      </c>
      <c r="C304" s="17">
        <f t="shared" si="20"/>
        <v>383.510736414803</v>
      </c>
      <c r="D304" s="17">
        <f t="shared" si="21"/>
        <v>849.021909396479</v>
      </c>
      <c r="E304" s="19">
        <f t="shared" si="22"/>
        <v>69952.9601979509</v>
      </c>
    </row>
    <row r="305" ht="14.8" spans="1:5">
      <c r="A305" s="16">
        <f t="shared" si="19"/>
        <v>25</v>
      </c>
      <c r="B305" s="16">
        <v>293</v>
      </c>
      <c r="C305" s="17">
        <f t="shared" si="20"/>
        <v>378.911867738906</v>
      </c>
      <c r="D305" s="17">
        <f t="shared" si="21"/>
        <v>853.620778072377</v>
      </c>
      <c r="E305" s="19">
        <f t="shared" si="22"/>
        <v>69099.3394198785</v>
      </c>
    </row>
    <row r="306" ht="14.8" spans="1:5">
      <c r="A306" s="16">
        <f t="shared" si="19"/>
        <v>25</v>
      </c>
      <c r="B306" s="16">
        <v>294</v>
      </c>
      <c r="C306" s="17">
        <f t="shared" si="20"/>
        <v>374.288088524347</v>
      </c>
      <c r="D306" s="17">
        <f t="shared" si="21"/>
        <v>858.244557286935</v>
      </c>
      <c r="E306" s="19">
        <f t="shared" si="22"/>
        <v>68241.0948625916</v>
      </c>
    </row>
    <row r="307" ht="14.8" spans="1:5">
      <c r="A307" s="16">
        <f t="shared" si="19"/>
        <v>25</v>
      </c>
      <c r="B307" s="16">
        <v>295</v>
      </c>
      <c r="C307" s="17">
        <f t="shared" si="20"/>
        <v>369.639263839043</v>
      </c>
      <c r="D307" s="17">
        <f t="shared" si="21"/>
        <v>862.89338197224</v>
      </c>
      <c r="E307" s="19">
        <f t="shared" si="22"/>
        <v>67378.2014806194</v>
      </c>
    </row>
    <row r="308" ht="14.8" spans="1:5">
      <c r="A308" s="16">
        <f t="shared" si="19"/>
        <v>25</v>
      </c>
      <c r="B308" s="16">
        <v>296</v>
      </c>
      <c r="C308" s="17">
        <f t="shared" si="20"/>
        <v>364.965258020027</v>
      </c>
      <c r="D308" s="17">
        <f t="shared" si="21"/>
        <v>867.567387791256</v>
      </c>
      <c r="E308" s="19">
        <f t="shared" si="22"/>
        <v>66510.6340928281</v>
      </c>
    </row>
    <row r="309" ht="14.8" spans="1:5">
      <c r="A309" s="16">
        <f t="shared" si="19"/>
        <v>25</v>
      </c>
      <c r="B309" s="16">
        <v>297</v>
      </c>
      <c r="C309" s="17">
        <f t="shared" si="20"/>
        <v>360.265934669491</v>
      </c>
      <c r="D309" s="17">
        <f t="shared" si="21"/>
        <v>872.266711141792</v>
      </c>
      <c r="E309" s="19">
        <f t="shared" si="22"/>
        <v>65638.3673816863</v>
      </c>
    </row>
    <row r="310" ht="14.8" spans="1:5">
      <c r="A310" s="16">
        <f t="shared" si="19"/>
        <v>25</v>
      </c>
      <c r="B310" s="16">
        <v>298</v>
      </c>
      <c r="C310" s="17">
        <f t="shared" si="20"/>
        <v>355.541156650806</v>
      </c>
      <c r="D310" s="17">
        <f t="shared" si="21"/>
        <v>876.991489160477</v>
      </c>
      <c r="E310" s="19">
        <f t="shared" si="22"/>
        <v>64761.3758925258</v>
      </c>
    </row>
    <row r="311" ht="14.8" spans="1:5">
      <c r="A311" s="16">
        <f t="shared" si="19"/>
        <v>25</v>
      </c>
      <c r="B311" s="16">
        <v>299</v>
      </c>
      <c r="C311" s="17">
        <f t="shared" si="20"/>
        <v>350.79078608452</v>
      </c>
      <c r="D311" s="17">
        <f t="shared" si="21"/>
        <v>881.741859726762</v>
      </c>
      <c r="E311" s="19">
        <f t="shared" si="22"/>
        <v>63879.6340327991</v>
      </c>
    </row>
    <row r="312" ht="14.8" spans="1:5">
      <c r="A312" s="16">
        <f t="shared" si="19"/>
        <v>25</v>
      </c>
      <c r="B312" s="16">
        <v>300</v>
      </c>
      <c r="C312" s="17">
        <f t="shared" si="20"/>
        <v>346.014684344334</v>
      </c>
      <c r="D312" s="17">
        <f t="shared" si="21"/>
        <v>886.517961466949</v>
      </c>
      <c r="E312" s="19">
        <f t="shared" si="22"/>
        <v>62993.1160713321</v>
      </c>
    </row>
    <row r="313" ht="14.8" spans="1:5">
      <c r="A313" s="16">
        <f t="shared" si="19"/>
        <v>26</v>
      </c>
      <c r="B313" s="16">
        <v>301</v>
      </c>
      <c r="C313" s="17">
        <f t="shared" si="20"/>
        <v>341.212712053054</v>
      </c>
      <c r="D313" s="17">
        <f t="shared" si="21"/>
        <v>891.319933758228</v>
      </c>
      <c r="E313" s="19">
        <f t="shared" si="22"/>
        <v>62101.7961375739</v>
      </c>
    </row>
    <row r="314" ht="14.8" spans="1:5">
      <c r="A314" s="16">
        <f t="shared" si="19"/>
        <v>26</v>
      </c>
      <c r="B314" s="16">
        <v>302</v>
      </c>
      <c r="C314" s="17">
        <f t="shared" si="20"/>
        <v>336.384729078531</v>
      </c>
      <c r="D314" s="17">
        <f t="shared" si="21"/>
        <v>896.147916732752</v>
      </c>
      <c r="E314" s="19">
        <f t="shared" si="22"/>
        <v>61205.6482208411</v>
      </c>
    </row>
    <row r="315" ht="14.8" spans="1:5">
      <c r="A315" s="16">
        <f t="shared" si="19"/>
        <v>26</v>
      </c>
      <c r="B315" s="16">
        <v>303</v>
      </c>
      <c r="C315" s="17">
        <f t="shared" si="20"/>
        <v>331.530594529562</v>
      </c>
      <c r="D315" s="17">
        <f t="shared" si="21"/>
        <v>901.002051281721</v>
      </c>
      <c r="E315" s="19">
        <f t="shared" si="22"/>
        <v>60304.6461695594</v>
      </c>
    </row>
    <row r="316" ht="14.8" spans="1:5">
      <c r="A316" s="16">
        <f t="shared" si="19"/>
        <v>26</v>
      </c>
      <c r="B316" s="16">
        <v>304</v>
      </c>
      <c r="C316" s="17">
        <f t="shared" si="20"/>
        <v>326.650166751786</v>
      </c>
      <c r="D316" s="17">
        <f t="shared" si="21"/>
        <v>905.882479059497</v>
      </c>
      <c r="E316" s="19">
        <f t="shared" si="22"/>
        <v>59398.7636904999</v>
      </c>
    </row>
    <row r="317" ht="14.8" spans="1:5">
      <c r="A317" s="16">
        <f t="shared" si="19"/>
        <v>26</v>
      </c>
      <c r="B317" s="16">
        <v>305</v>
      </c>
      <c r="C317" s="17">
        <f t="shared" si="20"/>
        <v>321.743303323547</v>
      </c>
      <c r="D317" s="17">
        <f t="shared" si="21"/>
        <v>910.789342487736</v>
      </c>
      <c r="E317" s="19">
        <f t="shared" si="22"/>
        <v>58487.9743480122</v>
      </c>
    </row>
    <row r="318" ht="14.8" spans="1:5">
      <c r="A318" s="16">
        <f t="shared" si="19"/>
        <v>26</v>
      </c>
      <c r="B318" s="16">
        <v>306</v>
      </c>
      <c r="C318" s="17">
        <f t="shared" si="20"/>
        <v>316.809861051738</v>
      </c>
      <c r="D318" s="17">
        <f t="shared" si="21"/>
        <v>915.722784759544</v>
      </c>
      <c r="E318" s="19">
        <f t="shared" si="22"/>
        <v>57572.2515632526</v>
      </c>
    </row>
    <row r="319" ht="14.8" spans="1:5">
      <c r="A319" s="16">
        <f t="shared" si="19"/>
        <v>26</v>
      </c>
      <c r="B319" s="16">
        <v>307</v>
      </c>
      <c r="C319" s="17">
        <f t="shared" si="20"/>
        <v>311.849695967624</v>
      </c>
      <c r="D319" s="17">
        <f t="shared" si="21"/>
        <v>920.682949843658</v>
      </c>
      <c r="E319" s="19">
        <f t="shared" si="22"/>
        <v>56651.568613409</v>
      </c>
    </row>
    <row r="320" ht="14.8" spans="1:5">
      <c r="A320" s="16">
        <f t="shared" si="19"/>
        <v>26</v>
      </c>
      <c r="B320" s="16">
        <v>308</v>
      </c>
      <c r="C320" s="17">
        <f t="shared" si="20"/>
        <v>306.862663322638</v>
      </c>
      <c r="D320" s="17">
        <f t="shared" si="21"/>
        <v>925.669982488645</v>
      </c>
      <c r="E320" s="19">
        <f t="shared" si="22"/>
        <v>55725.8986309203</v>
      </c>
    </row>
    <row r="321" ht="14.8" spans="1:5">
      <c r="A321" s="16">
        <f t="shared" si="19"/>
        <v>26</v>
      </c>
      <c r="B321" s="16">
        <v>309</v>
      </c>
      <c r="C321" s="17">
        <f t="shared" si="20"/>
        <v>301.848617584158</v>
      </c>
      <c r="D321" s="17">
        <f t="shared" si="21"/>
        <v>930.684028227125</v>
      </c>
      <c r="E321" s="19">
        <f t="shared" si="22"/>
        <v>54795.2146026932</v>
      </c>
    </row>
    <row r="322" ht="14.8" spans="1:5">
      <c r="A322" s="16">
        <f t="shared" si="19"/>
        <v>26</v>
      </c>
      <c r="B322" s="16">
        <v>310</v>
      </c>
      <c r="C322" s="17">
        <f t="shared" si="20"/>
        <v>296.807412431261</v>
      </c>
      <c r="D322" s="17">
        <f t="shared" si="21"/>
        <v>935.725233380022</v>
      </c>
      <c r="E322" s="19">
        <f t="shared" si="22"/>
        <v>53859.4893693132</v>
      </c>
    </row>
    <row r="323" ht="14.8" spans="1:5">
      <c r="A323" s="16">
        <f t="shared" si="19"/>
        <v>26</v>
      </c>
      <c r="B323" s="16">
        <v>311</v>
      </c>
      <c r="C323" s="17">
        <f t="shared" si="20"/>
        <v>291.738900750452</v>
      </c>
      <c r="D323" s="17">
        <f t="shared" si="21"/>
        <v>940.79374506083</v>
      </c>
      <c r="E323" s="19">
        <f t="shared" si="22"/>
        <v>52918.6956242524</v>
      </c>
    </row>
    <row r="324" ht="14.8" spans="1:5">
      <c r="A324" s="16">
        <f t="shared" si="19"/>
        <v>26</v>
      </c>
      <c r="B324" s="16">
        <v>312</v>
      </c>
      <c r="C324" s="17">
        <f t="shared" si="20"/>
        <v>286.642934631373</v>
      </c>
      <c r="D324" s="17">
        <f t="shared" si="21"/>
        <v>945.88971117991</v>
      </c>
      <c r="E324" s="19">
        <f t="shared" si="22"/>
        <v>51972.8059130725</v>
      </c>
    </row>
    <row r="325" ht="14.8" spans="1:5">
      <c r="A325" s="16">
        <f t="shared" si="19"/>
        <v>27</v>
      </c>
      <c r="B325" s="16">
        <v>313</v>
      </c>
      <c r="C325" s="17">
        <f t="shared" si="20"/>
        <v>281.519365362482</v>
      </c>
      <c r="D325" s="17">
        <f t="shared" si="21"/>
        <v>951.013280448801</v>
      </c>
      <c r="E325" s="19">
        <f t="shared" si="22"/>
        <v>51021.7926326237</v>
      </c>
    </row>
    <row r="326" ht="14.8" spans="1:5">
      <c r="A326" s="16">
        <f t="shared" si="19"/>
        <v>27</v>
      </c>
      <c r="B326" s="16">
        <v>314</v>
      </c>
      <c r="C326" s="17">
        <f t="shared" si="20"/>
        <v>276.368043426717</v>
      </c>
      <c r="D326" s="17">
        <f t="shared" si="21"/>
        <v>956.164602384565</v>
      </c>
      <c r="E326" s="19">
        <f t="shared" si="22"/>
        <v>50065.6280302391</v>
      </c>
    </row>
    <row r="327" ht="14.8" spans="1:5">
      <c r="A327" s="16">
        <f t="shared" si="19"/>
        <v>27</v>
      </c>
      <c r="B327" s="16">
        <v>315</v>
      </c>
      <c r="C327" s="17">
        <f t="shared" si="20"/>
        <v>271.188818497134</v>
      </c>
      <c r="D327" s="17">
        <f t="shared" si="21"/>
        <v>961.343827314148</v>
      </c>
      <c r="E327" s="19">
        <f t="shared" si="22"/>
        <v>49104.284202925</v>
      </c>
    </row>
    <row r="328" ht="14.8" spans="1:5">
      <c r="A328" s="16">
        <f t="shared" si="19"/>
        <v>27</v>
      </c>
      <c r="B328" s="16">
        <v>316</v>
      </c>
      <c r="C328" s="17">
        <f t="shared" si="20"/>
        <v>265.981539432516</v>
      </c>
      <c r="D328" s="17">
        <f t="shared" si="21"/>
        <v>966.551106378766</v>
      </c>
      <c r="E328" s="19">
        <f t="shared" si="22"/>
        <v>48137.7330965462</v>
      </c>
    </row>
    <row r="329" ht="14.8" spans="1:5">
      <c r="A329" s="16">
        <f t="shared" si="19"/>
        <v>27</v>
      </c>
      <c r="B329" s="16">
        <v>317</v>
      </c>
      <c r="C329" s="17">
        <f t="shared" si="20"/>
        <v>260.746054272965</v>
      </c>
      <c r="D329" s="17">
        <f t="shared" si="21"/>
        <v>971.786591538318</v>
      </c>
      <c r="E329" s="19">
        <f t="shared" si="22"/>
        <v>47165.9465050079</v>
      </c>
    </row>
    <row r="330" ht="14.8" spans="1:5">
      <c r="A330" s="16">
        <f t="shared" si="19"/>
        <v>27</v>
      </c>
      <c r="B330" s="16">
        <v>318</v>
      </c>
      <c r="C330" s="17">
        <f t="shared" si="20"/>
        <v>255.482210235465</v>
      </c>
      <c r="D330" s="17">
        <f t="shared" si="21"/>
        <v>977.050435575817</v>
      </c>
      <c r="E330" s="19">
        <f t="shared" si="22"/>
        <v>46188.8960694321</v>
      </c>
    </row>
    <row r="331" ht="14.8" spans="1:5">
      <c r="A331" s="16">
        <f t="shared" si="19"/>
        <v>27</v>
      </c>
      <c r="B331" s="16">
        <v>319</v>
      </c>
      <c r="C331" s="17">
        <f t="shared" si="20"/>
        <v>250.18985370943</v>
      </c>
      <c r="D331" s="17">
        <f t="shared" si="21"/>
        <v>982.342792101853</v>
      </c>
      <c r="E331" s="19">
        <f t="shared" si="22"/>
        <v>45206.5532773302</v>
      </c>
    </row>
    <row r="332" ht="14.8" spans="1:5">
      <c r="A332" s="16">
        <f t="shared" si="19"/>
        <v>27</v>
      </c>
      <c r="B332" s="16">
        <v>320</v>
      </c>
      <c r="C332" s="17">
        <f t="shared" si="20"/>
        <v>244.868830252211</v>
      </c>
      <c r="D332" s="17">
        <f t="shared" si="21"/>
        <v>987.663815559071</v>
      </c>
      <c r="E332" s="19">
        <f t="shared" si="22"/>
        <v>44218.8894617711</v>
      </c>
    </row>
    <row r="333" ht="14.8" spans="1:5">
      <c r="A333" s="16">
        <f t="shared" ref="A333:A396" si="23">ROUNDDOWN((B333-1)/12+1,0)</f>
        <v>27</v>
      </c>
      <c r="B333" s="16">
        <v>321</v>
      </c>
      <c r="C333" s="17">
        <f t="shared" ref="C333:C372" si="24">IFERROR(IPMT($E$9,$B333,$F$9,-$A$9),"")</f>
        <v>239.5189845846</v>
      </c>
      <c r="D333" s="17">
        <f t="shared" ref="D333:D372" si="25">IFERROR(PPMT($E$9,$B333,$F$9,-$A$9),"")</f>
        <v>993.013661226683</v>
      </c>
      <c r="E333" s="19">
        <f t="shared" ref="E333:E372" si="26">IFERROR($A$9+CUMPRINC($E$9,$F$9,$A$9,$B$13,B333,0),"")</f>
        <v>43225.8758005445</v>
      </c>
    </row>
    <row r="334" ht="14.8" spans="1:5">
      <c r="A334" s="16">
        <f t="shared" si="23"/>
        <v>27</v>
      </c>
      <c r="B334" s="16">
        <v>322</v>
      </c>
      <c r="C334" s="17">
        <f t="shared" si="24"/>
        <v>234.140160586288</v>
      </c>
      <c r="D334" s="17">
        <f t="shared" si="25"/>
        <v>998.392485224994</v>
      </c>
      <c r="E334" s="19">
        <f t="shared" si="26"/>
        <v>42227.4833153195</v>
      </c>
    </row>
    <row r="335" ht="14.8" spans="1:5">
      <c r="A335" s="16">
        <f t="shared" si="23"/>
        <v>27</v>
      </c>
      <c r="B335" s="16">
        <v>323</v>
      </c>
      <c r="C335" s="17">
        <f t="shared" si="24"/>
        <v>228.73220129132</v>
      </c>
      <c r="D335" s="17">
        <f t="shared" si="25"/>
        <v>1003.80044451996</v>
      </c>
      <c r="E335" s="19">
        <f t="shared" si="26"/>
        <v>41223.6828707995</v>
      </c>
    </row>
    <row r="336" ht="14.8" spans="1:5">
      <c r="A336" s="16">
        <f t="shared" si="23"/>
        <v>27</v>
      </c>
      <c r="B336" s="16">
        <v>324</v>
      </c>
      <c r="C336" s="17">
        <f t="shared" si="24"/>
        <v>223.294948883503</v>
      </c>
      <c r="D336" s="17">
        <f t="shared" si="25"/>
        <v>1009.23769692778</v>
      </c>
      <c r="E336" s="19">
        <f t="shared" si="26"/>
        <v>40214.4451738717</v>
      </c>
    </row>
    <row r="337" ht="14.8" spans="1:5">
      <c r="A337" s="16">
        <f t="shared" si="23"/>
        <v>28</v>
      </c>
      <c r="B337" s="16">
        <v>325</v>
      </c>
      <c r="C337" s="17">
        <f t="shared" si="24"/>
        <v>217.828244691811</v>
      </c>
      <c r="D337" s="17">
        <f t="shared" si="25"/>
        <v>1014.70440111947</v>
      </c>
      <c r="E337" s="19">
        <f t="shared" si="26"/>
        <v>39199.7407727523</v>
      </c>
    </row>
    <row r="338" ht="14.8" spans="1:5">
      <c r="A338" s="16">
        <f t="shared" si="23"/>
        <v>28</v>
      </c>
      <c r="B338" s="16">
        <v>326</v>
      </c>
      <c r="C338" s="17">
        <f t="shared" si="24"/>
        <v>212.331929185748</v>
      </c>
      <c r="D338" s="17">
        <f t="shared" si="25"/>
        <v>1020.20071662553</v>
      </c>
      <c r="E338" s="19">
        <f t="shared" si="26"/>
        <v>38179.5400561267</v>
      </c>
    </row>
    <row r="339" ht="14.8" spans="1:5">
      <c r="A339" s="16">
        <f t="shared" si="23"/>
        <v>28</v>
      </c>
      <c r="B339" s="16">
        <v>327</v>
      </c>
      <c r="C339" s="17">
        <f t="shared" si="24"/>
        <v>206.805841970693</v>
      </c>
      <c r="D339" s="17">
        <f t="shared" si="25"/>
        <v>1025.72680384059</v>
      </c>
      <c r="E339" s="19">
        <f t="shared" si="26"/>
        <v>37153.8132522861</v>
      </c>
    </row>
    <row r="340" ht="14.8" spans="1:5">
      <c r="A340" s="16">
        <f t="shared" si="23"/>
        <v>28</v>
      </c>
      <c r="B340" s="16">
        <v>328</v>
      </c>
      <c r="C340" s="17">
        <f t="shared" si="24"/>
        <v>201.249821783223</v>
      </c>
      <c r="D340" s="17">
        <f t="shared" si="25"/>
        <v>1031.28282402806</v>
      </c>
      <c r="E340" s="19">
        <f t="shared" si="26"/>
        <v>36122.5304282581</v>
      </c>
    </row>
    <row r="341" ht="14.8" spans="1:5">
      <c r="A341" s="16">
        <f t="shared" si="23"/>
        <v>28</v>
      </c>
      <c r="B341" s="16">
        <v>329</v>
      </c>
      <c r="C341" s="17">
        <f t="shared" si="24"/>
        <v>195.663706486404</v>
      </c>
      <c r="D341" s="17">
        <f t="shared" si="25"/>
        <v>1036.86893932488</v>
      </c>
      <c r="E341" s="19">
        <f t="shared" si="26"/>
        <v>35085.6614889332</v>
      </c>
    </row>
    <row r="342" ht="14.8" spans="1:5">
      <c r="A342" s="16">
        <f t="shared" si="23"/>
        <v>28</v>
      </c>
      <c r="B342" s="16">
        <v>330</v>
      </c>
      <c r="C342" s="17">
        <f t="shared" si="24"/>
        <v>190.047333065061</v>
      </c>
      <c r="D342" s="17">
        <f t="shared" si="25"/>
        <v>1042.48531274622</v>
      </c>
      <c r="E342" s="19">
        <f t="shared" si="26"/>
        <v>34043.176176187</v>
      </c>
    </row>
    <row r="343" ht="14.8" spans="1:5">
      <c r="A343" s="16">
        <f t="shared" si="23"/>
        <v>28</v>
      </c>
      <c r="B343" s="16">
        <v>331</v>
      </c>
      <c r="C343" s="17">
        <f t="shared" si="24"/>
        <v>184.400537621019</v>
      </c>
      <c r="D343" s="17">
        <f t="shared" si="25"/>
        <v>1048.13210819026</v>
      </c>
      <c r="E343" s="19">
        <f t="shared" si="26"/>
        <v>32995.0440679967</v>
      </c>
    </row>
    <row r="344" ht="14.8" spans="1:5">
      <c r="A344" s="16">
        <f t="shared" si="23"/>
        <v>28</v>
      </c>
      <c r="B344" s="16">
        <v>332</v>
      </c>
      <c r="C344" s="17">
        <f t="shared" si="24"/>
        <v>178.723155368322</v>
      </c>
      <c r="D344" s="17">
        <f t="shared" si="25"/>
        <v>1053.80949044296</v>
      </c>
      <c r="E344" s="19">
        <f t="shared" si="26"/>
        <v>31941.2345775538</v>
      </c>
    </row>
    <row r="345" ht="14.8" spans="1:5">
      <c r="A345" s="16">
        <f t="shared" si="23"/>
        <v>28</v>
      </c>
      <c r="B345" s="16">
        <v>333</v>
      </c>
      <c r="C345" s="17">
        <f t="shared" si="24"/>
        <v>173.015020628422</v>
      </c>
      <c r="D345" s="17">
        <f t="shared" si="25"/>
        <v>1059.51762518286</v>
      </c>
      <c r="E345" s="19">
        <f t="shared" si="26"/>
        <v>30881.7169523709</v>
      </c>
    </row>
    <row r="346" ht="14.8" spans="1:5">
      <c r="A346" s="16">
        <f t="shared" si="23"/>
        <v>28</v>
      </c>
      <c r="B346" s="16">
        <v>334</v>
      </c>
      <c r="C346" s="17">
        <f t="shared" si="24"/>
        <v>167.275966825349</v>
      </c>
      <c r="D346" s="17">
        <f t="shared" si="25"/>
        <v>1065.25667898593</v>
      </c>
      <c r="E346" s="19">
        <f t="shared" si="26"/>
        <v>29816.460273385</v>
      </c>
    </row>
    <row r="347" ht="14.8" spans="1:5">
      <c r="A347" s="16">
        <f t="shared" si="23"/>
        <v>28</v>
      </c>
      <c r="B347" s="16">
        <v>335</v>
      </c>
      <c r="C347" s="17">
        <f t="shared" si="24"/>
        <v>161.505826480842</v>
      </c>
      <c r="D347" s="17">
        <f t="shared" si="25"/>
        <v>1071.02681933044</v>
      </c>
      <c r="E347" s="19">
        <f t="shared" si="26"/>
        <v>28745.4334540545</v>
      </c>
    </row>
    <row r="348" ht="14.8" spans="1:5">
      <c r="A348" s="16">
        <f t="shared" si="23"/>
        <v>28</v>
      </c>
      <c r="B348" s="16">
        <v>336</v>
      </c>
      <c r="C348" s="17">
        <f t="shared" si="24"/>
        <v>155.704431209468</v>
      </c>
      <c r="D348" s="17">
        <f t="shared" si="25"/>
        <v>1076.82821460181</v>
      </c>
      <c r="E348" s="19">
        <f t="shared" si="26"/>
        <v>27668.6052394527</v>
      </c>
    </row>
    <row r="349" ht="14.8" spans="1:5">
      <c r="A349" s="16">
        <f t="shared" si="23"/>
        <v>29</v>
      </c>
      <c r="B349" s="16">
        <v>337</v>
      </c>
      <c r="C349" s="17">
        <f t="shared" si="24"/>
        <v>149.871611713709</v>
      </c>
      <c r="D349" s="17">
        <f t="shared" si="25"/>
        <v>1082.66103409757</v>
      </c>
      <c r="E349" s="19">
        <f t="shared" si="26"/>
        <v>26585.9442053551</v>
      </c>
    </row>
    <row r="350" ht="14.8" spans="1:5">
      <c r="A350" s="16">
        <f t="shared" si="23"/>
        <v>29</v>
      </c>
      <c r="B350" s="16">
        <v>338</v>
      </c>
      <c r="C350" s="17">
        <f t="shared" si="24"/>
        <v>144.007197779014</v>
      </c>
      <c r="D350" s="17">
        <f t="shared" si="25"/>
        <v>1088.52544803227</v>
      </c>
      <c r="E350" s="19">
        <f t="shared" si="26"/>
        <v>25497.4187573229</v>
      </c>
    </row>
    <row r="351" ht="14.8" spans="1:5">
      <c r="A351" s="16">
        <f t="shared" si="23"/>
        <v>29</v>
      </c>
      <c r="B351" s="16">
        <v>339</v>
      </c>
      <c r="C351" s="17">
        <f t="shared" si="24"/>
        <v>138.111018268839</v>
      </c>
      <c r="D351" s="17">
        <f t="shared" si="25"/>
        <v>1094.42162754244</v>
      </c>
      <c r="E351" s="19">
        <f t="shared" si="26"/>
        <v>24402.9971297804</v>
      </c>
    </row>
    <row r="352" ht="14.8" spans="1:5">
      <c r="A352" s="16">
        <f t="shared" si="23"/>
        <v>29</v>
      </c>
      <c r="B352" s="16">
        <v>340</v>
      </c>
      <c r="C352" s="17">
        <f t="shared" si="24"/>
        <v>132.182901119651</v>
      </c>
      <c r="D352" s="17">
        <f t="shared" si="25"/>
        <v>1100.34974469163</v>
      </c>
      <c r="E352" s="19">
        <f t="shared" si="26"/>
        <v>23302.6473850888</v>
      </c>
    </row>
    <row r="353" ht="14.8" spans="1:5">
      <c r="A353" s="16">
        <f t="shared" si="23"/>
        <v>29</v>
      </c>
      <c r="B353" s="16">
        <v>341</v>
      </c>
      <c r="C353" s="17">
        <f t="shared" si="24"/>
        <v>126.222673335904</v>
      </c>
      <c r="D353" s="17">
        <f t="shared" si="25"/>
        <v>1106.30997247538</v>
      </c>
      <c r="E353" s="19">
        <f t="shared" si="26"/>
        <v>22196.3374126134</v>
      </c>
    </row>
    <row r="354" ht="14.8" spans="1:5">
      <c r="A354" s="16">
        <f t="shared" si="23"/>
        <v>29</v>
      </c>
      <c r="B354" s="16">
        <v>342</v>
      </c>
      <c r="C354" s="17">
        <f t="shared" si="24"/>
        <v>120.230160984996</v>
      </c>
      <c r="D354" s="17">
        <f t="shared" si="25"/>
        <v>1112.30248482629</v>
      </c>
      <c r="E354" s="19">
        <f t="shared" si="26"/>
        <v>21084.0349277871</v>
      </c>
    </row>
    <row r="355" ht="14.8" spans="1:5">
      <c r="A355" s="16">
        <f t="shared" si="23"/>
        <v>29</v>
      </c>
      <c r="B355" s="16">
        <v>343</v>
      </c>
      <c r="C355" s="17">
        <f t="shared" si="24"/>
        <v>114.205189192187</v>
      </c>
      <c r="D355" s="17">
        <f t="shared" si="25"/>
        <v>1118.3274566191</v>
      </c>
      <c r="E355" s="19">
        <f t="shared" si="26"/>
        <v>19965.707471168</v>
      </c>
    </row>
    <row r="356" ht="14.8" spans="1:5">
      <c r="A356" s="16">
        <f t="shared" si="23"/>
        <v>29</v>
      </c>
      <c r="B356" s="16">
        <v>344</v>
      </c>
      <c r="C356" s="17">
        <f t="shared" si="24"/>
        <v>108.1475821355</v>
      </c>
      <c r="D356" s="17">
        <f t="shared" si="25"/>
        <v>1124.38506367578</v>
      </c>
      <c r="E356" s="19">
        <f t="shared" si="26"/>
        <v>18841.3224074923</v>
      </c>
    </row>
    <row r="357" ht="14.8" spans="1:5">
      <c r="A357" s="16">
        <f t="shared" si="23"/>
        <v>29</v>
      </c>
      <c r="B357" s="16">
        <v>345</v>
      </c>
      <c r="C357" s="17">
        <f t="shared" si="24"/>
        <v>102.05716304059</v>
      </c>
      <c r="D357" s="17">
        <f t="shared" si="25"/>
        <v>1130.47548277069</v>
      </c>
      <c r="E357" s="19">
        <f t="shared" si="26"/>
        <v>17710.8469247216</v>
      </c>
    </row>
    <row r="358" ht="14.8" spans="1:5">
      <c r="A358" s="16">
        <f t="shared" si="23"/>
        <v>29</v>
      </c>
      <c r="B358" s="16">
        <v>346</v>
      </c>
      <c r="C358" s="17">
        <f t="shared" si="24"/>
        <v>95.9337541755822</v>
      </c>
      <c r="D358" s="17">
        <f t="shared" si="25"/>
        <v>1136.5988916357</v>
      </c>
      <c r="E358" s="19">
        <f t="shared" si="26"/>
        <v>16574.2480330859</v>
      </c>
    </row>
    <row r="359" ht="14.8" spans="1:5">
      <c r="A359" s="16">
        <f t="shared" si="23"/>
        <v>29</v>
      </c>
      <c r="B359" s="16">
        <v>347</v>
      </c>
      <c r="C359" s="17">
        <f t="shared" si="24"/>
        <v>89.7771768458888</v>
      </c>
      <c r="D359" s="17">
        <f t="shared" si="25"/>
        <v>1142.75546896539</v>
      </c>
      <c r="E359" s="19">
        <f t="shared" si="26"/>
        <v>15431.4925641205</v>
      </c>
    </row>
    <row r="360" ht="14.8" spans="1:5">
      <c r="A360" s="16">
        <f t="shared" si="23"/>
        <v>29</v>
      </c>
      <c r="B360" s="16">
        <v>348</v>
      </c>
      <c r="C360" s="17">
        <f t="shared" si="24"/>
        <v>83.5872513889929</v>
      </c>
      <c r="D360" s="17">
        <f t="shared" si="25"/>
        <v>1148.94539442229</v>
      </c>
      <c r="E360" s="19">
        <f t="shared" si="26"/>
        <v>14282.5471696982</v>
      </c>
    </row>
    <row r="361" ht="14.8" spans="1:5">
      <c r="A361" s="16">
        <f t="shared" si="23"/>
        <v>30</v>
      </c>
      <c r="B361" s="16">
        <v>349</v>
      </c>
      <c r="C361" s="17">
        <f t="shared" si="24"/>
        <v>77.3637971692056</v>
      </c>
      <c r="D361" s="17">
        <f t="shared" si="25"/>
        <v>1155.16884864208</v>
      </c>
      <c r="E361" s="19">
        <f t="shared" si="26"/>
        <v>13127.3783210561</v>
      </c>
    </row>
    <row r="362" ht="14.8" spans="1:5">
      <c r="A362" s="16">
        <f t="shared" si="23"/>
        <v>30</v>
      </c>
      <c r="B362" s="16">
        <v>350</v>
      </c>
      <c r="C362" s="17">
        <f t="shared" si="24"/>
        <v>71.1066325723941</v>
      </c>
      <c r="D362" s="17">
        <f t="shared" si="25"/>
        <v>1161.42601323889</v>
      </c>
      <c r="E362" s="19">
        <f t="shared" si="26"/>
        <v>11965.9523078173</v>
      </c>
    </row>
    <row r="363" ht="14.8" spans="1:5">
      <c r="A363" s="16">
        <f t="shared" si="23"/>
        <v>30</v>
      </c>
      <c r="B363" s="16">
        <v>351</v>
      </c>
      <c r="C363" s="17">
        <f t="shared" si="24"/>
        <v>64.815575000684</v>
      </c>
      <c r="D363" s="17">
        <f t="shared" si="25"/>
        <v>1167.7170708106</v>
      </c>
      <c r="E363" s="19">
        <f t="shared" si="26"/>
        <v>10798.2352370067</v>
      </c>
    </row>
    <row r="364" ht="14.8" spans="1:5">
      <c r="A364" s="16">
        <f t="shared" si="23"/>
        <v>30</v>
      </c>
      <c r="B364" s="16">
        <v>352</v>
      </c>
      <c r="C364" s="17">
        <f t="shared" si="24"/>
        <v>58.4904408671264</v>
      </c>
      <c r="D364" s="17">
        <f t="shared" si="25"/>
        <v>1174.04220494416</v>
      </c>
      <c r="E364" s="19">
        <f t="shared" si="26"/>
        <v>9624.19303206253</v>
      </c>
    </row>
    <row r="365" ht="14.8" spans="1:5">
      <c r="A365" s="16">
        <f t="shared" si="23"/>
        <v>30</v>
      </c>
      <c r="B365" s="16">
        <v>353</v>
      </c>
      <c r="C365" s="17">
        <f t="shared" si="24"/>
        <v>52.1310455903458</v>
      </c>
      <c r="D365" s="17">
        <f t="shared" si="25"/>
        <v>1180.40160022094</v>
      </c>
      <c r="E365" s="19">
        <f t="shared" si="26"/>
        <v>8443.79143184159</v>
      </c>
    </row>
    <row r="366" ht="14.8" spans="1:5">
      <c r="A366" s="16">
        <f t="shared" si="23"/>
        <v>30</v>
      </c>
      <c r="B366" s="16">
        <v>354</v>
      </c>
      <c r="C366" s="17">
        <f t="shared" si="24"/>
        <v>45.7372035891487</v>
      </c>
      <c r="D366" s="17">
        <f t="shared" si="25"/>
        <v>1186.79544222213</v>
      </c>
      <c r="E366" s="19">
        <f t="shared" si="26"/>
        <v>7256.99598961946</v>
      </c>
    </row>
    <row r="367" ht="14.8" spans="1:5">
      <c r="A367" s="16">
        <f t="shared" si="23"/>
        <v>30</v>
      </c>
      <c r="B367" s="16">
        <v>355</v>
      </c>
      <c r="C367" s="17">
        <f t="shared" si="24"/>
        <v>39.3087282771123</v>
      </c>
      <c r="D367" s="17">
        <f t="shared" si="25"/>
        <v>1193.22391753417</v>
      </c>
      <c r="E367" s="19">
        <f t="shared" si="26"/>
        <v>6063.7720720853</v>
      </c>
    </row>
    <row r="368" ht="14.8" spans="1:5">
      <c r="A368" s="16">
        <f t="shared" si="23"/>
        <v>30</v>
      </c>
      <c r="B368" s="16">
        <v>356</v>
      </c>
      <c r="C368" s="17">
        <f t="shared" si="24"/>
        <v>32.8454320571357</v>
      </c>
      <c r="D368" s="17">
        <f t="shared" si="25"/>
        <v>1199.68721375415</v>
      </c>
      <c r="E368" s="19">
        <f t="shared" si="26"/>
        <v>4864.08485833116</v>
      </c>
    </row>
    <row r="369" ht="14.8" spans="1:5">
      <c r="A369" s="16">
        <f t="shared" si="23"/>
        <v>30</v>
      </c>
      <c r="B369" s="16">
        <v>357</v>
      </c>
      <c r="C369" s="17">
        <f t="shared" si="24"/>
        <v>26.3471263159674</v>
      </c>
      <c r="D369" s="17">
        <f t="shared" si="25"/>
        <v>1206.18551949532</v>
      </c>
      <c r="E369" s="19">
        <f t="shared" si="26"/>
        <v>3657.89933883585</v>
      </c>
    </row>
    <row r="370" ht="14.8" spans="1:5">
      <c r="A370" s="16">
        <f t="shared" si="23"/>
        <v>30</v>
      </c>
      <c r="B370" s="16">
        <v>358</v>
      </c>
      <c r="C370" s="17">
        <f t="shared" si="24"/>
        <v>19.8136214187014</v>
      </c>
      <c r="D370" s="17">
        <f t="shared" si="25"/>
        <v>1212.71902439258</v>
      </c>
      <c r="E370" s="19">
        <f t="shared" si="26"/>
        <v>2445.18031444328</v>
      </c>
    </row>
    <row r="371" ht="14.8" spans="1:5">
      <c r="A371" s="16">
        <f t="shared" si="23"/>
        <v>30</v>
      </c>
      <c r="B371" s="16">
        <v>359</v>
      </c>
      <c r="C371" s="17">
        <f t="shared" si="24"/>
        <v>13.2447267032417</v>
      </c>
      <c r="D371" s="17">
        <f t="shared" si="25"/>
        <v>1219.28791910804</v>
      </c>
      <c r="E371" s="19">
        <f t="shared" si="26"/>
        <v>1225.89239533525</v>
      </c>
    </row>
    <row r="372" ht="14.8" spans="1:5">
      <c r="A372" s="16">
        <f t="shared" si="23"/>
        <v>30</v>
      </c>
      <c r="B372" s="16">
        <v>360</v>
      </c>
      <c r="C372" s="17">
        <f t="shared" si="24"/>
        <v>6.64025047473979</v>
      </c>
      <c r="D372" s="17">
        <f t="shared" si="25"/>
        <v>1225.89239533654</v>
      </c>
      <c r="E372" s="19">
        <f t="shared" si="26"/>
        <v>-1.28056854009628e-9</v>
      </c>
    </row>
  </sheetData>
  <mergeCells count="2">
    <mergeCell ref="A1:F1"/>
    <mergeCell ref="J3:L3"/>
  </mergeCells>
  <conditionalFormatting sqref="A13:E372">
    <cfRule type="expression" dxfId="0" priority="1">
      <formula>MOD($B13,12)=0</formula>
    </cfRule>
  </conditionalFormatting>
  <dataValidations count="1">
    <dataValidation type="list" allowBlank="1" showInputMessage="1" showErrorMessage="1" sqref="B4">
      <formula1>"Mortgage I, Mortgage II, Mortgage III"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Prompt</vt:lpstr>
      <vt:lpstr>Loan Payment Calculator</vt:lpstr>
      <vt:lpstr>Detailed Armotization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lodey_iit</dc:creator>
  <cp:lastModifiedBy>Lawrence Odey</cp:lastModifiedBy>
  <dcterms:created xsi:type="dcterms:W3CDTF">2022-05-17T12:24:00Z</dcterms:created>
  <dcterms:modified xsi:type="dcterms:W3CDTF">2022-06-22T18:55:04Z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