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uxembourg-my.sharepoint.com/personal/joachim_arts_uni_lu/Documents/MaintenanceEJORTutorial/Example 1/"/>
    </mc:Choice>
  </mc:AlternateContent>
  <xr:revisionPtr revIDLastSave="0" documentId="8_{1B9FB34C-A455-40CE-9EAC-34D1DAD83A0F}" xr6:coauthVersionLast="47" xr6:coauthVersionMax="47" xr10:uidLastSave="{00000000-0000-0000-0000-000000000000}"/>
  <bookViews>
    <workbookView xWindow="-120" yWindow="-120" windowWidth="29040" windowHeight="15840" activeTab="1" xr2:uid="{39E62317-B090-47AE-8865-2C3832D5D16E}"/>
  </bookViews>
  <sheets>
    <sheet name="DataSets (Ex. 1 and 2)" sheetId="5" r:id="rId1"/>
    <sheet name="AgeDataMLE (Ex. 3 and 5)" sheetId="1" r:id="rId2"/>
    <sheet name="CBMdata (Ex. 4)" sheetId="2" r:id="rId3"/>
    <sheet name="Transition Matrices (Ex. 6)" sheetId="4" r:id="rId4"/>
    <sheet name="CBMdata_transformed" sheetId="3" r:id="rId5"/>
  </sheets>
  <definedNames>
    <definedName name="solver_adj" localSheetId="1" hidden="1">'AgeDataMLE (Ex. 3 and 5)'!$F$15</definedName>
    <definedName name="solver_adj" localSheetId="2" hidden="1">'CBMdata (Ex. 4)'!$J$25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'CBMdata (Ex. 4)'!$J$25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'AgeDataMLE (Ex. 3 and 5)'!$F$20</definedName>
    <definedName name="solver_opt" localSheetId="2" hidden="1">'CBMdata (Ex. 4)'!$J$26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2" hidden="1">3</definedName>
    <definedName name="solver_rhs1" localSheetId="2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F19" i="1"/>
  <c r="F18" i="1"/>
  <c r="E12" i="1"/>
  <c r="C19" i="1"/>
  <c r="C18" i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26" i="2"/>
  <c r="G26" i="2" s="1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D22" i="2"/>
  <c r="D21" i="2"/>
  <c r="D17" i="2"/>
  <c r="E17" i="2"/>
  <c r="F17" i="2"/>
  <c r="G17" i="2"/>
  <c r="H17" i="2"/>
  <c r="I17" i="2"/>
  <c r="J17" i="2"/>
  <c r="K17" i="2"/>
  <c r="L17" i="2"/>
  <c r="M17" i="2"/>
  <c r="E16" i="2"/>
  <c r="F16" i="2"/>
  <c r="G16" i="2"/>
  <c r="H16" i="2"/>
  <c r="I16" i="2"/>
  <c r="J16" i="2"/>
  <c r="K16" i="2"/>
  <c r="L16" i="2"/>
  <c r="M16" i="2"/>
  <c r="D16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D12" i="2"/>
  <c r="D11" i="2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C6" i="1"/>
  <c r="C7" i="1" s="1"/>
  <c r="F20" i="1" l="1"/>
  <c r="C20" i="1"/>
  <c r="J26" i="2"/>
  <c r="U7" i="1"/>
</calcChain>
</file>

<file path=xl/sharedStrings.xml><?xml version="1.0" encoding="utf-8"?>
<sst xmlns="http://schemas.openxmlformats.org/spreadsheetml/2006/main" count="59" uniqueCount="38">
  <si>
    <t>time to replacement</t>
  </si>
  <si>
    <t>censored</t>
  </si>
  <si>
    <t>alpha</t>
  </si>
  <si>
    <t>beta</t>
  </si>
  <si>
    <t>age</t>
  </si>
  <si>
    <t>Filament 1</t>
  </si>
  <si>
    <t>impedance excess</t>
  </si>
  <si>
    <t>Filament 2</t>
  </si>
  <si>
    <t>Filament 3</t>
  </si>
  <si>
    <t>likelihood</t>
  </si>
  <si>
    <t>log-likelihood</t>
  </si>
  <si>
    <t>Log-likelihood</t>
  </si>
  <si>
    <t>lambda</t>
  </si>
  <si>
    <t>t_i</t>
  </si>
  <si>
    <t>i</t>
  </si>
  <si>
    <t>LL</t>
  </si>
  <si>
    <t>ECC</t>
  </si>
  <si>
    <t>Cp</t>
  </si>
  <si>
    <t>Cu</t>
  </si>
  <si>
    <t>ECL</t>
  </si>
  <si>
    <t>tau</t>
  </si>
  <si>
    <t>g</t>
  </si>
  <si>
    <t>P^0</t>
  </si>
  <si>
    <t>Replacement age data of filaments, measured in weeks since their installation</t>
  </si>
  <si>
    <t>Data of the filaments’ age (in weeks since their installation) when their impedance has increased by 1Ω.</t>
  </si>
  <si>
    <t>shape rate parameterization (excel uses shape scale parameterization by default)</t>
  </si>
  <si>
    <t>Likelihood</t>
  </si>
  <si>
    <t>Log-Likelihood</t>
  </si>
  <si>
    <t>Original data</t>
  </si>
  <si>
    <t>Transformed data</t>
  </si>
  <si>
    <t>Maximum Likelihood estimation</t>
  </si>
  <si>
    <t>Current Solution</t>
  </si>
  <si>
    <t>Maximum Likelihood Estimation</t>
  </si>
  <si>
    <t>Maximum Likelihood Estimates</t>
  </si>
  <si>
    <t>(in shape scale and in shape rate form)</t>
  </si>
  <si>
    <t xml:space="preserve"> </t>
  </si>
  <si>
    <t>Optimized solution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</si>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</sst>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/>
    <xf numFmtId="1" fontId="0" fillId="3" borderId="4" xfId="0" applyNumberForma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8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4011-0EE5-40FA-BB26-030BFD5265C6}">
  <dimension ref="B2:S15"/>
  <sheetViews>
    <sheetView workbookViewId="0">
      <selection activeCell="F22" sqref="F22"/>
    </sheetView>
  </sheetViews>
  <sheetFormatPr defaultRowHeight="15" x14ac:dyDescent="0.25"/>
  <sheetData>
    <row r="2" spans="2:19" x14ac:dyDescent="0.25">
      <c r="B2" t="s">
        <v>23</v>
      </c>
    </row>
    <row r="4" spans="2:19" x14ac:dyDescent="0.25">
      <c r="B4" s="1" t="s">
        <v>0</v>
      </c>
      <c r="C4" s="1">
        <v>15</v>
      </c>
      <c r="D4" s="1">
        <v>25</v>
      </c>
      <c r="E4" s="1">
        <v>25</v>
      </c>
      <c r="F4" s="1">
        <v>25</v>
      </c>
      <c r="G4" s="1">
        <v>25</v>
      </c>
      <c r="H4" s="1">
        <v>25</v>
      </c>
      <c r="I4" s="1">
        <v>22</v>
      </c>
      <c r="J4" s="1">
        <v>20</v>
      </c>
      <c r="K4" s="1">
        <v>22</v>
      </c>
      <c r="L4" s="1">
        <v>14</v>
      </c>
      <c r="M4" s="1">
        <v>20</v>
      </c>
      <c r="N4" s="1">
        <v>25</v>
      </c>
      <c r="O4" s="1">
        <v>25</v>
      </c>
      <c r="P4" s="1">
        <v>20</v>
      </c>
      <c r="Q4" s="1">
        <v>25</v>
      </c>
      <c r="R4" s="1">
        <v>25</v>
      </c>
      <c r="S4" s="1">
        <v>25</v>
      </c>
    </row>
    <row r="5" spans="2:19" x14ac:dyDescent="0.25">
      <c r="B5" s="1" t="s">
        <v>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</row>
    <row r="8" spans="2:19" x14ac:dyDescent="0.25">
      <c r="B8" s="7" t="s">
        <v>24</v>
      </c>
    </row>
    <row r="10" spans="2:19" x14ac:dyDescent="0.25">
      <c r="B10" s="6" t="s">
        <v>5</v>
      </c>
      <c r="C10" s="1" t="s">
        <v>4</v>
      </c>
      <c r="D10" s="3">
        <v>0.1</v>
      </c>
      <c r="E10" s="3">
        <v>0.5</v>
      </c>
      <c r="F10" s="3">
        <v>3.7</v>
      </c>
      <c r="G10" s="3">
        <v>8.5</v>
      </c>
      <c r="H10" s="3">
        <v>13.9</v>
      </c>
      <c r="I10" s="3">
        <v>18.8</v>
      </c>
      <c r="J10" s="3">
        <v>19.3</v>
      </c>
      <c r="K10" s="3">
        <v>20.5</v>
      </c>
      <c r="L10" s="3">
        <v>22.3</v>
      </c>
      <c r="M10" s="3">
        <v>24.8</v>
      </c>
    </row>
    <row r="11" spans="2:19" x14ac:dyDescent="0.25">
      <c r="B11" s="6"/>
      <c r="C11" s="1" t="s">
        <v>6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  <c r="M11" s="4">
        <v>10</v>
      </c>
    </row>
    <row r="12" spans="2:19" x14ac:dyDescent="0.25">
      <c r="B12" s="6" t="s">
        <v>7</v>
      </c>
      <c r="C12" s="1" t="s">
        <v>4</v>
      </c>
      <c r="D12" s="3">
        <v>0.3</v>
      </c>
      <c r="E12" s="3">
        <v>0.89999999999999991</v>
      </c>
      <c r="F12" s="3">
        <v>6.4</v>
      </c>
      <c r="G12" s="3">
        <v>10.3</v>
      </c>
      <c r="H12" s="3">
        <v>10.4</v>
      </c>
      <c r="I12" s="3">
        <v>11.5</v>
      </c>
      <c r="J12" s="3">
        <v>14.8</v>
      </c>
      <c r="K12" s="3">
        <v>22.1</v>
      </c>
      <c r="L12" s="3">
        <v>24.700000000000003</v>
      </c>
      <c r="M12" s="3">
        <v>27.200000000000003</v>
      </c>
    </row>
    <row r="13" spans="2:19" x14ac:dyDescent="0.25">
      <c r="B13" s="6"/>
      <c r="C13" s="1" t="s">
        <v>6</v>
      </c>
      <c r="D13" s="4">
        <v>1</v>
      </c>
      <c r="E13" s="4">
        <v>2</v>
      </c>
      <c r="F13" s="4">
        <v>3</v>
      </c>
      <c r="G13" s="4">
        <v>4</v>
      </c>
      <c r="H13" s="4">
        <v>5</v>
      </c>
      <c r="I13" s="4">
        <v>6</v>
      </c>
      <c r="J13" s="4">
        <v>7</v>
      </c>
      <c r="K13" s="4">
        <v>8</v>
      </c>
      <c r="L13" s="4">
        <v>9</v>
      </c>
      <c r="M13" s="4">
        <v>10</v>
      </c>
    </row>
    <row r="14" spans="2:19" x14ac:dyDescent="0.25">
      <c r="B14" s="6" t="s">
        <v>8</v>
      </c>
      <c r="C14" s="1" t="s">
        <v>4</v>
      </c>
      <c r="D14" s="3">
        <v>4.8</v>
      </c>
      <c r="E14" s="3">
        <v>14.7</v>
      </c>
      <c r="F14" s="3">
        <v>18.899999999999999</v>
      </c>
      <c r="G14" s="3">
        <v>23.2</v>
      </c>
      <c r="H14" s="3">
        <v>30.6</v>
      </c>
      <c r="I14" s="3">
        <v>31.200000000000003</v>
      </c>
      <c r="J14" s="3">
        <v>33</v>
      </c>
      <c r="K14" s="3">
        <v>39</v>
      </c>
      <c r="L14" s="3">
        <v>39.9</v>
      </c>
      <c r="M14" s="3">
        <v>44.199999999999996</v>
      </c>
    </row>
    <row r="15" spans="2:19" x14ac:dyDescent="0.25">
      <c r="B15" s="6"/>
      <c r="C15" s="1" t="s">
        <v>6</v>
      </c>
      <c r="D15" s="4">
        <v>1</v>
      </c>
      <c r="E15" s="4">
        <v>2</v>
      </c>
      <c r="F15" s="4">
        <v>3</v>
      </c>
      <c r="G15" s="4">
        <v>4</v>
      </c>
      <c r="H15" s="4">
        <v>5</v>
      </c>
      <c r="I15" s="4">
        <v>6</v>
      </c>
      <c r="J15" s="4">
        <v>7</v>
      </c>
      <c r="K15" s="4">
        <v>8</v>
      </c>
      <c r="L15" s="4">
        <v>9</v>
      </c>
      <c r="M15" s="4">
        <v>10</v>
      </c>
    </row>
  </sheetData>
  <mergeCells count="3">
    <mergeCell ref="B10:B11"/>
    <mergeCell ref="B12:B13"/>
    <mergeCell ref="B14:B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F7EB-E59A-408D-9DCD-57CBC4ADAB91}">
  <dimension ref="A1:Z20"/>
  <sheetViews>
    <sheetView tabSelected="1" workbookViewId="0">
      <selection activeCell="F20" sqref="F20"/>
    </sheetView>
  </sheetViews>
  <sheetFormatPr defaultRowHeight="15" x14ac:dyDescent="0.25"/>
  <cols>
    <col min="2" max="2" width="19.42578125" bestFit="1" customWidth="1"/>
    <col min="3" max="19" width="7.7109375" customWidth="1"/>
  </cols>
  <sheetData>
    <row r="1" spans="1:26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6" x14ac:dyDescent="0.25">
      <c r="W2" s="8"/>
      <c r="X2" s="8"/>
      <c r="Y2" s="8"/>
    </row>
    <row r="3" spans="1:26" x14ac:dyDescent="0.25">
      <c r="B3" s="27" t="s">
        <v>0</v>
      </c>
      <c r="C3" s="27">
        <v>15</v>
      </c>
      <c r="D3" s="27">
        <v>25</v>
      </c>
      <c r="E3" s="27">
        <v>25</v>
      </c>
      <c r="F3" s="27">
        <v>25</v>
      </c>
      <c r="G3" s="27">
        <v>25</v>
      </c>
      <c r="H3" s="27">
        <v>25</v>
      </c>
      <c r="I3" s="27">
        <v>22</v>
      </c>
      <c r="J3" s="27">
        <v>20</v>
      </c>
      <c r="K3" s="27">
        <v>22</v>
      </c>
      <c r="L3" s="27">
        <v>14</v>
      </c>
      <c r="M3" s="27">
        <v>20</v>
      </c>
      <c r="N3" s="27">
        <v>25</v>
      </c>
      <c r="O3" s="27">
        <v>25</v>
      </c>
      <c r="P3" s="27">
        <v>20</v>
      </c>
      <c r="Q3" s="27">
        <v>25</v>
      </c>
      <c r="R3" s="27">
        <v>25</v>
      </c>
      <c r="S3" s="27">
        <v>25</v>
      </c>
      <c r="T3" s="28"/>
      <c r="U3" s="28"/>
      <c r="V3" s="28"/>
      <c r="W3" s="29" t="s">
        <v>32</v>
      </c>
      <c r="X3" s="29"/>
      <c r="Y3" s="29"/>
      <c r="Z3" s="28"/>
    </row>
    <row r="4" spans="1:26" x14ac:dyDescent="0.25">
      <c r="B4" s="27" t="s">
        <v>1</v>
      </c>
      <c r="C4" s="27">
        <v>0</v>
      </c>
      <c r="D4" s="27">
        <v>1</v>
      </c>
      <c r="E4" s="27">
        <v>1</v>
      </c>
      <c r="F4" s="27">
        <v>1</v>
      </c>
      <c r="G4" s="27">
        <v>1</v>
      </c>
      <c r="H4" s="27">
        <v>1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1</v>
      </c>
      <c r="O4" s="27">
        <v>1</v>
      </c>
      <c r="P4" s="27">
        <v>0</v>
      </c>
      <c r="Q4" s="27">
        <v>1</v>
      </c>
      <c r="R4" s="27">
        <v>1</v>
      </c>
      <c r="S4" s="27">
        <v>1</v>
      </c>
      <c r="T4" s="28"/>
      <c r="U4" s="28"/>
      <c r="V4" s="28"/>
      <c r="W4" s="29"/>
      <c r="X4" s="29"/>
      <c r="Y4" s="29"/>
      <c r="Z4" s="28"/>
    </row>
    <row r="5" spans="1:26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5">
      <c r="B6" s="28" t="s">
        <v>9</v>
      </c>
      <c r="C6" s="28">
        <f>IF(C4=0,_xlfn.GAMMA.DIST(C3,$C$11,$C$12,0),1-_xlfn.GAMMA.DIST(C3,$C$11,$C$12,1))</f>
        <v>1.9301726206689906E-2</v>
      </c>
      <c r="D6" s="28">
        <f>IF(D4=0,_xlfn.GAMMA.DIST(D3,$C$11,$C$12,0),1-_xlfn.GAMMA.DIST(D3,$C$11,$C$12,1))</f>
        <v>0.57007129813970803</v>
      </c>
      <c r="E6" s="28">
        <f>IF(E4=0,_xlfn.GAMMA.DIST(E3,$C$11,$C$12,0),1-_xlfn.GAMMA.DIST(E3,$C$11,$C$12,1))</f>
        <v>0.57007129813970803</v>
      </c>
      <c r="F6" s="28">
        <f>IF(F4=0,_xlfn.GAMMA.DIST(F3,$C$11,$C$12,0),1-_xlfn.GAMMA.DIST(F3,$C$11,$C$12,1))</f>
        <v>0.57007129813970803</v>
      </c>
      <c r="G6" s="28">
        <f>IF(G4=0,_xlfn.GAMMA.DIST(G3,$C$11,$C$12,0),1-_xlfn.GAMMA.DIST(G3,$C$11,$C$12,1))</f>
        <v>0.57007129813970803</v>
      </c>
      <c r="H6" s="28">
        <f>IF(H4=0,_xlfn.GAMMA.DIST(H3,$C$11,$C$12,0),1-_xlfn.GAMMA.DIST(H3,$C$11,$C$12,1))</f>
        <v>0.57007129813970803</v>
      </c>
      <c r="I6" s="28">
        <f>IF(I4=0,_xlfn.GAMMA.DIST(I3,$C$11,$C$12,0),1-_xlfn.GAMMA.DIST(I3,$C$11,$C$12,1))</f>
        <v>4.4629006228899093E-2</v>
      </c>
      <c r="J6" s="28">
        <f>IF(J4=0,_xlfn.GAMMA.DIST(J3,$C$11,$C$12,0),1-_xlfn.GAMMA.DIST(J3,$C$11,$C$12,1))</f>
        <v>3.9620861705530336E-2</v>
      </c>
      <c r="K6" s="28">
        <f>IF(K4=0,_xlfn.GAMMA.DIST(K3,$C$11,$C$12,0),1-_xlfn.GAMMA.DIST(K3,$C$11,$C$12,1))</f>
        <v>4.4629006228899093E-2</v>
      </c>
      <c r="L6" s="28">
        <f>IF(L4=0,_xlfn.GAMMA.DIST(L3,$C$11,$C$12,0),1-_xlfn.GAMMA.DIST(L3,$C$11,$C$12,1))</f>
        <v>1.5159136328194142E-2</v>
      </c>
      <c r="M6" s="28">
        <f>IF(M4=0,_xlfn.GAMMA.DIST(M3,$C$11,$C$12,0),1-_xlfn.GAMMA.DIST(M3,$C$11,$C$12,1))</f>
        <v>3.9620861705530336E-2</v>
      </c>
      <c r="N6" s="28">
        <f>IF(N4=0,_xlfn.GAMMA.DIST(N3,$C$11,$C$12,0),1-_xlfn.GAMMA.DIST(N3,$C$11,$C$12,1))</f>
        <v>0.57007129813970803</v>
      </c>
      <c r="O6" s="28">
        <f>IF(O4=0,_xlfn.GAMMA.DIST(O3,$C$11,$C$12,0),1-_xlfn.GAMMA.DIST(O3,$C$11,$C$12,1))</f>
        <v>0.57007129813970803</v>
      </c>
      <c r="P6" s="28">
        <f>IF(P4=0,_xlfn.GAMMA.DIST(P3,$C$11,$C$12,0),1-_xlfn.GAMMA.DIST(P3,$C$11,$C$12,1))</f>
        <v>3.9620861705530336E-2</v>
      </c>
      <c r="Q6" s="28">
        <f>IF(Q4=0,_xlfn.GAMMA.DIST(Q3,$C$11,$C$12,0),1-_xlfn.GAMMA.DIST(Q3,$C$11,$C$12,1))</f>
        <v>0.57007129813970803</v>
      </c>
      <c r="R6" s="28">
        <f>IF(R4=0,_xlfn.GAMMA.DIST(R3,$C$11,$C$12,0),1-_xlfn.GAMMA.DIST(R3,$C$11,$C$12,1))</f>
        <v>0.57007129813970803</v>
      </c>
      <c r="S6" s="28">
        <f>IF(S4=0,_xlfn.GAMMA.DIST(S3,$C$11,$C$12,0),1-_xlfn.GAMMA.DIST(S3,$C$11,$C$12,1))</f>
        <v>0.57007129813970803</v>
      </c>
      <c r="T6" s="28"/>
      <c r="U6" s="28" t="s">
        <v>11</v>
      </c>
      <c r="V6" s="28"/>
      <c r="W6" s="28"/>
      <c r="X6" s="28"/>
      <c r="Y6" s="28"/>
      <c r="Z6" s="28"/>
    </row>
    <row r="7" spans="1:26" x14ac:dyDescent="0.25">
      <c r="B7" s="28" t="s">
        <v>10</v>
      </c>
      <c r="C7" s="28">
        <f>LOG(C6)</f>
        <v>-1.7144038491002063</v>
      </c>
      <c r="D7" s="28">
        <f t="shared" ref="D7:S7" si="0">LOG(D6)</f>
        <v>-0.24407082423588616</v>
      </c>
      <c r="E7" s="28">
        <f t="shared" si="0"/>
        <v>-0.24407082423588616</v>
      </c>
      <c r="F7" s="28">
        <f t="shared" si="0"/>
        <v>-0.24407082423588616</v>
      </c>
      <c r="G7" s="28">
        <f t="shared" si="0"/>
        <v>-0.24407082423588616</v>
      </c>
      <c r="H7" s="28">
        <f t="shared" si="0"/>
        <v>-0.24407082423588616</v>
      </c>
      <c r="I7" s="28">
        <f t="shared" si="0"/>
        <v>-1.3503827836526487</v>
      </c>
      <c r="J7" s="28">
        <f t="shared" si="0"/>
        <v>-1.4020760833182377</v>
      </c>
      <c r="K7" s="28">
        <f t="shared" si="0"/>
        <v>-1.3503827836526487</v>
      </c>
      <c r="L7" s="28">
        <f t="shared" si="0"/>
        <v>-1.8193255413546463</v>
      </c>
      <c r="M7" s="28">
        <f t="shared" si="0"/>
        <v>-1.4020760833182377</v>
      </c>
      <c r="N7" s="28">
        <f t="shared" si="0"/>
        <v>-0.24407082423588616</v>
      </c>
      <c r="O7" s="28">
        <f t="shared" si="0"/>
        <v>-0.24407082423588616</v>
      </c>
      <c r="P7" s="28">
        <f t="shared" si="0"/>
        <v>-1.4020760833182377</v>
      </c>
      <c r="Q7" s="28">
        <f t="shared" si="0"/>
        <v>-0.24407082423588616</v>
      </c>
      <c r="R7" s="28">
        <f t="shared" si="0"/>
        <v>-0.24407082423588616</v>
      </c>
      <c r="S7" s="28">
        <f t="shared" si="0"/>
        <v>-0.24407082423588616</v>
      </c>
      <c r="T7" s="28"/>
      <c r="U7" s="28">
        <f>SUM(C7:S7)</f>
        <v>-12.881431450073721</v>
      </c>
      <c r="V7" s="28"/>
      <c r="W7" s="28"/>
      <c r="X7" s="28"/>
      <c r="Y7" s="28"/>
      <c r="Z7" s="28"/>
    </row>
    <row r="11" spans="1:26" x14ac:dyDescent="0.25">
      <c r="B11" s="30" t="s">
        <v>2</v>
      </c>
      <c r="C11" s="30">
        <v>9.5330807790135399</v>
      </c>
      <c r="D11" s="30"/>
      <c r="E11" s="30" t="s">
        <v>25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 t="s">
        <v>33</v>
      </c>
      <c r="X11" s="30"/>
      <c r="Y11" s="30"/>
      <c r="Z11" s="30"/>
    </row>
    <row r="12" spans="1:26" x14ac:dyDescent="0.25">
      <c r="B12" s="30" t="s">
        <v>3</v>
      </c>
      <c r="C12" s="30">
        <v>2.880759977191492</v>
      </c>
      <c r="D12" s="30"/>
      <c r="E12" s="30">
        <f>1/C12</f>
        <v>0.34713062105747494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 t="s">
        <v>34</v>
      </c>
      <c r="V12" s="30"/>
      <c r="W12" s="30"/>
      <c r="X12" s="30"/>
      <c r="Y12" s="30"/>
      <c r="Z12" s="30"/>
    </row>
    <row r="13" spans="1:26" x14ac:dyDescent="0.25">
      <c r="U13" t="s">
        <v>35</v>
      </c>
    </row>
    <row r="14" spans="1:26" x14ac:dyDescent="0.25">
      <c r="B14" s="31" t="s">
        <v>31</v>
      </c>
      <c r="C14" s="31"/>
      <c r="E14" s="31" t="s">
        <v>36</v>
      </c>
      <c r="F14" s="31"/>
      <c r="I14" s="32" t="s">
        <v>37</v>
      </c>
      <c r="J14" s="32"/>
    </row>
    <row r="15" spans="1:26" x14ac:dyDescent="0.25">
      <c r="B15" s="31" t="s">
        <v>20</v>
      </c>
      <c r="C15" s="31">
        <v>25</v>
      </c>
      <c r="E15" s="31" t="s">
        <v>20</v>
      </c>
      <c r="F15" s="31">
        <v>12.215478201228159</v>
      </c>
      <c r="I15" s="33">
        <f>(C20-F20)/C20</f>
        <v>0.60971025425349457</v>
      </c>
      <c r="J15" s="32"/>
    </row>
    <row r="16" spans="1:26" x14ac:dyDescent="0.25">
      <c r="B16" s="31" t="s">
        <v>17</v>
      </c>
      <c r="C16" s="31">
        <v>500</v>
      </c>
      <c r="E16" s="31" t="s">
        <v>17</v>
      </c>
      <c r="F16" s="31">
        <v>500</v>
      </c>
    </row>
    <row r="17" spans="2:6" x14ac:dyDescent="0.25">
      <c r="B17" s="31" t="s">
        <v>18</v>
      </c>
      <c r="C17" s="31">
        <v>6000</v>
      </c>
      <c r="E17" s="31" t="s">
        <v>18</v>
      </c>
      <c r="F17" s="31">
        <v>6000</v>
      </c>
    </row>
    <row r="18" spans="2:6" x14ac:dyDescent="0.25">
      <c r="B18" s="31" t="s">
        <v>16</v>
      </c>
      <c r="C18" s="31">
        <f>C17*_xlfn.GAMMA.DIST(C15,C11,C12,1)+C16*(1-_xlfn.GAMMA.DIST(C15,C11,C12,1))</f>
        <v>2864.6078602316056</v>
      </c>
      <c r="E18" s="31" t="s">
        <v>16</v>
      </c>
      <c r="F18" s="31">
        <f>F17*_xlfn.GAMMA.DIST(F15,C11,C12,1)+F16*(1-_xlfn.GAMMA.DIST(F15,C11,C12,1))</f>
        <v>600.61186375412558</v>
      </c>
    </row>
    <row r="19" spans="2:6" x14ac:dyDescent="0.25">
      <c r="B19" s="31" t="s">
        <v>19</v>
      </c>
      <c r="C19" s="31">
        <f>C11*C12*_xlfn.GAMMA.DIST(C15,C11+1,C12,1)+C15*(1-_xlfn.GAMMA.DIST(C15,C11,C12,1))</f>
        <v>22.681735420490114</v>
      </c>
      <c r="E19" s="31" t="s">
        <v>19</v>
      </c>
      <c r="F19" s="31">
        <f>C11*C12*_xlfn.GAMMA.DIST(F15,C11+1,C12,1)+F15*(1-_xlfn.GAMMA.DIST(F15,C11,C12,1))</f>
        <v>12.184784883826929</v>
      </c>
    </row>
    <row r="20" spans="2:6" x14ac:dyDescent="0.25">
      <c r="B20" s="31" t="s">
        <v>21</v>
      </c>
      <c r="C20" s="31">
        <f>C18/C19</f>
        <v>126.29579735084073</v>
      </c>
      <c r="E20" s="31" t="s">
        <v>21</v>
      </c>
      <c r="F20" s="31">
        <f>F18/F19</f>
        <v>49.291954636911797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4B0B-BCE9-4748-ADF4-102761C37907}">
  <dimension ref="B1:S84"/>
  <sheetViews>
    <sheetView workbookViewId="0">
      <selection activeCell="J25" sqref="J25"/>
    </sheetView>
  </sheetViews>
  <sheetFormatPr defaultRowHeight="15" x14ac:dyDescent="0.25"/>
  <cols>
    <col min="2" max="2" width="10.28515625" bestFit="1" customWidth="1"/>
    <col min="3" max="3" width="17.42578125" bestFit="1" customWidth="1"/>
    <col min="4" max="4" width="12.140625" customWidth="1"/>
    <col min="5" max="14" width="9.140625" style="2"/>
    <col min="18" max="18" width="12" bestFit="1" customWidth="1"/>
  </cols>
  <sheetData>
    <row r="1" spans="2:19" x14ac:dyDescent="0.25">
      <c r="D1" s="2"/>
      <c r="N1"/>
    </row>
    <row r="2" spans="2:19" x14ac:dyDescent="0.25">
      <c r="B2" s="9" t="s">
        <v>5</v>
      </c>
      <c r="C2" s="10" t="s">
        <v>4</v>
      </c>
      <c r="D2" s="11">
        <v>0.1</v>
      </c>
      <c r="E2" s="11">
        <v>0.5</v>
      </c>
      <c r="F2" s="11">
        <v>3.7</v>
      </c>
      <c r="G2" s="11">
        <v>8.5</v>
      </c>
      <c r="H2" s="11">
        <v>13.9</v>
      </c>
      <c r="I2" s="11">
        <v>18.8</v>
      </c>
      <c r="J2" s="11">
        <v>19.3</v>
      </c>
      <c r="K2" s="11">
        <v>20.5</v>
      </c>
      <c r="L2" s="11">
        <v>22.3</v>
      </c>
      <c r="M2" s="11">
        <v>24.8</v>
      </c>
      <c r="N2" s="12"/>
      <c r="O2" s="12" t="s">
        <v>28</v>
      </c>
      <c r="P2" s="12"/>
      <c r="Q2" s="12"/>
      <c r="R2" s="12"/>
      <c r="S2" s="12"/>
    </row>
    <row r="3" spans="2:19" x14ac:dyDescent="0.25">
      <c r="B3" s="13"/>
      <c r="C3" s="10" t="s">
        <v>6</v>
      </c>
      <c r="D3" s="14">
        <v>1</v>
      </c>
      <c r="E3" s="14">
        <v>2</v>
      </c>
      <c r="F3" s="14">
        <v>3</v>
      </c>
      <c r="G3" s="14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2"/>
      <c r="O3" s="12"/>
      <c r="P3" s="12"/>
      <c r="Q3" s="12"/>
      <c r="R3" s="12"/>
      <c r="S3" s="12"/>
    </row>
    <row r="4" spans="2:19" x14ac:dyDescent="0.25">
      <c r="B4" s="9" t="s">
        <v>7</v>
      </c>
      <c r="C4" s="10" t="s">
        <v>4</v>
      </c>
      <c r="D4" s="11">
        <v>0.3</v>
      </c>
      <c r="E4" s="11">
        <v>0.89999999999999991</v>
      </c>
      <c r="F4" s="11">
        <v>6.4</v>
      </c>
      <c r="G4" s="11">
        <v>10.3</v>
      </c>
      <c r="H4" s="11">
        <v>10.4</v>
      </c>
      <c r="I4" s="11">
        <v>11.5</v>
      </c>
      <c r="J4" s="11">
        <v>14.8</v>
      </c>
      <c r="K4" s="11">
        <v>22.1</v>
      </c>
      <c r="L4" s="11">
        <v>24.700000000000003</v>
      </c>
      <c r="M4" s="11">
        <v>27.200000000000003</v>
      </c>
      <c r="N4" s="12"/>
      <c r="O4" s="12"/>
      <c r="P4" s="12"/>
      <c r="Q4" s="12"/>
      <c r="R4" s="12"/>
      <c r="S4" s="12"/>
    </row>
    <row r="5" spans="2:19" x14ac:dyDescent="0.25">
      <c r="B5" s="13"/>
      <c r="C5" s="10" t="s">
        <v>6</v>
      </c>
      <c r="D5" s="14">
        <v>1</v>
      </c>
      <c r="E5" s="14">
        <v>2</v>
      </c>
      <c r="F5" s="14">
        <v>3</v>
      </c>
      <c r="G5" s="14">
        <v>4</v>
      </c>
      <c r="H5" s="14">
        <v>5</v>
      </c>
      <c r="I5" s="14">
        <v>6</v>
      </c>
      <c r="J5" s="14">
        <v>7</v>
      </c>
      <c r="K5" s="14">
        <v>8</v>
      </c>
      <c r="L5" s="14">
        <v>9</v>
      </c>
      <c r="M5" s="14">
        <v>10</v>
      </c>
      <c r="N5" s="12"/>
      <c r="O5" s="12"/>
      <c r="P5" s="12"/>
      <c r="Q5" s="12"/>
      <c r="R5" s="12"/>
      <c r="S5" s="12"/>
    </row>
    <row r="6" spans="2:19" x14ac:dyDescent="0.25">
      <c r="B6" s="9" t="s">
        <v>8</v>
      </c>
      <c r="C6" s="10" t="s">
        <v>4</v>
      </c>
      <c r="D6" s="11">
        <v>4.8</v>
      </c>
      <c r="E6" s="11">
        <v>14.7</v>
      </c>
      <c r="F6" s="11">
        <v>18.899999999999999</v>
      </c>
      <c r="G6" s="11">
        <v>23.2</v>
      </c>
      <c r="H6" s="11">
        <v>30.6</v>
      </c>
      <c r="I6" s="11">
        <v>31.200000000000003</v>
      </c>
      <c r="J6" s="11">
        <v>33</v>
      </c>
      <c r="K6" s="11">
        <v>39</v>
      </c>
      <c r="L6" s="11">
        <v>39.9</v>
      </c>
      <c r="M6" s="11">
        <v>44.199999999999996</v>
      </c>
      <c r="N6" s="12"/>
      <c r="O6" s="12"/>
      <c r="P6" s="12"/>
      <c r="Q6" s="12"/>
      <c r="R6" s="12"/>
      <c r="S6" s="12"/>
    </row>
    <row r="7" spans="2:19" x14ac:dyDescent="0.25">
      <c r="B7" s="13"/>
      <c r="C7" s="10" t="s">
        <v>6</v>
      </c>
      <c r="D7" s="14">
        <v>1</v>
      </c>
      <c r="E7" s="14">
        <v>2</v>
      </c>
      <c r="F7" s="14">
        <v>3</v>
      </c>
      <c r="G7" s="14">
        <v>4</v>
      </c>
      <c r="H7" s="14">
        <v>5</v>
      </c>
      <c r="I7" s="14">
        <v>6</v>
      </c>
      <c r="J7" s="14">
        <v>7</v>
      </c>
      <c r="K7" s="14">
        <v>8</v>
      </c>
      <c r="L7" s="14">
        <v>9</v>
      </c>
      <c r="M7" s="14">
        <v>10</v>
      </c>
      <c r="N7" s="12"/>
      <c r="O7" s="12"/>
      <c r="P7" s="12"/>
      <c r="Q7" s="12"/>
      <c r="R7" s="12"/>
      <c r="S7" s="12"/>
    </row>
    <row r="8" spans="2:19" x14ac:dyDescent="0.25">
      <c r="D8" s="2"/>
      <c r="N8"/>
    </row>
    <row r="9" spans="2:19" x14ac:dyDescent="0.25">
      <c r="C9" s="15">
        <v>0</v>
      </c>
      <c r="D9" s="16">
        <v>0.1</v>
      </c>
      <c r="E9" s="16">
        <v>0.5</v>
      </c>
      <c r="F9" s="16">
        <v>3.7</v>
      </c>
      <c r="G9" s="16">
        <v>8.5</v>
      </c>
      <c r="H9" s="16">
        <v>13.9</v>
      </c>
      <c r="I9" s="16">
        <v>18.8</v>
      </c>
      <c r="J9" s="16">
        <v>19.3</v>
      </c>
      <c r="K9" s="16">
        <v>20.5</v>
      </c>
      <c r="L9" s="16">
        <v>22.3</v>
      </c>
      <c r="M9" s="16">
        <v>24.8</v>
      </c>
      <c r="N9" s="17"/>
      <c r="O9" s="17" t="s">
        <v>29</v>
      </c>
      <c r="P9" s="17"/>
      <c r="Q9" s="17"/>
      <c r="R9" s="17"/>
      <c r="S9" s="17"/>
    </row>
    <row r="10" spans="2:19" x14ac:dyDescent="0.25">
      <c r="C10" s="15">
        <v>0</v>
      </c>
      <c r="D10" s="18">
        <v>1</v>
      </c>
      <c r="E10" s="18">
        <v>2</v>
      </c>
      <c r="F10" s="18">
        <v>3</v>
      </c>
      <c r="G10" s="18">
        <v>4</v>
      </c>
      <c r="H10" s="18">
        <v>5</v>
      </c>
      <c r="I10" s="18">
        <v>6</v>
      </c>
      <c r="J10" s="18">
        <v>7</v>
      </c>
      <c r="K10" s="18">
        <v>8</v>
      </c>
      <c r="L10" s="18">
        <v>9</v>
      </c>
      <c r="M10" s="18">
        <v>10</v>
      </c>
      <c r="N10" s="19"/>
      <c r="O10" s="17"/>
      <c r="P10" s="17"/>
      <c r="Q10" s="17"/>
      <c r="R10" s="17"/>
      <c r="S10" s="17"/>
    </row>
    <row r="11" spans="2:19" x14ac:dyDescent="0.25">
      <c r="C11" s="15"/>
      <c r="D11" s="20">
        <f>D9-C9</f>
        <v>0.1</v>
      </c>
      <c r="E11" s="20">
        <f t="shared" ref="E11:M11" si="0">E9-D9</f>
        <v>0.4</v>
      </c>
      <c r="F11" s="20">
        <f t="shared" si="0"/>
        <v>3.2</v>
      </c>
      <c r="G11" s="20">
        <f t="shared" si="0"/>
        <v>4.8</v>
      </c>
      <c r="H11" s="20">
        <f t="shared" si="0"/>
        <v>5.4</v>
      </c>
      <c r="I11" s="20">
        <f t="shared" si="0"/>
        <v>4.9000000000000004</v>
      </c>
      <c r="J11" s="20">
        <f t="shared" si="0"/>
        <v>0.5</v>
      </c>
      <c r="K11" s="20">
        <f t="shared" si="0"/>
        <v>1.1999999999999993</v>
      </c>
      <c r="L11" s="20">
        <f t="shared" si="0"/>
        <v>1.8000000000000007</v>
      </c>
      <c r="M11" s="20">
        <f t="shared" si="0"/>
        <v>2.5</v>
      </c>
      <c r="N11" s="19"/>
      <c r="O11" s="17"/>
      <c r="P11" s="17"/>
      <c r="Q11" s="17"/>
      <c r="R11" s="17"/>
      <c r="S11" s="17"/>
    </row>
    <row r="12" spans="2:19" x14ac:dyDescent="0.25">
      <c r="C12" s="15"/>
      <c r="D12" s="20">
        <f>D10-C10</f>
        <v>1</v>
      </c>
      <c r="E12" s="20">
        <f t="shared" ref="E12:M12" si="1">E10-D10</f>
        <v>1</v>
      </c>
      <c r="F12" s="20">
        <f t="shared" si="1"/>
        <v>1</v>
      </c>
      <c r="G12" s="20">
        <f t="shared" si="1"/>
        <v>1</v>
      </c>
      <c r="H12" s="20">
        <f t="shared" si="1"/>
        <v>1</v>
      </c>
      <c r="I12" s="20">
        <f t="shared" si="1"/>
        <v>1</v>
      </c>
      <c r="J12" s="20">
        <f t="shared" si="1"/>
        <v>1</v>
      </c>
      <c r="K12" s="20">
        <f t="shared" si="1"/>
        <v>1</v>
      </c>
      <c r="L12" s="20">
        <f t="shared" si="1"/>
        <v>1</v>
      </c>
      <c r="M12" s="20">
        <f t="shared" si="1"/>
        <v>1</v>
      </c>
      <c r="N12" s="19"/>
      <c r="O12" s="17"/>
      <c r="P12" s="17"/>
      <c r="Q12" s="17"/>
      <c r="R12" s="17"/>
      <c r="S12" s="17"/>
    </row>
    <row r="13" spans="2:19" x14ac:dyDescent="0.25">
      <c r="C13" s="21"/>
      <c r="D13" s="17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/>
      <c r="P13" s="17"/>
      <c r="Q13" s="17"/>
      <c r="R13" s="17"/>
      <c r="S13" s="17"/>
    </row>
    <row r="14" spans="2:19" x14ac:dyDescent="0.25">
      <c r="B14" s="8"/>
      <c r="C14" s="22">
        <v>0</v>
      </c>
      <c r="D14" s="16">
        <v>0.3</v>
      </c>
      <c r="E14" s="16">
        <v>0.89999999999999991</v>
      </c>
      <c r="F14" s="16">
        <v>6.4</v>
      </c>
      <c r="G14" s="16">
        <v>10.3</v>
      </c>
      <c r="H14" s="16">
        <v>10.4</v>
      </c>
      <c r="I14" s="16">
        <v>11.5</v>
      </c>
      <c r="J14" s="16">
        <v>14.8</v>
      </c>
      <c r="K14" s="16">
        <v>22.1</v>
      </c>
      <c r="L14" s="16">
        <v>24.700000000000003</v>
      </c>
      <c r="M14" s="16">
        <v>27.200000000000003</v>
      </c>
      <c r="N14" s="17"/>
      <c r="O14" s="17"/>
      <c r="P14" s="17"/>
      <c r="Q14" s="17"/>
      <c r="R14" s="17"/>
      <c r="S14" s="17"/>
    </row>
    <row r="15" spans="2:19" x14ac:dyDescent="0.25">
      <c r="B15" s="8"/>
      <c r="C15" s="22">
        <v>0</v>
      </c>
      <c r="D15" s="18">
        <v>1</v>
      </c>
      <c r="E15" s="18">
        <v>2</v>
      </c>
      <c r="F15" s="18">
        <v>3</v>
      </c>
      <c r="G15" s="18">
        <v>4</v>
      </c>
      <c r="H15" s="18">
        <v>5</v>
      </c>
      <c r="I15" s="18">
        <v>6</v>
      </c>
      <c r="J15" s="18">
        <v>7</v>
      </c>
      <c r="K15" s="18">
        <v>8</v>
      </c>
      <c r="L15" s="18">
        <v>9</v>
      </c>
      <c r="M15" s="18">
        <v>10</v>
      </c>
      <c r="N15" s="17"/>
      <c r="O15" s="17"/>
      <c r="P15" s="17"/>
      <c r="Q15" s="17"/>
      <c r="R15" s="17"/>
      <c r="S15" s="17"/>
    </row>
    <row r="16" spans="2:19" x14ac:dyDescent="0.25">
      <c r="B16" s="8"/>
      <c r="C16" s="21"/>
      <c r="D16" s="23">
        <f>D14-C14</f>
        <v>0.3</v>
      </c>
      <c r="E16" s="23">
        <f t="shared" ref="E16:M17" si="2">E14-D14</f>
        <v>0.59999999999999987</v>
      </c>
      <c r="F16" s="23">
        <f t="shared" si="2"/>
        <v>5.5</v>
      </c>
      <c r="G16" s="23">
        <f t="shared" si="2"/>
        <v>3.9000000000000004</v>
      </c>
      <c r="H16" s="23">
        <f t="shared" si="2"/>
        <v>9.9999999999999645E-2</v>
      </c>
      <c r="I16" s="23">
        <f t="shared" si="2"/>
        <v>1.0999999999999996</v>
      </c>
      <c r="J16" s="23">
        <f t="shared" si="2"/>
        <v>3.3000000000000007</v>
      </c>
      <c r="K16" s="23">
        <f t="shared" si="2"/>
        <v>7.3000000000000007</v>
      </c>
      <c r="L16" s="23">
        <f t="shared" si="2"/>
        <v>2.6000000000000014</v>
      </c>
      <c r="M16" s="23">
        <f t="shared" si="2"/>
        <v>2.5</v>
      </c>
      <c r="N16" s="17"/>
      <c r="O16" s="17"/>
      <c r="P16" s="17"/>
      <c r="Q16" s="17"/>
      <c r="R16" s="17"/>
      <c r="S16" s="17"/>
    </row>
    <row r="17" spans="2:19" x14ac:dyDescent="0.25">
      <c r="B17" s="8"/>
      <c r="C17" s="21"/>
      <c r="D17" s="23">
        <f>D15-C15</f>
        <v>1</v>
      </c>
      <c r="E17" s="23">
        <f t="shared" si="2"/>
        <v>1</v>
      </c>
      <c r="F17" s="23">
        <f t="shared" si="2"/>
        <v>1</v>
      </c>
      <c r="G17" s="23">
        <f t="shared" si="2"/>
        <v>1</v>
      </c>
      <c r="H17" s="23">
        <f t="shared" si="2"/>
        <v>1</v>
      </c>
      <c r="I17" s="23">
        <f t="shared" si="2"/>
        <v>1</v>
      </c>
      <c r="J17" s="23">
        <f t="shared" si="2"/>
        <v>1</v>
      </c>
      <c r="K17" s="23">
        <f t="shared" si="2"/>
        <v>1</v>
      </c>
      <c r="L17" s="23">
        <f t="shared" si="2"/>
        <v>1</v>
      </c>
      <c r="M17" s="23">
        <f t="shared" si="2"/>
        <v>1</v>
      </c>
      <c r="N17" s="17"/>
      <c r="O17" s="17"/>
      <c r="P17" s="17"/>
      <c r="Q17" s="17"/>
      <c r="R17" s="17"/>
      <c r="S17" s="17"/>
    </row>
    <row r="18" spans="2:19" x14ac:dyDescent="0.25">
      <c r="B18" s="8"/>
      <c r="C18" s="21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7"/>
      <c r="O18" s="17"/>
      <c r="P18" s="17"/>
      <c r="Q18" s="17"/>
      <c r="R18" s="17"/>
      <c r="S18" s="17"/>
    </row>
    <row r="19" spans="2:19" x14ac:dyDescent="0.25">
      <c r="B19" s="8"/>
      <c r="C19" s="22">
        <v>0</v>
      </c>
      <c r="D19" s="16">
        <v>4.8</v>
      </c>
      <c r="E19" s="16">
        <v>14.7</v>
      </c>
      <c r="F19" s="16">
        <v>18.899999999999999</v>
      </c>
      <c r="G19" s="16">
        <v>23.2</v>
      </c>
      <c r="H19" s="16">
        <v>30.6</v>
      </c>
      <c r="I19" s="16">
        <v>31.200000000000003</v>
      </c>
      <c r="J19" s="16">
        <v>33</v>
      </c>
      <c r="K19" s="16">
        <v>39</v>
      </c>
      <c r="L19" s="16">
        <v>39.9</v>
      </c>
      <c r="M19" s="16">
        <v>44.199999999999996</v>
      </c>
      <c r="N19" s="17"/>
      <c r="O19" s="17"/>
      <c r="P19" s="17"/>
      <c r="Q19" s="17"/>
      <c r="R19" s="17"/>
      <c r="S19" s="17"/>
    </row>
    <row r="20" spans="2:19" x14ac:dyDescent="0.25">
      <c r="B20" s="8"/>
      <c r="C20" s="22">
        <v>0</v>
      </c>
      <c r="D20" s="18">
        <v>1</v>
      </c>
      <c r="E20" s="18">
        <v>2</v>
      </c>
      <c r="F20" s="18">
        <v>3</v>
      </c>
      <c r="G20" s="18">
        <v>4</v>
      </c>
      <c r="H20" s="18">
        <v>5</v>
      </c>
      <c r="I20" s="18">
        <v>6</v>
      </c>
      <c r="J20" s="18">
        <v>7</v>
      </c>
      <c r="K20" s="18">
        <v>8</v>
      </c>
      <c r="L20" s="18">
        <v>9</v>
      </c>
      <c r="M20" s="18">
        <v>10</v>
      </c>
      <c r="N20" s="17"/>
      <c r="O20" s="17"/>
      <c r="P20" s="17"/>
      <c r="Q20" s="17"/>
      <c r="R20" s="17"/>
      <c r="S20" s="17"/>
    </row>
    <row r="21" spans="2:19" x14ac:dyDescent="0.25">
      <c r="B21" s="8"/>
      <c r="C21" s="21"/>
      <c r="D21" s="23">
        <f>D19-C19</f>
        <v>4.8</v>
      </c>
      <c r="E21" s="23">
        <f t="shared" ref="E21:M21" si="3">E19-D19</f>
        <v>9.8999999999999986</v>
      </c>
      <c r="F21" s="23">
        <f t="shared" si="3"/>
        <v>4.1999999999999993</v>
      </c>
      <c r="G21" s="23">
        <f t="shared" si="3"/>
        <v>4.3000000000000007</v>
      </c>
      <c r="H21" s="23">
        <f t="shared" si="3"/>
        <v>7.4000000000000021</v>
      </c>
      <c r="I21" s="23">
        <f t="shared" si="3"/>
        <v>0.60000000000000142</v>
      </c>
      <c r="J21" s="23">
        <f t="shared" si="3"/>
        <v>1.7999999999999972</v>
      </c>
      <c r="K21" s="23">
        <f t="shared" si="3"/>
        <v>6</v>
      </c>
      <c r="L21" s="23">
        <f t="shared" si="3"/>
        <v>0.89999999999999858</v>
      </c>
      <c r="M21" s="23">
        <f t="shared" si="3"/>
        <v>4.2999999999999972</v>
      </c>
      <c r="N21" s="17"/>
      <c r="O21" s="17"/>
      <c r="P21" s="17"/>
      <c r="Q21" s="17"/>
      <c r="R21" s="17"/>
      <c r="S21" s="17"/>
    </row>
    <row r="22" spans="2:19" x14ac:dyDescent="0.25">
      <c r="C22" s="21"/>
      <c r="D22" s="23">
        <f>D20-C20</f>
        <v>1</v>
      </c>
      <c r="E22" s="23">
        <f t="shared" ref="E22:M22" si="4">E20-D20</f>
        <v>1</v>
      </c>
      <c r="F22" s="23">
        <f t="shared" si="4"/>
        <v>1</v>
      </c>
      <c r="G22" s="23">
        <f t="shared" si="4"/>
        <v>1</v>
      </c>
      <c r="H22" s="23">
        <f t="shared" si="4"/>
        <v>1</v>
      </c>
      <c r="I22" s="23">
        <f t="shared" si="4"/>
        <v>1</v>
      </c>
      <c r="J22" s="23">
        <f t="shared" si="4"/>
        <v>1</v>
      </c>
      <c r="K22" s="23">
        <f t="shared" si="4"/>
        <v>1</v>
      </c>
      <c r="L22" s="23">
        <f t="shared" si="4"/>
        <v>1</v>
      </c>
      <c r="M22" s="23">
        <f t="shared" si="4"/>
        <v>1</v>
      </c>
      <c r="N22" s="17"/>
      <c r="O22" s="17"/>
      <c r="P22" s="17"/>
      <c r="Q22" s="17"/>
      <c r="R22" s="17"/>
      <c r="S22" s="17"/>
    </row>
    <row r="23" spans="2:19" x14ac:dyDescent="0.25">
      <c r="D23" s="2"/>
      <c r="N23"/>
    </row>
    <row r="24" spans="2:19" x14ac:dyDescent="0.25">
      <c r="D24" s="2"/>
      <c r="N24"/>
    </row>
    <row r="25" spans="2:19" x14ac:dyDescent="0.25">
      <c r="D25" s="2"/>
      <c r="E25" s="24"/>
      <c r="F25" s="25" t="s">
        <v>26</v>
      </c>
      <c r="G25" s="25" t="s">
        <v>27</v>
      </c>
      <c r="H25" s="24"/>
      <c r="I25" s="26" t="s">
        <v>12</v>
      </c>
      <c r="J25" s="26">
        <v>0.31185031184079798</v>
      </c>
      <c r="K25" s="24"/>
      <c r="L25" s="24"/>
      <c r="M25" s="24"/>
      <c r="N25" s="26"/>
      <c r="O25" s="26" t="s">
        <v>30</v>
      </c>
      <c r="P25" s="26"/>
      <c r="Q25" s="26"/>
      <c r="R25" s="26"/>
    </row>
    <row r="26" spans="2:19" x14ac:dyDescent="0.25">
      <c r="D26" s="2"/>
      <c r="E26" s="24">
        <v>0.1</v>
      </c>
      <c r="F26" s="24">
        <f>_xlfn.POISSON.DIST(1,$J$25*E26,0)</f>
        <v>3.0227532424988129E-2</v>
      </c>
      <c r="G26" s="24">
        <f>LN(F26)</f>
        <v>-3.4990021002181386</v>
      </c>
      <c r="H26" s="24"/>
      <c r="I26" s="24" t="s">
        <v>15</v>
      </c>
      <c r="J26" s="24">
        <f>SUM(G26:G55)</f>
        <v>-44.999626907456765</v>
      </c>
      <c r="K26" s="24"/>
      <c r="L26" s="24"/>
      <c r="M26" s="24"/>
      <c r="N26" s="26"/>
      <c r="O26" s="26"/>
      <c r="P26" s="26"/>
      <c r="Q26" s="26"/>
      <c r="R26" s="26"/>
    </row>
    <row r="27" spans="2:19" x14ac:dyDescent="0.25">
      <c r="D27" s="2"/>
      <c r="E27" s="24">
        <v>0.4</v>
      </c>
      <c r="F27" s="24">
        <f>_xlfn.POISSON.DIST(1,$J$25*E27,0)</f>
        <v>0.11011138521521228</v>
      </c>
      <c r="G27" s="24">
        <f t="shared" ref="G27:G55" si="5">LN(F27)</f>
        <v>-2.2062628326504874</v>
      </c>
      <c r="H27" s="24"/>
      <c r="I27" s="24"/>
      <c r="J27" s="24"/>
      <c r="K27" s="24"/>
      <c r="L27" s="24"/>
      <c r="M27" s="24"/>
      <c r="N27" s="26"/>
      <c r="O27" s="26"/>
      <c r="P27" s="26"/>
      <c r="Q27" s="26"/>
      <c r="R27" s="26"/>
    </row>
    <row r="28" spans="2:19" x14ac:dyDescent="0.25">
      <c r="D28" s="2"/>
      <c r="E28" s="24">
        <v>3.2</v>
      </c>
      <c r="F28" s="24">
        <f>_xlfn.POISSON.DIST(1,$J$25*E28,0)</f>
        <v>0.36787864503525014</v>
      </c>
      <c r="G28" s="24">
        <f t="shared" si="5"/>
        <v>-1.000002164124886</v>
      </c>
      <c r="H28" s="24"/>
      <c r="I28" s="24"/>
      <c r="J28" s="24"/>
      <c r="K28" s="24"/>
      <c r="L28" s="24"/>
      <c r="M28" s="24"/>
      <c r="N28" s="26"/>
      <c r="O28" s="26"/>
      <c r="P28" s="26"/>
      <c r="Q28" s="26"/>
      <c r="R28" s="26"/>
    </row>
    <row r="29" spans="2:19" x14ac:dyDescent="0.25">
      <c r="D29" s="2"/>
      <c r="E29" s="24">
        <v>4.8</v>
      </c>
      <c r="F29" s="24">
        <f>_xlfn.POISSON.DIST(1,$J$25*E29,0)</f>
        <v>0.33504261209525477</v>
      </c>
      <c r="G29" s="24">
        <f t="shared" si="5"/>
        <v>-1.0934975549619983</v>
      </c>
      <c r="H29" s="24"/>
      <c r="I29" s="24"/>
      <c r="J29" s="24"/>
      <c r="K29" s="24"/>
      <c r="L29" s="24"/>
      <c r="M29" s="24"/>
      <c r="N29" s="26"/>
      <c r="O29" s="26"/>
      <c r="P29" s="26"/>
      <c r="Q29" s="26"/>
      <c r="R29" s="26"/>
    </row>
    <row r="30" spans="2:19" x14ac:dyDescent="0.25">
      <c r="D30" s="2"/>
      <c r="E30" s="24">
        <v>5.4</v>
      </c>
      <c r="F30" s="24">
        <f>_xlfn.POISSON.DIST(1,$J$25*E30,0)</f>
        <v>0.31260192392908742</v>
      </c>
      <c r="G30" s="24">
        <f t="shared" si="5"/>
        <v>-1.1628247064100936</v>
      </c>
      <c r="H30" s="24"/>
      <c r="I30" s="24"/>
      <c r="J30" s="24"/>
      <c r="K30" s="24"/>
      <c r="L30" s="24"/>
      <c r="M30" s="24"/>
      <c r="N30" s="26"/>
      <c r="O30" s="26"/>
      <c r="P30" s="26"/>
      <c r="Q30" s="26"/>
      <c r="R30" s="26"/>
    </row>
    <row r="31" spans="2:19" x14ac:dyDescent="0.25">
      <c r="D31" s="2"/>
      <c r="E31" s="24">
        <v>4.9000000000000004</v>
      </c>
      <c r="F31" s="24">
        <f>_xlfn.POISSON.DIST(1,$J$25*E31,0)</f>
        <v>0.33152127317441571</v>
      </c>
      <c r="G31" s="24">
        <f t="shared" si="5"/>
        <v>-1.1040632989433425</v>
      </c>
      <c r="H31" s="24"/>
      <c r="I31" s="24"/>
      <c r="J31" s="24"/>
      <c r="K31" s="24"/>
      <c r="L31" s="24"/>
      <c r="M31" s="24"/>
      <c r="N31" s="26"/>
      <c r="O31" s="26"/>
      <c r="P31" s="26"/>
      <c r="Q31" s="26"/>
      <c r="R31" s="26"/>
    </row>
    <row r="32" spans="2:19" x14ac:dyDescent="0.25">
      <c r="D32" s="2"/>
      <c r="E32" s="24">
        <v>0.5</v>
      </c>
      <c r="F32" s="24">
        <f>_xlfn.POISSON.DIST(1,$J$25*E32,0)</f>
        <v>0.13341318497111043</v>
      </c>
      <c r="G32" s="24">
        <f t="shared" si="5"/>
        <v>-2.0143043125203577</v>
      </c>
      <c r="H32" s="24"/>
      <c r="I32" s="24"/>
      <c r="J32" s="24"/>
      <c r="K32" s="24"/>
      <c r="L32" s="24"/>
      <c r="M32" s="24"/>
      <c r="N32" s="26"/>
      <c r="O32" s="26"/>
      <c r="P32" s="26"/>
      <c r="Q32" s="26"/>
      <c r="R32" s="26"/>
    </row>
    <row r="33" spans="4:18" x14ac:dyDescent="0.25">
      <c r="D33" s="2"/>
      <c r="E33" s="24">
        <v>1.1999999999999993</v>
      </c>
      <c r="F33" s="24">
        <f>_xlfn.POISSON.DIST(1,$J$25*E33,0)</f>
        <v>0.25739824720594323</v>
      </c>
      <c r="G33" s="24">
        <f t="shared" si="5"/>
        <v>-1.3571307934550165</v>
      </c>
      <c r="H33" s="24"/>
      <c r="I33" s="24"/>
      <c r="J33" s="24"/>
      <c r="K33" s="24"/>
      <c r="L33" s="24"/>
      <c r="M33" s="24"/>
      <c r="N33" s="26"/>
      <c r="O33" s="26"/>
      <c r="P33" s="26"/>
      <c r="Q33" s="26"/>
      <c r="R33" s="26"/>
    </row>
    <row r="34" spans="4:18" x14ac:dyDescent="0.25">
      <c r="D34" s="2"/>
      <c r="E34" s="24">
        <v>1.8000000000000007</v>
      </c>
      <c r="F34" s="24">
        <f>_xlfn.POISSON.DIST(1,$J$25*E34,0)</f>
        <v>0.32021076081182792</v>
      </c>
      <c r="G34" s="24">
        <f t="shared" si="5"/>
        <v>-1.1387758724513304</v>
      </c>
      <c r="H34" s="24"/>
      <c r="I34" s="24"/>
      <c r="J34" s="24"/>
      <c r="K34" s="24"/>
      <c r="L34" s="24"/>
      <c r="M34" s="24"/>
      <c r="N34" s="26"/>
      <c r="O34" s="26"/>
      <c r="P34" s="26"/>
      <c r="Q34" s="26"/>
      <c r="R34" s="26"/>
    </row>
    <row r="35" spans="4:18" x14ac:dyDescent="0.25">
      <c r="D35" s="2"/>
      <c r="E35" s="24">
        <v>2.5</v>
      </c>
      <c r="F35" s="24">
        <f>_xlfn.POISSON.DIST(1,$J$25*E35,0)</f>
        <v>0.35751890977627293</v>
      </c>
      <c r="G35" s="24">
        <f t="shared" si="5"/>
        <v>-1.0285670237678533</v>
      </c>
      <c r="H35" s="24"/>
      <c r="I35" s="24"/>
      <c r="J35" s="24"/>
      <c r="K35" s="24"/>
      <c r="L35" s="24"/>
      <c r="M35" s="24"/>
      <c r="N35" s="26"/>
      <c r="O35" s="26"/>
      <c r="P35" s="26"/>
      <c r="Q35" s="26"/>
      <c r="R35" s="26"/>
    </row>
    <row r="36" spans="4:18" x14ac:dyDescent="0.25">
      <c r="D36" s="2"/>
      <c r="E36" s="24">
        <v>0.3</v>
      </c>
      <c r="F36" s="24">
        <f>_xlfn.POISSON.DIST(1,$J$25*E36,0)</f>
        <v>8.519948635023171E-2</v>
      </c>
      <c r="G36" s="24">
        <f t="shared" si="5"/>
        <v>-2.4627598739181891</v>
      </c>
      <c r="H36" s="24"/>
      <c r="I36" s="24"/>
      <c r="J36" s="24"/>
      <c r="K36" s="24"/>
      <c r="L36" s="24"/>
      <c r="M36" s="24"/>
      <c r="N36" s="26"/>
      <c r="O36" s="26"/>
      <c r="P36" s="26"/>
      <c r="Q36" s="26"/>
      <c r="R36" s="26"/>
    </row>
    <row r="37" spans="4:18" x14ac:dyDescent="0.25">
      <c r="D37" s="2"/>
      <c r="E37" s="24">
        <v>0.59999999999999987</v>
      </c>
      <c r="F37" s="24">
        <f>_xlfn.POISSON.DIST(1,$J$25*E37,0)</f>
        <v>0.15518027290069591</v>
      </c>
      <c r="G37" s="24">
        <f t="shared" si="5"/>
        <v>-1.8631677869104828</v>
      </c>
      <c r="H37" s="24"/>
      <c r="I37" s="24"/>
      <c r="J37" s="24"/>
      <c r="K37" s="24"/>
      <c r="L37" s="24"/>
      <c r="M37" s="24"/>
      <c r="N37" s="26"/>
      <c r="O37" s="26"/>
      <c r="P37" s="26"/>
      <c r="Q37" s="26"/>
      <c r="R37" s="26"/>
    </row>
    <row r="38" spans="4:18" x14ac:dyDescent="0.25">
      <c r="D38" s="2"/>
      <c r="E38" s="24">
        <v>5.5</v>
      </c>
      <c r="F38" s="24">
        <f>_xlfn.POISSON.DIST(1,$J$25*E38,0)</f>
        <v>0.30861504156978398</v>
      </c>
      <c r="G38" s="24">
        <f t="shared" si="5"/>
        <v>-1.175660598925977</v>
      </c>
      <c r="H38" s="24"/>
      <c r="I38" s="24"/>
      <c r="J38" s="24"/>
      <c r="K38" s="24"/>
      <c r="L38" s="24"/>
      <c r="M38" s="24"/>
      <c r="N38" s="26"/>
      <c r="O38" s="26"/>
      <c r="P38" s="26"/>
      <c r="Q38" s="26"/>
      <c r="R38" s="26"/>
    </row>
    <row r="39" spans="4:18" x14ac:dyDescent="0.25">
      <c r="D39" s="2"/>
      <c r="E39" s="24">
        <v>3.9000000000000004</v>
      </c>
      <c r="F39" s="24">
        <f>_xlfn.POISSON.DIST(1,$J$25*E39,0)</f>
        <v>0.36042490960565376</v>
      </c>
      <c r="G39" s="24">
        <f t="shared" si="5"/>
        <v>-1.0204716390835247</v>
      </c>
      <c r="H39" s="24"/>
      <c r="I39" s="24"/>
      <c r="J39" s="24"/>
      <c r="K39" s="24"/>
      <c r="L39" s="24"/>
      <c r="M39" s="24"/>
      <c r="N39" s="26"/>
      <c r="O39" s="26"/>
      <c r="P39" s="26"/>
      <c r="Q39" s="26"/>
      <c r="R39" s="26"/>
    </row>
    <row r="40" spans="4:18" x14ac:dyDescent="0.25">
      <c r="D40" s="2"/>
      <c r="E40" s="24">
        <v>9.9999999999999645E-2</v>
      </c>
      <c r="F40" s="24">
        <f>_xlfn.POISSON.DIST(1,$J$25*E40,0)</f>
        <v>3.0227532424988025E-2</v>
      </c>
      <c r="G40" s="24">
        <f t="shared" si="5"/>
        <v>-3.4990021002181422</v>
      </c>
      <c r="H40" s="24"/>
      <c r="I40" s="24"/>
      <c r="J40" s="24"/>
      <c r="K40" s="24"/>
      <c r="L40" s="24"/>
      <c r="M40" s="24"/>
      <c r="N40" s="26"/>
      <c r="O40" s="26"/>
      <c r="P40" s="26"/>
      <c r="Q40" s="26"/>
      <c r="R40" s="26"/>
    </row>
    <row r="41" spans="4:18" x14ac:dyDescent="0.25">
      <c r="D41" s="2"/>
      <c r="E41" s="24">
        <v>1.0999999999999996</v>
      </c>
      <c r="F41" s="24">
        <f>_xlfn.POISSON.DIST(1,$J$25*E41,0)</f>
        <v>0.24342238389071241</v>
      </c>
      <c r="G41" s="24">
        <f t="shared" si="5"/>
        <v>-1.4129571392605664</v>
      </c>
      <c r="H41" s="24"/>
      <c r="I41" s="24"/>
      <c r="J41" s="24"/>
      <c r="K41" s="24"/>
      <c r="L41" s="24"/>
      <c r="M41" s="24"/>
      <c r="N41" s="26"/>
      <c r="O41" s="26"/>
      <c r="P41" s="26"/>
      <c r="Q41" s="26"/>
      <c r="R41" s="26"/>
    </row>
    <row r="42" spans="4:18" x14ac:dyDescent="0.25">
      <c r="D42" s="2"/>
      <c r="E42" s="24">
        <v>3.3000000000000007</v>
      </c>
      <c r="F42" s="24">
        <f>_xlfn.POISSON.DIST(1,$J$25*E42,0)</f>
        <v>0.36772660554032077</v>
      </c>
      <c r="G42" s="24">
        <f t="shared" si="5"/>
        <v>-1.0004155366422121</v>
      </c>
      <c r="H42" s="24"/>
      <c r="I42" s="24"/>
      <c r="J42" s="24"/>
      <c r="K42" s="24"/>
      <c r="L42" s="24"/>
      <c r="M42" s="24"/>
      <c r="N42" s="26"/>
      <c r="O42" s="26"/>
      <c r="P42" s="26"/>
      <c r="Q42" s="26"/>
      <c r="R42" s="26"/>
    </row>
    <row r="43" spans="4:18" x14ac:dyDescent="0.25">
      <c r="D43" s="2"/>
      <c r="E43" s="24">
        <v>7.3000000000000007</v>
      </c>
      <c r="F43" s="24">
        <f>_xlfn.POISSON.DIST(1,$J$25*E43,0)</f>
        <v>0.23366544606345688</v>
      </c>
      <c r="G43" s="24">
        <f t="shared" si="5"/>
        <v>-1.4538649043234932</v>
      </c>
      <c r="H43" s="24"/>
      <c r="I43" s="24"/>
      <c r="J43" s="24"/>
      <c r="K43" s="24"/>
      <c r="L43" s="24"/>
      <c r="M43" s="24"/>
      <c r="N43" s="26"/>
      <c r="O43" s="26"/>
      <c r="P43" s="26"/>
      <c r="Q43" s="26"/>
      <c r="R43" s="26"/>
    </row>
    <row r="44" spans="4:18" x14ac:dyDescent="0.25">
      <c r="D44" s="2"/>
      <c r="E44" s="24">
        <v>2.6000000000000014</v>
      </c>
      <c r="F44" s="24">
        <f>_xlfn.POISSON.DIST(1,$J$25*E44,0)</f>
        <v>0.36040339190229004</v>
      </c>
      <c r="G44" s="24">
        <f t="shared" si="5"/>
        <v>-1.0205313417986515</v>
      </c>
      <c r="H44" s="24"/>
      <c r="I44" s="24"/>
      <c r="J44" s="24"/>
      <c r="K44" s="24"/>
      <c r="L44" s="24"/>
      <c r="M44" s="24"/>
      <c r="N44" s="26"/>
      <c r="O44" s="26"/>
      <c r="P44" s="26"/>
      <c r="Q44" s="26"/>
      <c r="R44" s="26"/>
    </row>
    <row r="45" spans="4:18" x14ac:dyDescent="0.25">
      <c r="D45" s="2"/>
      <c r="E45" s="24">
        <v>2.5</v>
      </c>
      <c r="F45" s="24">
        <f>_xlfn.POISSON.DIST(1,$J$25*E45,0)</f>
        <v>0.35751890977627293</v>
      </c>
      <c r="G45" s="24">
        <f t="shared" si="5"/>
        <v>-1.0285670237678533</v>
      </c>
      <c r="H45" s="24"/>
      <c r="I45" s="24"/>
      <c r="J45" s="24"/>
      <c r="K45" s="24"/>
      <c r="L45" s="24"/>
      <c r="M45" s="24"/>
      <c r="N45" s="26"/>
      <c r="O45" s="26"/>
      <c r="P45" s="26"/>
      <c r="Q45" s="26"/>
      <c r="R45" s="26"/>
    </row>
    <row r="46" spans="4:18" x14ac:dyDescent="0.25">
      <c r="D46" s="2"/>
      <c r="E46" s="24">
        <v>4.8</v>
      </c>
      <c r="F46" s="24">
        <f>_xlfn.POISSON.DIST(1,$J$25*E46,0)</f>
        <v>0.33504261209525477</v>
      </c>
      <c r="G46" s="24">
        <f t="shared" si="5"/>
        <v>-1.0934975549619983</v>
      </c>
      <c r="H46" s="24"/>
      <c r="I46" s="24"/>
      <c r="J46" s="24"/>
      <c r="K46" s="24"/>
      <c r="L46" s="24"/>
      <c r="M46" s="24"/>
      <c r="N46" s="26"/>
      <c r="O46" s="26"/>
      <c r="P46" s="26"/>
      <c r="Q46" s="26"/>
      <c r="R46" s="26"/>
    </row>
    <row r="47" spans="4:18" x14ac:dyDescent="0.25">
      <c r="D47" s="2"/>
      <c r="E47" s="24">
        <v>9.8999999999999986</v>
      </c>
      <c r="F47" s="24">
        <f>_xlfn.POISSON.DIST(1,$J$25*E47,0)</f>
        <v>0.14085626494117676</v>
      </c>
      <c r="G47" s="24">
        <f t="shared" si="5"/>
        <v>-1.9600153061233687</v>
      </c>
      <c r="H47" s="24"/>
      <c r="I47" s="24"/>
      <c r="J47" s="24"/>
      <c r="K47" s="24"/>
      <c r="L47" s="24"/>
      <c r="M47" s="24"/>
      <c r="N47" s="26"/>
      <c r="O47" s="26"/>
      <c r="P47" s="26"/>
      <c r="Q47" s="26"/>
      <c r="R47" s="26"/>
    </row>
    <row r="48" spans="4:18" x14ac:dyDescent="0.25">
      <c r="D48" s="2"/>
      <c r="E48" s="24">
        <v>4.1999999999999993</v>
      </c>
      <c r="F48" s="24">
        <f>_xlfn.POISSON.DIST(1,$J$25*E48,0)</f>
        <v>0.3534833976131696</v>
      </c>
      <c r="G48" s="24">
        <f t="shared" si="5"/>
        <v>-1.0399187604820421</v>
      </c>
      <c r="H48" s="24"/>
      <c r="I48" s="24"/>
      <c r="J48" s="24"/>
      <c r="K48" s="24"/>
      <c r="L48" s="24"/>
      <c r="M48" s="24"/>
      <c r="N48" s="26"/>
      <c r="O48" s="26"/>
      <c r="P48" s="26"/>
      <c r="Q48" s="26"/>
      <c r="R48" s="26"/>
    </row>
    <row r="49" spans="4:18" x14ac:dyDescent="0.25">
      <c r="D49" s="2"/>
      <c r="E49" s="24">
        <v>4.3000000000000007</v>
      </c>
      <c r="F49" s="24">
        <f>_xlfn.POISSON.DIST(1,$J$25*E49,0)</f>
        <v>0.3507879762653085</v>
      </c>
      <c r="G49" s="24">
        <f t="shared" si="5"/>
        <v>-1.0475732942559279</v>
      </c>
      <c r="H49" s="24"/>
      <c r="I49" s="24"/>
      <c r="J49" s="24"/>
      <c r="K49" s="24"/>
      <c r="L49" s="24"/>
      <c r="M49" s="24"/>
      <c r="N49" s="26"/>
      <c r="O49" s="26"/>
      <c r="P49" s="26"/>
      <c r="Q49" s="26"/>
      <c r="R49" s="26"/>
    </row>
    <row r="50" spans="4:18" x14ac:dyDescent="0.25">
      <c r="D50" s="2"/>
      <c r="E50" s="24">
        <v>7.4000000000000021</v>
      </c>
      <c r="F50" s="24">
        <f>_xlfn.POISSON.DIST(1,$J$25*E50,0)</f>
        <v>0.22959364730498669</v>
      </c>
      <c r="G50" s="24">
        <f t="shared" si="5"/>
        <v>-1.4714442834517945</v>
      </c>
      <c r="H50" s="24"/>
      <c r="I50" s="24"/>
      <c r="J50" s="24"/>
      <c r="K50" s="24"/>
      <c r="L50" s="24"/>
      <c r="M50" s="24"/>
      <c r="N50" s="26"/>
      <c r="O50" s="26"/>
      <c r="P50" s="26"/>
      <c r="Q50" s="26"/>
      <c r="R50" s="26"/>
    </row>
    <row r="51" spans="4:18" x14ac:dyDescent="0.25">
      <c r="D51" s="2"/>
      <c r="E51" s="24">
        <v>0.60000000000000142</v>
      </c>
      <c r="F51" s="24">
        <f>_xlfn.POISSON.DIST(1,$J$25*E51,0)</f>
        <v>0.15518027290069625</v>
      </c>
      <c r="G51" s="24">
        <f t="shared" si="5"/>
        <v>-1.8631677869104808</v>
      </c>
      <c r="H51" s="24"/>
      <c r="I51" s="24"/>
      <c r="J51" s="24"/>
      <c r="K51" s="24"/>
      <c r="L51" s="24"/>
      <c r="M51" s="24"/>
      <c r="N51" s="26"/>
      <c r="O51" s="26"/>
      <c r="P51" s="26"/>
      <c r="Q51" s="26"/>
      <c r="R51" s="26"/>
    </row>
    <row r="52" spans="4:18" x14ac:dyDescent="0.25">
      <c r="D52" s="2"/>
      <c r="E52" s="24">
        <v>1.7999999999999972</v>
      </c>
      <c r="F52" s="24">
        <f>_xlfn.POISSON.DIST(1,$J$25*E52,0)</f>
        <v>0.32021076081182764</v>
      </c>
      <c r="G52" s="24">
        <f t="shared" si="5"/>
        <v>-1.1387758724513313</v>
      </c>
      <c r="H52" s="24"/>
      <c r="I52" s="24"/>
      <c r="J52" s="24"/>
      <c r="K52" s="24"/>
      <c r="L52" s="24"/>
      <c r="M52" s="24"/>
      <c r="N52" s="26"/>
      <c r="O52" s="26"/>
      <c r="P52" s="26"/>
      <c r="Q52" s="26"/>
      <c r="R52" s="26"/>
    </row>
    <row r="53" spans="4:18" x14ac:dyDescent="0.25">
      <c r="D53" s="2"/>
      <c r="E53" s="24">
        <v>6</v>
      </c>
      <c r="F53" s="24">
        <f>_xlfn.POISSON.DIST(1,$J$25*E53,0)</f>
        <v>0.28806348824177364</v>
      </c>
      <c r="G53" s="24">
        <f t="shared" si="5"/>
        <v>-1.2445743778567462</v>
      </c>
      <c r="H53" s="24"/>
      <c r="I53" s="24"/>
      <c r="J53" s="24"/>
      <c r="K53" s="24"/>
      <c r="L53" s="24"/>
      <c r="M53" s="24"/>
      <c r="N53" s="26"/>
      <c r="O53" s="26"/>
      <c r="P53" s="26"/>
      <c r="Q53" s="26"/>
      <c r="R53" s="26"/>
    </row>
    <row r="54" spans="4:18" x14ac:dyDescent="0.25">
      <c r="D54" s="2"/>
      <c r="E54" s="24">
        <v>0.89999999999999858</v>
      </c>
      <c r="F54" s="24">
        <f>_xlfn.POISSON.DIST(1,$J$25*E54,0)</f>
        <v>0.21198118200981039</v>
      </c>
      <c r="G54" s="24">
        <f t="shared" si="5"/>
        <v>-1.5512577723545589</v>
      </c>
      <c r="H54" s="24"/>
      <c r="I54" s="24"/>
      <c r="J54" s="24"/>
      <c r="K54" s="24"/>
      <c r="L54" s="24"/>
      <c r="M54" s="24"/>
      <c r="N54" s="26"/>
      <c r="O54" s="26"/>
      <c r="P54" s="26"/>
      <c r="Q54" s="26"/>
      <c r="R54" s="26"/>
    </row>
    <row r="55" spans="4:18" x14ac:dyDescent="0.25">
      <c r="D55" s="2"/>
      <c r="E55" s="24">
        <v>4.2999999999999972</v>
      </c>
      <c r="F55" s="24">
        <f>_xlfn.POISSON.DIST(1,$J$25*E55,0)</f>
        <v>0.35078797626530861</v>
      </c>
      <c r="G55" s="24">
        <f t="shared" si="5"/>
        <v>-1.0475732942559277</v>
      </c>
      <c r="H55" s="24"/>
      <c r="I55" s="24"/>
      <c r="J55" s="24"/>
      <c r="K55" s="24"/>
      <c r="L55" s="24"/>
      <c r="M55" s="24"/>
      <c r="N55" s="26"/>
      <c r="O55" s="26"/>
      <c r="P55" s="26"/>
      <c r="Q55" s="26"/>
      <c r="R55" s="26"/>
    </row>
    <row r="56" spans="4:18" x14ac:dyDescent="0.25">
      <c r="D56" s="2"/>
      <c r="N56"/>
    </row>
    <row r="57" spans="4:18" x14ac:dyDescent="0.25">
      <c r="D57" s="2"/>
      <c r="N57"/>
    </row>
    <row r="58" spans="4:18" x14ac:dyDescent="0.25">
      <c r="D58" s="2"/>
      <c r="N58"/>
    </row>
    <row r="59" spans="4:18" x14ac:dyDescent="0.25">
      <c r="D59" s="2"/>
      <c r="N59"/>
    </row>
    <row r="60" spans="4:18" x14ac:dyDescent="0.25">
      <c r="D60" s="2"/>
      <c r="N60"/>
    </row>
    <row r="61" spans="4:18" x14ac:dyDescent="0.25">
      <c r="D61" s="2"/>
      <c r="N61"/>
    </row>
    <row r="62" spans="4:18" x14ac:dyDescent="0.25">
      <c r="D62" s="2"/>
      <c r="N62"/>
    </row>
    <row r="63" spans="4:18" x14ac:dyDescent="0.25">
      <c r="D63" s="2"/>
      <c r="N63"/>
    </row>
    <row r="64" spans="4:18" x14ac:dyDescent="0.25">
      <c r="D64" s="2"/>
      <c r="N64"/>
    </row>
    <row r="65" spans="4:14" x14ac:dyDescent="0.25">
      <c r="D65" s="2"/>
      <c r="N65"/>
    </row>
    <row r="66" spans="4:14" x14ac:dyDescent="0.25">
      <c r="D66" s="2"/>
      <c r="N66"/>
    </row>
    <row r="67" spans="4:14" x14ac:dyDescent="0.25">
      <c r="D67" s="2"/>
      <c r="N67"/>
    </row>
    <row r="68" spans="4:14" x14ac:dyDescent="0.25">
      <c r="D68" s="2"/>
      <c r="N68"/>
    </row>
    <row r="69" spans="4:14" x14ac:dyDescent="0.25">
      <c r="D69" s="2"/>
      <c r="N69"/>
    </row>
    <row r="70" spans="4:14" x14ac:dyDescent="0.25">
      <c r="D70" s="2"/>
      <c r="N70"/>
    </row>
    <row r="71" spans="4:14" x14ac:dyDescent="0.25">
      <c r="D71" s="2"/>
      <c r="N71"/>
    </row>
    <row r="72" spans="4:14" x14ac:dyDescent="0.25">
      <c r="D72" s="2"/>
      <c r="N72"/>
    </row>
    <row r="73" spans="4:14" x14ac:dyDescent="0.25">
      <c r="D73" s="2"/>
      <c r="N73"/>
    </row>
    <row r="74" spans="4:14" x14ac:dyDescent="0.25">
      <c r="D74" s="2"/>
      <c r="N74"/>
    </row>
    <row r="75" spans="4:14" x14ac:dyDescent="0.25">
      <c r="D75" s="2"/>
      <c r="N75"/>
    </row>
    <row r="76" spans="4:14" x14ac:dyDescent="0.25">
      <c r="D76" s="2"/>
      <c r="N76"/>
    </row>
    <row r="77" spans="4:14" x14ac:dyDescent="0.25">
      <c r="D77" s="2"/>
      <c r="N77"/>
    </row>
    <row r="78" spans="4:14" x14ac:dyDescent="0.25">
      <c r="D78" s="2"/>
      <c r="N78"/>
    </row>
    <row r="79" spans="4:14" x14ac:dyDescent="0.25">
      <c r="D79" s="2"/>
      <c r="N79"/>
    </row>
    <row r="80" spans="4:14" x14ac:dyDescent="0.25">
      <c r="D80" s="2"/>
      <c r="N80"/>
    </row>
    <row r="81" spans="4:14" x14ac:dyDescent="0.25">
      <c r="D81" s="2"/>
      <c r="N81"/>
    </row>
    <row r="82" spans="4:14" x14ac:dyDescent="0.25">
      <c r="D82" s="2"/>
      <c r="N82"/>
    </row>
    <row r="83" spans="4:14" x14ac:dyDescent="0.25">
      <c r="D83" s="2"/>
      <c r="N83"/>
    </row>
    <row r="84" spans="4:14" x14ac:dyDescent="0.25">
      <c r="D84" s="2"/>
      <c r="N84"/>
    </row>
  </sheetData>
  <mergeCells count="3">
    <mergeCell ref="B2:B3"/>
    <mergeCell ref="B4:B5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AE81-6530-4E70-ABDC-4C12CAEDD53B}">
  <dimension ref="A4:M28"/>
  <sheetViews>
    <sheetView workbookViewId="0">
      <selection activeCell="E4" sqref="E4"/>
    </sheetView>
  </sheetViews>
  <sheetFormatPr defaultRowHeight="15" x14ac:dyDescent="0.25"/>
  <sheetData>
    <row r="4" spans="1:13" x14ac:dyDescent="0.25">
      <c r="A4" t="s">
        <v>22</v>
      </c>
      <c r="C4" s="5">
        <v>0.73209999999999997</v>
      </c>
      <c r="D4" s="5">
        <v>0.2283</v>
      </c>
      <c r="E4" s="5">
        <v>3.56E-2</v>
      </c>
      <c r="F4" s="5">
        <v>3.7000000000000002E-3</v>
      </c>
      <c r="G4" s="5">
        <v>2.8850000000000002E-4</v>
      </c>
      <c r="H4" s="5">
        <v>1.7992999999999999E-5</v>
      </c>
      <c r="I4" s="5">
        <v>9.3521000000000002E-7</v>
      </c>
      <c r="J4" s="5">
        <v>4.1664000000000002E-8</v>
      </c>
      <c r="K4" s="5">
        <v>1.6241E-9</v>
      </c>
      <c r="L4" s="5">
        <v>5.6275000000000001E-11</v>
      </c>
      <c r="M4" s="5">
        <v>1.8060999999999999E-12</v>
      </c>
    </row>
    <row r="5" spans="1:13" x14ac:dyDescent="0.25">
      <c r="C5" s="5">
        <v>0</v>
      </c>
      <c r="D5" s="5">
        <v>0.73209999999999997</v>
      </c>
      <c r="E5" s="5">
        <v>0.2283</v>
      </c>
      <c r="F5" s="5">
        <v>3.56E-2</v>
      </c>
      <c r="G5" s="5">
        <v>3.7000000000000002E-3</v>
      </c>
      <c r="H5" s="5">
        <v>2.8850000000000002E-4</v>
      </c>
      <c r="I5" s="5">
        <v>1.7992999999999999E-5</v>
      </c>
      <c r="J5" s="5">
        <v>9.3521000000000002E-7</v>
      </c>
      <c r="K5" s="5">
        <v>4.1664000000000002E-8</v>
      </c>
      <c r="L5" s="5">
        <v>1.6241E-9</v>
      </c>
      <c r="M5" s="5">
        <v>5.8080999999999997E-11</v>
      </c>
    </row>
    <row r="6" spans="1:13" x14ac:dyDescent="0.25">
      <c r="C6" s="5">
        <v>0</v>
      </c>
      <c r="D6" s="5">
        <v>0</v>
      </c>
      <c r="E6" s="5">
        <v>0.73209999999999997</v>
      </c>
      <c r="F6" s="5">
        <v>0.2283</v>
      </c>
      <c r="G6" s="5">
        <v>3.56E-2</v>
      </c>
      <c r="H6" s="5">
        <v>3.7000000000000002E-3</v>
      </c>
      <c r="I6" s="5">
        <v>2.8850000000000002E-4</v>
      </c>
      <c r="J6" s="5">
        <v>1.7992999999999999E-5</v>
      </c>
      <c r="K6" s="5">
        <v>9.3521000000000002E-7</v>
      </c>
      <c r="L6" s="5">
        <v>4.1664000000000002E-8</v>
      </c>
      <c r="M6" s="5">
        <v>1.6822E-9</v>
      </c>
    </row>
    <row r="7" spans="1:13" x14ac:dyDescent="0.25">
      <c r="C7" s="5">
        <v>0</v>
      </c>
      <c r="D7" s="5">
        <v>0</v>
      </c>
      <c r="E7" s="5">
        <v>0</v>
      </c>
      <c r="F7" s="5">
        <v>0.73209999999999997</v>
      </c>
      <c r="G7" s="5">
        <v>0.2283</v>
      </c>
      <c r="H7" s="5">
        <v>3.56E-2</v>
      </c>
      <c r="I7" s="5">
        <v>3.7000000000000002E-3</v>
      </c>
      <c r="J7" s="5">
        <v>2.8850000000000002E-4</v>
      </c>
      <c r="K7" s="5">
        <v>1.7992999999999999E-5</v>
      </c>
      <c r="L7" s="5">
        <v>9.3521000000000002E-7</v>
      </c>
      <c r="M7" s="5">
        <v>4.3346000000000003E-8</v>
      </c>
    </row>
    <row r="8" spans="1:13" x14ac:dyDescent="0.25">
      <c r="C8" s="5">
        <v>0</v>
      </c>
      <c r="D8" s="5">
        <v>0</v>
      </c>
      <c r="E8" s="5">
        <v>0</v>
      </c>
      <c r="F8" s="5">
        <v>0</v>
      </c>
      <c r="G8" s="5">
        <v>0.73209999999999997</v>
      </c>
      <c r="H8" s="5">
        <v>0.2283</v>
      </c>
      <c r="I8" s="5">
        <v>3.56E-2</v>
      </c>
      <c r="J8" s="5">
        <v>3.7000000000000002E-3</v>
      </c>
      <c r="K8" s="5">
        <v>2.8850000000000002E-4</v>
      </c>
      <c r="L8" s="5">
        <v>1.7992999999999999E-5</v>
      </c>
      <c r="M8" s="5">
        <v>9.7856E-7</v>
      </c>
    </row>
    <row r="9" spans="1:13" x14ac:dyDescent="0.25"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0.73209999999999997</v>
      </c>
      <c r="I9" s="5">
        <v>0.2283</v>
      </c>
      <c r="J9" s="5">
        <v>3.56E-2</v>
      </c>
      <c r="K9" s="5">
        <v>3.7000000000000002E-3</v>
      </c>
      <c r="L9" s="5">
        <v>2.8850000000000002E-4</v>
      </c>
      <c r="M9" s="5">
        <v>1.8972000000000001E-5</v>
      </c>
    </row>
    <row r="10" spans="1:13" x14ac:dyDescent="0.25"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0.73209999999999997</v>
      </c>
      <c r="J10" s="5">
        <v>0.2283</v>
      </c>
      <c r="K10" s="5">
        <v>3.56E-2</v>
      </c>
      <c r="L10" s="5">
        <v>3.7000000000000002E-3</v>
      </c>
      <c r="M10" s="5">
        <v>3.0747000000000001E-4</v>
      </c>
    </row>
    <row r="11" spans="1:13" x14ac:dyDescent="0.25"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0.73209999999999997</v>
      </c>
      <c r="K11" s="5">
        <v>0.2283</v>
      </c>
      <c r="L11" s="5">
        <v>3.56E-2</v>
      </c>
      <c r="M11" s="5">
        <v>4.0000000000000001E-3</v>
      </c>
    </row>
    <row r="12" spans="1:13" x14ac:dyDescent="0.25"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0.73209999999999997</v>
      </c>
      <c r="L12" s="5">
        <v>0.2283</v>
      </c>
      <c r="M12" s="5">
        <v>3.9600000000000003E-2</v>
      </c>
    </row>
    <row r="13" spans="1:13" x14ac:dyDescent="0.25"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0.73209999999999997</v>
      </c>
      <c r="M13" s="5">
        <v>0.26790000000000003</v>
      </c>
    </row>
    <row r="14" spans="1:13" x14ac:dyDescent="0.25"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</row>
    <row r="18" spans="3:13" x14ac:dyDescent="0.25">
      <c r="C18" s="5">
        <v>0.73209999999999997</v>
      </c>
      <c r="D18" s="5">
        <v>0.2283</v>
      </c>
      <c r="E18" s="5">
        <v>3.56E-2</v>
      </c>
      <c r="F18" s="5">
        <v>3.7000000000000002E-3</v>
      </c>
      <c r="G18" s="5">
        <v>2.8850000000000002E-4</v>
      </c>
      <c r="H18" s="5">
        <v>1.7992999999999999E-5</v>
      </c>
      <c r="I18" s="5">
        <v>9.3521000000000002E-7</v>
      </c>
      <c r="J18" s="5">
        <v>4.1664000000000002E-8</v>
      </c>
      <c r="K18" s="5">
        <v>1.6241E-9</v>
      </c>
      <c r="L18" s="5">
        <v>5.6275000000000001E-11</v>
      </c>
      <c r="M18" s="5">
        <v>1.8060999999999999E-12</v>
      </c>
    </row>
    <row r="19" spans="3:13" x14ac:dyDescent="0.25">
      <c r="C19" s="5">
        <v>0.73209999999999997</v>
      </c>
      <c r="D19" s="5">
        <v>0.2283</v>
      </c>
      <c r="E19" s="5">
        <v>3.56E-2</v>
      </c>
      <c r="F19" s="5">
        <v>3.7000000000000002E-3</v>
      </c>
      <c r="G19" s="5">
        <v>2.8850000000000002E-4</v>
      </c>
      <c r="H19" s="5">
        <v>1.7992999999999999E-5</v>
      </c>
      <c r="I19" s="5">
        <v>9.3521000000000002E-7</v>
      </c>
      <c r="J19" s="5">
        <v>4.1664000000000002E-8</v>
      </c>
      <c r="K19" s="5">
        <v>1.6241E-9</v>
      </c>
      <c r="L19" s="5">
        <v>5.6275000000000001E-11</v>
      </c>
      <c r="M19" s="5">
        <v>1.8060999999999999E-12</v>
      </c>
    </row>
    <row r="20" spans="3:13" x14ac:dyDescent="0.25">
      <c r="C20" s="5">
        <v>0.73209999999999997</v>
      </c>
      <c r="D20" s="5">
        <v>0.2283</v>
      </c>
      <c r="E20" s="5">
        <v>3.56E-2</v>
      </c>
      <c r="F20" s="5">
        <v>3.7000000000000002E-3</v>
      </c>
      <c r="G20" s="5">
        <v>2.8850000000000002E-4</v>
      </c>
      <c r="H20" s="5">
        <v>1.7992999999999999E-5</v>
      </c>
      <c r="I20" s="5">
        <v>9.3521000000000002E-7</v>
      </c>
      <c r="J20" s="5">
        <v>4.1664000000000002E-8</v>
      </c>
      <c r="K20" s="5">
        <v>1.6241E-9</v>
      </c>
      <c r="L20" s="5">
        <v>5.6275000000000001E-11</v>
      </c>
      <c r="M20" s="5">
        <v>1.8060999999999999E-12</v>
      </c>
    </row>
    <row r="21" spans="3:13" x14ac:dyDescent="0.25">
      <c r="C21" s="5">
        <v>0.73209999999999997</v>
      </c>
      <c r="D21" s="5">
        <v>0.2283</v>
      </c>
      <c r="E21" s="5">
        <v>3.56E-2</v>
      </c>
      <c r="F21" s="5">
        <v>3.7000000000000002E-3</v>
      </c>
      <c r="G21" s="5">
        <v>2.8850000000000002E-4</v>
      </c>
      <c r="H21" s="5">
        <v>1.7992999999999999E-5</v>
      </c>
      <c r="I21" s="5">
        <v>9.3521000000000002E-7</v>
      </c>
      <c r="J21" s="5">
        <v>4.1664000000000002E-8</v>
      </c>
      <c r="K21" s="5">
        <v>1.6241E-9</v>
      </c>
      <c r="L21" s="5">
        <v>5.6275000000000001E-11</v>
      </c>
      <c r="M21" s="5">
        <v>1.8060999999999999E-12</v>
      </c>
    </row>
    <row r="22" spans="3:13" x14ac:dyDescent="0.25">
      <c r="C22" s="5">
        <v>0.73209999999999997</v>
      </c>
      <c r="D22" s="5">
        <v>0.2283</v>
      </c>
      <c r="E22" s="5">
        <v>3.56E-2</v>
      </c>
      <c r="F22" s="5">
        <v>3.7000000000000002E-3</v>
      </c>
      <c r="G22" s="5">
        <v>2.8850000000000002E-4</v>
      </c>
      <c r="H22" s="5">
        <v>1.7992999999999999E-5</v>
      </c>
      <c r="I22" s="5">
        <v>9.3521000000000002E-7</v>
      </c>
      <c r="J22" s="5">
        <v>4.1664000000000002E-8</v>
      </c>
      <c r="K22" s="5">
        <v>1.6241E-9</v>
      </c>
      <c r="L22" s="5">
        <v>5.6275000000000001E-11</v>
      </c>
      <c r="M22" s="5">
        <v>1.8060999999999999E-12</v>
      </c>
    </row>
    <row r="23" spans="3:13" x14ac:dyDescent="0.25">
      <c r="C23" s="5">
        <v>0.73209999999999997</v>
      </c>
      <c r="D23" s="5">
        <v>0.2283</v>
      </c>
      <c r="E23" s="5">
        <v>3.56E-2</v>
      </c>
      <c r="F23" s="5">
        <v>3.7000000000000002E-3</v>
      </c>
      <c r="G23" s="5">
        <v>2.8850000000000002E-4</v>
      </c>
      <c r="H23" s="5">
        <v>1.7992999999999999E-5</v>
      </c>
      <c r="I23" s="5">
        <v>9.3521000000000002E-7</v>
      </c>
      <c r="J23" s="5">
        <v>4.1664000000000002E-8</v>
      </c>
      <c r="K23" s="5">
        <v>1.6241E-9</v>
      </c>
      <c r="L23" s="5">
        <v>5.6275000000000001E-11</v>
      </c>
      <c r="M23" s="5">
        <v>1.8060999999999999E-12</v>
      </c>
    </row>
    <row r="24" spans="3:13" x14ac:dyDescent="0.25">
      <c r="C24" s="5">
        <v>0.73209999999999997</v>
      </c>
      <c r="D24" s="5">
        <v>0.2283</v>
      </c>
      <c r="E24" s="5">
        <v>3.56E-2</v>
      </c>
      <c r="F24" s="5">
        <v>3.7000000000000002E-3</v>
      </c>
      <c r="G24" s="5">
        <v>2.8850000000000002E-4</v>
      </c>
      <c r="H24" s="5">
        <v>1.7992999999999999E-5</v>
      </c>
      <c r="I24" s="5">
        <v>9.3521000000000002E-7</v>
      </c>
      <c r="J24" s="5">
        <v>4.1664000000000002E-8</v>
      </c>
      <c r="K24" s="5">
        <v>1.6241E-9</v>
      </c>
      <c r="L24" s="5">
        <v>5.6275000000000001E-11</v>
      </c>
      <c r="M24" s="5">
        <v>1.8060999999999999E-12</v>
      </c>
    </row>
    <row r="25" spans="3:13" x14ac:dyDescent="0.25">
      <c r="C25" s="5">
        <v>0.73209999999999997</v>
      </c>
      <c r="D25" s="5">
        <v>0.2283</v>
      </c>
      <c r="E25" s="5">
        <v>3.56E-2</v>
      </c>
      <c r="F25" s="5">
        <v>3.7000000000000002E-3</v>
      </c>
      <c r="G25" s="5">
        <v>2.8850000000000002E-4</v>
      </c>
      <c r="H25" s="5">
        <v>1.7992999999999999E-5</v>
      </c>
      <c r="I25" s="5">
        <v>9.3521000000000002E-7</v>
      </c>
      <c r="J25" s="5">
        <v>4.1664000000000002E-8</v>
      </c>
      <c r="K25" s="5">
        <v>1.6241E-9</v>
      </c>
      <c r="L25" s="5">
        <v>5.6275000000000001E-11</v>
      </c>
      <c r="M25" s="5">
        <v>1.8060999999999999E-12</v>
      </c>
    </row>
    <row r="26" spans="3:13" x14ac:dyDescent="0.25">
      <c r="C26" s="5">
        <v>0.73209999999999997</v>
      </c>
      <c r="D26" s="5">
        <v>0.2283</v>
      </c>
      <c r="E26" s="5">
        <v>3.56E-2</v>
      </c>
      <c r="F26" s="5">
        <v>3.7000000000000002E-3</v>
      </c>
      <c r="G26" s="5">
        <v>2.8850000000000002E-4</v>
      </c>
      <c r="H26" s="5">
        <v>1.7992999999999999E-5</v>
      </c>
      <c r="I26" s="5">
        <v>9.3521000000000002E-7</v>
      </c>
      <c r="J26" s="5">
        <v>4.1664000000000002E-8</v>
      </c>
      <c r="K26" s="5">
        <v>1.6241E-9</v>
      </c>
      <c r="L26" s="5">
        <v>5.6275000000000001E-11</v>
      </c>
      <c r="M26" s="5">
        <v>1.8060999999999999E-12</v>
      </c>
    </row>
    <row r="27" spans="3:13" x14ac:dyDescent="0.25">
      <c r="C27" s="5">
        <v>0.73209999999999997</v>
      </c>
      <c r="D27" s="5">
        <v>0.2283</v>
      </c>
      <c r="E27" s="5">
        <v>3.56E-2</v>
      </c>
      <c r="F27" s="5">
        <v>3.7000000000000002E-3</v>
      </c>
      <c r="G27" s="5">
        <v>2.8850000000000002E-4</v>
      </c>
      <c r="H27" s="5">
        <v>1.7992999999999999E-5</v>
      </c>
      <c r="I27" s="5">
        <v>9.3521000000000002E-7</v>
      </c>
      <c r="J27" s="5">
        <v>4.1664000000000002E-8</v>
      </c>
      <c r="K27" s="5">
        <v>1.6241E-9</v>
      </c>
      <c r="L27" s="5">
        <v>5.6275000000000001E-11</v>
      </c>
      <c r="M27" s="5">
        <v>1.8060999999999999E-12</v>
      </c>
    </row>
    <row r="28" spans="3:13" x14ac:dyDescent="0.25">
      <c r="C28" s="5">
        <v>0.73209999999999997</v>
      </c>
      <c r="D28" s="5">
        <v>0.2283</v>
      </c>
      <c r="E28" s="5">
        <v>3.56E-2</v>
      </c>
      <c r="F28" s="5">
        <v>3.7000000000000002E-3</v>
      </c>
      <c r="G28" s="5">
        <v>2.8850000000000002E-4</v>
      </c>
      <c r="H28" s="5">
        <v>1.7992999999999999E-5</v>
      </c>
      <c r="I28" s="5">
        <v>9.3521000000000002E-7</v>
      </c>
      <c r="J28" s="5">
        <v>4.1664000000000002E-8</v>
      </c>
      <c r="K28" s="5">
        <v>1.6241E-9</v>
      </c>
      <c r="L28" s="5">
        <v>5.6275000000000001E-11</v>
      </c>
      <c r="M28" s="5">
        <v>1.8060999999999999E-12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FBD7-8E73-4321-B503-E09B3392EE50}">
  <dimension ref="D5:AH6"/>
  <sheetViews>
    <sheetView workbookViewId="0">
      <selection activeCell="D5" sqref="D5:AH6"/>
    </sheetView>
  </sheetViews>
  <sheetFormatPr defaultRowHeight="15" x14ac:dyDescent="0.25"/>
  <cols>
    <col min="4" max="34" width="3.7109375" customWidth="1"/>
  </cols>
  <sheetData>
    <row r="5" spans="4:34" x14ac:dyDescent="0.25">
      <c r="D5" s="1" t="s">
        <v>14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>
        <v>26</v>
      </c>
      <c r="AE5" s="1">
        <v>27</v>
      </c>
      <c r="AF5" s="1">
        <v>28</v>
      </c>
      <c r="AG5" s="1">
        <v>29</v>
      </c>
      <c r="AH5" s="1">
        <v>30</v>
      </c>
    </row>
    <row r="6" spans="4:34" x14ac:dyDescent="0.25">
      <c r="D6" s="1" t="s">
        <v>13</v>
      </c>
      <c r="E6" s="1">
        <v>0.1</v>
      </c>
      <c r="F6" s="1">
        <v>0.4</v>
      </c>
      <c r="G6" s="1">
        <v>3.2</v>
      </c>
      <c r="H6" s="1">
        <v>4.8</v>
      </c>
      <c r="I6" s="1">
        <v>5.4</v>
      </c>
      <c r="J6" s="1">
        <v>4.9000000000000004</v>
      </c>
      <c r="K6" s="1">
        <v>0.5</v>
      </c>
      <c r="L6" s="1">
        <v>1.1999999999999993</v>
      </c>
      <c r="M6" s="1">
        <v>1.8000000000000007</v>
      </c>
      <c r="N6" s="1">
        <v>2.5</v>
      </c>
      <c r="O6" s="1">
        <v>0.3</v>
      </c>
      <c r="P6" s="1">
        <v>0.59999999999999987</v>
      </c>
      <c r="Q6" s="1">
        <v>5.5</v>
      </c>
      <c r="R6" s="1">
        <v>3.9000000000000004</v>
      </c>
      <c r="S6" s="1">
        <v>9.9999999999999645E-2</v>
      </c>
      <c r="T6" s="1">
        <v>1.0999999999999996</v>
      </c>
      <c r="U6" s="1">
        <v>3.3000000000000007</v>
      </c>
      <c r="V6" s="1">
        <v>7.3000000000000007</v>
      </c>
      <c r="W6" s="1">
        <v>2.6000000000000014</v>
      </c>
      <c r="X6" s="1">
        <v>2.5</v>
      </c>
      <c r="Y6" s="1">
        <v>4.8</v>
      </c>
      <c r="Z6" s="1">
        <v>9.8999999999999986</v>
      </c>
      <c r="AA6" s="1">
        <v>4.1999999999999993</v>
      </c>
      <c r="AB6" s="1">
        <v>4.3000000000000007</v>
      </c>
      <c r="AC6" s="1">
        <v>7.4000000000000021</v>
      </c>
      <c r="AD6" s="1">
        <v>0.60000000000000142</v>
      </c>
      <c r="AE6" s="1">
        <v>1.7999999999999972</v>
      </c>
      <c r="AF6" s="1">
        <v>6</v>
      </c>
      <c r="AG6" s="1">
        <v>0.89999999999999858</v>
      </c>
      <c r="AH6" s="1">
        <v>4.2999999999999972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 (Ex. 1 and 2)</vt:lpstr>
      <vt:lpstr>AgeDataMLE (Ex. 3 and 5)</vt:lpstr>
      <vt:lpstr>CBMdata (Ex. 4)</vt:lpstr>
      <vt:lpstr>Transition Matrices (Ex. 6)</vt:lpstr>
      <vt:lpstr>CBMdata_transformed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ARTS</dc:creator>
  <cp:lastModifiedBy>Joachim ARTS</cp:lastModifiedBy>
  <dcterms:created xsi:type="dcterms:W3CDTF">2023-05-16T12:50:08Z</dcterms:created>
  <dcterms:modified xsi:type="dcterms:W3CDTF">2024-02-27T17:06:45Z</dcterms:modified>
</cp:coreProperties>
</file>