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c64539169b04a/Documents/"/>
    </mc:Choice>
  </mc:AlternateContent>
  <xr:revisionPtr revIDLastSave="0" documentId="8_{52C3ACB8-8F1C-4C5B-8354-F61AAE337335}" xr6:coauthVersionLast="47" xr6:coauthVersionMax="47" xr10:uidLastSave="{00000000-0000-0000-0000-000000000000}"/>
  <bookViews>
    <workbookView xWindow="-110" yWindow="-110" windowWidth="19420" windowHeight="10300" xr2:uid="{221D2921-7B1A-4105-A70E-A4684FFE58C8}"/>
  </bookViews>
  <sheets>
    <sheet name="Offres proposées" sheetId="2" r:id="rId1"/>
    <sheet name="Prévisions en souscriptions" sheetId="1" r:id="rId2"/>
    <sheet name="Prévisions Chiffre d'affaires" sheetId="3" r:id="rId3"/>
    <sheet name="Budget 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8" l="1"/>
  <c r="D26" i="8"/>
  <c r="C26" i="8"/>
  <c r="C27" i="8"/>
  <c r="B16" i="8"/>
  <c r="B27" i="8"/>
  <c r="B26" i="8"/>
  <c r="H5" i="3"/>
  <c r="D4" i="3"/>
  <c r="H4" i="3"/>
  <c r="I4" i="3"/>
  <c r="H3" i="3"/>
  <c r="C5" i="3"/>
  <c r="C4" i="3"/>
  <c r="C3" i="3"/>
  <c r="H6" i="1"/>
  <c r="I6" i="1" s="1"/>
  <c r="J6" i="1" s="1"/>
  <c r="K6" i="1" s="1"/>
  <c r="L6" i="1" s="1"/>
  <c r="M6" i="1" s="1"/>
  <c r="N5" i="3" s="1"/>
  <c r="H4" i="1"/>
  <c r="I3" i="3" s="1"/>
  <c r="H5" i="1"/>
  <c r="I5" i="1" s="1"/>
  <c r="C6" i="1"/>
  <c r="D6" i="1" s="1"/>
  <c r="E6" i="1" s="1"/>
  <c r="F5" i="3" s="1"/>
  <c r="C4" i="1"/>
  <c r="D4" i="1" s="1"/>
  <c r="E4" i="1" s="1"/>
  <c r="F4" i="1" s="1"/>
  <c r="G3" i="3" s="1"/>
  <c r="C5" i="1"/>
  <c r="D5" i="1" s="1"/>
  <c r="E5" i="1" s="1"/>
  <c r="F5" i="1" s="1"/>
  <c r="G4" i="3" s="1"/>
  <c r="B30" i="8" l="1"/>
  <c r="C6" i="3"/>
  <c r="I4" i="1"/>
  <c r="F3" i="3"/>
  <c r="E3" i="3"/>
  <c r="D3" i="3"/>
  <c r="J5" i="1"/>
  <c r="J4" i="3"/>
  <c r="H6" i="3"/>
  <c r="F4" i="3"/>
  <c r="E4" i="3"/>
  <c r="I5" i="3"/>
  <c r="I6" i="3" s="1"/>
  <c r="D5" i="3"/>
  <c r="E5" i="3"/>
  <c r="J5" i="3"/>
  <c r="M5" i="3"/>
  <c r="K5" i="3"/>
  <c r="L5" i="3"/>
  <c r="F6" i="1"/>
  <c r="G5" i="3" s="1"/>
  <c r="G6" i="3" s="1"/>
  <c r="D6" i="3" l="1"/>
  <c r="F6" i="3"/>
  <c r="J4" i="1"/>
  <c r="J3" i="3"/>
  <c r="J6" i="3" s="1"/>
  <c r="E6" i="3"/>
  <c r="K5" i="1"/>
  <c r="K4" i="3"/>
  <c r="K4" i="1" l="1"/>
  <c r="K3" i="3"/>
  <c r="K6" i="3" s="1"/>
  <c r="L5" i="1"/>
  <c r="L4" i="3"/>
  <c r="L4" i="1" l="1"/>
  <c r="L3" i="3"/>
  <c r="L6" i="3" s="1"/>
  <c r="M5" i="1"/>
  <c r="N4" i="3" s="1"/>
  <c r="M4" i="3"/>
  <c r="M3" i="3" l="1"/>
  <c r="M6" i="3" s="1"/>
  <c r="M4" i="1"/>
  <c r="N3" i="3" s="1"/>
  <c r="N6" i="3" s="1"/>
  <c r="O6" i="3" l="1"/>
  <c r="B11" i="8" s="1"/>
  <c r="C11" i="8" l="1"/>
  <c r="D11" i="8" s="1"/>
  <c r="B12" i="8"/>
  <c r="B36" i="8" s="1"/>
  <c r="B37" i="8" s="1"/>
  <c r="C28" i="8" l="1"/>
  <c r="C30" i="8" s="1"/>
  <c r="D12" i="8"/>
  <c r="C12" i="8"/>
  <c r="C36" i="8" l="1"/>
  <c r="D28" i="8" s="1"/>
  <c r="D30" i="8" s="1"/>
  <c r="D36" i="8" s="1"/>
  <c r="C37" i="8" l="1"/>
  <c r="D37" i="8" s="1"/>
</calcChain>
</file>

<file path=xl/sharedStrings.xml><?xml version="1.0" encoding="utf-8"?>
<sst xmlns="http://schemas.openxmlformats.org/spreadsheetml/2006/main" count="87" uniqueCount="81">
  <si>
    <t xml:space="preserve">Services de cybersécurité </t>
  </si>
  <si>
    <t>Antivirus primé</t>
  </si>
  <si>
    <t>Offre</t>
  </si>
  <si>
    <t>Descriptif</t>
  </si>
  <si>
    <t>Prix mensuel (€)</t>
  </si>
  <si>
    <t>Pare -feu</t>
  </si>
  <si>
    <t>Standard</t>
  </si>
  <si>
    <t>Protection d'un appareil avec la totalité des services de cybersécurité</t>
  </si>
  <si>
    <t>Protection Web</t>
  </si>
  <si>
    <t>Premium</t>
  </si>
  <si>
    <t>Protection jusqu'à 5 appareils avec la totalité des services de cybersécurité</t>
  </si>
  <si>
    <t>Gestionnaire de mots de passe</t>
  </si>
  <si>
    <t>VIP Premium</t>
  </si>
  <si>
    <t>Protection jusqu'à 10 appareils avec la totalité des services de cybersécurité</t>
  </si>
  <si>
    <t>Surveillance d'indentité</t>
  </si>
  <si>
    <t>Experts en sécurité en ligne</t>
  </si>
  <si>
    <t>Destructeur de fichiers</t>
  </si>
  <si>
    <t xml:space="preserve">Score de protection </t>
  </si>
  <si>
    <t>Modèles marketing</t>
  </si>
  <si>
    <t>Offres concernées</t>
  </si>
  <si>
    <t xml:space="preserve">B2C </t>
  </si>
  <si>
    <t>Offres Standard et Premium</t>
  </si>
  <si>
    <t>B2B</t>
  </si>
  <si>
    <t>Offre VIP Premium</t>
  </si>
  <si>
    <t>Parts de marché</t>
  </si>
  <si>
    <t>Société</t>
  </si>
  <si>
    <t>Etat du marché avant arrivée société E</t>
  </si>
  <si>
    <t>Etat du marché après arrivée société E</t>
  </si>
  <si>
    <t>A</t>
  </si>
  <si>
    <t>B</t>
  </si>
  <si>
    <t>C</t>
  </si>
  <si>
    <t>D</t>
  </si>
  <si>
    <t>E</t>
  </si>
  <si>
    <t>Nombre d'abonnés mensuels</t>
  </si>
  <si>
    <t>janv.-23</t>
  </si>
  <si>
    <t>févr.-23</t>
  </si>
  <si>
    <t>mars-23</t>
  </si>
  <si>
    <t>avr.-23</t>
  </si>
  <si>
    <t>mai-23</t>
  </si>
  <si>
    <t>juin-23</t>
  </si>
  <si>
    <t>juil.-23</t>
  </si>
  <si>
    <t>août-23</t>
  </si>
  <si>
    <t>sept.-23</t>
  </si>
  <si>
    <t>oct.-23</t>
  </si>
  <si>
    <t>nov.-23</t>
  </si>
  <si>
    <t>déc.-23</t>
  </si>
  <si>
    <t>Augmentation du nombre de clients tous les mois : 
- 15% pour les clients Standard
- 20% pour les clients Premium
- 50% pour les clients VIP Premium</t>
  </si>
  <si>
    <t>Arrivée d'un concurrent (E) sur le marché  qui récupère des parts de marché</t>
  </si>
  <si>
    <t>NWC lance un nouvelle version logicielle avec plus de services de protection</t>
  </si>
  <si>
    <t>Augmentation du nombre de clients tous les mois : 
- 20% pour les clients Standard
- 20% pour les clients Premium
- 50% pour les clients VIP Premium</t>
  </si>
  <si>
    <t>Revenus 2023</t>
  </si>
  <si>
    <t>Prémium</t>
  </si>
  <si>
    <t>VIP Prémium</t>
  </si>
  <si>
    <t xml:space="preserve">TOTAL </t>
  </si>
  <si>
    <t>BUDGET 2023-2025</t>
  </si>
  <si>
    <t>noworryscompany@gmail.com</t>
  </si>
  <si>
    <t>ENCAISSEMENTS</t>
  </si>
  <si>
    <t>Chiffre d'affaire</t>
  </si>
  <si>
    <t>Flux d'exploitation</t>
  </si>
  <si>
    <t>Apports en capital</t>
  </si>
  <si>
    <t>Apports en comptes courants associés</t>
  </si>
  <si>
    <t>Prêts</t>
  </si>
  <si>
    <t>Flux d'investissement</t>
  </si>
  <si>
    <t>DECAISSEMENTS</t>
  </si>
  <si>
    <t>Matériel</t>
  </si>
  <si>
    <t>Marketing</t>
  </si>
  <si>
    <t>Loyer</t>
  </si>
  <si>
    <t>Travaux aménagement</t>
  </si>
  <si>
    <t>Eau/Electricité/Internet/Téléphonie</t>
  </si>
  <si>
    <t>Assurances et primes</t>
  </si>
  <si>
    <t>Salaires Nets</t>
  </si>
  <si>
    <t>Cotisations salariales</t>
  </si>
  <si>
    <t>TVA</t>
  </si>
  <si>
    <t>Impôt sur les bénéfices</t>
  </si>
  <si>
    <t>Serveurs cloud</t>
  </si>
  <si>
    <t>Remboursement du capital</t>
  </si>
  <si>
    <t>remboursement du prêt</t>
  </si>
  <si>
    <t>Paiement des intérêts</t>
  </si>
  <si>
    <t>Flux de financement</t>
  </si>
  <si>
    <t>Flux de trésorerie</t>
  </si>
  <si>
    <t>Balance de trésorerie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</si>
</sst>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€&quot;;[Red]\-#,##0\ &quot;€&quot;"/>
    <numFmt numFmtId="165" formatCode="#,##0.00\ &quot;€&quot;;[Red]\-#,##0.00\ &quot;€&quot;"/>
    <numFmt numFmtId="166" formatCode="[$-40C]mmm\-yy;@"/>
    <numFmt numFmtId="167" formatCode="#,##0.00\ &quot;€&quot;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28"/>
      <color theme="8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167" fontId="0" fillId="0" borderId="1" xfId="0" applyNumberForma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3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" fontId="1" fillId="4" borderId="1" xfId="0" applyNumberFormat="1" applyFont="1" applyFill="1" applyBorder="1" applyAlignment="1">
      <alignment horizontal="center"/>
    </xf>
    <xf numFmtId="164" fontId="0" fillId="9" borderId="0" xfId="0" applyNumberFormat="1" applyFill="1"/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8" xfId="0" applyBorder="1"/>
    <xf numFmtId="0" fontId="4" fillId="0" borderId="21" xfId="0" applyFont="1" applyBorder="1"/>
    <xf numFmtId="164" fontId="4" fillId="0" borderId="22" xfId="0" applyNumberFormat="1" applyFont="1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4" fillId="0" borderId="23" xfId="0" applyFont="1" applyBorder="1"/>
    <xf numFmtId="167" fontId="4" fillId="0" borderId="24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0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8" fillId="11" borderId="18" xfId="0" applyFont="1" applyFill="1" applyBorder="1"/>
    <xf numFmtId="167" fontId="0" fillId="11" borderId="19" xfId="0" applyNumberFormat="1" applyFill="1" applyBorder="1" applyAlignment="1">
      <alignment horizontal="center" vertical="center"/>
    </xf>
    <xf numFmtId="167" fontId="0" fillId="11" borderId="20" xfId="0" applyNumberFormat="1" applyFill="1" applyBorder="1" applyAlignment="1">
      <alignment horizontal="center" vertical="center"/>
    </xf>
    <xf numFmtId="0" fontId="4" fillId="2" borderId="21" xfId="0" applyFont="1" applyFill="1" applyBorder="1"/>
    <xf numFmtId="165" fontId="4" fillId="2" borderId="7" xfId="0" applyNumberFormat="1" applyFont="1" applyFill="1" applyBorder="1" applyAlignment="1">
      <alignment horizontal="center"/>
    </xf>
    <xf numFmtId="0" fontId="4" fillId="2" borderId="23" xfId="0" applyFont="1" applyFill="1" applyBorder="1"/>
    <xf numFmtId="165" fontId="4" fillId="2" borderId="24" xfId="0" applyNumberFormat="1" applyFont="1" applyFill="1" applyBorder="1" applyAlignment="1">
      <alignment horizontal="center"/>
    </xf>
    <xf numFmtId="0" fontId="8" fillId="11" borderId="28" xfId="0" applyFont="1" applyFill="1" applyBorder="1"/>
    <xf numFmtId="164" fontId="0" fillId="0" borderId="29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41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147052</xdr:colOff>
      <xdr:row>3</xdr:row>
      <xdr:rowOff>160421</xdr:rowOff>
    </xdr:from>
    <xdr:to>
      <xdr:col>0</xdr:col>
      <xdr:colOff>1991894</xdr:colOff>
      <xdr:row>6</xdr:row>
      <xdr:rowOff>40105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F019DB1-4AF0-5614-201F-FDE09B865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  <a14:imgEffect>
                    <a14:saturation sat="2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52" y="728579"/>
          <a:ext cx="1844842" cy="7085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E19CA-4316-4F19-8B90-F8F0BD1E1FA4}" name="Tableau1" displayName="Tableau1" ref="C6:E9" totalsRowShown="0" headerRowDxfId="40" dataDxfId="39">
  <autoFilter ref="C6:E9" xr:uid="{924E19CA-4316-4F19-8B90-F8F0BD1E1FA4}"/>
  <tableColumns count="3">
    <tableColumn id="1" xr3:uid="{189AF0A8-8CD2-4AE5-8E30-6D1B2C7AB8DF}" name="Offre" dataDxfId="38"/>
    <tableColumn id="3" xr3:uid="{8E206D85-62DC-4108-AC1C-B37C86EA0018}" name="Descriptif" dataDxfId="37"/>
    <tableColumn id="2" xr3:uid="{E638A3C7-377D-4073-BAC0-836AA0D9A205}" name="Prix mensuel (€)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5CE48C-507A-4CFE-8AD9-1F38AA8C4B28}" name="Tableau3" displayName="Tableau3" ref="A5:A13" totalsRowShown="0" headerRowDxfId="35" dataDxfId="34" headerRowBorderDxfId="32" tableBorderDxfId="33">
  <autoFilter ref="A5:A13" xr:uid="{385CE48C-507A-4CFE-8AD9-1F38AA8C4B28}"/>
  <tableColumns count="1">
    <tableColumn id="1" xr3:uid="{0C031465-4A7F-406D-8ABE-DBB5B8841CE7}" name="Services de cybersécurité 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CD98F-4584-417F-A585-7F355970EA28}" name="Tableau4" displayName="Tableau4" ref="C13:D15" totalsRowShown="0" dataDxfId="30">
  <autoFilter ref="C13:D15" xr:uid="{E57CD98F-4584-417F-A585-7F355970EA28}"/>
  <tableColumns count="2">
    <tableColumn id="1" xr3:uid="{B927E7B7-3C38-4CB4-8E9E-7F60CE92C8D3}" name="Modèles marketing" dataDxfId="29"/>
    <tableColumn id="2" xr3:uid="{19527F5E-6F01-42C9-B016-4B79E4F5027D}" name="Offres concernées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4A7D57-9FA9-4BAC-AEFF-64A95E5FC631}" name="Tableau2" displayName="Tableau2" ref="A3:M7" totalsRowShown="0" headerRowDxfId="27" tableBorderDxfId="26">
  <autoFilter ref="A3:M7" xr:uid="{8E4A7D57-9FA9-4BAC-AEFF-64A95E5FC631}"/>
  <tableColumns count="13">
    <tableColumn id="1" xr3:uid="{687C293B-3EF2-441E-81DF-CDE6DE3D1BDE}" name="Offre" dataDxfId="24" totalsRowDxfId="25"/>
    <tableColumn id="3" xr3:uid="{F31782D2-EE64-4C0B-97BC-174B7433CFD7}" name="janv.-23" dataDxfId="22" totalsRowDxfId="23"/>
    <tableColumn id="4" xr3:uid="{BDB8CD61-C37F-4641-8A25-DFC6B69C8DB6}" name="févr.-23" dataDxfId="20" totalsRowDxfId="21"/>
    <tableColumn id="5" xr3:uid="{9D528650-80DD-4B75-B6F7-5C760D9E7848}" name="mars-23" dataDxfId="18" totalsRowDxfId="19"/>
    <tableColumn id="6" xr3:uid="{FA4B900B-811F-4A6B-AA9A-B157B699C043}" name="avr.-23" dataDxfId="16" totalsRowDxfId="17"/>
    <tableColumn id="7" xr3:uid="{1445C4D6-94E5-4BC1-B4C4-3F6F399C5E50}" name="mai-23" dataDxfId="14" totalsRowDxfId="15"/>
    <tableColumn id="8" xr3:uid="{9CCEF13D-2DF1-4745-B6FC-803950D304A4}" name="juin-23" dataDxfId="12" totalsRowDxfId="13"/>
    <tableColumn id="9" xr3:uid="{C680B669-0D0B-402D-96F3-E15F4D8EEB4B}" name="juil.-23" dataDxfId="10" totalsRowDxfId="11">
      <calculatedColumnFormula>Tableau2[[#This Row],[juin-23]]*(1+0.2)</calculatedColumnFormula>
    </tableColumn>
    <tableColumn id="10" xr3:uid="{494F1914-1E41-41DE-BEA9-F47A64822C54}" name="août-23" dataDxfId="8" totalsRowDxfId="9"/>
    <tableColumn id="11" xr3:uid="{130C34E7-9D2E-455F-BEFC-BEB409B0C079}" name="sept.-23" dataDxfId="6" totalsRowDxfId="7"/>
    <tableColumn id="12" xr3:uid="{0AD3414E-6A28-4212-AF2D-7AA8B518D46A}" name="oct.-23" dataDxfId="4" totalsRowDxfId="5"/>
    <tableColumn id="13" xr3:uid="{7F9C56C2-64E4-4D3D-8393-ED7F8C595256}" name="nov.-23" dataDxfId="2" totalsRowDxfId="3"/>
    <tableColumn id="14" xr3:uid="{46AFFA60-4C2F-4E47-BCA7-D9915CFF42E5}" name="déc.-23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worryscomp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C667-F2AF-48DE-B33B-20B5FED3BF8F}">
  <dimension ref="A5:E23"/>
  <sheetViews>
    <sheetView tabSelected="1" topLeftCell="A3" workbookViewId="0">
      <selection activeCell="F13" sqref="F13"/>
    </sheetView>
  </sheetViews>
  <sheetFormatPr defaultColWidth="11.42578125" defaultRowHeight="14.45"/>
  <cols>
    <col min="1" max="1" width="26.85546875" customWidth="1"/>
    <col min="2" max="2" width="18.85546875" bestFit="1" customWidth="1"/>
    <col min="3" max="3" width="19" customWidth="1"/>
    <col min="4" max="4" width="64.140625" bestFit="1" customWidth="1"/>
    <col min="5" max="5" width="18.85546875" bestFit="1" customWidth="1"/>
  </cols>
  <sheetData>
    <row r="5" spans="1:5">
      <c r="A5" s="14" t="s">
        <v>0</v>
      </c>
    </row>
    <row r="6" spans="1:5">
      <c r="A6" s="11" t="s">
        <v>1</v>
      </c>
      <c r="C6" s="10" t="s">
        <v>2</v>
      </c>
      <c r="D6" s="10" t="s">
        <v>3</v>
      </c>
      <c r="E6" s="10" t="s">
        <v>4</v>
      </c>
    </row>
    <row r="7" spans="1:5">
      <c r="A7" s="12" t="s">
        <v>5</v>
      </c>
      <c r="C7" s="10" t="s">
        <v>6</v>
      </c>
      <c r="D7" s="10" t="s">
        <v>7</v>
      </c>
      <c r="E7" s="10">
        <v>10</v>
      </c>
    </row>
    <row r="8" spans="1:5">
      <c r="A8" s="11" t="s">
        <v>8</v>
      </c>
      <c r="C8" s="10" t="s">
        <v>9</v>
      </c>
      <c r="D8" s="10" t="s">
        <v>10</v>
      </c>
      <c r="E8" s="10">
        <v>20</v>
      </c>
    </row>
    <row r="9" spans="1:5">
      <c r="A9" s="15" t="s">
        <v>11</v>
      </c>
      <c r="C9" s="10" t="s">
        <v>12</v>
      </c>
      <c r="D9" s="10" t="s">
        <v>13</v>
      </c>
      <c r="E9" s="10">
        <v>30</v>
      </c>
    </row>
    <row r="10" spans="1:5">
      <c r="A10" s="16" t="s">
        <v>14</v>
      </c>
    </row>
    <row r="11" spans="1:5">
      <c r="A11" s="10" t="s">
        <v>15</v>
      </c>
    </row>
    <row r="12" spans="1:5">
      <c r="A12" s="16" t="s">
        <v>16</v>
      </c>
    </row>
    <row r="13" spans="1:5">
      <c r="A13" s="10" t="s">
        <v>17</v>
      </c>
      <c r="C13" t="s">
        <v>18</v>
      </c>
      <c r="D13" s="6" t="s">
        <v>19</v>
      </c>
    </row>
    <row r="14" spans="1:5">
      <c r="C14" s="6" t="s">
        <v>20</v>
      </c>
      <c r="D14" s="6" t="s">
        <v>21</v>
      </c>
    </row>
    <row r="15" spans="1:5">
      <c r="C15" s="6" t="s">
        <v>22</v>
      </c>
      <c r="D15" s="6" t="s">
        <v>23</v>
      </c>
    </row>
    <row r="17" spans="2:4" ht="23.45">
      <c r="C17" s="71" t="s">
        <v>24</v>
      </c>
      <c r="D17" s="71"/>
    </row>
    <row r="18" spans="2:4">
      <c r="B18" s="19" t="s">
        <v>25</v>
      </c>
      <c r="C18" s="19" t="s">
        <v>26</v>
      </c>
      <c r="D18" s="19" t="s">
        <v>27</v>
      </c>
    </row>
    <row r="19" spans="2:4">
      <c r="B19" s="28" t="s">
        <v>28</v>
      </c>
      <c r="C19" s="28">
        <v>50</v>
      </c>
      <c r="D19" s="28">
        <v>45</v>
      </c>
    </row>
    <row r="20" spans="2:4">
      <c r="B20" s="29" t="s">
        <v>29</v>
      </c>
      <c r="C20" s="29">
        <v>10</v>
      </c>
      <c r="D20" s="29">
        <v>7</v>
      </c>
    </row>
    <row r="21" spans="2:4">
      <c r="B21" s="30" t="s">
        <v>30</v>
      </c>
      <c r="C21" s="30">
        <v>20</v>
      </c>
      <c r="D21" s="30">
        <v>13</v>
      </c>
    </row>
    <row r="22" spans="2:4">
      <c r="B22" s="31" t="s">
        <v>31</v>
      </c>
      <c r="C22" s="31">
        <v>20</v>
      </c>
      <c r="D22" s="31">
        <v>15</v>
      </c>
    </row>
    <row r="23" spans="2:4">
      <c r="B23" s="32" t="s">
        <v>32</v>
      </c>
      <c r="C23" s="1"/>
      <c r="D23" s="32">
        <v>20</v>
      </c>
    </row>
  </sheetData>
  <mergeCells count="1">
    <mergeCell ref="C17:D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A05E-8AF7-4F9E-A030-9B204766FB80}">
  <dimension ref="A2:M7"/>
  <sheetViews>
    <sheetView topLeftCell="C1" zoomScale="110" zoomScaleNormal="110" workbookViewId="0">
      <selection activeCell="G7" sqref="G7"/>
    </sheetView>
  </sheetViews>
  <sheetFormatPr defaultColWidth="11.42578125" defaultRowHeight="14.45"/>
  <cols>
    <col min="1" max="1" width="11.42578125" bestFit="1" customWidth="1"/>
    <col min="2" max="2" width="12.140625" bestFit="1" customWidth="1"/>
    <col min="3" max="3" width="11.85546875" bestFit="1" customWidth="1"/>
    <col min="4" max="4" width="12.140625" bestFit="1" customWidth="1"/>
    <col min="5" max="6" width="11.140625" bestFit="1" customWidth="1"/>
    <col min="7" max="7" width="17.85546875" customWidth="1"/>
    <col min="8" max="8" width="11.140625" bestFit="1" customWidth="1"/>
    <col min="9" max="9" width="11.85546875" bestFit="1" customWidth="1"/>
    <col min="10" max="10" width="12.140625" bestFit="1" customWidth="1"/>
    <col min="11" max="11" width="11.140625" bestFit="1" customWidth="1"/>
    <col min="12" max="12" width="11.5703125" bestFit="1" customWidth="1"/>
    <col min="13" max="13" width="11.42578125" bestFit="1" customWidth="1"/>
    <col min="16" max="16" width="6.140625" bestFit="1" customWidth="1"/>
    <col min="17" max="17" width="19.7109375" bestFit="1" customWidth="1"/>
  </cols>
  <sheetData>
    <row r="2" spans="1:13" ht="21">
      <c r="A2" s="4"/>
      <c r="B2" s="72" t="s">
        <v>33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>
      <c r="A3" s="6" t="s">
        <v>2</v>
      </c>
      <c r="B3" s="17" t="s">
        <v>34</v>
      </c>
      <c r="C3" s="17" t="s">
        <v>35</v>
      </c>
      <c r="D3" s="17" t="s">
        <v>36</v>
      </c>
      <c r="E3" s="17" t="s">
        <v>37</v>
      </c>
      <c r="F3" s="17" t="s">
        <v>38</v>
      </c>
      <c r="G3" s="17" t="s">
        <v>39</v>
      </c>
      <c r="H3" s="17" t="s">
        <v>40</v>
      </c>
      <c r="I3" s="17" t="s">
        <v>41</v>
      </c>
      <c r="J3" s="17" t="s">
        <v>42</v>
      </c>
      <c r="K3" s="17" t="s">
        <v>43</v>
      </c>
      <c r="L3" s="17" t="s">
        <v>44</v>
      </c>
      <c r="M3" s="17" t="s">
        <v>45</v>
      </c>
    </row>
    <row r="4" spans="1:13">
      <c r="A4" s="13" t="s">
        <v>6</v>
      </c>
      <c r="B4" s="27">
        <v>930</v>
      </c>
      <c r="C4" s="26">
        <f>B4*(1+0.15)</f>
        <v>1069.5</v>
      </c>
      <c r="D4" s="26">
        <f t="shared" ref="D4:F4" si="0">C4*(1+0.15)</f>
        <v>1229.925</v>
      </c>
      <c r="E4" s="26">
        <f t="shared" si="0"/>
        <v>1414.4137499999999</v>
      </c>
      <c r="F4" s="26">
        <f t="shared" si="0"/>
        <v>1626.5758124999998</v>
      </c>
      <c r="G4" s="27">
        <v>1400</v>
      </c>
      <c r="H4" s="26">
        <f>G4*(1+0.2)</f>
        <v>1680</v>
      </c>
      <c r="I4" s="26">
        <f t="shared" ref="I4:M4" si="1">H4*(1+0.2)</f>
        <v>2016</v>
      </c>
      <c r="J4" s="26">
        <f t="shared" si="1"/>
        <v>2419.1999999999998</v>
      </c>
      <c r="K4" s="26">
        <f t="shared" si="1"/>
        <v>2903.0399999999995</v>
      </c>
      <c r="L4" s="26">
        <f t="shared" si="1"/>
        <v>3483.6479999999992</v>
      </c>
      <c r="M4" s="26">
        <f t="shared" si="1"/>
        <v>4180.3775999999989</v>
      </c>
    </row>
    <row r="5" spans="1:13">
      <c r="A5" s="13" t="s">
        <v>9</v>
      </c>
      <c r="B5" s="27">
        <v>620</v>
      </c>
      <c r="C5" s="26">
        <f>B5*(1+0.2)</f>
        <v>744</v>
      </c>
      <c r="D5" s="26">
        <f t="shared" ref="D5:F5" si="2">C5*(1+0.2)</f>
        <v>892.8</v>
      </c>
      <c r="E5" s="26">
        <f t="shared" si="2"/>
        <v>1071.3599999999999</v>
      </c>
      <c r="F5" s="26">
        <f t="shared" si="2"/>
        <v>1285.6319999999998</v>
      </c>
      <c r="G5" s="27">
        <v>980</v>
      </c>
      <c r="H5" s="26">
        <f t="shared" ref="H5:M5" si="3">G5*(1+0.2)</f>
        <v>1176</v>
      </c>
      <c r="I5" s="26">
        <f t="shared" si="3"/>
        <v>1411.2</v>
      </c>
      <c r="J5" s="26">
        <f t="shared" si="3"/>
        <v>1693.44</v>
      </c>
      <c r="K5" s="26">
        <f t="shared" si="3"/>
        <v>2032.1279999999999</v>
      </c>
      <c r="L5" s="26">
        <f t="shared" si="3"/>
        <v>2438.5535999999997</v>
      </c>
      <c r="M5" s="26">
        <f t="shared" si="3"/>
        <v>2926.2643199999998</v>
      </c>
    </row>
    <row r="6" spans="1:13">
      <c r="A6" s="5" t="s">
        <v>12</v>
      </c>
      <c r="B6" s="26">
        <v>210</v>
      </c>
      <c r="C6" s="26">
        <f>B6*(1+0.5)</f>
        <v>315</v>
      </c>
      <c r="D6" s="26">
        <f t="shared" ref="D6:E6" si="4">C6*(1+0.5)</f>
        <v>472.5</v>
      </c>
      <c r="E6" s="26">
        <f t="shared" si="4"/>
        <v>708.75</v>
      </c>
      <c r="F6" s="26">
        <f>E6*(1+0.5)</f>
        <v>1063.125</v>
      </c>
      <c r="G6" s="26">
        <v>950</v>
      </c>
      <c r="H6" s="26">
        <f>G6*(1+0.5)</f>
        <v>1425</v>
      </c>
      <c r="I6" s="26">
        <f t="shared" ref="I6:M6" si="5">H6*(1+0.5)</f>
        <v>2137.5</v>
      </c>
      <c r="J6" s="26">
        <f t="shared" si="5"/>
        <v>3206.25</v>
      </c>
      <c r="K6" s="26">
        <f t="shared" si="5"/>
        <v>4809.375</v>
      </c>
      <c r="L6" s="26">
        <f t="shared" si="5"/>
        <v>7214.0625</v>
      </c>
      <c r="M6" s="26">
        <f t="shared" si="5"/>
        <v>10821.09375</v>
      </c>
    </row>
    <row r="7" spans="1:13" s="10" customFormat="1" ht="105">
      <c r="A7" s="33"/>
      <c r="B7" s="34"/>
      <c r="C7" s="34" t="s">
        <v>46</v>
      </c>
      <c r="D7" s="35"/>
      <c r="E7" s="35"/>
      <c r="F7" s="35"/>
      <c r="G7" s="34" t="s">
        <v>47</v>
      </c>
      <c r="H7" s="34" t="s">
        <v>48</v>
      </c>
      <c r="I7" s="34" t="s">
        <v>49</v>
      </c>
      <c r="J7" s="35"/>
      <c r="K7" s="35"/>
      <c r="L7" s="35"/>
      <c r="M7" s="36"/>
    </row>
  </sheetData>
  <mergeCells count="1">
    <mergeCell ref="B2:M2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25B3-8510-4176-9F38-C454C8EA1929}">
  <dimension ref="A2:O6"/>
  <sheetViews>
    <sheetView topLeftCell="E1" zoomScale="110" zoomScaleNormal="110" workbookViewId="0">
      <selection activeCell="E10" sqref="E10"/>
    </sheetView>
  </sheetViews>
  <sheetFormatPr defaultColWidth="11.42578125" defaultRowHeight="14.45"/>
  <sheetData>
    <row r="2" spans="1:15">
      <c r="A2" s="73" t="s">
        <v>50</v>
      </c>
      <c r="B2" s="73"/>
      <c r="C2" s="37">
        <v>44927</v>
      </c>
      <c r="D2" s="37">
        <v>44958</v>
      </c>
      <c r="E2" s="37">
        <v>44986</v>
      </c>
      <c r="F2" s="37">
        <v>45017</v>
      </c>
      <c r="G2" s="37">
        <v>45047</v>
      </c>
      <c r="H2" s="37">
        <v>45078</v>
      </c>
      <c r="I2" s="37">
        <v>45108</v>
      </c>
      <c r="J2" s="37">
        <v>45139</v>
      </c>
      <c r="K2" s="37">
        <v>45170</v>
      </c>
      <c r="L2" s="37">
        <v>45200</v>
      </c>
      <c r="M2" s="37">
        <v>45231</v>
      </c>
      <c r="N2" s="37">
        <v>45261</v>
      </c>
    </row>
    <row r="3" spans="1:15">
      <c r="A3" s="75" t="s">
        <v>6</v>
      </c>
      <c r="B3" s="75"/>
      <c r="C3" s="8">
        <f>10*'Prévisions en souscriptions'!B4</f>
        <v>9300</v>
      </c>
      <c r="D3" s="8">
        <f>10*'Prévisions en souscriptions'!C4</f>
        <v>10695</v>
      </c>
      <c r="E3" s="8">
        <f>10*'Prévisions en souscriptions'!D4</f>
        <v>12299.25</v>
      </c>
      <c r="F3" s="8">
        <f>10*'Prévisions en souscriptions'!E4</f>
        <v>14144.137499999999</v>
      </c>
      <c r="G3" s="8">
        <f>10*'Prévisions en souscriptions'!F4</f>
        <v>16265.758124999997</v>
      </c>
      <c r="H3" s="8">
        <f>10*'Prévisions en souscriptions'!G4</f>
        <v>14000</v>
      </c>
      <c r="I3" s="8">
        <f>10*'Prévisions en souscriptions'!H4</f>
        <v>16800</v>
      </c>
      <c r="J3" s="8">
        <f>10*'Prévisions en souscriptions'!I4</f>
        <v>20160</v>
      </c>
      <c r="K3" s="8">
        <f>10*'Prévisions en souscriptions'!J4</f>
        <v>24192</v>
      </c>
      <c r="L3" s="8">
        <f>10*'Prévisions en souscriptions'!K4</f>
        <v>29030.399999999994</v>
      </c>
      <c r="M3" s="8">
        <f>10*'Prévisions en souscriptions'!L4</f>
        <v>34836.479999999996</v>
      </c>
      <c r="N3" s="8">
        <f>10*'Prévisions en souscriptions'!M4</f>
        <v>41803.775999999991</v>
      </c>
    </row>
    <row r="4" spans="1:15">
      <c r="A4" s="75" t="s">
        <v>51</v>
      </c>
      <c r="B4" s="75"/>
      <c r="C4" s="8">
        <f>20*'Prévisions en souscriptions'!B5</f>
        <v>12400</v>
      </c>
      <c r="D4" s="8">
        <f>20*'Prévisions en souscriptions'!C5</f>
        <v>14880</v>
      </c>
      <c r="E4" s="8">
        <f>20*'Prévisions en souscriptions'!D5</f>
        <v>17856</v>
      </c>
      <c r="F4" s="8">
        <f>20*'Prévisions en souscriptions'!E5</f>
        <v>21427.199999999997</v>
      </c>
      <c r="G4" s="8">
        <f>20*'Prévisions en souscriptions'!F5</f>
        <v>25712.639999999996</v>
      </c>
      <c r="H4" s="8">
        <f>20*'Prévisions en souscriptions'!G5</f>
        <v>19600</v>
      </c>
      <c r="I4" s="8">
        <f>20*'Prévisions en souscriptions'!H5</f>
        <v>23520</v>
      </c>
      <c r="J4" s="8">
        <f>20*'Prévisions en souscriptions'!I5</f>
        <v>28224</v>
      </c>
      <c r="K4" s="8">
        <f>20*'Prévisions en souscriptions'!J5</f>
        <v>33868.800000000003</v>
      </c>
      <c r="L4" s="8">
        <f>20*'Prévisions en souscriptions'!K5</f>
        <v>40642.559999999998</v>
      </c>
      <c r="M4" s="8">
        <f>20*'Prévisions en souscriptions'!L5</f>
        <v>48771.071999999993</v>
      </c>
      <c r="N4" s="8">
        <f>20*'Prévisions en souscriptions'!M5</f>
        <v>58525.286399999997</v>
      </c>
    </row>
    <row r="5" spans="1:15">
      <c r="A5" s="75" t="s">
        <v>52</v>
      </c>
      <c r="B5" s="75"/>
      <c r="C5" s="8">
        <f>30*'Prévisions en souscriptions'!B6</f>
        <v>6300</v>
      </c>
      <c r="D5" s="8">
        <f>30*'Prévisions en souscriptions'!C6</f>
        <v>9450</v>
      </c>
      <c r="E5" s="8">
        <f>30*'Prévisions en souscriptions'!D6</f>
        <v>14175</v>
      </c>
      <c r="F5" s="8">
        <f>30*'Prévisions en souscriptions'!E6</f>
        <v>21262.5</v>
      </c>
      <c r="G5" s="8">
        <f>30*'Prévisions en souscriptions'!F6</f>
        <v>31893.75</v>
      </c>
      <c r="H5" s="8">
        <f>30*'Prévisions en souscriptions'!G6</f>
        <v>28500</v>
      </c>
      <c r="I5" s="8">
        <f>30*'Prévisions en souscriptions'!H6</f>
        <v>42750</v>
      </c>
      <c r="J5" s="8">
        <f>30*'Prévisions en souscriptions'!I6</f>
        <v>64125</v>
      </c>
      <c r="K5" s="8">
        <f>30*'Prévisions en souscriptions'!J6</f>
        <v>96187.5</v>
      </c>
      <c r="L5" s="8">
        <f>30*'Prévisions en souscriptions'!K6</f>
        <v>144281.25</v>
      </c>
      <c r="M5" s="8">
        <f>30*'Prévisions en souscriptions'!L6</f>
        <v>216421.875</v>
      </c>
      <c r="N5" s="8">
        <f>30*'Prévisions en souscriptions'!M6</f>
        <v>324632.8125</v>
      </c>
    </row>
    <row r="6" spans="1:15" ht="18.600000000000001">
      <c r="A6" s="74" t="s">
        <v>53</v>
      </c>
      <c r="B6" s="74"/>
      <c r="C6" s="9">
        <f>SUM(C3:C5)</f>
        <v>28000</v>
      </c>
      <c r="D6" s="9">
        <f t="shared" ref="D6:N6" si="0">SUM(D3:D5)</f>
        <v>35025</v>
      </c>
      <c r="E6" s="9">
        <f t="shared" si="0"/>
        <v>44330.25</v>
      </c>
      <c r="F6" s="9">
        <f t="shared" si="0"/>
        <v>56833.837499999994</v>
      </c>
      <c r="G6" s="9">
        <f t="shared" si="0"/>
        <v>73872.148124999992</v>
      </c>
      <c r="H6" s="9">
        <f t="shared" si="0"/>
        <v>62100</v>
      </c>
      <c r="I6" s="9">
        <f t="shared" si="0"/>
        <v>83070</v>
      </c>
      <c r="J6" s="9">
        <f t="shared" si="0"/>
        <v>112509</v>
      </c>
      <c r="K6" s="9">
        <f t="shared" si="0"/>
        <v>154248.29999999999</v>
      </c>
      <c r="L6" s="9">
        <f t="shared" si="0"/>
        <v>213954.21</v>
      </c>
      <c r="M6" s="9">
        <f t="shared" si="0"/>
        <v>300029.42700000003</v>
      </c>
      <c r="N6" s="9">
        <f t="shared" si="0"/>
        <v>424961.8749</v>
      </c>
      <c r="O6" s="38">
        <f>SUM(C6:N6)</f>
        <v>1588934.0475250001</v>
      </c>
    </row>
  </sheetData>
  <mergeCells count="5">
    <mergeCell ref="A2:B2"/>
    <mergeCell ref="A6:B6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F6A8-D099-4AC7-A7B9-9797E900F392}">
  <dimension ref="A2:H37"/>
  <sheetViews>
    <sheetView topLeftCell="C16" zoomScale="95" workbookViewId="0">
      <selection activeCell="E16" sqref="E16"/>
    </sheetView>
  </sheetViews>
  <sheetFormatPr defaultColWidth="11.42578125" defaultRowHeight="14.45"/>
  <cols>
    <col min="1" max="1" width="33" customWidth="1"/>
    <col min="2" max="2" width="21.140625" customWidth="1"/>
    <col min="3" max="3" width="21.5703125" customWidth="1"/>
    <col min="4" max="4" width="22.140625" customWidth="1"/>
    <col min="6" max="6" width="21.42578125" customWidth="1"/>
    <col min="8" max="8" width="86.42578125" customWidth="1"/>
  </cols>
  <sheetData>
    <row r="2" spans="1:6" ht="15" thickBot="1"/>
    <row r="3" spans="1:6">
      <c r="A3" s="77"/>
      <c r="B3" s="23"/>
      <c r="C3" s="24"/>
      <c r="D3" s="25"/>
    </row>
    <row r="4" spans="1:6">
      <c r="A4" s="78"/>
      <c r="B4" s="7"/>
      <c r="C4" s="6"/>
      <c r="D4" s="22"/>
    </row>
    <row r="5" spans="1:6" ht="36">
      <c r="A5" s="78"/>
      <c r="B5" s="68"/>
      <c r="C5" s="69" t="s">
        <v>54</v>
      </c>
      <c r="D5" s="70"/>
    </row>
    <row r="6" spans="1:6">
      <c r="A6" s="78"/>
      <c r="B6" s="7"/>
      <c r="C6" s="6"/>
      <c r="D6" s="22"/>
      <c r="E6" s="6"/>
    </row>
    <row r="7" spans="1:6">
      <c r="A7" s="78"/>
      <c r="B7" s="7"/>
      <c r="C7" s="6"/>
      <c r="D7" s="22"/>
      <c r="F7" s="6"/>
    </row>
    <row r="8" spans="1:6">
      <c r="A8" s="78"/>
      <c r="B8" s="76" t="s">
        <v>55</v>
      </c>
      <c r="C8" s="75"/>
      <c r="D8" s="75"/>
    </row>
    <row r="9" spans="1:6" ht="15" thickBot="1">
      <c r="A9" s="78"/>
      <c r="B9" s="75"/>
      <c r="C9" s="75"/>
      <c r="D9" s="75"/>
    </row>
    <row r="10" spans="1:6" ht="18.95" thickBot="1">
      <c r="A10" s="63" t="s">
        <v>56</v>
      </c>
      <c r="B10" s="67">
        <v>2023</v>
      </c>
      <c r="C10" s="67">
        <v>2024</v>
      </c>
      <c r="D10" s="67">
        <v>2025</v>
      </c>
    </row>
    <row r="11" spans="1:6">
      <c r="A11" s="42" t="s">
        <v>57</v>
      </c>
      <c r="B11" s="64">
        <f>'Prévisions Chiffre d''affaires'!O6</f>
        <v>1588934.0475250001</v>
      </c>
      <c r="C11" s="65">
        <f>B11*(1+0.2)</f>
        <v>1906720.8570300001</v>
      </c>
      <c r="D11" s="66">
        <f>C11*(1+0.3)</f>
        <v>2478737.114139</v>
      </c>
    </row>
    <row r="12" spans="1:6">
      <c r="A12" s="43" t="s">
        <v>58</v>
      </c>
      <c r="B12" s="40">
        <f>B11</f>
        <v>1588934.0475250001</v>
      </c>
      <c r="C12" s="39">
        <f t="shared" ref="C12:D12" si="0">C11</f>
        <v>1906720.8570300001</v>
      </c>
      <c r="D12" s="44">
        <f t="shared" si="0"/>
        <v>2478737.114139</v>
      </c>
    </row>
    <row r="13" spans="1:6">
      <c r="A13" s="45" t="s">
        <v>59</v>
      </c>
      <c r="B13" s="41">
        <v>40000</v>
      </c>
      <c r="C13" s="18">
        <v>0</v>
      </c>
      <c r="D13" s="46">
        <v>0</v>
      </c>
    </row>
    <row r="14" spans="1:6">
      <c r="A14" s="45" t="s">
        <v>60</v>
      </c>
      <c r="B14" s="41">
        <v>12000</v>
      </c>
      <c r="C14" s="18">
        <v>0</v>
      </c>
      <c r="D14" s="46">
        <v>0</v>
      </c>
    </row>
    <row r="15" spans="1:6">
      <c r="A15" s="45" t="s">
        <v>61</v>
      </c>
      <c r="B15" s="41">
        <v>90000</v>
      </c>
      <c r="C15" s="3">
        <v>0</v>
      </c>
      <c r="D15" s="47">
        <v>0</v>
      </c>
    </row>
    <row r="16" spans="1:6" ht="15" thickBot="1">
      <c r="A16" s="48" t="s">
        <v>62</v>
      </c>
      <c r="B16" s="49">
        <f>SUM(B13:B15)</f>
        <v>142000</v>
      </c>
      <c r="C16" s="50">
        <v>0</v>
      </c>
      <c r="D16" s="51">
        <v>0</v>
      </c>
    </row>
    <row r="17" spans="1:8" ht="15" thickBot="1">
      <c r="A17" s="52"/>
      <c r="B17" s="52"/>
      <c r="C17" s="2"/>
      <c r="D17" s="55"/>
    </row>
    <row r="18" spans="1:8" ht="18.600000000000001">
      <c r="A18" s="56" t="s">
        <v>63</v>
      </c>
      <c r="B18" s="57"/>
      <c r="C18" s="57"/>
      <c r="D18" s="58"/>
    </row>
    <row r="19" spans="1:8">
      <c r="A19" s="45" t="s">
        <v>64</v>
      </c>
      <c r="B19" s="41">
        <v>150000</v>
      </c>
      <c r="C19" s="41">
        <v>200000</v>
      </c>
      <c r="D19" s="41">
        <v>200000</v>
      </c>
      <c r="F19" s="79"/>
      <c r="G19" s="80"/>
      <c r="H19" s="80"/>
    </row>
    <row r="20" spans="1:8">
      <c r="A20" s="45" t="s">
        <v>65</v>
      </c>
      <c r="B20" s="41">
        <v>50000</v>
      </c>
      <c r="C20" s="41">
        <v>100000</v>
      </c>
      <c r="D20" s="41">
        <v>150000</v>
      </c>
      <c r="F20" s="80"/>
      <c r="G20" s="80"/>
      <c r="H20" s="80"/>
    </row>
    <row r="21" spans="1:8">
      <c r="A21" s="53" t="s">
        <v>66</v>
      </c>
      <c r="B21" s="41">
        <v>12000</v>
      </c>
      <c r="C21" s="41">
        <v>24000</v>
      </c>
      <c r="D21" s="41">
        <v>36000</v>
      </c>
      <c r="F21" s="80"/>
      <c r="G21" s="80"/>
      <c r="H21" s="80"/>
    </row>
    <row r="22" spans="1:8">
      <c r="A22" s="53" t="s">
        <v>67</v>
      </c>
      <c r="B22" s="41">
        <v>25000</v>
      </c>
      <c r="C22" s="41">
        <v>15000</v>
      </c>
      <c r="D22" s="41">
        <v>25000</v>
      </c>
      <c r="F22" s="80"/>
      <c r="G22" s="80"/>
      <c r="H22" s="80"/>
    </row>
    <row r="23" spans="1:8">
      <c r="A23" s="53" t="s">
        <v>68</v>
      </c>
      <c r="B23" s="41">
        <v>14000</v>
      </c>
      <c r="C23" s="41">
        <v>20000</v>
      </c>
      <c r="D23" s="41">
        <v>24500</v>
      </c>
      <c r="F23" s="80"/>
      <c r="G23" s="80"/>
      <c r="H23" s="80"/>
    </row>
    <row r="24" spans="1:8">
      <c r="A24" s="53" t="s">
        <v>69</v>
      </c>
      <c r="B24" s="41">
        <v>7000</v>
      </c>
      <c r="C24" s="41">
        <v>14000</v>
      </c>
      <c r="D24" s="41">
        <v>24000</v>
      </c>
      <c r="F24" s="80"/>
      <c r="G24" s="80"/>
      <c r="H24" s="80"/>
    </row>
    <row r="25" spans="1:8">
      <c r="A25" s="45" t="s">
        <v>70</v>
      </c>
      <c r="B25" s="41">
        <v>160000</v>
      </c>
      <c r="C25" s="41">
        <v>360000</v>
      </c>
      <c r="D25" s="41">
        <v>500000</v>
      </c>
    </row>
    <row r="26" spans="1:8">
      <c r="A26" s="45" t="s">
        <v>71</v>
      </c>
      <c r="B26" s="41">
        <f>0.25*B25</f>
        <v>40000</v>
      </c>
      <c r="C26" s="41">
        <f>0.25*C25</f>
        <v>90000</v>
      </c>
      <c r="D26" s="41">
        <f>0.25*D25</f>
        <v>125000</v>
      </c>
    </row>
    <row r="27" spans="1:8">
      <c r="A27" s="45" t="s">
        <v>72</v>
      </c>
      <c r="B27" s="41">
        <f>(B19+B29)*0.2</f>
        <v>210000</v>
      </c>
      <c r="C27" s="41">
        <f>(C19+C29)*0.2</f>
        <v>120000</v>
      </c>
      <c r="D27" s="41">
        <f>(D19+D29)*0.2</f>
        <v>140000</v>
      </c>
    </row>
    <row r="28" spans="1:8">
      <c r="A28" s="45" t="s">
        <v>73</v>
      </c>
      <c r="B28" s="41">
        <v>0</v>
      </c>
      <c r="C28" s="41">
        <f>B36*0.25</f>
        <v>33358.511881250015</v>
      </c>
      <c r="D28" s="41">
        <f>C36*0.25</f>
        <v>113213.08628718753</v>
      </c>
    </row>
    <row r="29" spans="1:8">
      <c r="A29" s="45" t="s">
        <v>74</v>
      </c>
      <c r="B29" s="41">
        <v>900000</v>
      </c>
      <c r="C29" s="41">
        <v>400000</v>
      </c>
      <c r="D29" s="41">
        <v>500000</v>
      </c>
    </row>
    <row r="30" spans="1:8">
      <c r="A30" s="43" t="s">
        <v>58</v>
      </c>
      <c r="B30" s="21">
        <f>SUM(B19:B29)</f>
        <v>1568000</v>
      </c>
      <c r="C30" s="21">
        <f>SUM(C19:C29)</f>
        <v>1376358.51188125</v>
      </c>
      <c r="D30" s="21">
        <f>SUM(D19:D29)</f>
        <v>1837713.0862871874</v>
      </c>
    </row>
    <row r="31" spans="1:8">
      <c r="A31" s="45" t="s">
        <v>75</v>
      </c>
      <c r="B31" s="20">
        <v>8000</v>
      </c>
      <c r="C31" s="20">
        <v>16000</v>
      </c>
      <c r="D31" s="20">
        <v>16000</v>
      </c>
    </row>
    <row r="32" spans="1:8">
      <c r="A32" s="45" t="s">
        <v>76</v>
      </c>
      <c r="B32" s="20">
        <v>20000</v>
      </c>
      <c r="C32" s="20">
        <v>30000</v>
      </c>
      <c r="D32" s="20">
        <v>40000</v>
      </c>
    </row>
    <row r="33" spans="1:4">
      <c r="A33" s="45" t="s">
        <v>77</v>
      </c>
      <c r="B33" s="20">
        <v>1500</v>
      </c>
      <c r="C33" s="20">
        <v>1510</v>
      </c>
      <c r="D33" s="20">
        <v>1520</v>
      </c>
    </row>
    <row r="34" spans="1:4">
      <c r="A34" s="43" t="s">
        <v>78</v>
      </c>
      <c r="B34" s="21">
        <v>29500</v>
      </c>
      <c r="C34" s="21">
        <v>77510</v>
      </c>
      <c r="D34" s="21">
        <v>97520</v>
      </c>
    </row>
    <row r="35" spans="1:4">
      <c r="A35" s="45"/>
      <c r="B35" s="1"/>
      <c r="C35" s="1"/>
      <c r="D35" s="54"/>
    </row>
    <row r="36" spans="1:4">
      <c r="A36" s="59" t="s">
        <v>79</v>
      </c>
      <c r="B36" s="60">
        <f>(B12+B16)-(B30+B34)</f>
        <v>133434.04752500006</v>
      </c>
      <c r="C36" s="60">
        <f>(C12+C16)-(C30+C34)</f>
        <v>452852.34514875012</v>
      </c>
      <c r="D36" s="60">
        <f>(D12+D16)-(D30+D34)</f>
        <v>543504.02785181254</v>
      </c>
    </row>
    <row r="37" spans="1:4" ht="15" thickBot="1">
      <c r="A37" s="61" t="s">
        <v>80</v>
      </c>
      <c r="B37" s="62">
        <f>B36</f>
        <v>133434.04752500006</v>
      </c>
      <c r="C37" s="62">
        <f>B37+C36</f>
        <v>586286.39267375018</v>
      </c>
      <c r="D37" s="62">
        <f>C37+D36</f>
        <v>1129790.4205255627</v>
      </c>
    </row>
  </sheetData>
  <mergeCells count="3">
    <mergeCell ref="B8:D9"/>
    <mergeCell ref="A3:A9"/>
    <mergeCell ref="F19:H24"/>
  </mergeCells>
  <hyperlinks>
    <hyperlink ref="B8" r:id="rId1" xr:uid="{23B4FBE6-D2A7-42D3-B6E4-DD38F066E0F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Khadidiatou Kane</dc:creator>
  <cp:keywords/>
  <dc:description/>
  <cp:lastModifiedBy>Mame Diarra NIANG</cp:lastModifiedBy>
  <cp:revision/>
  <dcterms:created xsi:type="dcterms:W3CDTF">2023-01-04T09:49:40Z</dcterms:created>
  <dcterms:modified xsi:type="dcterms:W3CDTF">2023-01-10T14:41:32Z</dcterms:modified>
  <cp:category/>
  <cp:contentStatus/>
</cp:coreProperties>
</file>