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tonm\Documents\"/>
    </mc:Choice>
  </mc:AlternateContent>
  <bookViews>
    <workbookView xWindow="0" yWindow="0" windowWidth="57600" windowHeight="19500"/>
  </bookViews>
  <sheets>
    <sheet name="updatedTanguayAndersonData" sheetId="3" r:id="rId1"/>
    <sheet name="oldUpdatedTanguayAndersonData" sheetId="1" r:id="rId2"/>
    <sheet name="LookupTable" sheetId="2" r:id="rId3"/>
  </sheets>
  <calcPr calcId="0"/>
</workbook>
</file>

<file path=xl/calcChain.xml><?xml version="1.0" encoding="utf-8"?>
<calcChain xmlns="http://schemas.openxmlformats.org/spreadsheetml/2006/main">
  <c r="M222" i="1" l="1"/>
  <c r="N222" i="1"/>
  <c r="O222" i="1"/>
  <c r="P222" i="1"/>
  <c r="Q222" i="1"/>
  <c r="R222" i="1"/>
  <c r="S222" i="1"/>
  <c r="T222" i="1"/>
  <c r="U222" i="1"/>
  <c r="V222" i="1"/>
  <c r="W222" i="1"/>
  <c r="X222" i="1"/>
  <c r="M3" i="1"/>
  <c r="N3" i="1"/>
  <c r="O3" i="1"/>
  <c r="P3" i="1"/>
  <c r="Q3" i="1"/>
  <c r="R3" i="1"/>
  <c r="S3" i="1"/>
  <c r="T3" i="1"/>
  <c r="U3" i="1"/>
  <c r="V3" i="1"/>
  <c r="W3" i="1"/>
  <c r="X3" i="1"/>
  <c r="M4" i="1"/>
  <c r="N4" i="1"/>
  <c r="O4" i="1"/>
  <c r="P4" i="1"/>
  <c r="Q4" i="1"/>
  <c r="R4" i="1"/>
  <c r="S4" i="1"/>
  <c r="T4" i="1"/>
  <c r="U4" i="1"/>
  <c r="V4" i="1"/>
  <c r="W4" i="1"/>
  <c r="X4" i="1"/>
  <c r="M5" i="1"/>
  <c r="N5" i="1"/>
  <c r="O5" i="1"/>
  <c r="P5" i="1"/>
  <c r="Q5" i="1"/>
  <c r="R5" i="1"/>
  <c r="S5" i="1"/>
  <c r="T5" i="1"/>
  <c r="U5" i="1"/>
  <c r="V5" i="1"/>
  <c r="W5" i="1"/>
  <c r="X5" i="1"/>
  <c r="M6" i="1"/>
  <c r="N6" i="1"/>
  <c r="O6" i="1"/>
  <c r="P6" i="1"/>
  <c r="Q6" i="1"/>
  <c r="R6" i="1"/>
  <c r="S6" i="1"/>
  <c r="T6" i="1"/>
  <c r="U6" i="1"/>
  <c r="V6" i="1"/>
  <c r="W6" i="1"/>
  <c r="X6" i="1"/>
  <c r="M7" i="1"/>
  <c r="N7" i="1"/>
  <c r="O7" i="1"/>
  <c r="P7" i="1"/>
  <c r="Q7" i="1"/>
  <c r="R7" i="1"/>
  <c r="S7" i="1"/>
  <c r="T7" i="1"/>
  <c r="U7" i="1"/>
  <c r="V7" i="1"/>
  <c r="W7" i="1"/>
  <c r="X7" i="1"/>
  <c r="M8" i="1"/>
  <c r="N8" i="1"/>
  <c r="O8" i="1"/>
  <c r="P8" i="1"/>
  <c r="Q8" i="1"/>
  <c r="R8" i="1"/>
  <c r="S8" i="1"/>
  <c r="T8" i="1"/>
  <c r="U8" i="1"/>
  <c r="V8" i="1"/>
  <c r="W8" i="1"/>
  <c r="X8" i="1"/>
  <c r="M9" i="1"/>
  <c r="N9" i="1"/>
  <c r="O9" i="1"/>
  <c r="P9" i="1"/>
  <c r="Q9" i="1"/>
  <c r="R9" i="1"/>
  <c r="S9" i="1"/>
  <c r="T9" i="1"/>
  <c r="U9" i="1"/>
  <c r="V9" i="1"/>
  <c r="W9" i="1"/>
  <c r="X9" i="1"/>
  <c r="M10" i="1"/>
  <c r="N10" i="1"/>
  <c r="O10" i="1"/>
  <c r="P10" i="1"/>
  <c r="Q10" i="1"/>
  <c r="R10" i="1"/>
  <c r="S10" i="1"/>
  <c r="T10" i="1"/>
  <c r="U10" i="1"/>
  <c r="V10" i="1"/>
  <c r="W10" i="1"/>
  <c r="X10" i="1"/>
  <c r="M11" i="1"/>
  <c r="N11" i="1"/>
  <c r="O11" i="1"/>
  <c r="P11" i="1"/>
  <c r="Q11" i="1"/>
  <c r="R11" i="1"/>
  <c r="S11" i="1"/>
  <c r="T11" i="1"/>
  <c r="U11" i="1"/>
  <c r="V11" i="1"/>
  <c r="W11" i="1"/>
  <c r="X11" i="1"/>
  <c r="M12" i="1"/>
  <c r="N12" i="1"/>
  <c r="O12" i="1"/>
  <c r="P12" i="1"/>
  <c r="Q12" i="1"/>
  <c r="R12" i="1"/>
  <c r="S12" i="1"/>
  <c r="T12" i="1"/>
  <c r="U12" i="1"/>
  <c r="V12" i="1"/>
  <c r="W12" i="1"/>
  <c r="X12" i="1"/>
  <c r="M13" i="1"/>
  <c r="N13" i="1"/>
  <c r="O13" i="1"/>
  <c r="P13" i="1"/>
  <c r="Q13" i="1"/>
  <c r="R13" i="1"/>
  <c r="S13" i="1"/>
  <c r="T13" i="1"/>
  <c r="U13" i="1"/>
  <c r="V13" i="1"/>
  <c r="W13" i="1"/>
  <c r="X13" i="1"/>
  <c r="M14" i="1"/>
  <c r="N14" i="1"/>
  <c r="O14" i="1"/>
  <c r="P14" i="1"/>
  <c r="Q14" i="1"/>
  <c r="R14" i="1"/>
  <c r="S14" i="1"/>
  <c r="T14" i="1"/>
  <c r="U14" i="1"/>
  <c r="V14" i="1"/>
  <c r="W14" i="1"/>
  <c r="X14" i="1"/>
  <c r="M15" i="1"/>
  <c r="N15" i="1"/>
  <c r="O15" i="1"/>
  <c r="P15" i="1"/>
  <c r="Q15" i="1"/>
  <c r="R15" i="1"/>
  <c r="S15" i="1"/>
  <c r="T15" i="1"/>
  <c r="U15" i="1"/>
  <c r="V15" i="1"/>
  <c r="W15" i="1"/>
  <c r="X15" i="1"/>
  <c r="M16" i="1"/>
  <c r="N16" i="1"/>
  <c r="O16" i="1"/>
  <c r="P16" i="1"/>
  <c r="Q16" i="1"/>
  <c r="R16" i="1"/>
  <c r="S16" i="1"/>
  <c r="T16" i="1"/>
  <c r="U16" i="1"/>
  <c r="V16" i="1"/>
  <c r="W16" i="1"/>
  <c r="X16" i="1"/>
  <c r="M17" i="1"/>
  <c r="N17" i="1"/>
  <c r="O17" i="1"/>
  <c r="P17" i="1"/>
  <c r="Q17" i="1"/>
  <c r="R17" i="1"/>
  <c r="S17" i="1"/>
  <c r="T17" i="1"/>
  <c r="U17" i="1"/>
  <c r="V17" i="1"/>
  <c r="W17" i="1"/>
  <c r="X17" i="1"/>
  <c r="M18" i="1"/>
  <c r="N18" i="1"/>
  <c r="O18" i="1"/>
  <c r="P18" i="1"/>
  <c r="Q18" i="1"/>
  <c r="R18" i="1"/>
  <c r="S18" i="1"/>
  <c r="T18" i="1"/>
  <c r="U18" i="1"/>
  <c r="V18" i="1"/>
  <c r="W18" i="1"/>
  <c r="X18" i="1"/>
  <c r="M19" i="1"/>
  <c r="N19" i="1"/>
  <c r="O19" i="1"/>
  <c r="P19" i="1"/>
  <c r="Q19" i="1"/>
  <c r="R19" i="1"/>
  <c r="S19" i="1"/>
  <c r="T19" i="1"/>
  <c r="U19" i="1"/>
  <c r="V19" i="1"/>
  <c r="W19" i="1"/>
  <c r="X19" i="1"/>
  <c r="M20" i="1"/>
  <c r="N20" i="1"/>
  <c r="O20" i="1"/>
  <c r="P20" i="1"/>
  <c r="Q20" i="1"/>
  <c r="R20" i="1"/>
  <c r="S20" i="1"/>
  <c r="T20" i="1"/>
  <c r="U20" i="1"/>
  <c r="V20" i="1"/>
  <c r="W20" i="1"/>
  <c r="X20" i="1"/>
  <c r="M21" i="1"/>
  <c r="N21" i="1"/>
  <c r="O21" i="1"/>
  <c r="P21" i="1"/>
  <c r="Q21" i="1"/>
  <c r="R21" i="1"/>
  <c r="S21" i="1"/>
  <c r="T21" i="1"/>
  <c r="U21" i="1"/>
  <c r="V21" i="1"/>
  <c r="W21" i="1"/>
  <c r="X21" i="1"/>
  <c r="M22" i="1"/>
  <c r="N22" i="1"/>
  <c r="O22" i="1"/>
  <c r="P22" i="1"/>
  <c r="Q22" i="1"/>
  <c r="R22" i="1"/>
  <c r="S22" i="1"/>
  <c r="T22" i="1"/>
  <c r="U22" i="1"/>
  <c r="V22" i="1"/>
  <c r="W22" i="1"/>
  <c r="X22" i="1"/>
  <c r="M23" i="1"/>
  <c r="N23" i="1"/>
  <c r="O23" i="1"/>
  <c r="P23" i="1"/>
  <c r="Q23" i="1"/>
  <c r="R23" i="1"/>
  <c r="S23" i="1"/>
  <c r="T23" i="1"/>
  <c r="U23" i="1"/>
  <c r="V23" i="1"/>
  <c r="W23" i="1"/>
  <c r="X23" i="1"/>
  <c r="M24" i="1"/>
  <c r="N24" i="1"/>
  <c r="O24" i="1"/>
  <c r="P24" i="1"/>
  <c r="Q24" i="1"/>
  <c r="R24" i="1"/>
  <c r="S24" i="1"/>
  <c r="T24" i="1"/>
  <c r="U24" i="1"/>
  <c r="V24" i="1"/>
  <c r="W24" i="1"/>
  <c r="X24" i="1"/>
  <c r="M25" i="1"/>
  <c r="N25" i="1"/>
  <c r="O25" i="1"/>
  <c r="P25" i="1"/>
  <c r="Q25" i="1"/>
  <c r="R25" i="1"/>
  <c r="S25" i="1"/>
  <c r="T25" i="1"/>
  <c r="U25" i="1"/>
  <c r="V25" i="1"/>
  <c r="W25" i="1"/>
  <c r="X25" i="1"/>
  <c r="M26" i="1"/>
  <c r="N26" i="1"/>
  <c r="O26" i="1"/>
  <c r="P26" i="1"/>
  <c r="Q26" i="1"/>
  <c r="R26" i="1"/>
  <c r="S26" i="1"/>
  <c r="T26" i="1"/>
  <c r="U26" i="1"/>
  <c r="V26" i="1"/>
  <c r="W26" i="1"/>
  <c r="X26" i="1"/>
  <c r="M27" i="1"/>
  <c r="N27" i="1"/>
  <c r="O27" i="1"/>
  <c r="P27" i="1"/>
  <c r="Q27" i="1"/>
  <c r="R27" i="1"/>
  <c r="S27" i="1"/>
  <c r="T27" i="1"/>
  <c r="U27" i="1"/>
  <c r="V27" i="1"/>
  <c r="W27" i="1"/>
  <c r="X27" i="1"/>
  <c r="M28" i="1"/>
  <c r="N28" i="1"/>
  <c r="O28" i="1"/>
  <c r="P28" i="1"/>
  <c r="Q28" i="1"/>
  <c r="R28" i="1"/>
  <c r="S28" i="1"/>
  <c r="T28" i="1"/>
  <c r="U28" i="1"/>
  <c r="V28" i="1"/>
  <c r="W28" i="1"/>
  <c r="X28" i="1"/>
  <c r="M29" i="1"/>
  <c r="N29" i="1"/>
  <c r="O29" i="1"/>
  <c r="P29" i="1"/>
  <c r="Q29" i="1"/>
  <c r="R29" i="1"/>
  <c r="S29" i="1"/>
  <c r="T29" i="1"/>
  <c r="U29" i="1"/>
  <c r="V29" i="1"/>
  <c r="W29" i="1"/>
  <c r="X29" i="1"/>
  <c r="M30" i="1"/>
  <c r="N30" i="1"/>
  <c r="O30" i="1"/>
  <c r="P30" i="1"/>
  <c r="Q30" i="1"/>
  <c r="R30" i="1"/>
  <c r="S30" i="1"/>
  <c r="T30" i="1"/>
  <c r="U30" i="1"/>
  <c r="V30" i="1"/>
  <c r="W30" i="1"/>
  <c r="X30" i="1"/>
  <c r="M31" i="1"/>
  <c r="N31" i="1"/>
  <c r="O31" i="1"/>
  <c r="P31" i="1"/>
  <c r="Q31" i="1"/>
  <c r="R31" i="1"/>
  <c r="S31" i="1"/>
  <c r="T31" i="1"/>
  <c r="U31" i="1"/>
  <c r="V31" i="1"/>
  <c r="W31" i="1"/>
  <c r="X31" i="1"/>
  <c r="M32" i="1"/>
  <c r="N32" i="1"/>
  <c r="O32" i="1"/>
  <c r="P32" i="1"/>
  <c r="Q32" i="1"/>
  <c r="R32" i="1"/>
  <c r="S32" i="1"/>
  <c r="T32" i="1"/>
  <c r="U32" i="1"/>
  <c r="V32" i="1"/>
  <c r="W32" i="1"/>
  <c r="X32" i="1"/>
  <c r="M33" i="1"/>
  <c r="N33" i="1"/>
  <c r="O33" i="1"/>
  <c r="P33" i="1"/>
  <c r="Q33" i="1"/>
  <c r="R33" i="1"/>
  <c r="S33" i="1"/>
  <c r="T33" i="1"/>
  <c r="U33" i="1"/>
  <c r="V33" i="1"/>
  <c r="W33" i="1"/>
  <c r="X33" i="1"/>
  <c r="M34" i="1"/>
  <c r="N34" i="1"/>
  <c r="O34" i="1"/>
  <c r="P34" i="1"/>
  <c r="Q34" i="1"/>
  <c r="R34" i="1"/>
  <c r="S34" i="1"/>
  <c r="T34" i="1"/>
  <c r="U34" i="1"/>
  <c r="V34" i="1"/>
  <c r="W34" i="1"/>
  <c r="X34" i="1"/>
  <c r="M35" i="1"/>
  <c r="N35" i="1"/>
  <c r="O35" i="1"/>
  <c r="P35" i="1"/>
  <c r="Q35" i="1"/>
  <c r="R35" i="1"/>
  <c r="S35" i="1"/>
  <c r="T35" i="1"/>
  <c r="U35" i="1"/>
  <c r="V35" i="1"/>
  <c r="W35" i="1"/>
  <c r="X35" i="1"/>
  <c r="M36" i="1"/>
  <c r="N36" i="1"/>
  <c r="O36" i="1"/>
  <c r="P36" i="1"/>
  <c r="Q36" i="1"/>
  <c r="R36" i="1"/>
  <c r="S36" i="1"/>
  <c r="T36" i="1"/>
  <c r="U36" i="1"/>
  <c r="V36" i="1"/>
  <c r="W36" i="1"/>
  <c r="X36" i="1"/>
  <c r="M37" i="1"/>
  <c r="N37" i="1"/>
  <c r="O37" i="1"/>
  <c r="P37" i="1"/>
  <c r="Q37" i="1"/>
  <c r="R37" i="1"/>
  <c r="S37" i="1"/>
  <c r="T37" i="1"/>
  <c r="U37" i="1"/>
  <c r="V37" i="1"/>
  <c r="W37" i="1"/>
  <c r="X37" i="1"/>
  <c r="M38" i="1"/>
  <c r="N38" i="1"/>
  <c r="O38" i="1"/>
  <c r="P38" i="1"/>
  <c r="Q38" i="1"/>
  <c r="R38" i="1"/>
  <c r="S38" i="1"/>
  <c r="T38" i="1"/>
  <c r="U38" i="1"/>
  <c r="V38" i="1"/>
  <c r="W38" i="1"/>
  <c r="X38" i="1"/>
  <c r="M39" i="1"/>
  <c r="N39" i="1"/>
  <c r="O39" i="1"/>
  <c r="P39" i="1"/>
  <c r="Q39" i="1"/>
  <c r="R39" i="1"/>
  <c r="S39" i="1"/>
  <c r="T39" i="1"/>
  <c r="U39" i="1"/>
  <c r="V39" i="1"/>
  <c r="W39" i="1"/>
  <c r="X39" i="1"/>
  <c r="M40" i="1"/>
  <c r="N40" i="1"/>
  <c r="O40" i="1"/>
  <c r="P40" i="1"/>
  <c r="Q40" i="1"/>
  <c r="R40" i="1"/>
  <c r="S40" i="1"/>
  <c r="T40" i="1"/>
  <c r="U40" i="1"/>
  <c r="V40" i="1"/>
  <c r="W40" i="1"/>
  <c r="X40" i="1"/>
  <c r="M41" i="1"/>
  <c r="N41" i="1"/>
  <c r="O41" i="1"/>
  <c r="P41" i="1"/>
  <c r="Q41" i="1"/>
  <c r="R41" i="1"/>
  <c r="S41" i="1"/>
  <c r="T41" i="1"/>
  <c r="U41" i="1"/>
  <c r="V41" i="1"/>
  <c r="W41" i="1"/>
  <c r="X41" i="1"/>
  <c r="M42" i="1"/>
  <c r="N42" i="1"/>
  <c r="O42" i="1"/>
  <c r="P42" i="1"/>
  <c r="Q42" i="1"/>
  <c r="R42" i="1"/>
  <c r="S42" i="1"/>
  <c r="T42" i="1"/>
  <c r="U42" i="1"/>
  <c r="V42" i="1"/>
  <c r="W42" i="1"/>
  <c r="X42" i="1"/>
  <c r="M43" i="1"/>
  <c r="N43" i="1"/>
  <c r="O43" i="1"/>
  <c r="P43" i="1"/>
  <c r="Q43" i="1"/>
  <c r="R43" i="1"/>
  <c r="S43" i="1"/>
  <c r="T43" i="1"/>
  <c r="U43" i="1"/>
  <c r="V43" i="1"/>
  <c r="W43" i="1"/>
  <c r="X43" i="1"/>
  <c r="M44" i="1"/>
  <c r="N44" i="1"/>
  <c r="O44" i="1"/>
  <c r="P44" i="1"/>
  <c r="Q44" i="1"/>
  <c r="R44" i="1"/>
  <c r="S44" i="1"/>
  <c r="T44" i="1"/>
  <c r="U44" i="1"/>
  <c r="V44" i="1"/>
  <c r="W44" i="1"/>
  <c r="X44" i="1"/>
  <c r="M45" i="1"/>
  <c r="N45" i="1"/>
  <c r="O45" i="1"/>
  <c r="P45" i="1"/>
  <c r="Q45" i="1"/>
  <c r="R45" i="1"/>
  <c r="S45" i="1"/>
  <c r="T45" i="1"/>
  <c r="U45" i="1"/>
  <c r="V45" i="1"/>
  <c r="W45" i="1"/>
  <c r="X45" i="1"/>
  <c r="M46" i="1"/>
  <c r="N46" i="1"/>
  <c r="O46" i="1"/>
  <c r="P46" i="1"/>
  <c r="Q46" i="1"/>
  <c r="R46" i="1"/>
  <c r="S46" i="1"/>
  <c r="T46" i="1"/>
  <c r="U46" i="1"/>
  <c r="V46" i="1"/>
  <c r="W46" i="1"/>
  <c r="X46" i="1"/>
  <c r="M47" i="1"/>
  <c r="N47" i="1"/>
  <c r="O47" i="1"/>
  <c r="P47" i="1"/>
  <c r="Q47" i="1"/>
  <c r="R47" i="1"/>
  <c r="S47" i="1"/>
  <c r="T47" i="1"/>
  <c r="U47" i="1"/>
  <c r="V47" i="1"/>
  <c r="W47" i="1"/>
  <c r="X47" i="1"/>
  <c r="M48" i="1"/>
  <c r="N48" i="1"/>
  <c r="O48" i="1"/>
  <c r="P48" i="1"/>
  <c r="Q48" i="1"/>
  <c r="R48" i="1"/>
  <c r="S48" i="1"/>
  <c r="T48" i="1"/>
  <c r="U48" i="1"/>
  <c r="V48" i="1"/>
  <c r="W48" i="1"/>
  <c r="X48" i="1"/>
  <c r="M49" i="1"/>
  <c r="N49" i="1"/>
  <c r="O49" i="1"/>
  <c r="P49" i="1"/>
  <c r="Q49" i="1"/>
  <c r="R49" i="1"/>
  <c r="S49" i="1"/>
  <c r="T49" i="1"/>
  <c r="U49" i="1"/>
  <c r="V49" i="1"/>
  <c r="W49" i="1"/>
  <c r="X49" i="1"/>
  <c r="M50" i="1"/>
  <c r="N50" i="1"/>
  <c r="O50" i="1"/>
  <c r="P50" i="1"/>
  <c r="Q50" i="1"/>
  <c r="R50" i="1"/>
  <c r="S50" i="1"/>
  <c r="T50" i="1"/>
  <c r="U50" i="1"/>
  <c r="V50" i="1"/>
  <c r="W50" i="1"/>
  <c r="X50" i="1"/>
  <c r="M51" i="1"/>
  <c r="N51" i="1"/>
  <c r="O51" i="1"/>
  <c r="P51" i="1"/>
  <c r="Q51" i="1"/>
  <c r="R51" i="1"/>
  <c r="S51" i="1"/>
  <c r="T51" i="1"/>
  <c r="U51" i="1"/>
  <c r="V51" i="1"/>
  <c r="W51" i="1"/>
  <c r="X51" i="1"/>
  <c r="M52" i="1"/>
  <c r="N52" i="1"/>
  <c r="O52" i="1"/>
  <c r="P52" i="1"/>
  <c r="Q52" i="1"/>
  <c r="R52" i="1"/>
  <c r="S52" i="1"/>
  <c r="T52" i="1"/>
  <c r="U52" i="1"/>
  <c r="V52" i="1"/>
  <c r="W52" i="1"/>
  <c r="X52" i="1"/>
  <c r="M53" i="1"/>
  <c r="N53" i="1"/>
  <c r="O53" i="1"/>
  <c r="P53" i="1"/>
  <c r="Q53" i="1"/>
  <c r="R53" i="1"/>
  <c r="S53" i="1"/>
  <c r="T53" i="1"/>
  <c r="U53" i="1"/>
  <c r="V53" i="1"/>
  <c r="W53" i="1"/>
  <c r="X53" i="1"/>
  <c r="M54" i="1"/>
  <c r="N54" i="1"/>
  <c r="O54" i="1"/>
  <c r="P54" i="1"/>
  <c r="Q54" i="1"/>
  <c r="R54" i="1"/>
  <c r="S54" i="1"/>
  <c r="T54" i="1"/>
  <c r="U54" i="1"/>
  <c r="V54" i="1"/>
  <c r="W54" i="1"/>
  <c r="X54" i="1"/>
  <c r="M55" i="1"/>
  <c r="N55" i="1"/>
  <c r="O55" i="1"/>
  <c r="P55" i="1"/>
  <c r="Q55" i="1"/>
  <c r="R55" i="1"/>
  <c r="S55" i="1"/>
  <c r="T55" i="1"/>
  <c r="U55" i="1"/>
  <c r="V55" i="1"/>
  <c r="W55" i="1"/>
  <c r="X55" i="1"/>
  <c r="M56" i="1"/>
  <c r="N56" i="1"/>
  <c r="O56" i="1"/>
  <c r="P56" i="1"/>
  <c r="Q56" i="1"/>
  <c r="R56" i="1"/>
  <c r="S56" i="1"/>
  <c r="T56" i="1"/>
  <c r="U56" i="1"/>
  <c r="V56" i="1"/>
  <c r="W56" i="1"/>
  <c r="X56" i="1"/>
  <c r="M57" i="1"/>
  <c r="N57" i="1"/>
  <c r="O57" i="1"/>
  <c r="P57" i="1"/>
  <c r="Q57" i="1"/>
  <c r="R57" i="1"/>
  <c r="S57" i="1"/>
  <c r="T57" i="1"/>
  <c r="U57" i="1"/>
  <c r="V57" i="1"/>
  <c r="W57" i="1"/>
  <c r="X57" i="1"/>
  <c r="M58" i="1"/>
  <c r="N58" i="1"/>
  <c r="O58" i="1"/>
  <c r="P58" i="1"/>
  <c r="Q58" i="1"/>
  <c r="R58" i="1"/>
  <c r="S58" i="1"/>
  <c r="T58" i="1"/>
  <c r="U58" i="1"/>
  <c r="V58" i="1"/>
  <c r="W58" i="1"/>
  <c r="X58" i="1"/>
  <c r="M59" i="1"/>
  <c r="N59" i="1"/>
  <c r="O59" i="1"/>
  <c r="P59" i="1"/>
  <c r="Q59" i="1"/>
  <c r="R59" i="1"/>
  <c r="S59" i="1"/>
  <c r="T59" i="1"/>
  <c r="U59" i="1"/>
  <c r="V59" i="1"/>
  <c r="W59" i="1"/>
  <c r="X59" i="1"/>
  <c r="M60" i="1"/>
  <c r="N60" i="1"/>
  <c r="O60" i="1"/>
  <c r="P60" i="1"/>
  <c r="Q60" i="1"/>
  <c r="R60" i="1"/>
  <c r="S60" i="1"/>
  <c r="T60" i="1"/>
  <c r="U60" i="1"/>
  <c r="V60" i="1"/>
  <c r="W60" i="1"/>
  <c r="X60" i="1"/>
  <c r="M61" i="1"/>
  <c r="N61" i="1"/>
  <c r="O61" i="1"/>
  <c r="P61" i="1"/>
  <c r="Q61" i="1"/>
  <c r="R61" i="1"/>
  <c r="S61" i="1"/>
  <c r="T61" i="1"/>
  <c r="U61" i="1"/>
  <c r="V61" i="1"/>
  <c r="W61" i="1"/>
  <c r="X61" i="1"/>
  <c r="M62" i="1"/>
  <c r="N62" i="1"/>
  <c r="O62" i="1"/>
  <c r="P62" i="1"/>
  <c r="Q62" i="1"/>
  <c r="R62" i="1"/>
  <c r="S62" i="1"/>
  <c r="T62" i="1"/>
  <c r="U62" i="1"/>
  <c r="V62" i="1"/>
  <c r="W62" i="1"/>
  <c r="X62" i="1"/>
  <c r="M63" i="1"/>
  <c r="N63" i="1"/>
  <c r="O63" i="1"/>
  <c r="P63" i="1"/>
  <c r="Q63" i="1"/>
  <c r="R63" i="1"/>
  <c r="S63" i="1"/>
  <c r="T63" i="1"/>
  <c r="U63" i="1"/>
  <c r="V63" i="1"/>
  <c r="W63" i="1"/>
  <c r="X63" i="1"/>
  <c r="M64" i="1"/>
  <c r="N64" i="1"/>
  <c r="O64" i="1"/>
  <c r="P64" i="1"/>
  <c r="Q64" i="1"/>
  <c r="R64" i="1"/>
  <c r="S64" i="1"/>
  <c r="T64" i="1"/>
  <c r="U64" i="1"/>
  <c r="V64" i="1"/>
  <c r="W64" i="1"/>
  <c r="X64" i="1"/>
  <c r="M65" i="1"/>
  <c r="N65" i="1"/>
  <c r="O65" i="1"/>
  <c r="P65" i="1"/>
  <c r="Q65" i="1"/>
  <c r="R65" i="1"/>
  <c r="S65" i="1"/>
  <c r="T65" i="1"/>
  <c r="U65" i="1"/>
  <c r="V65" i="1"/>
  <c r="W65" i="1"/>
  <c r="X65" i="1"/>
  <c r="M66" i="1"/>
  <c r="N66" i="1"/>
  <c r="O66" i="1"/>
  <c r="P66" i="1"/>
  <c r="Q66" i="1"/>
  <c r="R66" i="1"/>
  <c r="S66" i="1"/>
  <c r="T66" i="1"/>
  <c r="U66" i="1"/>
  <c r="V66" i="1"/>
  <c r="W66" i="1"/>
  <c r="X66" i="1"/>
  <c r="M67" i="1"/>
  <c r="N67" i="1"/>
  <c r="O67" i="1"/>
  <c r="P67" i="1"/>
  <c r="Q67" i="1"/>
  <c r="R67" i="1"/>
  <c r="S67" i="1"/>
  <c r="T67" i="1"/>
  <c r="U67" i="1"/>
  <c r="V67" i="1"/>
  <c r="W67" i="1"/>
  <c r="X67" i="1"/>
  <c r="M68" i="1"/>
  <c r="N68" i="1"/>
  <c r="O68" i="1"/>
  <c r="P68" i="1"/>
  <c r="Q68" i="1"/>
  <c r="R68" i="1"/>
  <c r="S68" i="1"/>
  <c r="T68" i="1"/>
  <c r="U68" i="1"/>
  <c r="V68" i="1"/>
  <c r="W68" i="1"/>
  <c r="X68" i="1"/>
  <c r="M69" i="1"/>
  <c r="N69" i="1"/>
  <c r="O69" i="1"/>
  <c r="P69" i="1"/>
  <c r="Q69" i="1"/>
  <c r="R69" i="1"/>
  <c r="S69" i="1"/>
  <c r="T69" i="1"/>
  <c r="U69" i="1"/>
  <c r="V69" i="1"/>
  <c r="W69" i="1"/>
  <c r="X69" i="1"/>
  <c r="M70" i="1"/>
  <c r="N70" i="1"/>
  <c r="O70" i="1"/>
  <c r="P70" i="1"/>
  <c r="Q70" i="1"/>
  <c r="R70" i="1"/>
  <c r="S70" i="1"/>
  <c r="T70" i="1"/>
  <c r="U70" i="1"/>
  <c r="V70" i="1"/>
  <c r="W70" i="1"/>
  <c r="X70" i="1"/>
  <c r="M71" i="1"/>
  <c r="N71" i="1"/>
  <c r="O71" i="1"/>
  <c r="P71" i="1"/>
  <c r="Q71" i="1"/>
  <c r="R71" i="1"/>
  <c r="S71" i="1"/>
  <c r="T71" i="1"/>
  <c r="U71" i="1"/>
  <c r="V71" i="1"/>
  <c r="W71" i="1"/>
  <c r="X71" i="1"/>
  <c r="M72" i="1"/>
  <c r="N72" i="1"/>
  <c r="O72" i="1"/>
  <c r="P72" i="1"/>
  <c r="Q72" i="1"/>
  <c r="R72" i="1"/>
  <c r="S72" i="1"/>
  <c r="T72" i="1"/>
  <c r="U72" i="1"/>
  <c r="V72" i="1"/>
  <c r="W72" i="1"/>
  <c r="X72" i="1"/>
  <c r="M73" i="1"/>
  <c r="N73" i="1"/>
  <c r="O73" i="1"/>
  <c r="P73" i="1"/>
  <c r="Q73" i="1"/>
  <c r="R73" i="1"/>
  <c r="S73" i="1"/>
  <c r="T73" i="1"/>
  <c r="U73" i="1"/>
  <c r="V73" i="1"/>
  <c r="W73" i="1"/>
  <c r="X73" i="1"/>
  <c r="M74" i="1"/>
  <c r="N74" i="1"/>
  <c r="O74" i="1"/>
  <c r="P74" i="1"/>
  <c r="Q74" i="1"/>
  <c r="R74" i="1"/>
  <c r="S74" i="1"/>
  <c r="T74" i="1"/>
  <c r="U74" i="1"/>
  <c r="V74" i="1"/>
  <c r="W74" i="1"/>
  <c r="X74" i="1"/>
  <c r="M75" i="1"/>
  <c r="N75" i="1"/>
  <c r="O75" i="1"/>
  <c r="P75" i="1"/>
  <c r="Q75" i="1"/>
  <c r="R75" i="1"/>
  <c r="S75" i="1"/>
  <c r="T75" i="1"/>
  <c r="U75" i="1"/>
  <c r="V75" i="1"/>
  <c r="W75" i="1"/>
  <c r="X75" i="1"/>
  <c r="M76" i="1"/>
  <c r="N76" i="1"/>
  <c r="O76" i="1"/>
  <c r="P76" i="1"/>
  <c r="Q76" i="1"/>
  <c r="R76" i="1"/>
  <c r="S76" i="1"/>
  <c r="T76" i="1"/>
  <c r="U76" i="1"/>
  <c r="V76" i="1"/>
  <c r="W76" i="1"/>
  <c r="X76" i="1"/>
  <c r="M77" i="1"/>
  <c r="N77" i="1"/>
  <c r="O77" i="1"/>
  <c r="P77" i="1"/>
  <c r="Q77" i="1"/>
  <c r="R77" i="1"/>
  <c r="S77" i="1"/>
  <c r="T77" i="1"/>
  <c r="U77" i="1"/>
  <c r="V77" i="1"/>
  <c r="W77" i="1"/>
  <c r="X77" i="1"/>
  <c r="M78" i="1"/>
  <c r="N78" i="1"/>
  <c r="O78" i="1"/>
  <c r="P78" i="1"/>
  <c r="Q78" i="1"/>
  <c r="R78" i="1"/>
  <c r="S78" i="1"/>
  <c r="T78" i="1"/>
  <c r="U78" i="1"/>
  <c r="V78" i="1"/>
  <c r="W78" i="1"/>
  <c r="X78" i="1"/>
  <c r="M79" i="1"/>
  <c r="N79" i="1"/>
  <c r="O79" i="1"/>
  <c r="P79" i="1"/>
  <c r="Q79" i="1"/>
  <c r="R79" i="1"/>
  <c r="S79" i="1"/>
  <c r="T79" i="1"/>
  <c r="U79" i="1"/>
  <c r="V79" i="1"/>
  <c r="W79" i="1"/>
  <c r="X79" i="1"/>
  <c r="M80" i="1"/>
  <c r="N80" i="1"/>
  <c r="O80" i="1"/>
  <c r="P80" i="1"/>
  <c r="Q80" i="1"/>
  <c r="R80" i="1"/>
  <c r="S80" i="1"/>
  <c r="T80" i="1"/>
  <c r="U80" i="1"/>
  <c r="V80" i="1"/>
  <c r="W80" i="1"/>
  <c r="X80" i="1"/>
  <c r="M81" i="1"/>
  <c r="N81" i="1"/>
  <c r="O81" i="1"/>
  <c r="P81" i="1"/>
  <c r="Q81" i="1"/>
  <c r="R81" i="1"/>
  <c r="S81" i="1"/>
  <c r="T81" i="1"/>
  <c r="U81" i="1"/>
  <c r="V81" i="1"/>
  <c r="W81" i="1"/>
  <c r="X81" i="1"/>
  <c r="M82" i="1"/>
  <c r="N82" i="1"/>
  <c r="O82" i="1"/>
  <c r="P82" i="1"/>
  <c r="Q82" i="1"/>
  <c r="R82" i="1"/>
  <c r="S82" i="1"/>
  <c r="T82" i="1"/>
  <c r="U82" i="1"/>
  <c r="V82" i="1"/>
  <c r="W82" i="1"/>
  <c r="X82" i="1"/>
  <c r="M83" i="1"/>
  <c r="N83" i="1"/>
  <c r="O83" i="1"/>
  <c r="P83" i="1"/>
  <c r="Q83" i="1"/>
  <c r="R83" i="1"/>
  <c r="S83" i="1"/>
  <c r="T83" i="1"/>
  <c r="U83" i="1"/>
  <c r="V83" i="1"/>
  <c r="W83" i="1"/>
  <c r="X83" i="1"/>
  <c r="M84" i="1"/>
  <c r="N84" i="1"/>
  <c r="O84" i="1"/>
  <c r="P84" i="1"/>
  <c r="Q84" i="1"/>
  <c r="R84" i="1"/>
  <c r="S84" i="1"/>
  <c r="T84" i="1"/>
  <c r="U84" i="1"/>
  <c r="V84" i="1"/>
  <c r="W84" i="1"/>
  <c r="X84" i="1"/>
  <c r="M85" i="1"/>
  <c r="N85" i="1"/>
  <c r="O85" i="1"/>
  <c r="P85" i="1"/>
  <c r="Q85" i="1"/>
  <c r="R85" i="1"/>
  <c r="S85" i="1"/>
  <c r="T85" i="1"/>
  <c r="U85" i="1"/>
  <c r="V85" i="1"/>
  <c r="W85" i="1"/>
  <c r="X85" i="1"/>
  <c r="M86" i="1"/>
  <c r="N86" i="1"/>
  <c r="O86" i="1"/>
  <c r="P86" i="1"/>
  <c r="Q86" i="1"/>
  <c r="R86" i="1"/>
  <c r="S86" i="1"/>
  <c r="T86" i="1"/>
  <c r="U86" i="1"/>
  <c r="V86" i="1"/>
  <c r="W86" i="1"/>
  <c r="X86" i="1"/>
  <c r="M87" i="1"/>
  <c r="N87" i="1"/>
  <c r="O87" i="1"/>
  <c r="P87" i="1"/>
  <c r="Q87" i="1"/>
  <c r="R87" i="1"/>
  <c r="S87" i="1"/>
  <c r="T87" i="1"/>
  <c r="U87" i="1"/>
  <c r="V87" i="1"/>
  <c r="W87" i="1"/>
  <c r="X87" i="1"/>
  <c r="M88" i="1"/>
  <c r="N88" i="1"/>
  <c r="O88" i="1"/>
  <c r="P88" i="1"/>
  <c r="Q88" i="1"/>
  <c r="R88" i="1"/>
  <c r="S88" i="1"/>
  <c r="T88" i="1"/>
  <c r="U88" i="1"/>
  <c r="V88" i="1"/>
  <c r="W88" i="1"/>
  <c r="X88" i="1"/>
  <c r="M89" i="1"/>
  <c r="N89" i="1"/>
  <c r="O89" i="1"/>
  <c r="P89" i="1"/>
  <c r="Q89" i="1"/>
  <c r="R89" i="1"/>
  <c r="S89" i="1"/>
  <c r="T89" i="1"/>
  <c r="U89" i="1"/>
  <c r="V89" i="1"/>
  <c r="W89" i="1"/>
  <c r="X89" i="1"/>
  <c r="M90" i="1"/>
  <c r="N90" i="1"/>
  <c r="O90" i="1"/>
  <c r="P90" i="1"/>
  <c r="Q90" i="1"/>
  <c r="R90" i="1"/>
  <c r="S90" i="1"/>
  <c r="T90" i="1"/>
  <c r="U90" i="1"/>
  <c r="V90" i="1"/>
  <c r="W90" i="1"/>
  <c r="X90" i="1"/>
  <c r="M91" i="1"/>
  <c r="N91" i="1"/>
  <c r="O91" i="1"/>
  <c r="P91" i="1"/>
  <c r="Q91" i="1"/>
  <c r="R91" i="1"/>
  <c r="S91" i="1"/>
  <c r="T91" i="1"/>
  <c r="U91" i="1"/>
  <c r="V91" i="1"/>
  <c r="W91" i="1"/>
  <c r="X91" i="1"/>
  <c r="M92" i="1"/>
  <c r="N92" i="1"/>
  <c r="O92" i="1"/>
  <c r="P92" i="1"/>
  <c r="Q92" i="1"/>
  <c r="R92" i="1"/>
  <c r="S92" i="1"/>
  <c r="T92" i="1"/>
  <c r="U92" i="1"/>
  <c r="V92" i="1"/>
  <c r="W92" i="1"/>
  <c r="X92" i="1"/>
  <c r="M93" i="1"/>
  <c r="N93" i="1"/>
  <c r="O93" i="1"/>
  <c r="P93" i="1"/>
  <c r="Q93" i="1"/>
  <c r="R93" i="1"/>
  <c r="S93" i="1"/>
  <c r="T93" i="1"/>
  <c r="U93" i="1"/>
  <c r="V93" i="1"/>
  <c r="W93" i="1"/>
  <c r="X93" i="1"/>
  <c r="M94" i="1"/>
  <c r="N94" i="1"/>
  <c r="O94" i="1"/>
  <c r="P94" i="1"/>
  <c r="Q94" i="1"/>
  <c r="R94" i="1"/>
  <c r="S94" i="1"/>
  <c r="T94" i="1"/>
  <c r="U94" i="1"/>
  <c r="V94" i="1"/>
  <c r="W94" i="1"/>
  <c r="X94" i="1"/>
  <c r="M95" i="1"/>
  <c r="N95" i="1"/>
  <c r="O95" i="1"/>
  <c r="P95" i="1"/>
  <c r="Q95" i="1"/>
  <c r="R95" i="1"/>
  <c r="S95" i="1"/>
  <c r="T95" i="1"/>
  <c r="U95" i="1"/>
  <c r="V95" i="1"/>
  <c r="W95" i="1"/>
  <c r="X95" i="1"/>
  <c r="M96" i="1"/>
  <c r="N96" i="1"/>
  <c r="O96" i="1"/>
  <c r="P96" i="1"/>
  <c r="Q96" i="1"/>
  <c r="R96" i="1"/>
  <c r="S96" i="1"/>
  <c r="T96" i="1"/>
  <c r="U96" i="1"/>
  <c r="V96" i="1"/>
  <c r="W96" i="1"/>
  <c r="X96" i="1"/>
  <c r="M97" i="1"/>
  <c r="N97" i="1"/>
  <c r="O97" i="1"/>
  <c r="P97" i="1"/>
  <c r="Q97" i="1"/>
  <c r="R97" i="1"/>
  <c r="S97" i="1"/>
  <c r="T97" i="1"/>
  <c r="U97" i="1"/>
  <c r="V97" i="1"/>
  <c r="W97" i="1"/>
  <c r="X97" i="1"/>
  <c r="M98" i="1"/>
  <c r="N98" i="1"/>
  <c r="O98" i="1"/>
  <c r="P98" i="1"/>
  <c r="Q98" i="1"/>
  <c r="R98" i="1"/>
  <c r="S98" i="1"/>
  <c r="T98" i="1"/>
  <c r="U98" i="1"/>
  <c r="V98" i="1"/>
  <c r="W98" i="1"/>
  <c r="X98" i="1"/>
  <c r="M99" i="1"/>
  <c r="N99" i="1"/>
  <c r="O99" i="1"/>
  <c r="P99" i="1"/>
  <c r="Q99" i="1"/>
  <c r="R99" i="1"/>
  <c r="S99" i="1"/>
  <c r="T99" i="1"/>
  <c r="U99" i="1"/>
  <c r="V99" i="1"/>
  <c r="W99" i="1"/>
  <c r="X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X2" i="1"/>
  <c r="W2" i="1"/>
  <c r="V2" i="1"/>
  <c r="U2" i="1"/>
  <c r="T2" i="1"/>
  <c r="S2" i="1"/>
  <c r="R2" i="1"/>
  <c r="Q2" i="1"/>
  <c r="P2" i="1"/>
  <c r="O2" i="1"/>
  <c r="N2" i="1"/>
  <c r="M2" i="1"/>
  <c r="L208" i="1"/>
  <c r="L209" i="1"/>
  <c r="L210" i="1"/>
  <c r="L211" i="1"/>
  <c r="L88" i="1"/>
  <c r="L89" i="1"/>
  <c r="L9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12" i="1"/>
  <c r="L213" i="1"/>
  <c r="L214" i="1"/>
  <c r="L215" i="1"/>
  <c r="L216" i="1"/>
  <c r="L217" i="1"/>
  <c r="L218" i="1"/>
  <c r="L219" i="1"/>
  <c r="L220" i="1"/>
  <c r="L221" i="1"/>
  <c r="L222" i="1"/>
  <c r="L2" i="1"/>
</calcChain>
</file>

<file path=xl/sharedStrings.xml><?xml version="1.0" encoding="utf-8"?>
<sst xmlns="http://schemas.openxmlformats.org/spreadsheetml/2006/main" count="6362" uniqueCount="555">
  <si>
    <t>bottle_id</t>
  </si>
  <si>
    <t>chemical_name</t>
  </si>
  <si>
    <t>chemical_id</t>
  </si>
  <si>
    <t>casrn</t>
  </si>
  <si>
    <t>project_name</t>
  </si>
  <si>
    <t>hasZFData</t>
  </si>
  <si>
    <t>hasSampleData</t>
  </si>
  <si>
    <t>10AUG09-01-011</t>
  </si>
  <si>
    <t>AL-LFT-W-BLK</t>
  </si>
  <si>
    <t>NA</t>
  </si>
  <si>
    <t>Deepwater Horizon</t>
  </si>
  <si>
    <t>10JUL11-01-011</t>
  </si>
  <si>
    <t>10JUL11-01-012</t>
  </si>
  <si>
    <t>AL-LFT-A-BLK</t>
  </si>
  <si>
    <t>10JUL11-01-013</t>
  </si>
  <si>
    <t>MS-LFT-W-BLK</t>
  </si>
  <si>
    <t>10JUL11-01-014</t>
  </si>
  <si>
    <t>MS-LFT-A-BLK</t>
  </si>
  <si>
    <t>10JUL11-01-015</t>
  </si>
  <si>
    <t>LA-LFT-W-BLK</t>
  </si>
  <si>
    <t>10JUL11-01-016</t>
  </si>
  <si>
    <t>LA-LFT-A-BLK</t>
  </si>
  <si>
    <t>10JUL14-01-001</t>
  </si>
  <si>
    <t>SAQMS-Air-B</t>
  </si>
  <si>
    <t>A110071</t>
  </si>
  <si>
    <t>LA-Water-Blank</t>
  </si>
  <si>
    <t>A110073</t>
  </si>
  <si>
    <t>AL-Water-Blank</t>
  </si>
  <si>
    <t>A110074</t>
  </si>
  <si>
    <t>FL-Water-Blank</t>
  </si>
  <si>
    <t>A110145</t>
  </si>
  <si>
    <t>LA-W-B</t>
  </si>
  <si>
    <t>A110146</t>
  </si>
  <si>
    <t>MS-W-B</t>
  </si>
  <si>
    <t>A110147</t>
  </si>
  <si>
    <t>AL-W-B</t>
  </si>
  <si>
    <t>A110165</t>
  </si>
  <si>
    <t>LFT-A-Blk</t>
  </si>
  <si>
    <t>10JUL14-01-002</t>
  </si>
  <si>
    <t>SAQCC-Air-B</t>
  </si>
  <si>
    <t>A110166</t>
  </si>
  <si>
    <t>A110290</t>
  </si>
  <si>
    <t>A110291</t>
  </si>
  <si>
    <t>MS-Water-Blank</t>
  </si>
  <si>
    <t>A110292</t>
  </si>
  <si>
    <t>A110293</t>
  </si>
  <si>
    <t>10AUG09-01-013</t>
  </si>
  <si>
    <t>10JUN13-01-009</t>
  </si>
  <si>
    <t>FL-LFT-W-BLK</t>
  </si>
  <si>
    <t>10JUN13-01-011</t>
  </si>
  <si>
    <t>10AUG16-01-001</t>
  </si>
  <si>
    <t>SAQMS-B-A</t>
  </si>
  <si>
    <t>10JUN13-01-013</t>
  </si>
  <si>
    <t>10JUN13-01-015</t>
  </si>
  <si>
    <t>10MAY17-01-009</t>
  </si>
  <si>
    <t>10MAY17-01-011</t>
  </si>
  <si>
    <t>10MAY17-01-013</t>
  </si>
  <si>
    <t>10MAY17-01-015</t>
  </si>
  <si>
    <t>10OCT18-03-005</t>
  </si>
  <si>
    <t>FL-W-B</t>
  </si>
  <si>
    <t>10OCT18-03-008</t>
  </si>
  <si>
    <t>10AUG16-01-002</t>
  </si>
  <si>
    <t>SAQCC-B-A</t>
  </si>
  <si>
    <t>10SEP11-01-009</t>
  </si>
  <si>
    <t>10SEP11-01-011</t>
  </si>
  <si>
    <t>10SEP11-01-013</t>
  </si>
  <si>
    <t>10SEP11-01-015</t>
  </si>
  <si>
    <t>11FEB14-02-006</t>
  </si>
  <si>
    <t>MS-Blk-Air</t>
  </si>
  <si>
    <t>11JAN14-01-001</t>
  </si>
  <si>
    <t>11JAN14-01-002</t>
  </si>
  <si>
    <t>10JUL11-01-009</t>
  </si>
  <si>
    <t>10JUL11-01-010</t>
  </si>
  <si>
    <t>FL-LFT-A-BLK</t>
  </si>
  <si>
    <t>P09614</t>
  </si>
  <si>
    <t>A160139</t>
  </si>
  <si>
    <t>FSES Laboratory</t>
  </si>
  <si>
    <t>P43052</t>
  </si>
  <si>
    <t>A160141</t>
  </si>
  <si>
    <t>P43917</t>
  </si>
  <si>
    <t>A160140</t>
  </si>
  <si>
    <t>P44393</t>
  </si>
  <si>
    <t>A150396</t>
  </si>
  <si>
    <t>P71211</t>
  </si>
  <si>
    <t>A150260</t>
  </si>
  <si>
    <t>A090002</t>
  </si>
  <si>
    <t>Col DS-LFT-W-B</t>
  </si>
  <si>
    <t>Portland Harbor</t>
  </si>
  <si>
    <t>A090004</t>
  </si>
  <si>
    <t>Col US-LEFT-W-B</t>
  </si>
  <si>
    <t>A090006</t>
  </si>
  <si>
    <t>RM3E-LFT-W-B</t>
  </si>
  <si>
    <t>A090008</t>
  </si>
  <si>
    <t>RM3.5W-LFT-W-B</t>
  </si>
  <si>
    <t>A090010</t>
  </si>
  <si>
    <t>RM6.5-LFT-W-B</t>
  </si>
  <si>
    <t>A090012</t>
  </si>
  <si>
    <t>RM8W-LFT-W-B</t>
  </si>
  <si>
    <t>A090014</t>
  </si>
  <si>
    <t>RM7E-LFT-W-B</t>
  </si>
  <si>
    <t>A090020</t>
  </si>
  <si>
    <t>RM7W-LFT-W-B</t>
  </si>
  <si>
    <t>A090021</t>
  </si>
  <si>
    <t>A090023</t>
  </si>
  <si>
    <t>A090024</t>
  </si>
  <si>
    <t>A090026</t>
  </si>
  <si>
    <t>RM12-LFT-W-B</t>
  </si>
  <si>
    <t>A090058</t>
  </si>
  <si>
    <t>CRDS-LFT-B</t>
  </si>
  <si>
    <t>A090060</t>
  </si>
  <si>
    <t>CRUS-LFT-B</t>
  </si>
  <si>
    <t>A090062</t>
  </si>
  <si>
    <t>RM7W-LFT-B</t>
  </si>
  <si>
    <t>A090064</t>
  </si>
  <si>
    <t>RM3.5W-LFT-B</t>
  </si>
  <si>
    <t>A090066</t>
  </si>
  <si>
    <t>RM6.5W-LFT-B</t>
  </si>
  <si>
    <t>A090068</t>
  </si>
  <si>
    <t>RM8W-LFT-B</t>
  </si>
  <si>
    <t>A090070</t>
  </si>
  <si>
    <t>RM7E-LFT-B</t>
  </si>
  <si>
    <t>A090076</t>
  </si>
  <si>
    <t>A090077</t>
  </si>
  <si>
    <t>A090078</t>
  </si>
  <si>
    <t>A090079</t>
  </si>
  <si>
    <t>A090080</t>
  </si>
  <si>
    <t>A090082</t>
  </si>
  <si>
    <t>RM12E-LFT-B</t>
  </si>
  <si>
    <t>10JUL29-01-014</t>
  </si>
  <si>
    <t>Col Down-B</t>
  </si>
  <si>
    <t>10JUL29-01-015</t>
  </si>
  <si>
    <t>Col Up-W-B</t>
  </si>
  <si>
    <t>10JUL29-01-016</t>
  </si>
  <si>
    <t>3E-W-B</t>
  </si>
  <si>
    <t>10JUL29-01-017</t>
  </si>
  <si>
    <t>3.5W-W-B</t>
  </si>
  <si>
    <t>10JUL29-01-019</t>
  </si>
  <si>
    <t>7E-W-B</t>
  </si>
  <si>
    <t>10JUL29-01-020</t>
  </si>
  <si>
    <t>7W-W-B</t>
  </si>
  <si>
    <t>10JUL29-01-021</t>
  </si>
  <si>
    <t>8W-W-B</t>
  </si>
  <si>
    <t>10JUL29-01-022</t>
  </si>
  <si>
    <t>12E-W-B</t>
  </si>
  <si>
    <t>10OCT28-01-012</t>
  </si>
  <si>
    <t>Col-Down-LFT-W-BLK</t>
  </si>
  <si>
    <t>10OCT28-01-015</t>
  </si>
  <si>
    <t>Col-Up-LFT-W-BLK</t>
  </si>
  <si>
    <t>P01217</t>
  </si>
  <si>
    <t>A150129</t>
  </si>
  <si>
    <t>P03297</t>
  </si>
  <si>
    <t>A150270</t>
  </si>
  <si>
    <t>P05626</t>
  </si>
  <si>
    <t>A150260 + A150261 + A150262</t>
  </si>
  <si>
    <t>P05923</t>
  </si>
  <si>
    <t>A130295</t>
  </si>
  <si>
    <t>P06722</t>
  </si>
  <si>
    <t>A150026</t>
  </si>
  <si>
    <t>10OCT28-01-016</t>
  </si>
  <si>
    <t>RM3E-LFT-W-BLK</t>
  </si>
  <si>
    <t>P09395</t>
  </si>
  <si>
    <t>A150005</t>
  </si>
  <si>
    <t>P12043</t>
  </si>
  <si>
    <t>A140384</t>
  </si>
  <si>
    <t>P14182</t>
  </si>
  <si>
    <t>A130502</t>
  </si>
  <si>
    <t>P15932</t>
  </si>
  <si>
    <t>A130475</t>
  </si>
  <si>
    <t>P16693</t>
  </si>
  <si>
    <t>A150010</t>
  </si>
  <si>
    <t>P21442</t>
  </si>
  <si>
    <t>A130485</t>
  </si>
  <si>
    <t>P23223</t>
  </si>
  <si>
    <t>A150009</t>
  </si>
  <si>
    <t>P23449</t>
  </si>
  <si>
    <t>A150266</t>
  </si>
  <si>
    <t>P24958</t>
  </si>
  <si>
    <t>A150131</t>
  </si>
  <si>
    <t>P26408</t>
  </si>
  <si>
    <t>A130512</t>
  </si>
  <si>
    <t>P27947</t>
  </si>
  <si>
    <t>A140439</t>
  </si>
  <si>
    <t>P30927</t>
  </si>
  <si>
    <t>A150126</t>
  </si>
  <si>
    <t>P31562</t>
  </si>
  <si>
    <t>A150121</t>
  </si>
  <si>
    <t>P34326</t>
  </si>
  <si>
    <t>P36912</t>
  </si>
  <si>
    <t>A150123</t>
  </si>
  <si>
    <t>P37883</t>
  </si>
  <si>
    <t>A150128</t>
  </si>
  <si>
    <t>P38020</t>
  </si>
  <si>
    <t>A150264</t>
  </si>
  <si>
    <t>P39442</t>
  </si>
  <si>
    <t>A140440</t>
  </si>
  <si>
    <t>P40325</t>
  </si>
  <si>
    <t>A150002</t>
  </si>
  <si>
    <t>P40655</t>
  </si>
  <si>
    <t>A140438</t>
  </si>
  <si>
    <t>P42855</t>
  </si>
  <si>
    <t>A150003</t>
  </si>
  <si>
    <t>P43986</t>
  </si>
  <si>
    <t>A150122</t>
  </si>
  <si>
    <t>P44256</t>
  </si>
  <si>
    <t>A150125</t>
  </si>
  <si>
    <t>10OCT28-01-017</t>
  </si>
  <si>
    <t>RM3.5W-LFT-W-BLK</t>
  </si>
  <si>
    <t>P48950</t>
  </si>
  <si>
    <t>A150027</t>
  </si>
  <si>
    <t>P48969</t>
  </si>
  <si>
    <t>A150004</t>
  </si>
  <si>
    <t>P50530</t>
  </si>
  <si>
    <t>A150023</t>
  </si>
  <si>
    <t>P54356</t>
  </si>
  <si>
    <t>A150025</t>
  </si>
  <si>
    <t>P57145</t>
  </si>
  <si>
    <t>A150265</t>
  </si>
  <si>
    <t>P58777</t>
  </si>
  <si>
    <t>A150130</t>
  </si>
  <si>
    <t>P61398</t>
  </si>
  <si>
    <t>A130527</t>
  </si>
  <si>
    <t>P62846</t>
  </si>
  <si>
    <t>A150008</t>
  </si>
  <si>
    <t>P64046</t>
  </si>
  <si>
    <t>A150007</t>
  </si>
  <si>
    <t>P64906</t>
  </si>
  <si>
    <t>A140383</t>
  </si>
  <si>
    <t>P66325</t>
  </si>
  <si>
    <t>A150263</t>
  </si>
  <si>
    <t>P67322</t>
  </si>
  <si>
    <t>P68418</t>
  </si>
  <si>
    <t>A150261</t>
  </si>
  <si>
    <t>P69352</t>
  </si>
  <si>
    <t>A140385</t>
  </si>
  <si>
    <t>P71502</t>
  </si>
  <si>
    <t>PAH 1219-1222</t>
  </si>
  <si>
    <t>P72775</t>
  </si>
  <si>
    <t>A150133</t>
  </si>
  <si>
    <t>P74001</t>
  </si>
  <si>
    <t>A150262</t>
  </si>
  <si>
    <t>10OCT28-01-018</t>
  </si>
  <si>
    <t>RM7E-LFT-W-BLK</t>
  </si>
  <si>
    <t>P81867</t>
  </si>
  <si>
    <t>A130296</t>
  </si>
  <si>
    <t>P82952</t>
  </si>
  <si>
    <t>A150132</t>
  </si>
  <si>
    <t>P83463</t>
  </si>
  <si>
    <t>A150024</t>
  </si>
  <si>
    <t>P84353</t>
  </si>
  <si>
    <t>P88513</t>
  </si>
  <si>
    <t>A150124</t>
  </si>
  <si>
    <t>P94804</t>
  </si>
  <si>
    <t>A150006</t>
  </si>
  <si>
    <t>P98230</t>
  </si>
  <si>
    <t>A130037</t>
  </si>
  <si>
    <t>P99596</t>
  </si>
  <si>
    <t>P99980</t>
  </si>
  <si>
    <t>A150127</t>
  </si>
  <si>
    <t>10OCT28-01-019</t>
  </si>
  <si>
    <t>RM7W-LFT-W-BLK</t>
  </si>
  <si>
    <t>10OCT28-01-020</t>
  </si>
  <si>
    <t>RM8W-LFT-W-BLK</t>
  </si>
  <si>
    <t>10OCT28-01-021</t>
  </si>
  <si>
    <t>RM12E-LFT-W-BLK</t>
  </si>
  <si>
    <t>10SEP02-01-012</t>
  </si>
  <si>
    <t>10SEP02-01-015</t>
  </si>
  <si>
    <t>10SEP02-01-016</t>
  </si>
  <si>
    <t>10SEP02-01-017</t>
  </si>
  <si>
    <t>10SEP02-01-018</t>
  </si>
  <si>
    <t>10SEP02-01-019</t>
  </si>
  <si>
    <t>10SEP02-01-020</t>
  </si>
  <si>
    <t>10SEP02-01-021</t>
  </si>
  <si>
    <t>10SEP30-01-012</t>
  </si>
  <si>
    <t>10SEP30-01-015</t>
  </si>
  <si>
    <t>10SEP30-01-016</t>
  </si>
  <si>
    <t>10SEP30-01-017</t>
  </si>
  <si>
    <t>10SEP30-01-018</t>
  </si>
  <si>
    <t>10SEP30-01-019</t>
  </si>
  <si>
    <t>RM6.5W-LFT-W-BLK</t>
  </si>
  <si>
    <t>10SEP30-01-020</t>
  </si>
  <si>
    <t>P00165</t>
  </si>
  <si>
    <t>A150484</t>
  </si>
  <si>
    <t>P02544</t>
  </si>
  <si>
    <t>P03750</t>
  </si>
  <si>
    <t>A150329</t>
  </si>
  <si>
    <t>P04531</t>
  </si>
  <si>
    <t>A150001</t>
  </si>
  <si>
    <t>P04858</t>
  </si>
  <si>
    <t>A150420</t>
  </si>
  <si>
    <t>P05124</t>
  </si>
  <si>
    <t>A150423</t>
  </si>
  <si>
    <t>P10291</t>
  </si>
  <si>
    <t>A150401</t>
  </si>
  <si>
    <t>P15154</t>
  </si>
  <si>
    <t>A140386</t>
  </si>
  <si>
    <t>P15643</t>
  </si>
  <si>
    <t>A160152</t>
  </si>
  <si>
    <t>P20763</t>
  </si>
  <si>
    <t>A150319</t>
  </si>
  <si>
    <t>P21214</t>
  </si>
  <si>
    <t>A150320</t>
  </si>
  <si>
    <t>P22078</t>
  </si>
  <si>
    <t>A160143</t>
  </si>
  <si>
    <t>P22806</t>
  </si>
  <si>
    <t>A150398</t>
  </si>
  <si>
    <t>P23028</t>
  </si>
  <si>
    <t>A150421</t>
  </si>
  <si>
    <t>P25919</t>
  </si>
  <si>
    <t>A160142</t>
  </si>
  <si>
    <t>P27735</t>
  </si>
  <si>
    <t>A150397</t>
  </si>
  <si>
    <t>P27976</t>
  </si>
  <si>
    <t>A150481</t>
  </si>
  <si>
    <t>P35452</t>
  </si>
  <si>
    <t>A150422</t>
  </si>
  <si>
    <t>P37821</t>
  </si>
  <si>
    <t>A150399</t>
  </si>
  <si>
    <t>P38625</t>
  </si>
  <si>
    <t>A160146</t>
  </si>
  <si>
    <t>P41563</t>
  </si>
  <si>
    <t>P41639</t>
  </si>
  <si>
    <t>A150318</t>
  </si>
  <si>
    <t>P42089</t>
  </si>
  <si>
    <t>A150118</t>
  </si>
  <si>
    <t>P44626</t>
  </si>
  <si>
    <t>A160145</t>
  </si>
  <si>
    <t>P44904</t>
  </si>
  <si>
    <t>A150392</t>
  </si>
  <si>
    <t>P46426</t>
  </si>
  <si>
    <t>A160147</t>
  </si>
  <si>
    <t>P47007</t>
  </si>
  <si>
    <t>P53604</t>
  </si>
  <si>
    <t>P53899</t>
  </si>
  <si>
    <t>A150427</t>
  </si>
  <si>
    <t>P55064</t>
  </si>
  <si>
    <t>P56532</t>
  </si>
  <si>
    <t>A150393</t>
  </si>
  <si>
    <t>P56571</t>
  </si>
  <si>
    <t>A160123</t>
  </si>
  <si>
    <t>P56660</t>
  </si>
  <si>
    <t>A150116</t>
  </si>
  <si>
    <t>P58364</t>
  </si>
  <si>
    <t>A150425</t>
  </si>
  <si>
    <t>P59586</t>
  </si>
  <si>
    <t>A150428</t>
  </si>
  <si>
    <t>P61155</t>
  </si>
  <si>
    <t>A150479</t>
  </si>
  <si>
    <t>P62023</t>
  </si>
  <si>
    <t>P64497</t>
  </si>
  <si>
    <t>A150391</t>
  </si>
  <si>
    <t>P64678</t>
  </si>
  <si>
    <t>P68392</t>
  </si>
  <si>
    <t>P68805</t>
  </si>
  <si>
    <t>A150426</t>
  </si>
  <si>
    <t>P72558</t>
  </si>
  <si>
    <t>A150117</t>
  </si>
  <si>
    <t>P73298</t>
  </si>
  <si>
    <t>A150480</t>
  </si>
  <si>
    <t>P75245</t>
  </si>
  <si>
    <t>A150424</t>
  </si>
  <si>
    <t>P75955</t>
  </si>
  <si>
    <t>10JUN13-01-010_012_014_016</t>
  </si>
  <si>
    <t>P78464</t>
  </si>
  <si>
    <t>A140441</t>
  </si>
  <si>
    <t>P82478</t>
  </si>
  <si>
    <t>A160148</t>
  </si>
  <si>
    <t>P86785</t>
  </si>
  <si>
    <t>A150400</t>
  </si>
  <si>
    <t>P88545</t>
  </si>
  <si>
    <t>A150485</t>
  </si>
  <si>
    <t>P92392</t>
  </si>
  <si>
    <t>A150119</t>
  </si>
  <si>
    <t>P95680</t>
  </si>
  <si>
    <t>A150478</t>
  </si>
  <si>
    <t>P96874</t>
  </si>
  <si>
    <t>A150317</t>
  </si>
  <si>
    <t>P98460</t>
  </si>
  <si>
    <t>A160138</t>
  </si>
  <si>
    <t>P98815</t>
  </si>
  <si>
    <t>A160144</t>
  </si>
  <si>
    <t>P99003</t>
  </si>
  <si>
    <t>A150483</t>
  </si>
  <si>
    <t>P99775</t>
  </si>
  <si>
    <t>A150482</t>
  </si>
  <si>
    <t>10JUN13-01-010</t>
  </si>
  <si>
    <t>Deepwater Horizon 2010</t>
  </si>
  <si>
    <t>F10-10</t>
  </si>
  <si>
    <t>Pensacola, Florida</t>
  </si>
  <si>
    <t>NULL</t>
  </si>
  <si>
    <t>10JUN13-01-012</t>
  </si>
  <si>
    <t>Gulf Shores, Alabama</t>
  </si>
  <si>
    <t>10JUN13-01-014</t>
  </si>
  <si>
    <t>Gulfport, Mississippi</t>
  </si>
  <si>
    <t>10JUN13-01-016</t>
  </si>
  <si>
    <t>Grand Isle, Louisiana</t>
  </si>
  <si>
    <t>Portland Harbor 2010</t>
  </si>
  <si>
    <t>F10-13</t>
  </si>
  <si>
    <t>Columbia River Downstream</t>
  </si>
  <si>
    <t>Columbia River Upstream</t>
  </si>
  <si>
    <t>Sauvie East</t>
  </si>
  <si>
    <t>Sauvie West</t>
  </si>
  <si>
    <t>McCormick and Baxter</t>
  </si>
  <si>
    <t>Railroad Bridge</t>
  </si>
  <si>
    <t>Steel Pipe</t>
  </si>
  <si>
    <t>RM Eight West</t>
  </si>
  <si>
    <t>St. John's Bridge</t>
  </si>
  <si>
    <t>Portland Harbor 2009</t>
  </si>
  <si>
    <t>F09-03</t>
  </si>
  <si>
    <t>Col US-LFT-W-B</t>
  </si>
  <si>
    <t>RM3E-LFT-B</t>
  </si>
  <si>
    <t>RM7W-LFT-W-B FDUP1</t>
  </si>
  <si>
    <t>RM7W-LFT-W-B FDUP3</t>
  </si>
  <si>
    <t>RM7W-LFT-W-B FDUP4</t>
  </si>
  <si>
    <t>Swinomish 2011</t>
  </si>
  <si>
    <t>F11-01</t>
  </si>
  <si>
    <t>SAQCC-1</t>
  </si>
  <si>
    <t>PH_EDA_100LFT_bio3</t>
  </si>
  <si>
    <t>Portland Harbor 2012</t>
  </si>
  <si>
    <t>F13-04</t>
  </si>
  <si>
    <t>GC-QQQ - 62 PAHs, PAHs Surrogate Reverted</t>
  </si>
  <si>
    <t>Rio Mayo Bio</t>
  </si>
  <si>
    <t>Peru GEOHealth 2013</t>
  </si>
  <si>
    <t>F13-11</t>
  </si>
  <si>
    <t>Sample Archive</t>
  </si>
  <si>
    <t>RM12E-H20-EDA-LFT</t>
  </si>
  <si>
    <t>Portland Harbor 2013</t>
  </si>
  <si>
    <t>F13-12</t>
  </si>
  <si>
    <t>GC-MS - RTL DRS Screening - 1299 analytes, GC-QQQ - 62 PAHs, PAHs Surrogate Reverted</t>
  </si>
  <si>
    <t>RM1NW-H20-EDA-LFT</t>
  </si>
  <si>
    <t>RM 1 NW</t>
  </si>
  <si>
    <t>RM11E-H2O-EDA-LFT</t>
  </si>
  <si>
    <t>RM 11E</t>
  </si>
  <si>
    <t>1NW EDA</t>
  </si>
  <si>
    <t>Portland Harbor 2014</t>
  </si>
  <si>
    <t>F14-12</t>
  </si>
  <si>
    <t>GC-ECD-Pesticides-PE-WB SOP 404.05, GC-MS - RTL DRS Screening - 1299 analytes, GC-MS - RTL DRS Screening - 1418 analytes, GC-QQQ - 55 PAHs, GC-QQQ - 62 PAHs</t>
  </si>
  <si>
    <t>3.5W EDA</t>
  </si>
  <si>
    <t>GC-ECD-Pesticides-PE-WB SOP 404.05, GC-MS - RTL DRS Screening - 1299 analytes, GC-MS - RTL DRS Screening - 1418 analytes, GC-QQQ - 55 PAHs, GC-QQQ - 62 PAHs, SARL Submission</t>
  </si>
  <si>
    <t>11E EDA</t>
  </si>
  <si>
    <t>18.5 EDA</t>
  </si>
  <si>
    <t>Johnson Creek</t>
  </si>
  <si>
    <t>Bioassay Blank WB</t>
  </si>
  <si>
    <t>Silicone WBs 2015</t>
  </si>
  <si>
    <t>F15-13</t>
  </si>
  <si>
    <t>Bioassay WB 15DEC29-01</t>
  </si>
  <si>
    <t>Special Test</t>
  </si>
  <si>
    <t>Bioassay WB 15Dec31-01</t>
  </si>
  <si>
    <t>Bioassay WB 16FEB11-01</t>
  </si>
  <si>
    <t>Silicone Wristbands 2016</t>
  </si>
  <si>
    <t>F16-03</t>
  </si>
  <si>
    <t>1NW F1 PH14</t>
  </si>
  <si>
    <t>PH 2014 EDA</t>
  </si>
  <si>
    <t>F16-04</t>
  </si>
  <si>
    <t>GC-ECD-Pesticides-PE-WB 2015, GC-MS - RTL DRS Screening - 1418 analytes, GC-QQQ - 55 PAHs, SARL Submission</t>
  </si>
  <si>
    <t>11E F2 PH14</t>
  </si>
  <si>
    <t>18.5 F1 PH14</t>
  </si>
  <si>
    <t>6.5W REC</t>
  </si>
  <si>
    <t>SARL Submission</t>
  </si>
  <si>
    <t>RM3.5W F1</t>
  </si>
  <si>
    <t>RM3.5W F2</t>
  </si>
  <si>
    <t>RM1NW F3</t>
  </si>
  <si>
    <t>GC-MS - RTL DRS Screening - 1418 analytes, GC-QQQ - 55 PAHs</t>
  </si>
  <si>
    <t>RM11E F2</t>
  </si>
  <si>
    <t>RM11E F3</t>
  </si>
  <si>
    <t>n-hex</t>
  </si>
  <si>
    <t>n-hex F2.1</t>
  </si>
  <si>
    <t>n-hex F2.2</t>
  </si>
  <si>
    <t>SolvExch8.9.15</t>
  </si>
  <si>
    <t>RM1NW F1</t>
  </si>
  <si>
    <t>RM1NW F2</t>
  </si>
  <si>
    <t>RM18.5 F2.2</t>
  </si>
  <si>
    <t>RM18.5 F2.3</t>
  </si>
  <si>
    <t>RM18.5 F2.4</t>
  </si>
  <si>
    <t>RM18.5 F1</t>
  </si>
  <si>
    <t>RM18.5 F2</t>
  </si>
  <si>
    <t>RM18.5 F3</t>
  </si>
  <si>
    <t>RM11E F2.4</t>
  </si>
  <si>
    <t>RM1NW F2.1</t>
  </si>
  <si>
    <t>RM1NW F2.2</t>
  </si>
  <si>
    <t>n-hex F2.3</t>
  </si>
  <si>
    <t>n-hex F2.4</t>
  </si>
  <si>
    <t>RM18.5 F2.1</t>
  </si>
  <si>
    <t>RM3.5W F1.1</t>
  </si>
  <si>
    <t>GC-MS - RTL DRS Screening - 1418 analytes, SARL Submission</t>
  </si>
  <si>
    <t>GC-MS - RTL DRS Screening - 1418 analytes, GC-QQQ - 55 PAHs, SARL Submission</t>
  </si>
  <si>
    <t>RM3.5W F1.5</t>
  </si>
  <si>
    <t>RM3.5W F1.6</t>
  </si>
  <si>
    <t>RM11E F2.1</t>
  </si>
  <si>
    <t>RM11E F2.2</t>
  </si>
  <si>
    <t>RM11E F2.3</t>
  </si>
  <si>
    <t>RM3.5W F1.7</t>
  </si>
  <si>
    <t>RM3.5W F1.8</t>
  </si>
  <si>
    <t>RM3.5W NP REC</t>
  </si>
  <si>
    <t>RM1NW F2.3</t>
  </si>
  <si>
    <t>RM1NW F2.4</t>
  </si>
  <si>
    <t>SolvExch3.8.16</t>
  </si>
  <si>
    <t>RM3.5W F3</t>
  </si>
  <si>
    <t>RM3.5W F2.1</t>
  </si>
  <si>
    <t>FA mix 4</t>
  </si>
  <si>
    <t>SM 10</t>
  </si>
  <si>
    <t>FA + SM10</t>
  </si>
  <si>
    <t>RM3.5 REC</t>
  </si>
  <si>
    <t>RM1NW REC</t>
  </si>
  <si>
    <t>RM18.5 REC</t>
  </si>
  <si>
    <t>Blank 5/4/15</t>
  </si>
  <si>
    <t>SampleName</t>
  </si>
  <si>
    <t>SampleNumber</t>
  </si>
  <si>
    <t>ProjectName</t>
  </si>
  <si>
    <t>ProjectNum</t>
  </si>
  <si>
    <t>LocationName</t>
  </si>
  <si>
    <t>LocationLat</t>
  </si>
  <si>
    <t>LocationLon</t>
  </si>
  <si>
    <t>ParentSampleID</t>
  </si>
  <si>
    <t>SampleTests</t>
  </si>
  <si>
    <t>ParentSampleTests</t>
  </si>
  <si>
    <t>Swinomish 2010</t>
  </si>
  <si>
    <t>F10-12</t>
  </si>
  <si>
    <t>SAQMS-1</t>
  </si>
  <si>
    <t>Deepwater Horizon 2011</t>
  </si>
  <si>
    <t>F11-02</t>
  </si>
  <si>
    <t>Rio Indoche Bio</t>
  </si>
  <si>
    <t>RM18.5-H20-EDA-LFT</t>
  </si>
  <si>
    <t>RM6.5W-H20-EDA-LFT</t>
  </si>
  <si>
    <t>1NW F2 PH14</t>
  </si>
  <si>
    <t>6.5W F1 PH14</t>
  </si>
  <si>
    <t>6.5W F2 PH14</t>
  </si>
  <si>
    <t>11E F1 PH14</t>
  </si>
  <si>
    <t>18.5 F2 PH14</t>
  </si>
  <si>
    <t>Hexane F1</t>
  </si>
  <si>
    <t>Hexane F2</t>
  </si>
  <si>
    <t>1NW REC</t>
  </si>
  <si>
    <t>11E REC</t>
  </si>
  <si>
    <t>18.5 REC</t>
  </si>
  <si>
    <t>Hexane REC</t>
  </si>
  <si>
    <t>RM11E F1</t>
  </si>
  <si>
    <t>RM 11E F2</t>
  </si>
  <si>
    <t>RM11E REC</t>
  </si>
  <si>
    <t>RM3.5 F2.2</t>
  </si>
  <si>
    <t>RM3.5 F2.3</t>
  </si>
  <si>
    <t>RM3.5 F2.4</t>
  </si>
  <si>
    <t>Solvent Exchange Blank</t>
  </si>
  <si>
    <t>RM3.5W F1.2</t>
  </si>
  <si>
    <t>RM3.5W F1.3</t>
  </si>
  <si>
    <t>RM3.5W F1.4</t>
  </si>
  <si>
    <t>lat</t>
  </si>
  <si>
    <t>lon</t>
  </si>
  <si>
    <t>sample_tests</t>
  </si>
  <si>
    <t>parent_sample_tests</t>
  </si>
  <si>
    <t>parent_sample_number</t>
  </si>
  <si>
    <t>parent_sample_name</t>
  </si>
  <si>
    <t>sample_name</t>
  </si>
  <si>
    <t>location_name</t>
  </si>
  <si>
    <t>parent_sample_location_name</t>
  </si>
  <si>
    <t>parent_sample_location_lat</t>
  </si>
  <si>
    <t>parent_sample_location_lon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</si>
</sst>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tabSelected="1" workbookViewId="0">
      <pane ySplit="1" topLeftCell="A2" activePane="bottomLeft" state="frozen"/>
      <selection pane="bottomLeft" sqref="A1:U1"/>
    </sheetView>
  </sheetViews>
  <sheetFormatPr defaultRowHeight="15" x14ac:dyDescent="0.25"/>
  <cols>
    <col min="1" max="1" width="15.5703125" bestFit="1" customWidth="1"/>
    <col min="2" max="2" width="27.42578125" bestFit="1" customWidth="1"/>
    <col min="3" max="3" width="11.5703125" bestFit="1" customWidth="1"/>
    <col min="4" max="4" width="5.5703125" bestFit="1" customWidth="1"/>
    <col min="5" max="5" width="18.42578125" bestFit="1" customWidth="1"/>
    <col min="6" max="6" width="10" bestFit="1" customWidth="1"/>
    <col min="7" max="7" width="14.7109375" bestFit="1" customWidth="1"/>
    <col min="10" max="10" width="23" bestFit="1" customWidth="1"/>
    <col min="11" max="11" width="23.28515625" bestFit="1" customWidth="1"/>
    <col min="12" max="12" width="26.7109375" bestFit="1" customWidth="1"/>
    <col min="13" max="13" width="10" bestFit="1" customWidth="1"/>
    <col min="14" max="14" width="12.7109375" bestFit="1" customWidth="1"/>
    <col min="15" max="15" width="22.7109375" bestFit="1" customWidth="1"/>
    <col min="16" max="16" width="20.5703125" bestFit="1" customWidth="1"/>
    <col min="17" max="17" width="29" bestFit="1" customWidth="1"/>
    <col min="18" max="18" width="26.28515625" bestFit="1" customWidth="1"/>
    <col min="19" max="19" width="26.85546875" bestFit="1" customWidth="1"/>
    <col min="20" max="21" width="164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550</v>
      </c>
      <c r="K1" t="s">
        <v>4</v>
      </c>
      <c r="L1" t="s">
        <v>551</v>
      </c>
      <c r="M1" t="s">
        <v>544</v>
      </c>
      <c r="N1" t="s">
        <v>545</v>
      </c>
      <c r="O1" t="s">
        <v>548</v>
      </c>
      <c r="P1" t="s">
        <v>549</v>
      </c>
      <c r="Q1" t="s">
        <v>552</v>
      </c>
      <c r="R1" t="s">
        <v>553</v>
      </c>
      <c r="S1" t="s">
        <v>554</v>
      </c>
      <c r="T1" t="s">
        <v>546</v>
      </c>
      <c r="U1" t="s">
        <v>547</v>
      </c>
    </row>
    <row r="2" spans="1:21" x14ac:dyDescent="0.25">
      <c r="A2" t="s">
        <v>7</v>
      </c>
      <c r="B2" s="1" t="s">
        <v>8</v>
      </c>
      <c r="C2">
        <v>1004</v>
      </c>
      <c r="D2" t="s">
        <v>9</v>
      </c>
      <c r="E2" t="s">
        <v>10</v>
      </c>
      <c r="F2" t="b">
        <v>0</v>
      </c>
      <c r="G2" t="b">
        <v>1</v>
      </c>
      <c r="J2" t="s">
        <v>8</v>
      </c>
      <c r="K2" t="s">
        <v>385</v>
      </c>
      <c r="L2" t="s">
        <v>390</v>
      </c>
      <c r="M2">
        <v>30.25469</v>
      </c>
      <c r="N2">
        <v>-87.813069999999996</v>
      </c>
      <c r="O2" t="s">
        <v>388</v>
      </c>
      <c r="P2" t="s">
        <v>388</v>
      </c>
      <c r="Q2" t="s">
        <v>388</v>
      </c>
      <c r="R2" t="s">
        <v>388</v>
      </c>
      <c r="S2" t="s">
        <v>388</v>
      </c>
      <c r="T2" t="s">
        <v>388</v>
      </c>
      <c r="U2" t="s">
        <v>388</v>
      </c>
    </row>
    <row r="3" spans="1:21" x14ac:dyDescent="0.25">
      <c r="A3" t="s">
        <v>11</v>
      </c>
      <c r="B3" s="1" t="s">
        <v>8</v>
      </c>
      <c r="C3">
        <v>1004</v>
      </c>
      <c r="D3" t="s">
        <v>9</v>
      </c>
      <c r="E3" t="s">
        <v>10</v>
      </c>
      <c r="F3" t="b">
        <v>0</v>
      </c>
      <c r="G3" t="b">
        <v>1</v>
      </c>
      <c r="J3" t="s">
        <v>8</v>
      </c>
      <c r="K3" t="s">
        <v>385</v>
      </c>
      <c r="L3" t="s">
        <v>390</v>
      </c>
      <c r="M3">
        <v>30.25469</v>
      </c>
      <c r="N3">
        <v>-87.813069999999996</v>
      </c>
      <c r="O3" t="s">
        <v>388</v>
      </c>
      <c r="P3" t="s">
        <v>388</v>
      </c>
      <c r="Q3" t="s">
        <v>388</v>
      </c>
      <c r="R3" t="s">
        <v>388</v>
      </c>
      <c r="S3" t="s">
        <v>388</v>
      </c>
      <c r="T3" t="s">
        <v>388</v>
      </c>
      <c r="U3" t="s">
        <v>388</v>
      </c>
    </row>
    <row r="4" spans="1:21" x14ac:dyDescent="0.25">
      <c r="A4" t="s">
        <v>12</v>
      </c>
      <c r="B4" s="1" t="s">
        <v>13</v>
      </c>
      <c r="C4">
        <v>1003</v>
      </c>
      <c r="D4" t="s">
        <v>9</v>
      </c>
      <c r="E4" t="s">
        <v>10</v>
      </c>
      <c r="F4" t="b">
        <v>0</v>
      </c>
      <c r="G4" t="b">
        <v>0</v>
      </c>
      <c r="J4" t="s">
        <v>13</v>
      </c>
      <c r="K4" t="s">
        <v>385</v>
      </c>
      <c r="L4" t="s">
        <v>390</v>
      </c>
      <c r="M4">
        <v>30.25469</v>
      </c>
      <c r="N4">
        <v>-87.813069999999996</v>
      </c>
      <c r="O4" t="s">
        <v>388</v>
      </c>
      <c r="P4" t="s">
        <v>388</v>
      </c>
      <c r="Q4" t="s">
        <v>388</v>
      </c>
      <c r="R4" t="s">
        <v>388</v>
      </c>
      <c r="S4" t="s">
        <v>388</v>
      </c>
      <c r="T4" t="s">
        <v>388</v>
      </c>
      <c r="U4" t="s">
        <v>388</v>
      </c>
    </row>
    <row r="5" spans="1:21" x14ac:dyDescent="0.25">
      <c r="A5" t="s">
        <v>14</v>
      </c>
      <c r="B5" s="1" t="s">
        <v>15</v>
      </c>
      <c r="C5">
        <v>2235</v>
      </c>
      <c r="D5" t="s">
        <v>9</v>
      </c>
      <c r="E5" t="s">
        <v>10</v>
      </c>
      <c r="F5" t="b">
        <v>0</v>
      </c>
      <c r="G5" t="b">
        <v>1</v>
      </c>
      <c r="J5" t="s">
        <v>15</v>
      </c>
      <c r="K5" t="s">
        <v>385</v>
      </c>
      <c r="L5" t="s">
        <v>392</v>
      </c>
      <c r="M5">
        <v>30.359310000000001</v>
      </c>
      <c r="N5">
        <v>-89.086169999999996</v>
      </c>
      <c r="O5" t="s">
        <v>388</v>
      </c>
      <c r="P5" t="s">
        <v>388</v>
      </c>
      <c r="Q5" t="s">
        <v>388</v>
      </c>
      <c r="R5" t="s">
        <v>388</v>
      </c>
      <c r="S5" t="s">
        <v>388</v>
      </c>
      <c r="T5" t="s">
        <v>388</v>
      </c>
      <c r="U5" t="s">
        <v>388</v>
      </c>
    </row>
    <row r="6" spans="1:21" x14ac:dyDescent="0.25">
      <c r="A6" t="s">
        <v>16</v>
      </c>
      <c r="B6" s="1" t="s">
        <v>17</v>
      </c>
      <c r="C6">
        <v>2234</v>
      </c>
      <c r="D6" t="s">
        <v>9</v>
      </c>
      <c r="E6" t="s">
        <v>10</v>
      </c>
      <c r="F6" t="b">
        <v>0</v>
      </c>
      <c r="G6" t="b">
        <v>0</v>
      </c>
      <c r="J6" t="s">
        <v>17</v>
      </c>
      <c r="K6" t="s">
        <v>385</v>
      </c>
      <c r="L6" t="s">
        <v>392</v>
      </c>
      <c r="M6">
        <v>30.359310000000001</v>
      </c>
      <c r="N6">
        <v>-89.086169999999996</v>
      </c>
      <c r="O6" t="s">
        <v>388</v>
      </c>
      <c r="P6" t="s">
        <v>388</v>
      </c>
      <c r="Q6" t="s">
        <v>388</v>
      </c>
      <c r="R6" t="s">
        <v>388</v>
      </c>
      <c r="S6" t="s">
        <v>388</v>
      </c>
      <c r="T6" t="s">
        <v>388</v>
      </c>
      <c r="U6" t="s">
        <v>388</v>
      </c>
    </row>
    <row r="7" spans="1:21" x14ac:dyDescent="0.25">
      <c r="A7" t="s">
        <v>18</v>
      </c>
      <c r="B7" s="1" t="s">
        <v>19</v>
      </c>
      <c r="C7">
        <v>2066</v>
      </c>
      <c r="D7" t="s">
        <v>9</v>
      </c>
      <c r="E7" t="s">
        <v>10</v>
      </c>
      <c r="F7" t="b">
        <v>0</v>
      </c>
      <c r="G7" t="b">
        <v>1</v>
      </c>
      <c r="J7" t="s">
        <v>19</v>
      </c>
      <c r="K7" t="s">
        <v>385</v>
      </c>
      <c r="L7" t="s">
        <v>394</v>
      </c>
      <c r="M7">
        <v>29.261099999999999</v>
      </c>
      <c r="N7">
        <v>-89.261099999999999</v>
      </c>
      <c r="O7" t="s">
        <v>388</v>
      </c>
      <c r="P7" t="s">
        <v>388</v>
      </c>
      <c r="Q7" t="s">
        <v>388</v>
      </c>
      <c r="R7" t="s">
        <v>388</v>
      </c>
      <c r="S7" t="s">
        <v>388</v>
      </c>
      <c r="T7" t="s">
        <v>388</v>
      </c>
      <c r="U7" t="s">
        <v>388</v>
      </c>
    </row>
    <row r="8" spans="1:21" x14ac:dyDescent="0.25">
      <c r="A8" t="s">
        <v>20</v>
      </c>
      <c r="B8" s="1" t="s">
        <v>21</v>
      </c>
      <c r="C8">
        <v>2065</v>
      </c>
      <c r="D8" t="s">
        <v>9</v>
      </c>
      <c r="E8" t="s">
        <v>10</v>
      </c>
      <c r="F8" t="b">
        <v>0</v>
      </c>
      <c r="G8" t="b">
        <v>0</v>
      </c>
      <c r="J8" t="s">
        <v>21</v>
      </c>
      <c r="K8" t="s">
        <v>385</v>
      </c>
      <c r="L8" t="s">
        <v>394</v>
      </c>
      <c r="M8">
        <v>29.261099999999999</v>
      </c>
      <c r="N8">
        <v>-89.261099999999999</v>
      </c>
      <c r="O8" t="s">
        <v>388</v>
      </c>
      <c r="P8" t="s">
        <v>388</v>
      </c>
      <c r="Q8" t="s">
        <v>388</v>
      </c>
      <c r="R8" t="s">
        <v>388</v>
      </c>
      <c r="S8" t="s">
        <v>388</v>
      </c>
      <c r="T8" t="s">
        <v>388</v>
      </c>
      <c r="U8" t="s">
        <v>388</v>
      </c>
    </row>
    <row r="9" spans="1:21" x14ac:dyDescent="0.25">
      <c r="A9" t="s">
        <v>22</v>
      </c>
      <c r="B9" s="1" t="s">
        <v>23</v>
      </c>
      <c r="C9">
        <v>2832</v>
      </c>
      <c r="D9" t="s">
        <v>9</v>
      </c>
      <c r="E9" t="s">
        <v>10</v>
      </c>
      <c r="F9" t="b">
        <v>0</v>
      </c>
      <c r="G9" t="b">
        <v>0</v>
      </c>
      <c r="J9" t="s">
        <v>23</v>
      </c>
      <c r="K9" t="s">
        <v>515</v>
      </c>
      <c r="L9" t="s">
        <v>517</v>
      </c>
      <c r="M9">
        <v>48.460261000000003</v>
      </c>
      <c r="N9">
        <v>-122.52096899999999</v>
      </c>
      <c r="O9" t="s">
        <v>388</v>
      </c>
      <c r="P9" t="s">
        <v>388</v>
      </c>
      <c r="Q9" t="s">
        <v>388</v>
      </c>
      <c r="R9" t="s">
        <v>388</v>
      </c>
      <c r="S9" t="s">
        <v>388</v>
      </c>
      <c r="T9" t="s">
        <v>388</v>
      </c>
      <c r="U9" t="s">
        <v>388</v>
      </c>
    </row>
    <row r="10" spans="1:21" x14ac:dyDescent="0.25">
      <c r="A10" t="s">
        <v>24</v>
      </c>
      <c r="B10" s="1" t="s">
        <v>25</v>
      </c>
      <c r="C10">
        <v>2071</v>
      </c>
      <c r="D10" t="s">
        <v>9</v>
      </c>
      <c r="E10" t="s">
        <v>10</v>
      </c>
      <c r="F10" t="b">
        <v>0</v>
      </c>
      <c r="G10" t="b">
        <v>1</v>
      </c>
      <c r="J10" t="s">
        <v>25</v>
      </c>
      <c r="K10" t="s">
        <v>518</v>
      </c>
      <c r="L10" t="s">
        <v>394</v>
      </c>
      <c r="M10">
        <v>29.261099999999999</v>
      </c>
      <c r="N10">
        <v>-89.261099999999999</v>
      </c>
      <c r="O10" t="s">
        <v>388</v>
      </c>
      <c r="P10" t="s">
        <v>388</v>
      </c>
      <c r="Q10" t="s">
        <v>388</v>
      </c>
      <c r="R10" t="s">
        <v>388</v>
      </c>
      <c r="S10" t="s">
        <v>388</v>
      </c>
      <c r="T10" t="s">
        <v>388</v>
      </c>
      <c r="U10" t="s">
        <v>388</v>
      </c>
    </row>
    <row r="11" spans="1:21" x14ac:dyDescent="0.25">
      <c r="A11" t="s">
        <v>26</v>
      </c>
      <c r="B11" s="1" t="s">
        <v>27</v>
      </c>
      <c r="C11">
        <v>1008</v>
      </c>
      <c r="D11" t="s">
        <v>9</v>
      </c>
      <c r="E11" t="s">
        <v>10</v>
      </c>
      <c r="F11" t="b">
        <v>0</v>
      </c>
      <c r="G11" t="b">
        <v>1</v>
      </c>
      <c r="J11" t="s">
        <v>27</v>
      </c>
      <c r="K11" t="s">
        <v>518</v>
      </c>
      <c r="L11" t="s">
        <v>390</v>
      </c>
      <c r="M11">
        <v>30.25469</v>
      </c>
      <c r="N11">
        <v>-87.813069999999996</v>
      </c>
      <c r="O11" t="s">
        <v>388</v>
      </c>
      <c r="P11" t="s">
        <v>388</v>
      </c>
      <c r="Q11" t="s">
        <v>388</v>
      </c>
      <c r="R11" t="s">
        <v>388</v>
      </c>
      <c r="S11" t="s">
        <v>388</v>
      </c>
      <c r="T11" t="s">
        <v>388</v>
      </c>
      <c r="U11" t="s">
        <v>388</v>
      </c>
    </row>
    <row r="12" spans="1:21" x14ac:dyDescent="0.25">
      <c r="A12" t="s">
        <v>28</v>
      </c>
      <c r="B12" s="1" t="s">
        <v>29</v>
      </c>
      <c r="C12">
        <v>1864</v>
      </c>
      <c r="D12" t="s">
        <v>9</v>
      </c>
      <c r="E12" t="s">
        <v>10</v>
      </c>
      <c r="F12" t="b">
        <v>0</v>
      </c>
      <c r="G12" t="b">
        <v>1</v>
      </c>
      <c r="J12" t="s">
        <v>29</v>
      </c>
      <c r="K12" t="s">
        <v>518</v>
      </c>
      <c r="L12" t="s">
        <v>387</v>
      </c>
      <c r="M12">
        <v>30.320820000000001</v>
      </c>
      <c r="N12">
        <v>-87.255989999999997</v>
      </c>
      <c r="O12" t="s">
        <v>388</v>
      </c>
      <c r="P12" t="s">
        <v>388</v>
      </c>
      <c r="Q12" t="s">
        <v>388</v>
      </c>
      <c r="R12" t="s">
        <v>388</v>
      </c>
      <c r="S12" t="s">
        <v>388</v>
      </c>
      <c r="T12" t="s">
        <v>388</v>
      </c>
      <c r="U12" t="s">
        <v>388</v>
      </c>
    </row>
    <row r="13" spans="1:21" x14ac:dyDescent="0.25">
      <c r="A13" t="s">
        <v>30</v>
      </c>
      <c r="B13" s="1" t="s">
        <v>31</v>
      </c>
      <c r="C13">
        <v>2072</v>
      </c>
      <c r="D13" t="s">
        <v>9</v>
      </c>
      <c r="E13" t="s">
        <v>10</v>
      </c>
      <c r="F13" t="b">
        <v>0</v>
      </c>
      <c r="G13" t="b">
        <v>1</v>
      </c>
      <c r="J13" t="s">
        <v>31</v>
      </c>
      <c r="K13" t="s">
        <v>518</v>
      </c>
      <c r="L13" t="s">
        <v>394</v>
      </c>
      <c r="M13">
        <v>29.261099999999999</v>
      </c>
      <c r="N13">
        <v>-89.261099999999999</v>
      </c>
      <c r="O13" t="s">
        <v>388</v>
      </c>
      <c r="P13" t="s">
        <v>388</v>
      </c>
      <c r="Q13" t="s">
        <v>388</v>
      </c>
      <c r="R13" t="s">
        <v>388</v>
      </c>
      <c r="S13" t="s">
        <v>388</v>
      </c>
      <c r="T13" t="s">
        <v>388</v>
      </c>
      <c r="U13" t="s">
        <v>388</v>
      </c>
    </row>
    <row r="14" spans="1:21" x14ac:dyDescent="0.25">
      <c r="A14" t="s">
        <v>32</v>
      </c>
      <c r="B14" s="1" t="s">
        <v>33</v>
      </c>
      <c r="C14">
        <v>2237</v>
      </c>
      <c r="D14" t="s">
        <v>9</v>
      </c>
      <c r="E14" t="s">
        <v>10</v>
      </c>
      <c r="F14" t="b">
        <v>0</v>
      </c>
      <c r="G14" t="b">
        <v>0</v>
      </c>
      <c r="J14" t="s">
        <v>33</v>
      </c>
      <c r="K14" t="s">
        <v>518</v>
      </c>
      <c r="L14" t="s">
        <v>392</v>
      </c>
      <c r="M14">
        <v>30.359310000000001</v>
      </c>
      <c r="N14">
        <v>-89.086169999999996</v>
      </c>
      <c r="O14" t="s">
        <v>388</v>
      </c>
      <c r="P14" t="s">
        <v>388</v>
      </c>
      <c r="Q14" t="s">
        <v>388</v>
      </c>
      <c r="R14" t="s">
        <v>388</v>
      </c>
      <c r="S14" t="s">
        <v>388</v>
      </c>
      <c r="T14" t="s">
        <v>388</v>
      </c>
      <c r="U14" t="s">
        <v>388</v>
      </c>
    </row>
    <row r="15" spans="1:21" x14ac:dyDescent="0.25">
      <c r="A15" t="s">
        <v>34</v>
      </c>
      <c r="B15" s="1" t="s">
        <v>35</v>
      </c>
      <c r="C15">
        <v>1009</v>
      </c>
      <c r="D15" t="s">
        <v>9</v>
      </c>
      <c r="E15" t="s">
        <v>10</v>
      </c>
      <c r="F15" t="b">
        <v>0</v>
      </c>
      <c r="G15" t="b">
        <v>1</v>
      </c>
      <c r="J15" t="s">
        <v>35</v>
      </c>
      <c r="K15" t="s">
        <v>518</v>
      </c>
      <c r="L15" t="s">
        <v>390</v>
      </c>
      <c r="M15">
        <v>30.25469</v>
      </c>
      <c r="N15">
        <v>-87.813069999999996</v>
      </c>
      <c r="O15" t="s">
        <v>388</v>
      </c>
      <c r="P15" t="s">
        <v>388</v>
      </c>
      <c r="Q15" t="s">
        <v>388</v>
      </c>
      <c r="R15" t="s">
        <v>388</v>
      </c>
      <c r="S15" t="s">
        <v>388</v>
      </c>
      <c r="T15" t="s">
        <v>388</v>
      </c>
      <c r="U15" t="s">
        <v>388</v>
      </c>
    </row>
    <row r="16" spans="1:21" x14ac:dyDescent="0.25">
      <c r="A16" t="s">
        <v>36</v>
      </c>
      <c r="B16" s="1" t="s">
        <v>37</v>
      </c>
      <c r="C16">
        <v>2083</v>
      </c>
      <c r="D16" t="s">
        <v>9</v>
      </c>
      <c r="E16" t="s">
        <v>10</v>
      </c>
      <c r="F16" t="b">
        <v>0</v>
      </c>
      <c r="G16" t="b">
        <v>0</v>
      </c>
      <c r="J16" t="s">
        <v>37</v>
      </c>
      <c r="K16" t="s">
        <v>413</v>
      </c>
      <c r="L16" t="s">
        <v>415</v>
      </c>
      <c r="M16">
        <v>48.394184000000003</v>
      </c>
      <c r="N16">
        <v>-122.50014299999999</v>
      </c>
      <c r="O16" t="s">
        <v>388</v>
      </c>
      <c r="P16" t="s">
        <v>388</v>
      </c>
      <c r="Q16" t="s">
        <v>388</v>
      </c>
      <c r="R16" t="s">
        <v>388</v>
      </c>
      <c r="S16" t="s">
        <v>388</v>
      </c>
      <c r="T16" t="s">
        <v>388</v>
      </c>
      <c r="U16" t="s">
        <v>388</v>
      </c>
    </row>
    <row r="17" spans="1:21" x14ac:dyDescent="0.25">
      <c r="A17" t="s">
        <v>38</v>
      </c>
      <c r="B17" s="1" t="s">
        <v>39</v>
      </c>
      <c r="C17">
        <v>2830</v>
      </c>
      <c r="D17" t="s">
        <v>9</v>
      </c>
      <c r="E17" t="s">
        <v>10</v>
      </c>
      <c r="F17" t="b">
        <v>0</v>
      </c>
      <c r="G17" t="b">
        <v>0</v>
      </c>
      <c r="J17" t="s">
        <v>39</v>
      </c>
      <c r="K17" t="s">
        <v>515</v>
      </c>
      <c r="L17" t="s">
        <v>415</v>
      </c>
      <c r="M17">
        <v>48.394184000000003</v>
      </c>
      <c r="N17">
        <v>-122.50014299999999</v>
      </c>
      <c r="O17" t="s">
        <v>388</v>
      </c>
      <c r="P17" t="s">
        <v>388</v>
      </c>
      <c r="Q17" t="s">
        <v>388</v>
      </c>
      <c r="R17" t="s">
        <v>388</v>
      </c>
      <c r="S17" t="s">
        <v>388</v>
      </c>
      <c r="T17" t="s">
        <v>388</v>
      </c>
      <c r="U17" t="s">
        <v>388</v>
      </c>
    </row>
    <row r="18" spans="1:21" x14ac:dyDescent="0.25">
      <c r="A18" t="s">
        <v>40</v>
      </c>
      <c r="B18" s="1" t="s">
        <v>37</v>
      </c>
      <c r="C18">
        <v>2083</v>
      </c>
      <c r="D18" t="s">
        <v>9</v>
      </c>
      <c r="E18" t="s">
        <v>10</v>
      </c>
      <c r="F18" t="b">
        <v>0</v>
      </c>
      <c r="G18" t="b">
        <v>0</v>
      </c>
      <c r="J18" t="s">
        <v>37</v>
      </c>
      <c r="K18" t="s">
        <v>413</v>
      </c>
      <c r="L18" t="s">
        <v>517</v>
      </c>
      <c r="M18">
        <v>48.460261000000003</v>
      </c>
      <c r="N18">
        <v>-122.52096899999999</v>
      </c>
      <c r="O18" t="s">
        <v>388</v>
      </c>
      <c r="P18" t="s">
        <v>388</v>
      </c>
      <c r="Q18" t="s">
        <v>388</v>
      </c>
      <c r="R18" t="s">
        <v>388</v>
      </c>
      <c r="S18" t="s">
        <v>388</v>
      </c>
      <c r="T18" t="s">
        <v>388</v>
      </c>
      <c r="U18" t="s">
        <v>388</v>
      </c>
    </row>
    <row r="19" spans="1:21" x14ac:dyDescent="0.25">
      <c r="A19" t="s">
        <v>41</v>
      </c>
      <c r="B19" s="1" t="s">
        <v>25</v>
      </c>
      <c r="C19">
        <v>2071</v>
      </c>
      <c r="D19" t="s">
        <v>9</v>
      </c>
      <c r="E19" t="s">
        <v>10</v>
      </c>
      <c r="F19" t="b">
        <v>0</v>
      </c>
      <c r="G19" t="b">
        <v>1</v>
      </c>
      <c r="J19" t="s">
        <v>25</v>
      </c>
      <c r="K19" t="s">
        <v>518</v>
      </c>
      <c r="L19" t="s">
        <v>394</v>
      </c>
      <c r="M19">
        <v>29.261099999999999</v>
      </c>
      <c r="N19">
        <v>-89.261099999999999</v>
      </c>
      <c r="O19" t="s">
        <v>388</v>
      </c>
      <c r="P19" t="s">
        <v>388</v>
      </c>
      <c r="Q19" t="s">
        <v>388</v>
      </c>
      <c r="R19" t="s">
        <v>388</v>
      </c>
      <c r="S19" t="s">
        <v>388</v>
      </c>
      <c r="T19" t="s">
        <v>388</v>
      </c>
      <c r="U19" t="s">
        <v>388</v>
      </c>
    </row>
    <row r="20" spans="1:21" x14ac:dyDescent="0.25">
      <c r="A20" t="s">
        <v>42</v>
      </c>
      <c r="B20" s="1" t="s">
        <v>43</v>
      </c>
      <c r="C20">
        <v>2236</v>
      </c>
      <c r="D20" t="s">
        <v>9</v>
      </c>
      <c r="E20" t="s">
        <v>10</v>
      </c>
      <c r="F20" t="b">
        <v>0</v>
      </c>
      <c r="G20" t="b">
        <v>1</v>
      </c>
      <c r="J20" t="s">
        <v>43</v>
      </c>
      <c r="K20" t="s">
        <v>518</v>
      </c>
      <c r="L20" t="s">
        <v>392</v>
      </c>
      <c r="M20">
        <v>30.359310000000001</v>
      </c>
      <c r="N20">
        <v>-89.086169999999996</v>
      </c>
      <c r="O20" t="s">
        <v>388</v>
      </c>
      <c r="P20" t="s">
        <v>388</v>
      </c>
      <c r="Q20" t="s">
        <v>388</v>
      </c>
      <c r="R20" t="s">
        <v>388</v>
      </c>
      <c r="S20" t="s">
        <v>388</v>
      </c>
      <c r="T20" t="s">
        <v>388</v>
      </c>
      <c r="U20" t="s">
        <v>388</v>
      </c>
    </row>
    <row r="21" spans="1:21" x14ac:dyDescent="0.25">
      <c r="A21" t="s">
        <v>44</v>
      </c>
      <c r="B21" s="1" t="s">
        <v>27</v>
      </c>
      <c r="C21">
        <v>1008</v>
      </c>
      <c r="D21" t="s">
        <v>9</v>
      </c>
      <c r="E21" t="s">
        <v>10</v>
      </c>
      <c r="F21" t="b">
        <v>0</v>
      </c>
      <c r="G21" t="b">
        <v>1</v>
      </c>
      <c r="J21" t="s">
        <v>27</v>
      </c>
      <c r="K21" t="s">
        <v>518</v>
      </c>
      <c r="L21" t="s">
        <v>390</v>
      </c>
      <c r="M21">
        <v>30.25469</v>
      </c>
      <c r="N21">
        <v>-87.813069999999996</v>
      </c>
      <c r="O21" t="s">
        <v>388</v>
      </c>
      <c r="P21" t="s">
        <v>388</v>
      </c>
      <c r="Q21" t="s">
        <v>388</v>
      </c>
      <c r="R21" t="s">
        <v>388</v>
      </c>
      <c r="S21" t="s">
        <v>388</v>
      </c>
      <c r="T21" t="s">
        <v>388</v>
      </c>
      <c r="U21" t="s">
        <v>388</v>
      </c>
    </row>
    <row r="22" spans="1:21" x14ac:dyDescent="0.25">
      <c r="A22" t="s">
        <v>45</v>
      </c>
      <c r="B22" s="1" t="s">
        <v>29</v>
      </c>
      <c r="C22">
        <v>1864</v>
      </c>
      <c r="D22" t="s">
        <v>9</v>
      </c>
      <c r="E22" t="s">
        <v>10</v>
      </c>
      <c r="F22" t="b">
        <v>0</v>
      </c>
      <c r="G22" t="b">
        <v>1</v>
      </c>
      <c r="J22" t="s">
        <v>29</v>
      </c>
      <c r="K22" t="s">
        <v>518</v>
      </c>
      <c r="L22" t="s">
        <v>387</v>
      </c>
      <c r="M22">
        <v>30.320820000000001</v>
      </c>
      <c r="N22">
        <v>-87.255989999999997</v>
      </c>
      <c r="O22" t="s">
        <v>388</v>
      </c>
      <c r="P22" t="s">
        <v>388</v>
      </c>
      <c r="Q22" t="s">
        <v>388</v>
      </c>
      <c r="R22" t="s">
        <v>388</v>
      </c>
      <c r="S22" t="s">
        <v>388</v>
      </c>
      <c r="T22" t="s">
        <v>388</v>
      </c>
      <c r="U22" t="s">
        <v>388</v>
      </c>
    </row>
    <row r="23" spans="1:21" x14ac:dyDescent="0.25">
      <c r="A23" t="s">
        <v>46</v>
      </c>
      <c r="B23" s="1" t="s">
        <v>15</v>
      </c>
      <c r="C23">
        <v>2235</v>
      </c>
      <c r="D23" t="s">
        <v>9</v>
      </c>
      <c r="E23" t="s">
        <v>10</v>
      </c>
      <c r="F23" t="b">
        <v>0</v>
      </c>
      <c r="G23" t="b">
        <v>1</v>
      </c>
      <c r="J23" t="s">
        <v>15</v>
      </c>
      <c r="K23" t="s">
        <v>385</v>
      </c>
      <c r="L23" t="s">
        <v>392</v>
      </c>
      <c r="M23">
        <v>30.359310000000001</v>
      </c>
      <c r="N23">
        <v>-89.086169999999996</v>
      </c>
      <c r="O23" t="s">
        <v>388</v>
      </c>
      <c r="P23" t="s">
        <v>388</v>
      </c>
      <c r="Q23" t="s">
        <v>388</v>
      </c>
      <c r="R23" t="s">
        <v>388</v>
      </c>
      <c r="S23" t="s">
        <v>388</v>
      </c>
      <c r="T23" t="s">
        <v>388</v>
      </c>
      <c r="U23" t="s">
        <v>388</v>
      </c>
    </row>
    <row r="24" spans="1:21" x14ac:dyDescent="0.25">
      <c r="A24" t="s">
        <v>47</v>
      </c>
      <c r="B24" s="1" t="s">
        <v>48</v>
      </c>
      <c r="C24">
        <v>1841</v>
      </c>
      <c r="D24" t="s">
        <v>9</v>
      </c>
      <c r="E24" t="s">
        <v>10</v>
      </c>
      <c r="F24" t="b">
        <v>0</v>
      </c>
      <c r="G24" t="b">
        <v>1</v>
      </c>
      <c r="J24" t="s">
        <v>48</v>
      </c>
      <c r="K24" t="s">
        <v>385</v>
      </c>
      <c r="L24" t="s">
        <v>387</v>
      </c>
      <c r="M24">
        <v>30.320820000000001</v>
      </c>
      <c r="N24">
        <v>-87.255989999999997</v>
      </c>
      <c r="O24" t="s">
        <v>388</v>
      </c>
      <c r="P24" t="s">
        <v>388</v>
      </c>
      <c r="Q24" t="s">
        <v>388</v>
      </c>
      <c r="R24" t="s">
        <v>388</v>
      </c>
      <c r="S24" t="s">
        <v>388</v>
      </c>
      <c r="T24" t="s">
        <v>388</v>
      </c>
      <c r="U24" t="s">
        <v>388</v>
      </c>
    </row>
    <row r="25" spans="1:21" x14ac:dyDescent="0.25">
      <c r="A25" t="s">
        <v>49</v>
      </c>
      <c r="B25" s="1" t="s">
        <v>8</v>
      </c>
      <c r="C25">
        <v>1004</v>
      </c>
      <c r="D25" t="s">
        <v>9</v>
      </c>
      <c r="E25" t="s">
        <v>10</v>
      </c>
      <c r="F25" t="b">
        <v>0</v>
      </c>
      <c r="G25" t="b">
        <v>1</v>
      </c>
      <c r="J25" t="s">
        <v>8</v>
      </c>
      <c r="K25" t="s">
        <v>385</v>
      </c>
      <c r="L25" t="s">
        <v>390</v>
      </c>
      <c r="M25">
        <v>30.25469</v>
      </c>
      <c r="N25">
        <v>-87.813069999999996</v>
      </c>
      <c r="O25" t="s">
        <v>388</v>
      </c>
      <c r="P25" t="s">
        <v>388</v>
      </c>
      <c r="Q25" t="s">
        <v>388</v>
      </c>
      <c r="R25" t="s">
        <v>388</v>
      </c>
      <c r="S25" t="s">
        <v>388</v>
      </c>
      <c r="T25" t="s">
        <v>388</v>
      </c>
      <c r="U25" t="s">
        <v>388</v>
      </c>
    </row>
    <row r="26" spans="1:21" x14ac:dyDescent="0.25">
      <c r="A26" t="s">
        <v>50</v>
      </c>
      <c r="B26" s="1" t="s">
        <v>51</v>
      </c>
      <c r="C26">
        <v>2833</v>
      </c>
      <c r="D26" t="s">
        <v>9</v>
      </c>
      <c r="E26" t="s">
        <v>10</v>
      </c>
      <c r="F26" t="b">
        <v>0</v>
      </c>
      <c r="G26" t="b">
        <v>0</v>
      </c>
      <c r="J26" t="s">
        <v>51</v>
      </c>
      <c r="K26" t="s">
        <v>515</v>
      </c>
      <c r="L26" t="s">
        <v>517</v>
      </c>
      <c r="M26">
        <v>48.460261000000003</v>
      </c>
      <c r="N26">
        <v>-122.52096899999999</v>
      </c>
      <c r="O26" t="s">
        <v>388</v>
      </c>
      <c r="P26" t="s">
        <v>388</v>
      </c>
      <c r="Q26" t="s">
        <v>388</v>
      </c>
      <c r="R26" t="s">
        <v>388</v>
      </c>
      <c r="S26" t="s">
        <v>388</v>
      </c>
      <c r="T26" t="s">
        <v>388</v>
      </c>
      <c r="U26" t="s">
        <v>388</v>
      </c>
    </row>
    <row r="27" spans="1:21" x14ac:dyDescent="0.25">
      <c r="A27" t="s">
        <v>52</v>
      </c>
      <c r="B27" s="1" t="s">
        <v>15</v>
      </c>
      <c r="C27">
        <v>2235</v>
      </c>
      <c r="D27" t="s">
        <v>9</v>
      </c>
      <c r="E27" t="s">
        <v>10</v>
      </c>
      <c r="F27" t="b">
        <v>0</v>
      </c>
      <c r="G27" t="b">
        <v>1</v>
      </c>
      <c r="J27" t="s">
        <v>15</v>
      </c>
      <c r="K27" t="s">
        <v>385</v>
      </c>
      <c r="L27" t="s">
        <v>392</v>
      </c>
      <c r="M27">
        <v>30.359310000000001</v>
      </c>
      <c r="N27">
        <v>-89.086169999999996</v>
      </c>
      <c r="O27" t="s">
        <v>388</v>
      </c>
      <c r="P27" t="s">
        <v>388</v>
      </c>
      <c r="Q27" t="s">
        <v>388</v>
      </c>
      <c r="R27" t="s">
        <v>388</v>
      </c>
      <c r="S27" t="s">
        <v>388</v>
      </c>
      <c r="T27" t="s">
        <v>388</v>
      </c>
      <c r="U27" t="s">
        <v>388</v>
      </c>
    </row>
    <row r="28" spans="1:21" x14ac:dyDescent="0.25">
      <c r="A28" t="s">
        <v>53</v>
      </c>
      <c r="B28" s="1" t="s">
        <v>19</v>
      </c>
      <c r="C28">
        <v>2066</v>
      </c>
      <c r="D28" t="s">
        <v>9</v>
      </c>
      <c r="E28" t="s">
        <v>10</v>
      </c>
      <c r="F28" t="b">
        <v>0</v>
      </c>
      <c r="G28" t="b">
        <v>1</v>
      </c>
      <c r="J28" t="s">
        <v>19</v>
      </c>
      <c r="K28" t="s">
        <v>385</v>
      </c>
      <c r="L28" t="s">
        <v>394</v>
      </c>
      <c r="M28">
        <v>29.261099999999999</v>
      </c>
      <c r="N28">
        <v>-89.261099999999999</v>
      </c>
      <c r="O28" t="s">
        <v>388</v>
      </c>
      <c r="P28" t="s">
        <v>388</v>
      </c>
      <c r="Q28" t="s">
        <v>388</v>
      </c>
      <c r="R28" t="s">
        <v>388</v>
      </c>
      <c r="S28" t="s">
        <v>388</v>
      </c>
      <c r="T28" t="s">
        <v>388</v>
      </c>
      <c r="U28" t="s">
        <v>388</v>
      </c>
    </row>
    <row r="29" spans="1:21" x14ac:dyDescent="0.25">
      <c r="A29" t="s">
        <v>54</v>
      </c>
      <c r="B29" s="1" t="s">
        <v>48</v>
      </c>
      <c r="C29">
        <v>1841</v>
      </c>
      <c r="D29" t="s">
        <v>9</v>
      </c>
      <c r="E29" t="s">
        <v>10</v>
      </c>
      <c r="F29" t="b">
        <v>0</v>
      </c>
      <c r="G29" t="b">
        <v>1</v>
      </c>
      <c r="J29" t="s">
        <v>48</v>
      </c>
      <c r="K29" t="s">
        <v>385</v>
      </c>
      <c r="L29" t="s">
        <v>387</v>
      </c>
      <c r="M29">
        <v>30.320820000000001</v>
      </c>
      <c r="N29">
        <v>-87.255989999999997</v>
      </c>
      <c r="O29" t="s">
        <v>388</v>
      </c>
      <c r="P29" t="s">
        <v>388</v>
      </c>
      <c r="Q29" t="s">
        <v>388</v>
      </c>
      <c r="R29" t="s">
        <v>388</v>
      </c>
      <c r="S29" t="s">
        <v>388</v>
      </c>
      <c r="T29" t="s">
        <v>388</v>
      </c>
      <c r="U29" t="s">
        <v>388</v>
      </c>
    </row>
    <row r="30" spans="1:21" x14ac:dyDescent="0.25">
      <c r="A30" t="s">
        <v>55</v>
      </c>
      <c r="B30" s="1" t="s">
        <v>8</v>
      </c>
      <c r="C30">
        <v>1004</v>
      </c>
      <c r="D30" t="s">
        <v>9</v>
      </c>
      <c r="E30" t="s">
        <v>10</v>
      </c>
      <c r="F30" t="b">
        <v>0</v>
      </c>
      <c r="G30" t="b">
        <v>1</v>
      </c>
      <c r="J30" t="s">
        <v>8</v>
      </c>
      <c r="K30" t="s">
        <v>385</v>
      </c>
      <c r="L30" t="s">
        <v>390</v>
      </c>
      <c r="M30">
        <v>30.25469</v>
      </c>
      <c r="N30">
        <v>-87.813069999999996</v>
      </c>
      <c r="O30" t="s">
        <v>388</v>
      </c>
      <c r="P30" t="s">
        <v>388</v>
      </c>
      <c r="Q30" t="s">
        <v>388</v>
      </c>
      <c r="R30" t="s">
        <v>388</v>
      </c>
      <c r="S30" t="s">
        <v>388</v>
      </c>
      <c r="T30" t="s">
        <v>388</v>
      </c>
      <c r="U30" t="s">
        <v>388</v>
      </c>
    </row>
    <row r="31" spans="1:21" x14ac:dyDescent="0.25">
      <c r="A31" t="s">
        <v>56</v>
      </c>
      <c r="B31" s="1" t="s">
        <v>15</v>
      </c>
      <c r="C31">
        <v>2235</v>
      </c>
      <c r="D31" t="s">
        <v>9</v>
      </c>
      <c r="E31" t="s">
        <v>10</v>
      </c>
      <c r="F31" t="b">
        <v>0</v>
      </c>
      <c r="G31" t="b">
        <v>1</v>
      </c>
      <c r="J31" t="s">
        <v>15</v>
      </c>
      <c r="K31" t="s">
        <v>385</v>
      </c>
      <c r="L31" t="s">
        <v>392</v>
      </c>
      <c r="M31">
        <v>30.359310000000001</v>
      </c>
      <c r="N31">
        <v>-89.086169999999996</v>
      </c>
      <c r="O31" t="s">
        <v>388</v>
      </c>
      <c r="P31" t="s">
        <v>388</v>
      </c>
      <c r="Q31" t="s">
        <v>388</v>
      </c>
      <c r="R31" t="s">
        <v>388</v>
      </c>
      <c r="S31" t="s">
        <v>388</v>
      </c>
      <c r="T31" t="s">
        <v>388</v>
      </c>
      <c r="U31" t="s">
        <v>388</v>
      </c>
    </row>
    <row r="32" spans="1:21" x14ac:dyDescent="0.25">
      <c r="A32" t="s">
        <v>57</v>
      </c>
      <c r="B32" s="1" t="s">
        <v>19</v>
      </c>
      <c r="C32">
        <v>2066</v>
      </c>
      <c r="D32" t="s">
        <v>9</v>
      </c>
      <c r="E32" t="s">
        <v>10</v>
      </c>
      <c r="F32" t="b">
        <v>0</v>
      </c>
      <c r="G32" t="b">
        <v>1</v>
      </c>
      <c r="J32" t="s">
        <v>19</v>
      </c>
      <c r="K32" t="s">
        <v>385</v>
      </c>
      <c r="L32" t="s">
        <v>394</v>
      </c>
      <c r="M32">
        <v>29.261099999999999</v>
      </c>
      <c r="N32">
        <v>-89.261099999999999</v>
      </c>
      <c r="O32" t="s">
        <v>388</v>
      </c>
      <c r="P32" t="s">
        <v>388</v>
      </c>
      <c r="Q32" t="s">
        <v>388</v>
      </c>
      <c r="R32" t="s">
        <v>388</v>
      </c>
      <c r="S32" t="s">
        <v>388</v>
      </c>
      <c r="T32" t="s">
        <v>388</v>
      </c>
      <c r="U32" t="s">
        <v>388</v>
      </c>
    </row>
    <row r="33" spans="1:21" x14ac:dyDescent="0.25">
      <c r="A33" t="s">
        <v>58</v>
      </c>
      <c r="B33" s="1" t="s">
        <v>59</v>
      </c>
      <c r="C33">
        <v>1865</v>
      </c>
      <c r="D33" t="s">
        <v>9</v>
      </c>
      <c r="E33" t="s">
        <v>10</v>
      </c>
      <c r="F33" t="b">
        <v>0</v>
      </c>
      <c r="G33" t="b">
        <v>1</v>
      </c>
      <c r="J33" t="s">
        <v>59</v>
      </c>
      <c r="K33" t="s">
        <v>385</v>
      </c>
      <c r="L33" t="s">
        <v>387</v>
      </c>
      <c r="M33">
        <v>30.320820000000001</v>
      </c>
      <c r="N33">
        <v>-87.255989999999997</v>
      </c>
      <c r="O33" t="s">
        <v>388</v>
      </c>
      <c r="P33" t="s">
        <v>388</v>
      </c>
      <c r="Q33" t="s">
        <v>388</v>
      </c>
      <c r="R33" t="s">
        <v>388</v>
      </c>
      <c r="S33" t="s">
        <v>388</v>
      </c>
      <c r="T33" t="s">
        <v>423</v>
      </c>
      <c r="U33" t="s">
        <v>388</v>
      </c>
    </row>
    <row r="34" spans="1:21" x14ac:dyDescent="0.25">
      <c r="A34" t="s">
        <v>60</v>
      </c>
      <c r="B34" s="1" t="s">
        <v>31</v>
      </c>
      <c r="C34">
        <v>2072</v>
      </c>
      <c r="D34" t="s">
        <v>9</v>
      </c>
      <c r="E34" t="s">
        <v>10</v>
      </c>
      <c r="F34" t="b">
        <v>0</v>
      </c>
      <c r="G34" t="b">
        <v>1</v>
      </c>
      <c r="J34" t="s">
        <v>31</v>
      </c>
      <c r="K34" t="s">
        <v>385</v>
      </c>
      <c r="L34" t="s">
        <v>394</v>
      </c>
      <c r="M34">
        <v>29.261099999999999</v>
      </c>
      <c r="N34">
        <v>-89.261099999999999</v>
      </c>
      <c r="O34" t="s">
        <v>388</v>
      </c>
      <c r="P34" t="s">
        <v>388</v>
      </c>
      <c r="Q34" t="s">
        <v>388</v>
      </c>
      <c r="R34" t="s">
        <v>388</v>
      </c>
      <c r="S34" t="s">
        <v>388</v>
      </c>
      <c r="T34" t="s">
        <v>423</v>
      </c>
      <c r="U34" t="s">
        <v>388</v>
      </c>
    </row>
    <row r="35" spans="1:21" x14ac:dyDescent="0.25">
      <c r="A35" t="s">
        <v>61</v>
      </c>
      <c r="B35" s="1" t="s">
        <v>62</v>
      </c>
      <c r="C35">
        <v>2831</v>
      </c>
      <c r="D35" t="s">
        <v>9</v>
      </c>
      <c r="E35" t="s">
        <v>10</v>
      </c>
      <c r="F35" t="b">
        <v>0</v>
      </c>
      <c r="G35" t="b">
        <v>0</v>
      </c>
      <c r="J35" t="s">
        <v>62</v>
      </c>
      <c r="K35" t="s">
        <v>515</v>
      </c>
      <c r="L35" t="s">
        <v>415</v>
      </c>
      <c r="M35">
        <v>48.394184000000003</v>
      </c>
      <c r="N35">
        <v>-122.50014299999999</v>
      </c>
      <c r="O35" t="s">
        <v>388</v>
      </c>
      <c r="P35" t="s">
        <v>388</v>
      </c>
      <c r="Q35" t="s">
        <v>388</v>
      </c>
      <c r="R35" t="s">
        <v>388</v>
      </c>
      <c r="S35" t="s">
        <v>388</v>
      </c>
      <c r="T35" t="s">
        <v>388</v>
      </c>
      <c r="U35" t="s">
        <v>388</v>
      </c>
    </row>
    <row r="36" spans="1:21" x14ac:dyDescent="0.25">
      <c r="A36" t="s">
        <v>63</v>
      </c>
      <c r="B36" s="1" t="s">
        <v>48</v>
      </c>
      <c r="C36">
        <v>1841</v>
      </c>
      <c r="D36" t="s">
        <v>9</v>
      </c>
      <c r="E36" t="s">
        <v>10</v>
      </c>
      <c r="F36" t="b">
        <v>0</v>
      </c>
      <c r="G36" t="b">
        <v>1</v>
      </c>
      <c r="J36" t="s">
        <v>48</v>
      </c>
      <c r="K36" t="s">
        <v>385</v>
      </c>
      <c r="L36" t="s">
        <v>387</v>
      </c>
      <c r="M36">
        <v>30.320820000000001</v>
      </c>
      <c r="N36">
        <v>-87.255989999999997</v>
      </c>
      <c r="O36" t="s">
        <v>388</v>
      </c>
      <c r="P36" t="s">
        <v>388</v>
      </c>
      <c r="Q36" t="s">
        <v>388</v>
      </c>
      <c r="R36" t="s">
        <v>388</v>
      </c>
      <c r="S36" t="s">
        <v>388</v>
      </c>
      <c r="T36" t="s">
        <v>388</v>
      </c>
      <c r="U36" t="s">
        <v>388</v>
      </c>
    </row>
    <row r="37" spans="1:21" x14ac:dyDescent="0.25">
      <c r="A37" t="s">
        <v>64</v>
      </c>
      <c r="B37" s="1" t="s">
        <v>8</v>
      </c>
      <c r="C37">
        <v>1004</v>
      </c>
      <c r="D37" t="s">
        <v>9</v>
      </c>
      <c r="E37" t="s">
        <v>10</v>
      </c>
      <c r="F37" t="b">
        <v>0</v>
      </c>
      <c r="G37" t="b">
        <v>1</v>
      </c>
      <c r="J37" t="s">
        <v>8</v>
      </c>
      <c r="K37" t="s">
        <v>385</v>
      </c>
      <c r="L37" t="s">
        <v>390</v>
      </c>
      <c r="M37">
        <v>30.25469</v>
      </c>
      <c r="N37">
        <v>-87.813069999999996</v>
      </c>
      <c r="O37" t="s">
        <v>388</v>
      </c>
      <c r="P37" t="s">
        <v>388</v>
      </c>
      <c r="Q37" t="s">
        <v>388</v>
      </c>
      <c r="R37" t="s">
        <v>388</v>
      </c>
      <c r="S37" t="s">
        <v>388</v>
      </c>
      <c r="T37" t="s">
        <v>388</v>
      </c>
      <c r="U37" t="s">
        <v>388</v>
      </c>
    </row>
    <row r="38" spans="1:21" x14ac:dyDescent="0.25">
      <c r="A38" t="s">
        <v>65</v>
      </c>
      <c r="B38" s="1" t="s">
        <v>15</v>
      </c>
      <c r="C38">
        <v>2235</v>
      </c>
      <c r="D38" t="s">
        <v>9</v>
      </c>
      <c r="E38" t="s">
        <v>10</v>
      </c>
      <c r="F38" t="b">
        <v>0</v>
      </c>
      <c r="G38" t="b">
        <v>1</v>
      </c>
      <c r="J38" t="s">
        <v>15</v>
      </c>
      <c r="K38" t="s">
        <v>385</v>
      </c>
      <c r="L38" t="s">
        <v>392</v>
      </c>
      <c r="M38">
        <v>30.359310000000001</v>
      </c>
      <c r="N38">
        <v>-89.086169999999996</v>
      </c>
      <c r="O38" t="s">
        <v>388</v>
      </c>
      <c r="P38" t="s">
        <v>388</v>
      </c>
      <c r="Q38" t="s">
        <v>388</v>
      </c>
      <c r="R38" t="s">
        <v>388</v>
      </c>
      <c r="S38" t="s">
        <v>388</v>
      </c>
      <c r="T38" t="s">
        <v>388</v>
      </c>
      <c r="U38" t="s">
        <v>388</v>
      </c>
    </row>
    <row r="39" spans="1:21" x14ac:dyDescent="0.25">
      <c r="A39" t="s">
        <v>66</v>
      </c>
      <c r="B39" s="1" t="s">
        <v>19</v>
      </c>
      <c r="C39">
        <v>2066</v>
      </c>
      <c r="D39" t="s">
        <v>9</v>
      </c>
      <c r="E39" t="s">
        <v>10</v>
      </c>
      <c r="F39" t="b">
        <v>0</v>
      </c>
      <c r="G39" t="b">
        <v>1</v>
      </c>
      <c r="J39" t="s">
        <v>19</v>
      </c>
      <c r="K39" t="s">
        <v>385</v>
      </c>
      <c r="L39" t="s">
        <v>394</v>
      </c>
      <c r="M39">
        <v>29.261099999999999</v>
      </c>
      <c r="N39">
        <v>-89.261099999999999</v>
      </c>
      <c r="O39" t="s">
        <v>388</v>
      </c>
      <c r="P39" t="s">
        <v>388</v>
      </c>
      <c r="Q39" t="s">
        <v>388</v>
      </c>
      <c r="R39" t="s">
        <v>388</v>
      </c>
      <c r="S39" t="s">
        <v>388</v>
      </c>
      <c r="T39" t="s">
        <v>388</v>
      </c>
      <c r="U39" t="s">
        <v>388</v>
      </c>
    </row>
    <row r="40" spans="1:21" x14ac:dyDescent="0.25">
      <c r="A40" t="s">
        <v>67</v>
      </c>
      <c r="B40" s="1" t="s">
        <v>68</v>
      </c>
      <c r="C40">
        <v>2232</v>
      </c>
      <c r="D40" t="s">
        <v>9</v>
      </c>
      <c r="E40" t="s">
        <v>10</v>
      </c>
      <c r="F40" t="b">
        <v>0</v>
      </c>
      <c r="G40" t="b">
        <v>0</v>
      </c>
      <c r="J40" t="s">
        <v>68</v>
      </c>
      <c r="K40" t="s">
        <v>518</v>
      </c>
      <c r="L40" t="s">
        <v>392</v>
      </c>
      <c r="M40">
        <v>30.359310000000001</v>
      </c>
      <c r="N40">
        <v>-89.086169999999996</v>
      </c>
      <c r="O40" t="s">
        <v>388</v>
      </c>
      <c r="P40" t="s">
        <v>388</v>
      </c>
      <c r="Q40" t="s">
        <v>388</v>
      </c>
      <c r="R40" t="s">
        <v>388</v>
      </c>
      <c r="S40" t="s">
        <v>388</v>
      </c>
      <c r="T40" t="s">
        <v>388</v>
      </c>
      <c r="U40" t="s">
        <v>388</v>
      </c>
    </row>
    <row r="41" spans="1:21" x14ac:dyDescent="0.25">
      <c r="A41" t="s">
        <v>69</v>
      </c>
      <c r="B41" s="1" t="s">
        <v>51</v>
      </c>
      <c r="C41">
        <v>2833</v>
      </c>
      <c r="D41" t="s">
        <v>9</v>
      </c>
      <c r="E41" t="s">
        <v>10</v>
      </c>
      <c r="F41" t="b">
        <v>0</v>
      </c>
      <c r="G41" t="b">
        <v>0</v>
      </c>
      <c r="J41" t="s">
        <v>51</v>
      </c>
      <c r="K41" t="s">
        <v>413</v>
      </c>
      <c r="L41" t="s">
        <v>517</v>
      </c>
      <c r="M41">
        <v>48.460261000000003</v>
      </c>
      <c r="N41">
        <v>-122.52096899999999</v>
      </c>
      <c r="O41" t="s">
        <v>388</v>
      </c>
      <c r="P41" t="s">
        <v>388</v>
      </c>
      <c r="Q41" t="s">
        <v>388</v>
      </c>
      <c r="R41" t="s">
        <v>388</v>
      </c>
      <c r="S41" t="s">
        <v>388</v>
      </c>
      <c r="T41" t="s">
        <v>388</v>
      </c>
      <c r="U41" t="s">
        <v>388</v>
      </c>
    </row>
    <row r="42" spans="1:21" x14ac:dyDescent="0.25">
      <c r="A42" t="s">
        <v>70</v>
      </c>
      <c r="B42" s="1" t="s">
        <v>62</v>
      </c>
      <c r="C42">
        <v>2831</v>
      </c>
      <c r="D42" t="s">
        <v>9</v>
      </c>
      <c r="E42" t="s">
        <v>10</v>
      </c>
      <c r="F42" t="b">
        <v>0</v>
      </c>
      <c r="G42" t="b">
        <v>0</v>
      </c>
      <c r="J42" t="s">
        <v>62</v>
      </c>
      <c r="K42" t="s">
        <v>413</v>
      </c>
      <c r="L42" t="s">
        <v>415</v>
      </c>
      <c r="M42">
        <v>48.394184000000003</v>
      </c>
      <c r="N42">
        <v>-122.50014299999999</v>
      </c>
      <c r="O42" t="s">
        <v>388</v>
      </c>
      <c r="P42" t="s">
        <v>388</v>
      </c>
      <c r="Q42" t="s">
        <v>388</v>
      </c>
      <c r="R42" t="s">
        <v>388</v>
      </c>
      <c r="S42" t="s">
        <v>388</v>
      </c>
      <c r="T42" t="s">
        <v>388</v>
      </c>
      <c r="U42" t="s">
        <v>388</v>
      </c>
    </row>
    <row r="43" spans="1:21" x14ac:dyDescent="0.25">
      <c r="A43" t="s">
        <v>71</v>
      </c>
      <c r="B43" s="1" t="s">
        <v>48</v>
      </c>
      <c r="C43">
        <v>1841</v>
      </c>
      <c r="D43" t="s">
        <v>9</v>
      </c>
      <c r="E43" t="s">
        <v>10</v>
      </c>
      <c r="F43" t="b">
        <v>0</v>
      </c>
      <c r="G43" t="b">
        <v>1</v>
      </c>
      <c r="J43" t="s">
        <v>48</v>
      </c>
      <c r="K43" t="s">
        <v>385</v>
      </c>
      <c r="L43" t="s">
        <v>387</v>
      </c>
      <c r="M43">
        <v>30.320820000000001</v>
      </c>
      <c r="N43">
        <v>-87.255989999999997</v>
      </c>
      <c r="O43" t="s">
        <v>388</v>
      </c>
      <c r="P43" t="s">
        <v>388</v>
      </c>
      <c r="Q43" t="s">
        <v>388</v>
      </c>
      <c r="R43" t="s">
        <v>388</v>
      </c>
      <c r="S43" t="s">
        <v>388</v>
      </c>
      <c r="T43" t="s">
        <v>388</v>
      </c>
      <c r="U43" t="s">
        <v>388</v>
      </c>
    </row>
    <row r="44" spans="1:21" x14ac:dyDescent="0.25">
      <c r="A44" t="s">
        <v>72</v>
      </c>
      <c r="B44" s="1" t="s">
        <v>73</v>
      </c>
      <c r="C44">
        <v>1840</v>
      </c>
      <c r="D44" t="s">
        <v>9</v>
      </c>
      <c r="E44" t="s">
        <v>10</v>
      </c>
      <c r="F44" t="b">
        <v>0</v>
      </c>
      <c r="G44" t="b">
        <v>0</v>
      </c>
      <c r="J44" t="s">
        <v>73</v>
      </c>
      <c r="K44" t="s">
        <v>385</v>
      </c>
      <c r="L44" t="s">
        <v>387</v>
      </c>
      <c r="M44">
        <v>30.320820000000001</v>
      </c>
      <c r="N44">
        <v>-87.255989999999997</v>
      </c>
      <c r="O44" t="s">
        <v>388</v>
      </c>
      <c r="P44" t="s">
        <v>388</v>
      </c>
      <c r="Q44" t="s">
        <v>388</v>
      </c>
      <c r="R44" t="s">
        <v>388</v>
      </c>
      <c r="S44" t="s">
        <v>388</v>
      </c>
      <c r="T44" t="s">
        <v>388</v>
      </c>
      <c r="U44" t="s">
        <v>388</v>
      </c>
    </row>
    <row r="45" spans="1:21" x14ac:dyDescent="0.25">
      <c r="A45" t="s">
        <v>74</v>
      </c>
      <c r="B45" t="s">
        <v>75</v>
      </c>
      <c r="C45">
        <v>889</v>
      </c>
      <c r="D45" t="s">
        <v>9</v>
      </c>
      <c r="E45" t="s">
        <v>76</v>
      </c>
      <c r="F45" t="b">
        <v>0</v>
      </c>
      <c r="G45" t="b">
        <v>0</v>
      </c>
      <c r="J45" t="s">
        <v>541</v>
      </c>
      <c r="K45" t="s">
        <v>451</v>
      </c>
      <c r="L45" t="s">
        <v>400</v>
      </c>
      <c r="M45">
        <v>45.597909999999999</v>
      </c>
      <c r="N45">
        <v>-122.78128</v>
      </c>
      <c r="O45" t="s">
        <v>84</v>
      </c>
      <c r="P45" t="s">
        <v>458</v>
      </c>
      <c r="Q45" t="s">
        <v>400</v>
      </c>
      <c r="R45">
        <v>45.597909999999999</v>
      </c>
      <c r="S45">
        <v>-122.78128</v>
      </c>
      <c r="T45" t="s">
        <v>483</v>
      </c>
      <c r="U45" t="s">
        <v>484</v>
      </c>
    </row>
    <row r="46" spans="1:21" x14ac:dyDescent="0.25">
      <c r="A46" t="s">
        <v>77</v>
      </c>
      <c r="B46" t="s">
        <v>78</v>
      </c>
      <c r="C46">
        <v>891</v>
      </c>
      <c r="D46" t="s">
        <v>9</v>
      </c>
      <c r="E46" t="s">
        <v>76</v>
      </c>
      <c r="F46" t="b">
        <v>0</v>
      </c>
      <c r="G46" t="b">
        <v>0</v>
      </c>
      <c r="J46" t="s">
        <v>543</v>
      </c>
      <c r="K46" t="s">
        <v>451</v>
      </c>
      <c r="L46" t="s">
        <v>400</v>
      </c>
      <c r="M46">
        <v>45.597909999999999</v>
      </c>
      <c r="N46">
        <v>-122.78128</v>
      </c>
      <c r="O46" t="s">
        <v>84</v>
      </c>
      <c r="P46" t="s">
        <v>458</v>
      </c>
      <c r="Q46" t="s">
        <v>400</v>
      </c>
      <c r="R46">
        <v>45.597909999999999</v>
      </c>
      <c r="S46">
        <v>-122.78128</v>
      </c>
      <c r="T46" t="s">
        <v>483</v>
      </c>
      <c r="U46" t="s">
        <v>484</v>
      </c>
    </row>
    <row r="47" spans="1:21" x14ac:dyDescent="0.25">
      <c r="A47" t="s">
        <v>79</v>
      </c>
      <c r="B47" t="s">
        <v>80</v>
      </c>
      <c r="C47">
        <v>890</v>
      </c>
      <c r="D47" t="s">
        <v>9</v>
      </c>
      <c r="E47" t="s">
        <v>76</v>
      </c>
      <c r="F47" t="b">
        <v>0</v>
      </c>
      <c r="G47" t="b">
        <v>0</v>
      </c>
      <c r="J47" t="s">
        <v>542</v>
      </c>
      <c r="K47" t="s">
        <v>451</v>
      </c>
      <c r="L47" t="s">
        <v>400</v>
      </c>
      <c r="M47">
        <v>45.597909999999999</v>
      </c>
      <c r="N47">
        <v>-122.78128</v>
      </c>
      <c r="O47" t="s">
        <v>84</v>
      </c>
      <c r="P47" t="s">
        <v>458</v>
      </c>
      <c r="Q47" t="s">
        <v>400</v>
      </c>
      <c r="R47">
        <v>45.597909999999999</v>
      </c>
      <c r="S47">
        <v>-122.78128</v>
      </c>
      <c r="T47" t="s">
        <v>483</v>
      </c>
      <c r="U47" t="s">
        <v>484</v>
      </c>
    </row>
    <row r="48" spans="1:21" x14ac:dyDescent="0.25">
      <c r="A48" t="s">
        <v>81</v>
      </c>
      <c r="B48" t="s">
        <v>82</v>
      </c>
      <c r="C48">
        <v>858</v>
      </c>
      <c r="D48" t="s">
        <v>9</v>
      </c>
      <c r="E48" t="s">
        <v>76</v>
      </c>
      <c r="F48" t="b">
        <v>0</v>
      </c>
      <c r="G48" t="b">
        <v>0</v>
      </c>
      <c r="J48" t="s">
        <v>534</v>
      </c>
      <c r="K48" t="s">
        <v>451</v>
      </c>
      <c r="L48" t="s">
        <v>431</v>
      </c>
      <c r="M48">
        <v>45.536532999999999</v>
      </c>
      <c r="N48">
        <v>-122.67715</v>
      </c>
      <c r="O48" t="s">
        <v>233</v>
      </c>
      <c r="P48" t="s">
        <v>438</v>
      </c>
      <c r="Q48" t="s">
        <v>431</v>
      </c>
      <c r="R48">
        <v>45.536532999999999</v>
      </c>
      <c r="S48">
        <v>-122.67715</v>
      </c>
      <c r="T48" t="s">
        <v>461</v>
      </c>
      <c r="U48" t="s">
        <v>435</v>
      </c>
    </row>
    <row r="49" spans="1:21" x14ac:dyDescent="0.25">
      <c r="A49" t="s">
        <v>83</v>
      </c>
      <c r="B49" t="s">
        <v>84</v>
      </c>
      <c r="C49">
        <v>839</v>
      </c>
      <c r="D49" t="s">
        <v>9</v>
      </c>
      <c r="E49" t="s">
        <v>76</v>
      </c>
      <c r="F49" t="b">
        <v>0</v>
      </c>
      <c r="G49" t="b">
        <v>0</v>
      </c>
      <c r="J49" t="s">
        <v>458</v>
      </c>
      <c r="K49" t="s">
        <v>451</v>
      </c>
      <c r="L49" t="s">
        <v>400</v>
      </c>
      <c r="M49">
        <v>45.597909999999999</v>
      </c>
      <c r="N49">
        <v>-122.78128</v>
      </c>
      <c r="O49" t="s">
        <v>163</v>
      </c>
      <c r="P49" t="s">
        <v>436</v>
      </c>
      <c r="Q49" t="s">
        <v>400</v>
      </c>
      <c r="R49">
        <v>45.597909999999999</v>
      </c>
      <c r="S49">
        <v>-122.78128</v>
      </c>
      <c r="T49" t="s">
        <v>484</v>
      </c>
      <c r="U49" t="s">
        <v>437</v>
      </c>
    </row>
    <row r="50" spans="1:21" x14ac:dyDescent="0.25">
      <c r="A50" t="s">
        <v>85</v>
      </c>
      <c r="B50" s="1" t="s">
        <v>86</v>
      </c>
      <c r="C50">
        <v>1427</v>
      </c>
      <c r="D50" t="s">
        <v>9</v>
      </c>
      <c r="E50" t="s">
        <v>87</v>
      </c>
      <c r="F50" t="b">
        <v>0</v>
      </c>
      <c r="G50" t="b">
        <v>1</v>
      </c>
      <c r="J50" t="s">
        <v>86</v>
      </c>
      <c r="K50" t="s">
        <v>406</v>
      </c>
      <c r="L50" t="s">
        <v>397</v>
      </c>
      <c r="M50">
        <v>45.06512</v>
      </c>
      <c r="N50">
        <v>-122.77161</v>
      </c>
      <c r="O50" t="s">
        <v>388</v>
      </c>
      <c r="P50" t="s">
        <v>388</v>
      </c>
      <c r="Q50" t="s">
        <v>388</v>
      </c>
      <c r="R50" t="s">
        <v>388</v>
      </c>
      <c r="S50" t="s">
        <v>388</v>
      </c>
      <c r="T50" t="s">
        <v>388</v>
      </c>
      <c r="U50" t="s">
        <v>388</v>
      </c>
    </row>
    <row r="51" spans="1:21" x14ac:dyDescent="0.25">
      <c r="A51" t="s">
        <v>88</v>
      </c>
      <c r="B51" s="1" t="s">
        <v>89</v>
      </c>
      <c r="C51">
        <v>1429</v>
      </c>
      <c r="D51" t="s">
        <v>9</v>
      </c>
      <c r="E51" t="s">
        <v>87</v>
      </c>
      <c r="F51" t="b">
        <v>0</v>
      </c>
      <c r="G51" t="b">
        <v>1</v>
      </c>
      <c r="J51" t="s">
        <v>408</v>
      </c>
      <c r="K51" t="s">
        <v>406</v>
      </c>
      <c r="L51" t="s">
        <v>398</v>
      </c>
      <c r="M51">
        <v>45.621079999999999</v>
      </c>
      <c r="N51">
        <v>-122.68788000000001</v>
      </c>
      <c r="O51" t="s">
        <v>388</v>
      </c>
      <c r="P51" t="s">
        <v>388</v>
      </c>
      <c r="Q51" t="s">
        <v>388</v>
      </c>
      <c r="R51" t="s">
        <v>388</v>
      </c>
      <c r="S51" t="s">
        <v>388</v>
      </c>
      <c r="T51" t="s">
        <v>388</v>
      </c>
      <c r="U51" t="s">
        <v>388</v>
      </c>
    </row>
    <row r="52" spans="1:21" x14ac:dyDescent="0.25">
      <c r="A52" t="s">
        <v>90</v>
      </c>
      <c r="B52" s="1" t="s">
        <v>91</v>
      </c>
      <c r="C52">
        <v>2797</v>
      </c>
      <c r="D52" t="s">
        <v>9</v>
      </c>
      <c r="E52" t="s">
        <v>87</v>
      </c>
      <c r="F52" t="b">
        <v>0</v>
      </c>
      <c r="G52" t="b">
        <v>1</v>
      </c>
      <c r="J52" t="s">
        <v>91</v>
      </c>
      <c r="K52" t="s">
        <v>406</v>
      </c>
      <c r="L52" t="s">
        <v>399</v>
      </c>
      <c r="M52">
        <v>45.61403</v>
      </c>
      <c r="N52">
        <v>-122.7855</v>
      </c>
      <c r="O52" t="s">
        <v>388</v>
      </c>
      <c r="P52" t="s">
        <v>388</v>
      </c>
      <c r="Q52" t="s">
        <v>388</v>
      </c>
      <c r="R52" t="s">
        <v>388</v>
      </c>
      <c r="S52" t="s">
        <v>388</v>
      </c>
      <c r="T52" t="s">
        <v>388</v>
      </c>
      <c r="U52" t="s">
        <v>388</v>
      </c>
    </row>
    <row r="53" spans="1:21" x14ac:dyDescent="0.25">
      <c r="A53" t="s">
        <v>92</v>
      </c>
      <c r="B53" s="1" t="s">
        <v>93</v>
      </c>
      <c r="C53">
        <v>2795</v>
      </c>
      <c r="D53" t="s">
        <v>9</v>
      </c>
      <c r="E53" t="s">
        <v>87</v>
      </c>
      <c r="F53" t="b">
        <v>0</v>
      </c>
      <c r="G53" t="b">
        <v>1</v>
      </c>
      <c r="J53" t="s">
        <v>93</v>
      </c>
      <c r="K53" t="s">
        <v>406</v>
      </c>
      <c r="L53" t="s">
        <v>400</v>
      </c>
      <c r="M53">
        <v>45.597909999999999</v>
      </c>
      <c r="N53">
        <v>-122.78128</v>
      </c>
      <c r="O53" t="s">
        <v>388</v>
      </c>
      <c r="P53" t="s">
        <v>388</v>
      </c>
      <c r="Q53" t="s">
        <v>388</v>
      </c>
      <c r="R53" t="s">
        <v>388</v>
      </c>
      <c r="S53" t="s">
        <v>388</v>
      </c>
      <c r="T53" t="s">
        <v>388</v>
      </c>
      <c r="U53" t="s">
        <v>388</v>
      </c>
    </row>
    <row r="54" spans="1:21" x14ac:dyDescent="0.25">
      <c r="A54" t="s">
        <v>94</v>
      </c>
      <c r="B54" s="1" t="s">
        <v>95</v>
      </c>
      <c r="C54">
        <v>2799</v>
      </c>
      <c r="D54" t="s">
        <v>9</v>
      </c>
      <c r="E54" t="s">
        <v>87</v>
      </c>
      <c r="F54" t="b">
        <v>0</v>
      </c>
      <c r="G54" t="b">
        <v>1</v>
      </c>
      <c r="J54" t="s">
        <v>95</v>
      </c>
      <c r="K54" t="s">
        <v>406</v>
      </c>
      <c r="L54" t="s">
        <v>405</v>
      </c>
      <c r="M54">
        <v>45.577809999999999</v>
      </c>
      <c r="N54">
        <v>-122.75232</v>
      </c>
      <c r="O54" t="s">
        <v>388</v>
      </c>
      <c r="P54" t="s">
        <v>388</v>
      </c>
      <c r="Q54" t="s">
        <v>388</v>
      </c>
      <c r="R54" t="s">
        <v>388</v>
      </c>
      <c r="S54" t="s">
        <v>388</v>
      </c>
      <c r="T54" t="s">
        <v>388</v>
      </c>
      <c r="U54" t="s">
        <v>388</v>
      </c>
    </row>
    <row r="55" spans="1:21" x14ac:dyDescent="0.25">
      <c r="A55" t="s">
        <v>96</v>
      </c>
      <c r="B55" s="1" t="s">
        <v>97</v>
      </c>
      <c r="C55">
        <v>2809</v>
      </c>
      <c r="D55" t="s">
        <v>9</v>
      </c>
      <c r="E55" t="s">
        <v>87</v>
      </c>
      <c r="F55" t="b">
        <v>0</v>
      </c>
      <c r="G55" t="b">
        <v>1</v>
      </c>
      <c r="J55" t="s">
        <v>97</v>
      </c>
      <c r="K55" t="s">
        <v>406</v>
      </c>
      <c r="L55" t="s">
        <v>404</v>
      </c>
      <c r="M55">
        <v>45.570360000000001</v>
      </c>
      <c r="N55">
        <v>-122.74039</v>
      </c>
      <c r="O55" t="s">
        <v>388</v>
      </c>
      <c r="P55" t="s">
        <v>388</v>
      </c>
      <c r="Q55" t="s">
        <v>388</v>
      </c>
      <c r="R55" t="s">
        <v>388</v>
      </c>
      <c r="S55" t="s">
        <v>388</v>
      </c>
      <c r="T55" t="s">
        <v>388</v>
      </c>
      <c r="U55" t="s">
        <v>388</v>
      </c>
    </row>
    <row r="56" spans="1:21" x14ac:dyDescent="0.25">
      <c r="A56" t="s">
        <v>98</v>
      </c>
      <c r="B56" s="1" t="s">
        <v>99</v>
      </c>
      <c r="C56">
        <v>2803</v>
      </c>
      <c r="D56" t="s">
        <v>9</v>
      </c>
      <c r="E56" t="s">
        <v>87</v>
      </c>
      <c r="F56" t="b">
        <v>0</v>
      </c>
      <c r="G56" t="b">
        <v>1</v>
      </c>
      <c r="J56" t="s">
        <v>99</v>
      </c>
      <c r="K56" t="s">
        <v>406</v>
      </c>
      <c r="L56" t="s">
        <v>401</v>
      </c>
      <c r="M56">
        <v>45.580579999999998</v>
      </c>
      <c r="N56">
        <v>-122.74583</v>
      </c>
      <c r="O56" t="s">
        <v>388</v>
      </c>
      <c r="P56" t="s">
        <v>388</v>
      </c>
      <c r="Q56" t="s">
        <v>388</v>
      </c>
      <c r="R56" t="s">
        <v>388</v>
      </c>
      <c r="S56" t="s">
        <v>388</v>
      </c>
      <c r="T56" t="s">
        <v>388</v>
      </c>
      <c r="U56" t="s">
        <v>388</v>
      </c>
    </row>
    <row r="57" spans="1:21" x14ac:dyDescent="0.25">
      <c r="A57" t="s">
        <v>100</v>
      </c>
      <c r="B57" s="1" t="s">
        <v>101</v>
      </c>
      <c r="C57">
        <v>2806</v>
      </c>
      <c r="D57" t="s">
        <v>9</v>
      </c>
      <c r="E57" t="s">
        <v>87</v>
      </c>
      <c r="F57" t="b">
        <v>0</v>
      </c>
      <c r="G57" t="b">
        <v>1</v>
      </c>
      <c r="J57" t="s">
        <v>101</v>
      </c>
      <c r="K57" t="s">
        <v>406</v>
      </c>
      <c r="L57" t="s">
        <v>402</v>
      </c>
      <c r="M57">
        <v>45.573869999999999</v>
      </c>
      <c r="N57">
        <v>-122.74574</v>
      </c>
      <c r="O57" t="s">
        <v>388</v>
      </c>
      <c r="P57" t="s">
        <v>388</v>
      </c>
      <c r="Q57" t="s">
        <v>388</v>
      </c>
      <c r="R57" t="s">
        <v>388</v>
      </c>
      <c r="S57" t="s">
        <v>388</v>
      </c>
      <c r="T57" t="s">
        <v>388</v>
      </c>
      <c r="U57" t="s">
        <v>388</v>
      </c>
    </row>
    <row r="58" spans="1:21" x14ac:dyDescent="0.25">
      <c r="A58" t="s">
        <v>102</v>
      </c>
      <c r="B58" s="1" t="s">
        <v>101</v>
      </c>
      <c r="C58">
        <v>2806</v>
      </c>
      <c r="D58" t="s">
        <v>9</v>
      </c>
      <c r="E58" t="s">
        <v>87</v>
      </c>
      <c r="F58" t="b">
        <v>0</v>
      </c>
      <c r="G58" t="b">
        <v>1</v>
      </c>
      <c r="J58" t="s">
        <v>410</v>
      </c>
      <c r="K58" t="s">
        <v>406</v>
      </c>
      <c r="L58" t="s">
        <v>402</v>
      </c>
      <c r="M58">
        <v>45.573869999999999</v>
      </c>
      <c r="N58">
        <v>-122.74574</v>
      </c>
      <c r="O58" t="s">
        <v>388</v>
      </c>
      <c r="P58" t="s">
        <v>388</v>
      </c>
      <c r="Q58" t="s">
        <v>388</v>
      </c>
      <c r="R58" t="s">
        <v>388</v>
      </c>
      <c r="S58" t="s">
        <v>388</v>
      </c>
      <c r="T58" t="s">
        <v>388</v>
      </c>
      <c r="U58" t="s">
        <v>388</v>
      </c>
    </row>
    <row r="59" spans="1:21" x14ac:dyDescent="0.25">
      <c r="A59" t="s">
        <v>103</v>
      </c>
      <c r="B59" s="1" t="s">
        <v>101</v>
      </c>
      <c r="C59">
        <v>2806</v>
      </c>
      <c r="D59" t="s">
        <v>9</v>
      </c>
      <c r="E59" t="s">
        <v>87</v>
      </c>
      <c r="F59" t="b">
        <v>0</v>
      </c>
      <c r="G59" t="b">
        <v>1</v>
      </c>
      <c r="J59" t="s">
        <v>411</v>
      </c>
      <c r="K59" t="s">
        <v>406</v>
      </c>
      <c r="L59" t="s">
        <v>402</v>
      </c>
      <c r="M59">
        <v>45.573869999999999</v>
      </c>
      <c r="N59">
        <v>-122.74574</v>
      </c>
      <c r="O59" t="s">
        <v>388</v>
      </c>
      <c r="P59" t="s">
        <v>388</v>
      </c>
      <c r="Q59" t="s">
        <v>388</v>
      </c>
      <c r="R59" t="s">
        <v>388</v>
      </c>
      <c r="S59" t="s">
        <v>388</v>
      </c>
      <c r="T59" t="s">
        <v>388</v>
      </c>
      <c r="U59" t="s">
        <v>388</v>
      </c>
    </row>
    <row r="60" spans="1:21" x14ac:dyDescent="0.25">
      <c r="A60" t="s">
        <v>104</v>
      </c>
      <c r="B60" s="1" t="s">
        <v>101</v>
      </c>
      <c r="C60">
        <v>2806</v>
      </c>
      <c r="D60" t="s">
        <v>9</v>
      </c>
      <c r="E60" t="s">
        <v>87</v>
      </c>
      <c r="F60" t="b">
        <v>0</v>
      </c>
      <c r="G60" t="b">
        <v>1</v>
      </c>
      <c r="J60" t="s">
        <v>412</v>
      </c>
      <c r="K60" t="s">
        <v>406</v>
      </c>
      <c r="L60" t="s">
        <v>402</v>
      </c>
      <c r="M60">
        <v>45.573869999999999</v>
      </c>
      <c r="N60">
        <v>-122.74574</v>
      </c>
      <c r="O60" t="s">
        <v>388</v>
      </c>
      <c r="P60" t="s">
        <v>388</v>
      </c>
      <c r="Q60" t="s">
        <v>388</v>
      </c>
      <c r="R60" t="s">
        <v>388</v>
      </c>
      <c r="S60" t="s">
        <v>388</v>
      </c>
      <c r="T60" t="s">
        <v>388</v>
      </c>
      <c r="U60" t="s">
        <v>388</v>
      </c>
    </row>
    <row r="61" spans="1:21" x14ac:dyDescent="0.25">
      <c r="A61" t="s">
        <v>105</v>
      </c>
      <c r="B61" s="1" t="s">
        <v>106</v>
      </c>
      <c r="C61">
        <v>2793</v>
      </c>
      <c r="D61" t="s">
        <v>9</v>
      </c>
      <c r="E61" t="s">
        <v>87</v>
      </c>
      <c r="F61" t="b">
        <v>0</v>
      </c>
      <c r="G61" t="b">
        <v>1</v>
      </c>
      <c r="J61" t="s">
        <v>106</v>
      </c>
      <c r="K61" t="s">
        <v>406</v>
      </c>
      <c r="L61" t="s">
        <v>403</v>
      </c>
      <c r="M61">
        <v>45.526789999999998</v>
      </c>
      <c r="N61">
        <v>-122.66641</v>
      </c>
      <c r="O61" t="s">
        <v>388</v>
      </c>
      <c r="P61" t="s">
        <v>388</v>
      </c>
      <c r="Q61" t="s">
        <v>388</v>
      </c>
      <c r="R61" t="s">
        <v>388</v>
      </c>
      <c r="S61" t="s">
        <v>388</v>
      </c>
      <c r="T61" t="s">
        <v>388</v>
      </c>
      <c r="U61" t="s">
        <v>388</v>
      </c>
    </row>
    <row r="62" spans="1:21" x14ac:dyDescent="0.25">
      <c r="A62" t="s">
        <v>107</v>
      </c>
      <c r="B62" s="1" t="s">
        <v>108</v>
      </c>
      <c r="C62">
        <v>1456</v>
      </c>
      <c r="D62" t="s">
        <v>9</v>
      </c>
      <c r="E62" t="s">
        <v>87</v>
      </c>
      <c r="F62" t="b">
        <v>0</v>
      </c>
      <c r="G62" t="b">
        <v>1</v>
      </c>
      <c r="J62" t="s">
        <v>108</v>
      </c>
      <c r="K62" t="s">
        <v>406</v>
      </c>
      <c r="L62" t="s">
        <v>397</v>
      </c>
      <c r="M62">
        <v>45.06512</v>
      </c>
      <c r="N62">
        <v>-122.77161</v>
      </c>
      <c r="O62" t="s">
        <v>388</v>
      </c>
      <c r="P62" t="s">
        <v>388</v>
      </c>
      <c r="Q62" t="s">
        <v>388</v>
      </c>
      <c r="R62" t="s">
        <v>388</v>
      </c>
      <c r="S62" t="s">
        <v>388</v>
      </c>
      <c r="T62" t="s">
        <v>388</v>
      </c>
      <c r="U62" t="s">
        <v>388</v>
      </c>
    </row>
    <row r="63" spans="1:21" x14ac:dyDescent="0.25">
      <c r="A63" t="s">
        <v>109</v>
      </c>
      <c r="B63" s="1" t="s">
        <v>110</v>
      </c>
      <c r="C63">
        <v>1458</v>
      </c>
      <c r="D63" t="s">
        <v>9</v>
      </c>
      <c r="E63" t="s">
        <v>87</v>
      </c>
      <c r="F63" t="b">
        <v>0</v>
      </c>
      <c r="G63" t="b">
        <v>1</v>
      </c>
      <c r="J63" t="s">
        <v>110</v>
      </c>
      <c r="K63" t="s">
        <v>406</v>
      </c>
      <c r="L63" t="s">
        <v>398</v>
      </c>
      <c r="M63">
        <v>45.621079999999999</v>
      </c>
      <c r="N63">
        <v>-122.68788000000001</v>
      </c>
      <c r="O63" t="s">
        <v>388</v>
      </c>
      <c r="P63" t="s">
        <v>388</v>
      </c>
      <c r="Q63" t="s">
        <v>388</v>
      </c>
      <c r="R63" t="s">
        <v>388</v>
      </c>
      <c r="S63" t="s">
        <v>388</v>
      </c>
      <c r="T63" t="s">
        <v>388</v>
      </c>
      <c r="U63" t="s">
        <v>388</v>
      </c>
    </row>
    <row r="64" spans="1:21" x14ac:dyDescent="0.25">
      <c r="A64" t="s">
        <v>111</v>
      </c>
      <c r="B64" s="1" t="s">
        <v>112</v>
      </c>
      <c r="C64">
        <v>2805</v>
      </c>
      <c r="D64" t="s">
        <v>9</v>
      </c>
      <c r="E64" t="s">
        <v>87</v>
      </c>
      <c r="F64" t="b">
        <v>0</v>
      </c>
      <c r="G64" t="b">
        <v>1</v>
      </c>
      <c r="J64" t="s">
        <v>409</v>
      </c>
      <c r="K64" t="s">
        <v>406</v>
      </c>
      <c r="L64" t="s">
        <v>399</v>
      </c>
      <c r="M64">
        <v>45.61403</v>
      </c>
      <c r="N64">
        <v>-122.7855</v>
      </c>
      <c r="O64" t="s">
        <v>388</v>
      </c>
      <c r="P64" t="s">
        <v>388</v>
      </c>
      <c r="Q64" t="s">
        <v>388</v>
      </c>
      <c r="R64" t="s">
        <v>388</v>
      </c>
      <c r="S64" t="s">
        <v>388</v>
      </c>
      <c r="T64" t="s">
        <v>388</v>
      </c>
      <c r="U64" t="s">
        <v>388</v>
      </c>
    </row>
    <row r="65" spans="1:21" x14ac:dyDescent="0.25">
      <c r="A65" t="s">
        <v>113</v>
      </c>
      <c r="B65" s="1" t="s">
        <v>114</v>
      </c>
      <c r="C65">
        <v>2794</v>
      </c>
      <c r="D65" t="s">
        <v>9</v>
      </c>
      <c r="E65" t="s">
        <v>87</v>
      </c>
      <c r="F65" t="b">
        <v>0</v>
      </c>
      <c r="G65" t="b">
        <v>1</v>
      </c>
      <c r="J65" t="s">
        <v>114</v>
      </c>
      <c r="K65" t="s">
        <v>406</v>
      </c>
      <c r="L65" t="s">
        <v>400</v>
      </c>
      <c r="M65">
        <v>45.597909999999999</v>
      </c>
      <c r="N65">
        <v>-122.78128</v>
      </c>
      <c r="O65" t="s">
        <v>388</v>
      </c>
      <c r="P65" t="s">
        <v>388</v>
      </c>
      <c r="Q65" t="s">
        <v>388</v>
      </c>
      <c r="R65" t="s">
        <v>388</v>
      </c>
      <c r="S65" t="s">
        <v>388</v>
      </c>
      <c r="T65" t="s">
        <v>388</v>
      </c>
      <c r="U65" t="s">
        <v>388</v>
      </c>
    </row>
    <row r="66" spans="1:21" x14ac:dyDescent="0.25">
      <c r="A66" t="s">
        <v>115</v>
      </c>
      <c r="B66" s="1" t="s">
        <v>116</v>
      </c>
      <c r="C66">
        <v>2800</v>
      </c>
      <c r="D66" t="s">
        <v>9</v>
      </c>
      <c r="E66" t="s">
        <v>87</v>
      </c>
      <c r="F66" t="b">
        <v>0</v>
      </c>
      <c r="G66" t="b">
        <v>1</v>
      </c>
      <c r="J66" t="s">
        <v>116</v>
      </c>
      <c r="K66" t="s">
        <v>406</v>
      </c>
      <c r="L66" t="s">
        <v>405</v>
      </c>
      <c r="M66">
        <v>45.577809999999999</v>
      </c>
      <c r="N66">
        <v>-122.75232</v>
      </c>
      <c r="O66" t="s">
        <v>388</v>
      </c>
      <c r="P66" t="s">
        <v>388</v>
      </c>
      <c r="Q66" t="s">
        <v>388</v>
      </c>
      <c r="R66" t="s">
        <v>388</v>
      </c>
      <c r="S66" t="s">
        <v>388</v>
      </c>
      <c r="T66" t="s">
        <v>388</v>
      </c>
      <c r="U66" t="s">
        <v>388</v>
      </c>
    </row>
    <row r="67" spans="1:21" x14ac:dyDescent="0.25">
      <c r="A67" t="s">
        <v>117</v>
      </c>
      <c r="B67" s="1" t="s">
        <v>118</v>
      </c>
      <c r="C67">
        <v>2808</v>
      </c>
      <c r="D67" t="s">
        <v>9</v>
      </c>
      <c r="E67" t="s">
        <v>87</v>
      </c>
      <c r="F67" t="b">
        <v>0</v>
      </c>
      <c r="G67" t="b">
        <v>1</v>
      </c>
      <c r="J67" t="s">
        <v>118</v>
      </c>
      <c r="K67" t="s">
        <v>406</v>
      </c>
      <c r="L67" t="s">
        <v>404</v>
      </c>
      <c r="M67">
        <v>45.570360000000001</v>
      </c>
      <c r="N67">
        <v>-122.74039</v>
      </c>
      <c r="O67" t="s">
        <v>388</v>
      </c>
      <c r="P67" t="s">
        <v>388</v>
      </c>
      <c r="Q67" t="s">
        <v>388</v>
      </c>
      <c r="R67" t="s">
        <v>388</v>
      </c>
      <c r="S67" t="s">
        <v>388</v>
      </c>
      <c r="T67" t="s">
        <v>388</v>
      </c>
      <c r="U67" t="s">
        <v>388</v>
      </c>
    </row>
    <row r="68" spans="1:21" x14ac:dyDescent="0.25">
      <c r="A68" t="s">
        <v>119</v>
      </c>
      <c r="B68" s="1" t="s">
        <v>120</v>
      </c>
      <c r="C68">
        <v>2802</v>
      </c>
      <c r="D68" t="s">
        <v>9</v>
      </c>
      <c r="E68" t="s">
        <v>87</v>
      </c>
      <c r="F68" t="b">
        <v>0</v>
      </c>
      <c r="G68" t="b">
        <v>1</v>
      </c>
      <c r="J68" t="s">
        <v>120</v>
      </c>
      <c r="K68" t="s">
        <v>406</v>
      </c>
      <c r="L68" t="s">
        <v>401</v>
      </c>
      <c r="M68">
        <v>45.580579999999998</v>
      </c>
      <c r="N68">
        <v>-122.74583</v>
      </c>
      <c r="O68" t="s">
        <v>388</v>
      </c>
      <c r="P68" t="s">
        <v>388</v>
      </c>
      <c r="Q68" t="s">
        <v>388</v>
      </c>
      <c r="R68" t="s">
        <v>388</v>
      </c>
      <c r="S68" t="s">
        <v>388</v>
      </c>
      <c r="T68" t="s">
        <v>388</v>
      </c>
      <c r="U68" t="s">
        <v>388</v>
      </c>
    </row>
    <row r="69" spans="1:21" x14ac:dyDescent="0.25">
      <c r="A69" t="s">
        <v>121</v>
      </c>
      <c r="B69" s="1" t="s">
        <v>112</v>
      </c>
      <c r="C69">
        <v>2805</v>
      </c>
      <c r="D69" t="s">
        <v>9</v>
      </c>
      <c r="E69" t="s">
        <v>87</v>
      </c>
      <c r="F69" t="b">
        <v>0</v>
      </c>
      <c r="G69" t="b">
        <v>1</v>
      </c>
      <c r="J69" t="s">
        <v>112</v>
      </c>
      <c r="K69" t="s">
        <v>406</v>
      </c>
      <c r="L69" t="s">
        <v>402</v>
      </c>
      <c r="M69">
        <v>45.573869999999999</v>
      </c>
      <c r="N69">
        <v>-122.74574</v>
      </c>
      <c r="O69" t="s">
        <v>388</v>
      </c>
      <c r="P69" t="s">
        <v>388</v>
      </c>
      <c r="Q69" t="s">
        <v>388</v>
      </c>
      <c r="R69" t="s">
        <v>388</v>
      </c>
      <c r="S69" t="s">
        <v>388</v>
      </c>
      <c r="T69" t="s">
        <v>388</v>
      </c>
      <c r="U69" t="s">
        <v>388</v>
      </c>
    </row>
    <row r="70" spans="1:21" x14ac:dyDescent="0.25">
      <c r="A70" t="s">
        <v>122</v>
      </c>
      <c r="B70" s="1" t="s">
        <v>112</v>
      </c>
      <c r="C70">
        <v>2805</v>
      </c>
      <c r="D70" t="s">
        <v>9</v>
      </c>
      <c r="E70" t="s">
        <v>87</v>
      </c>
      <c r="F70" t="b">
        <v>0</v>
      </c>
      <c r="G70" t="b">
        <v>1</v>
      </c>
      <c r="J70" t="s">
        <v>112</v>
      </c>
      <c r="K70" t="s">
        <v>406</v>
      </c>
      <c r="L70" t="s">
        <v>402</v>
      </c>
      <c r="M70">
        <v>45.573869999999999</v>
      </c>
      <c r="N70">
        <v>-122.74574</v>
      </c>
      <c r="O70" t="s">
        <v>388</v>
      </c>
      <c r="P70" t="s">
        <v>388</v>
      </c>
      <c r="Q70" t="s">
        <v>388</v>
      </c>
      <c r="R70" t="s">
        <v>388</v>
      </c>
      <c r="S70" t="s">
        <v>388</v>
      </c>
      <c r="T70" t="s">
        <v>388</v>
      </c>
      <c r="U70" t="s">
        <v>388</v>
      </c>
    </row>
    <row r="71" spans="1:21" x14ac:dyDescent="0.25">
      <c r="A71" t="s">
        <v>123</v>
      </c>
      <c r="B71" s="1" t="s">
        <v>112</v>
      </c>
      <c r="C71">
        <v>2805</v>
      </c>
      <c r="D71" t="s">
        <v>9</v>
      </c>
      <c r="E71" t="s">
        <v>87</v>
      </c>
      <c r="F71" t="b">
        <v>0</v>
      </c>
      <c r="G71" t="b">
        <v>1</v>
      </c>
      <c r="J71" t="s">
        <v>112</v>
      </c>
      <c r="K71" t="s">
        <v>406</v>
      </c>
      <c r="L71" t="s">
        <v>402</v>
      </c>
      <c r="M71">
        <v>45.573869999999999</v>
      </c>
      <c r="N71">
        <v>-122.74574</v>
      </c>
      <c r="O71" t="s">
        <v>388</v>
      </c>
      <c r="P71" t="s">
        <v>388</v>
      </c>
      <c r="Q71" t="s">
        <v>388</v>
      </c>
      <c r="R71" t="s">
        <v>388</v>
      </c>
      <c r="S71" t="s">
        <v>388</v>
      </c>
      <c r="T71" t="s">
        <v>388</v>
      </c>
      <c r="U71" t="s">
        <v>388</v>
      </c>
    </row>
    <row r="72" spans="1:21" x14ac:dyDescent="0.25">
      <c r="A72" t="s">
        <v>124</v>
      </c>
      <c r="B72" s="1" t="s">
        <v>112</v>
      </c>
      <c r="C72">
        <v>2805</v>
      </c>
      <c r="D72" t="s">
        <v>9</v>
      </c>
      <c r="E72" t="s">
        <v>87</v>
      </c>
      <c r="F72" t="b">
        <v>0</v>
      </c>
      <c r="G72" t="b">
        <v>1</v>
      </c>
      <c r="J72" t="s">
        <v>112</v>
      </c>
      <c r="K72" t="s">
        <v>406</v>
      </c>
      <c r="L72" t="s">
        <v>402</v>
      </c>
      <c r="M72">
        <v>45.573869999999999</v>
      </c>
      <c r="N72">
        <v>-122.74574</v>
      </c>
      <c r="O72" t="s">
        <v>388</v>
      </c>
      <c r="P72" t="s">
        <v>388</v>
      </c>
      <c r="Q72" t="s">
        <v>388</v>
      </c>
      <c r="R72" t="s">
        <v>388</v>
      </c>
      <c r="S72" t="s">
        <v>388</v>
      </c>
      <c r="T72" t="s">
        <v>388</v>
      </c>
      <c r="U72" t="s">
        <v>388</v>
      </c>
    </row>
    <row r="73" spans="1:21" x14ac:dyDescent="0.25">
      <c r="A73" t="s">
        <v>125</v>
      </c>
      <c r="B73" s="1" t="s">
        <v>112</v>
      </c>
      <c r="C73">
        <v>2805</v>
      </c>
      <c r="D73" t="s">
        <v>9</v>
      </c>
      <c r="E73" t="s">
        <v>87</v>
      </c>
      <c r="F73" t="b">
        <v>0</v>
      </c>
      <c r="G73" t="b">
        <v>1</v>
      </c>
      <c r="J73" t="s">
        <v>112</v>
      </c>
      <c r="K73" t="s">
        <v>406</v>
      </c>
      <c r="L73" t="s">
        <v>402</v>
      </c>
      <c r="M73">
        <v>45.573869999999999</v>
      </c>
      <c r="N73">
        <v>-122.74574</v>
      </c>
      <c r="O73" t="s">
        <v>388</v>
      </c>
      <c r="P73" t="s">
        <v>388</v>
      </c>
      <c r="Q73" t="s">
        <v>388</v>
      </c>
      <c r="R73" t="s">
        <v>388</v>
      </c>
      <c r="S73" t="s">
        <v>388</v>
      </c>
      <c r="T73" t="s">
        <v>388</v>
      </c>
      <c r="U73" t="s">
        <v>388</v>
      </c>
    </row>
    <row r="74" spans="1:21" x14ac:dyDescent="0.25">
      <c r="A74" t="s">
        <v>126</v>
      </c>
      <c r="B74" s="1" t="s">
        <v>127</v>
      </c>
      <c r="C74">
        <v>2791</v>
      </c>
      <c r="D74" t="s">
        <v>9</v>
      </c>
      <c r="E74" t="s">
        <v>87</v>
      </c>
      <c r="F74" t="b">
        <v>0</v>
      </c>
      <c r="G74" t="b">
        <v>1</v>
      </c>
      <c r="J74" t="s">
        <v>127</v>
      </c>
      <c r="K74" t="s">
        <v>406</v>
      </c>
      <c r="L74" t="s">
        <v>403</v>
      </c>
      <c r="M74">
        <v>45.526789999999998</v>
      </c>
      <c r="N74">
        <v>-122.66641</v>
      </c>
      <c r="O74" t="s">
        <v>388</v>
      </c>
      <c r="P74" t="s">
        <v>388</v>
      </c>
      <c r="Q74" t="s">
        <v>388</v>
      </c>
      <c r="R74" t="s">
        <v>388</v>
      </c>
      <c r="S74" t="s">
        <v>388</v>
      </c>
      <c r="T74" t="s">
        <v>388</v>
      </c>
      <c r="U74" t="s">
        <v>388</v>
      </c>
    </row>
    <row r="75" spans="1:21" x14ac:dyDescent="0.25">
      <c r="A75" t="s">
        <v>128</v>
      </c>
      <c r="B75" s="1" t="s">
        <v>129</v>
      </c>
      <c r="C75">
        <v>1426</v>
      </c>
      <c r="D75" t="s">
        <v>9</v>
      </c>
      <c r="E75" t="s">
        <v>87</v>
      </c>
      <c r="F75" t="b">
        <v>0</v>
      </c>
      <c r="G75" t="b">
        <v>1</v>
      </c>
      <c r="J75" t="s">
        <v>129</v>
      </c>
      <c r="K75" t="s">
        <v>395</v>
      </c>
      <c r="L75" t="s">
        <v>397</v>
      </c>
      <c r="M75">
        <v>45.06512</v>
      </c>
      <c r="N75">
        <v>-122.77161</v>
      </c>
      <c r="O75" t="s">
        <v>388</v>
      </c>
      <c r="P75" t="s">
        <v>388</v>
      </c>
      <c r="Q75" t="s">
        <v>388</v>
      </c>
      <c r="R75" t="s">
        <v>388</v>
      </c>
      <c r="S75" t="s">
        <v>388</v>
      </c>
      <c r="T75" t="s">
        <v>388</v>
      </c>
      <c r="U75" t="s">
        <v>388</v>
      </c>
    </row>
    <row r="76" spans="1:21" x14ac:dyDescent="0.25">
      <c r="A76" t="s">
        <v>130</v>
      </c>
      <c r="B76" s="1" t="s">
        <v>131</v>
      </c>
      <c r="C76">
        <v>1428</v>
      </c>
      <c r="D76" t="s">
        <v>9</v>
      </c>
      <c r="E76" t="s">
        <v>87</v>
      </c>
      <c r="F76" t="b">
        <v>0</v>
      </c>
      <c r="G76" t="b">
        <v>1</v>
      </c>
      <c r="J76" t="s">
        <v>131</v>
      </c>
      <c r="K76" t="s">
        <v>395</v>
      </c>
      <c r="L76" t="s">
        <v>398</v>
      </c>
      <c r="M76">
        <v>45.621079999999999</v>
      </c>
      <c r="N76">
        <v>-122.68788000000001</v>
      </c>
      <c r="O76" t="s">
        <v>388</v>
      </c>
      <c r="P76" t="s">
        <v>388</v>
      </c>
      <c r="Q76" t="s">
        <v>388</v>
      </c>
      <c r="R76" t="s">
        <v>388</v>
      </c>
      <c r="S76" t="s">
        <v>388</v>
      </c>
      <c r="T76" t="s">
        <v>388</v>
      </c>
      <c r="U76" t="s">
        <v>388</v>
      </c>
    </row>
    <row r="77" spans="1:21" x14ac:dyDescent="0.25">
      <c r="A77" t="s">
        <v>132</v>
      </c>
      <c r="B77" s="1" t="s">
        <v>133</v>
      </c>
      <c r="C77">
        <v>495</v>
      </c>
      <c r="D77" t="s">
        <v>9</v>
      </c>
      <c r="E77" t="s">
        <v>87</v>
      </c>
      <c r="F77" t="b">
        <v>0</v>
      </c>
      <c r="G77" t="b">
        <v>0</v>
      </c>
      <c r="J77" t="s">
        <v>133</v>
      </c>
      <c r="K77" t="s">
        <v>395</v>
      </c>
      <c r="L77" t="s">
        <v>399</v>
      </c>
      <c r="M77">
        <v>45.61403</v>
      </c>
      <c r="N77">
        <v>-122.7855</v>
      </c>
      <c r="O77" t="s">
        <v>388</v>
      </c>
      <c r="P77" t="s">
        <v>388</v>
      </c>
      <c r="Q77" t="s">
        <v>388</v>
      </c>
      <c r="R77" t="s">
        <v>388</v>
      </c>
      <c r="S77" t="s">
        <v>388</v>
      </c>
      <c r="T77" t="s">
        <v>388</v>
      </c>
      <c r="U77" t="s">
        <v>388</v>
      </c>
    </row>
    <row r="78" spans="1:21" x14ac:dyDescent="0.25">
      <c r="A78" t="s">
        <v>134</v>
      </c>
      <c r="B78" s="1" t="s">
        <v>135</v>
      </c>
      <c r="C78">
        <v>452</v>
      </c>
      <c r="D78" t="s">
        <v>9</v>
      </c>
      <c r="E78" t="s">
        <v>87</v>
      </c>
      <c r="F78" t="b">
        <v>0</v>
      </c>
      <c r="G78" t="b">
        <v>1</v>
      </c>
      <c r="J78" t="s">
        <v>135</v>
      </c>
      <c r="K78" t="s">
        <v>395</v>
      </c>
      <c r="L78" t="s">
        <v>400</v>
      </c>
      <c r="M78">
        <v>45.597909999999999</v>
      </c>
      <c r="N78">
        <v>-122.78128</v>
      </c>
      <c r="O78" t="s">
        <v>388</v>
      </c>
      <c r="P78" t="s">
        <v>388</v>
      </c>
      <c r="Q78" t="s">
        <v>388</v>
      </c>
      <c r="R78" t="s">
        <v>388</v>
      </c>
      <c r="S78" t="s">
        <v>388</v>
      </c>
      <c r="T78" t="s">
        <v>388</v>
      </c>
      <c r="U78" t="s">
        <v>388</v>
      </c>
    </row>
    <row r="79" spans="1:21" x14ac:dyDescent="0.25">
      <c r="A79" t="s">
        <v>136</v>
      </c>
      <c r="B79" s="1" t="s">
        <v>137</v>
      </c>
      <c r="C79">
        <v>719</v>
      </c>
      <c r="D79" t="s">
        <v>9</v>
      </c>
      <c r="E79" t="s">
        <v>87</v>
      </c>
      <c r="F79" t="b">
        <v>0</v>
      </c>
      <c r="G79" t="b">
        <v>1</v>
      </c>
      <c r="J79" t="s">
        <v>137</v>
      </c>
      <c r="K79" t="s">
        <v>395</v>
      </c>
      <c r="L79" t="s">
        <v>401</v>
      </c>
      <c r="M79">
        <v>45.580579999999998</v>
      </c>
      <c r="N79">
        <v>-122.74583</v>
      </c>
      <c r="O79" t="s">
        <v>388</v>
      </c>
      <c r="P79" t="s">
        <v>388</v>
      </c>
      <c r="Q79" t="s">
        <v>388</v>
      </c>
      <c r="R79" t="s">
        <v>388</v>
      </c>
      <c r="S79" t="s">
        <v>388</v>
      </c>
      <c r="T79" t="s">
        <v>388</v>
      </c>
      <c r="U79" t="s">
        <v>388</v>
      </c>
    </row>
    <row r="80" spans="1:21" x14ac:dyDescent="0.25">
      <c r="A80" t="s">
        <v>138</v>
      </c>
      <c r="B80" s="1" t="s">
        <v>139</v>
      </c>
      <c r="C80">
        <v>723</v>
      </c>
      <c r="D80" t="s">
        <v>9</v>
      </c>
      <c r="E80" t="s">
        <v>87</v>
      </c>
      <c r="F80" t="b">
        <v>0</v>
      </c>
      <c r="G80" t="b">
        <v>1</v>
      </c>
      <c r="J80" t="s">
        <v>139</v>
      </c>
      <c r="K80" t="s">
        <v>395</v>
      </c>
      <c r="L80" t="s">
        <v>402</v>
      </c>
      <c r="M80">
        <v>45.573869999999999</v>
      </c>
      <c r="N80">
        <v>-122.74574</v>
      </c>
      <c r="O80" t="s">
        <v>388</v>
      </c>
      <c r="P80" t="s">
        <v>388</v>
      </c>
      <c r="Q80" t="s">
        <v>388</v>
      </c>
      <c r="R80" t="s">
        <v>388</v>
      </c>
      <c r="S80" t="s">
        <v>388</v>
      </c>
      <c r="T80" t="s">
        <v>388</v>
      </c>
      <c r="U80" t="s">
        <v>388</v>
      </c>
    </row>
    <row r="81" spans="1:21" x14ac:dyDescent="0.25">
      <c r="A81" t="s">
        <v>140</v>
      </c>
      <c r="B81" s="1" t="s">
        <v>141</v>
      </c>
      <c r="C81">
        <v>744</v>
      </c>
      <c r="D81" t="s">
        <v>9</v>
      </c>
      <c r="E81" t="s">
        <v>87</v>
      </c>
      <c r="F81" t="b">
        <v>0</v>
      </c>
      <c r="G81" t="b">
        <v>1</v>
      </c>
      <c r="J81" t="s">
        <v>141</v>
      </c>
      <c r="K81" t="s">
        <v>395</v>
      </c>
      <c r="L81" t="s">
        <v>404</v>
      </c>
      <c r="M81">
        <v>45.570360000000001</v>
      </c>
      <c r="N81">
        <v>-122.74039</v>
      </c>
      <c r="O81" t="s">
        <v>388</v>
      </c>
      <c r="P81" t="s">
        <v>388</v>
      </c>
      <c r="Q81" t="s">
        <v>388</v>
      </c>
      <c r="R81" t="s">
        <v>388</v>
      </c>
      <c r="S81" t="s">
        <v>388</v>
      </c>
      <c r="T81" t="s">
        <v>388</v>
      </c>
      <c r="U81" t="s">
        <v>388</v>
      </c>
    </row>
    <row r="82" spans="1:21" x14ac:dyDescent="0.25">
      <c r="A82" t="s">
        <v>142</v>
      </c>
      <c r="B82" s="1" t="s">
        <v>143</v>
      </c>
      <c r="C82">
        <v>177</v>
      </c>
      <c r="D82" t="s">
        <v>9</v>
      </c>
      <c r="E82" t="s">
        <v>87</v>
      </c>
      <c r="F82" t="b">
        <v>0</v>
      </c>
      <c r="G82" t="b">
        <v>1</v>
      </c>
      <c r="J82" t="s">
        <v>143</v>
      </c>
      <c r="K82" t="s">
        <v>395</v>
      </c>
      <c r="L82" t="s">
        <v>403</v>
      </c>
      <c r="M82">
        <v>45.526789999999998</v>
      </c>
      <c r="N82">
        <v>-122.66641</v>
      </c>
      <c r="O82" t="s">
        <v>388</v>
      </c>
      <c r="P82" t="s">
        <v>388</v>
      </c>
      <c r="Q82" t="s">
        <v>388</v>
      </c>
      <c r="R82" t="s">
        <v>388</v>
      </c>
      <c r="S82" t="s">
        <v>388</v>
      </c>
      <c r="T82" t="s">
        <v>388</v>
      </c>
      <c r="U82" t="s">
        <v>388</v>
      </c>
    </row>
    <row r="83" spans="1:21" x14ac:dyDescent="0.25">
      <c r="A83" t="s">
        <v>144</v>
      </c>
      <c r="B83" s="1" t="s">
        <v>145</v>
      </c>
      <c r="C83">
        <v>1431</v>
      </c>
      <c r="D83" t="s">
        <v>9</v>
      </c>
      <c r="E83" t="s">
        <v>87</v>
      </c>
      <c r="F83" t="b">
        <v>0</v>
      </c>
      <c r="G83" t="b">
        <v>1</v>
      </c>
      <c r="J83" t="s">
        <v>145</v>
      </c>
      <c r="K83" t="s">
        <v>395</v>
      </c>
      <c r="L83" t="s">
        <v>397</v>
      </c>
      <c r="M83">
        <v>45.06512</v>
      </c>
      <c r="N83">
        <v>-122.77161</v>
      </c>
      <c r="O83" t="s">
        <v>388</v>
      </c>
      <c r="P83" t="s">
        <v>388</v>
      </c>
      <c r="Q83" t="s">
        <v>388</v>
      </c>
      <c r="R83" t="s">
        <v>388</v>
      </c>
      <c r="S83" t="s">
        <v>388</v>
      </c>
      <c r="T83" t="s">
        <v>388</v>
      </c>
      <c r="U83" t="s">
        <v>388</v>
      </c>
    </row>
    <row r="84" spans="1:21" x14ac:dyDescent="0.25">
      <c r="A84" t="s">
        <v>146</v>
      </c>
      <c r="B84" s="1" t="s">
        <v>147</v>
      </c>
      <c r="C84">
        <v>1432</v>
      </c>
      <c r="D84" t="s">
        <v>9</v>
      </c>
      <c r="E84" t="s">
        <v>87</v>
      </c>
      <c r="F84" t="b">
        <v>0</v>
      </c>
      <c r="G84" t="b">
        <v>1</v>
      </c>
      <c r="J84" t="s">
        <v>147</v>
      </c>
      <c r="K84" t="s">
        <v>395</v>
      </c>
      <c r="L84" t="s">
        <v>398</v>
      </c>
      <c r="M84">
        <v>45.621079999999999</v>
      </c>
      <c r="N84">
        <v>-122.68788000000001</v>
      </c>
      <c r="O84" t="s">
        <v>388</v>
      </c>
      <c r="P84" t="s">
        <v>388</v>
      </c>
      <c r="Q84" t="s">
        <v>388</v>
      </c>
      <c r="R84" t="s">
        <v>388</v>
      </c>
      <c r="S84" t="s">
        <v>388</v>
      </c>
      <c r="T84" t="s">
        <v>388</v>
      </c>
      <c r="U84" t="s">
        <v>388</v>
      </c>
    </row>
    <row r="85" spans="1:21" x14ac:dyDescent="0.25">
      <c r="A85" t="s">
        <v>148</v>
      </c>
      <c r="B85" t="s">
        <v>149</v>
      </c>
      <c r="C85">
        <v>834</v>
      </c>
      <c r="D85" t="s">
        <v>9</v>
      </c>
      <c r="E85" t="s">
        <v>87</v>
      </c>
      <c r="F85" t="b">
        <v>0</v>
      </c>
      <c r="G85" t="b">
        <v>0</v>
      </c>
      <c r="J85" t="s">
        <v>473</v>
      </c>
      <c r="K85" t="s">
        <v>451</v>
      </c>
      <c r="L85" t="s">
        <v>388</v>
      </c>
      <c r="M85" t="s">
        <v>388</v>
      </c>
      <c r="N85" t="s">
        <v>388</v>
      </c>
      <c r="O85" t="s">
        <v>294</v>
      </c>
      <c r="P85" t="s">
        <v>439</v>
      </c>
      <c r="Q85" t="s">
        <v>440</v>
      </c>
      <c r="R85">
        <v>45.436950000000003</v>
      </c>
      <c r="S85">
        <v>-122.64668330000001</v>
      </c>
      <c r="T85" t="s">
        <v>484</v>
      </c>
      <c r="U85" t="s">
        <v>435</v>
      </c>
    </row>
    <row r="86" spans="1:21" x14ac:dyDescent="0.25">
      <c r="A86" t="s">
        <v>150</v>
      </c>
      <c r="B86" s="1" t="s">
        <v>151</v>
      </c>
      <c r="C86">
        <v>848</v>
      </c>
      <c r="D86" t="s">
        <v>9</v>
      </c>
      <c r="E86" t="s">
        <v>87</v>
      </c>
      <c r="F86" t="b">
        <v>0</v>
      </c>
      <c r="G86" t="b">
        <v>0</v>
      </c>
      <c r="J86" t="s">
        <v>540</v>
      </c>
      <c r="K86" t="s">
        <v>451</v>
      </c>
      <c r="L86" t="s">
        <v>400</v>
      </c>
      <c r="M86">
        <v>45.597909999999999</v>
      </c>
      <c r="N86">
        <v>-122.78128</v>
      </c>
      <c r="O86" t="s">
        <v>388</v>
      </c>
      <c r="P86" t="s">
        <v>388</v>
      </c>
      <c r="Q86" t="s">
        <v>388</v>
      </c>
      <c r="R86" t="s">
        <v>388</v>
      </c>
      <c r="S86" t="s">
        <v>388</v>
      </c>
      <c r="T86" t="s">
        <v>388</v>
      </c>
      <c r="U86" t="s">
        <v>388</v>
      </c>
    </row>
    <row r="87" spans="1:21" x14ac:dyDescent="0.25">
      <c r="A87" t="s">
        <v>152</v>
      </c>
      <c r="B87" t="s">
        <v>153</v>
      </c>
      <c r="C87">
        <v>840</v>
      </c>
      <c r="D87" t="s">
        <v>9</v>
      </c>
      <c r="E87" t="s">
        <v>87</v>
      </c>
      <c r="F87" t="b">
        <v>0</v>
      </c>
      <c r="G87" t="b">
        <v>0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t="e">
        <v>#N/A</v>
      </c>
      <c r="T87" t="e">
        <v>#N/A</v>
      </c>
      <c r="U87" t="e">
        <v>#N/A</v>
      </c>
    </row>
    <row r="88" spans="1:21" s="2" customFormat="1" x14ac:dyDescent="0.25">
      <c r="B88" s="2" t="s">
        <v>84</v>
      </c>
      <c r="J88" s="2" t="s">
        <v>458</v>
      </c>
      <c r="K88" s="2" t="s">
        <v>451</v>
      </c>
      <c r="L88" s="2" t="s">
        <v>400</v>
      </c>
      <c r="M88" s="2">
        <v>45.597909999999999</v>
      </c>
      <c r="N88" s="2">
        <v>-122.78128</v>
      </c>
      <c r="O88" s="2" t="s">
        <v>163</v>
      </c>
      <c r="P88" s="2" t="s">
        <v>436</v>
      </c>
      <c r="Q88" s="2" t="s">
        <v>400</v>
      </c>
      <c r="R88" s="2">
        <v>45.597909999999999</v>
      </c>
      <c r="S88" s="2">
        <v>-122.78128</v>
      </c>
      <c r="T88" s="2" t="s">
        <v>484</v>
      </c>
      <c r="U88" s="2" t="s">
        <v>437</v>
      </c>
    </row>
    <row r="89" spans="1:21" s="2" customFormat="1" x14ac:dyDescent="0.25">
      <c r="B89" s="2" t="s">
        <v>231</v>
      </c>
      <c r="J89" s="2" t="s">
        <v>459</v>
      </c>
      <c r="K89" s="2" t="s">
        <v>451</v>
      </c>
      <c r="L89" s="2" t="s">
        <v>400</v>
      </c>
      <c r="M89" s="2">
        <v>45.597909999999999</v>
      </c>
      <c r="N89" s="2">
        <v>-122.78128</v>
      </c>
      <c r="O89" s="2" t="s">
        <v>163</v>
      </c>
      <c r="P89" s="2" t="s">
        <v>436</v>
      </c>
      <c r="Q89" s="2" t="s">
        <v>400</v>
      </c>
      <c r="R89" s="2">
        <v>45.597909999999999</v>
      </c>
      <c r="S89" s="2">
        <v>-122.78128</v>
      </c>
      <c r="T89" s="2" t="s">
        <v>484</v>
      </c>
      <c r="U89" s="2" t="s">
        <v>437</v>
      </c>
    </row>
    <row r="90" spans="1:21" s="2" customFormat="1" x14ac:dyDescent="0.25">
      <c r="B90" s="2" t="s">
        <v>239</v>
      </c>
      <c r="J90" s="2" t="s">
        <v>496</v>
      </c>
      <c r="K90" s="2" t="s">
        <v>451</v>
      </c>
      <c r="L90" s="2" t="s">
        <v>400</v>
      </c>
      <c r="M90" s="2">
        <v>45.597909999999999</v>
      </c>
      <c r="N90" s="2">
        <v>-122.78128</v>
      </c>
      <c r="O90" s="2" t="s">
        <v>163</v>
      </c>
      <c r="P90" s="2" t="s">
        <v>436</v>
      </c>
      <c r="Q90" s="2" t="s">
        <v>400</v>
      </c>
      <c r="R90" s="2">
        <v>45.597909999999999</v>
      </c>
      <c r="S90" s="2">
        <v>-122.78128</v>
      </c>
      <c r="T90" s="2" t="s">
        <v>484</v>
      </c>
      <c r="U90" s="2" t="s">
        <v>437</v>
      </c>
    </row>
    <row r="91" spans="1:21" x14ac:dyDescent="0.25">
      <c r="A91" t="s">
        <v>154</v>
      </c>
      <c r="B91" t="s">
        <v>155</v>
      </c>
      <c r="C91">
        <v>789</v>
      </c>
      <c r="D91" t="s">
        <v>9</v>
      </c>
      <c r="E91" t="s">
        <v>87</v>
      </c>
      <c r="F91" t="b">
        <v>0</v>
      </c>
      <c r="G91" t="b">
        <v>0</v>
      </c>
      <c r="J91" t="s">
        <v>520</v>
      </c>
      <c r="K91" t="s">
        <v>421</v>
      </c>
      <c r="L91" t="s">
        <v>388</v>
      </c>
      <c r="M91" t="s">
        <v>388</v>
      </c>
      <c r="N91" t="s">
        <v>388</v>
      </c>
      <c r="O91" t="s">
        <v>388</v>
      </c>
      <c r="P91" t="s">
        <v>388</v>
      </c>
      <c r="Q91" t="s">
        <v>388</v>
      </c>
      <c r="R91" t="s">
        <v>388</v>
      </c>
      <c r="S91" t="s">
        <v>388</v>
      </c>
      <c r="T91" t="s">
        <v>423</v>
      </c>
      <c r="U91" t="s">
        <v>388</v>
      </c>
    </row>
    <row r="92" spans="1:21" x14ac:dyDescent="0.25">
      <c r="A92" t="s">
        <v>156</v>
      </c>
      <c r="B92" t="s">
        <v>157</v>
      </c>
      <c r="C92">
        <v>818</v>
      </c>
      <c r="D92" t="s">
        <v>9</v>
      </c>
      <c r="E92" t="s">
        <v>87</v>
      </c>
      <c r="F92" t="b">
        <v>0</v>
      </c>
      <c r="G92" t="b">
        <v>0</v>
      </c>
      <c r="J92" t="s">
        <v>532</v>
      </c>
      <c r="K92" t="s">
        <v>451</v>
      </c>
      <c r="L92" t="s">
        <v>388</v>
      </c>
      <c r="M92" t="s">
        <v>388</v>
      </c>
      <c r="N92" t="s">
        <v>388</v>
      </c>
      <c r="O92" t="s">
        <v>294</v>
      </c>
      <c r="P92" t="s">
        <v>439</v>
      </c>
      <c r="Q92" t="s">
        <v>440</v>
      </c>
      <c r="R92">
        <v>45.436950000000003</v>
      </c>
      <c r="S92">
        <v>-122.64668330000001</v>
      </c>
      <c r="T92" t="s">
        <v>457</v>
      </c>
      <c r="U92" t="s">
        <v>435</v>
      </c>
    </row>
    <row r="93" spans="1:21" x14ac:dyDescent="0.25">
      <c r="A93" t="s">
        <v>158</v>
      </c>
      <c r="B93" s="1" t="s">
        <v>159</v>
      </c>
      <c r="C93">
        <v>2798</v>
      </c>
      <c r="D93" t="s">
        <v>9</v>
      </c>
      <c r="E93" t="s">
        <v>87</v>
      </c>
      <c r="F93" t="b">
        <v>0</v>
      </c>
      <c r="G93" t="b">
        <v>1</v>
      </c>
      <c r="J93" t="s">
        <v>159</v>
      </c>
      <c r="K93" t="s">
        <v>395</v>
      </c>
      <c r="L93" t="s">
        <v>399</v>
      </c>
      <c r="M93">
        <v>45.61403</v>
      </c>
      <c r="N93">
        <v>-122.7855</v>
      </c>
      <c r="O93" t="s">
        <v>388</v>
      </c>
      <c r="P93" t="s">
        <v>388</v>
      </c>
      <c r="Q93" t="s">
        <v>388</v>
      </c>
      <c r="R93" t="s">
        <v>388</v>
      </c>
      <c r="S93" t="s">
        <v>388</v>
      </c>
      <c r="T93" t="s">
        <v>388</v>
      </c>
      <c r="U93" t="s">
        <v>388</v>
      </c>
    </row>
    <row r="94" spans="1:21" x14ac:dyDescent="0.25">
      <c r="A94" t="s">
        <v>160</v>
      </c>
      <c r="B94" t="s">
        <v>161</v>
      </c>
      <c r="C94">
        <v>809</v>
      </c>
      <c r="D94" t="s">
        <v>9</v>
      </c>
      <c r="E94" t="s">
        <v>87</v>
      </c>
      <c r="F94" t="b">
        <v>0</v>
      </c>
      <c r="G94" t="b">
        <v>0</v>
      </c>
      <c r="J94" t="s">
        <v>526</v>
      </c>
      <c r="K94" t="s">
        <v>451</v>
      </c>
      <c r="L94" t="s">
        <v>388</v>
      </c>
      <c r="M94" t="s">
        <v>388</v>
      </c>
      <c r="N94" t="s">
        <v>388</v>
      </c>
      <c r="O94" t="s">
        <v>233</v>
      </c>
      <c r="P94" t="s">
        <v>438</v>
      </c>
      <c r="Q94" t="s">
        <v>431</v>
      </c>
      <c r="R94">
        <v>45.536532999999999</v>
      </c>
      <c r="S94">
        <v>-122.67715</v>
      </c>
      <c r="T94" t="s">
        <v>453</v>
      </c>
      <c r="U94" t="s">
        <v>435</v>
      </c>
    </row>
    <row r="95" spans="1:21" x14ac:dyDescent="0.25">
      <c r="A95" t="s">
        <v>162</v>
      </c>
      <c r="B95" t="s">
        <v>163</v>
      </c>
      <c r="C95">
        <v>798</v>
      </c>
      <c r="D95" t="s">
        <v>9</v>
      </c>
      <c r="E95" t="s">
        <v>87</v>
      </c>
      <c r="F95" t="b">
        <v>0</v>
      </c>
      <c r="G95" t="b">
        <v>1</v>
      </c>
      <c r="J95" t="s">
        <v>436</v>
      </c>
      <c r="K95" t="s">
        <v>433</v>
      </c>
      <c r="L95" t="s">
        <v>400</v>
      </c>
      <c r="M95">
        <v>45.597909999999999</v>
      </c>
      <c r="N95">
        <v>-122.78128</v>
      </c>
      <c r="O95" t="s">
        <v>388</v>
      </c>
      <c r="P95" t="s">
        <v>388</v>
      </c>
      <c r="Q95" t="s">
        <v>388</v>
      </c>
      <c r="R95" t="s">
        <v>388</v>
      </c>
      <c r="S95" t="s">
        <v>388</v>
      </c>
      <c r="T95" t="s">
        <v>437</v>
      </c>
      <c r="U95" t="s">
        <v>388</v>
      </c>
    </row>
    <row r="96" spans="1:21" x14ac:dyDescent="0.25">
      <c r="A96" t="s">
        <v>164</v>
      </c>
      <c r="B96" t="s">
        <v>165</v>
      </c>
      <c r="C96">
        <v>794</v>
      </c>
      <c r="D96" t="s">
        <v>9</v>
      </c>
      <c r="E96" t="s">
        <v>87</v>
      </c>
      <c r="F96" t="b">
        <v>1</v>
      </c>
      <c r="G96" t="b">
        <v>1</v>
      </c>
      <c r="J96" t="s">
        <v>522</v>
      </c>
      <c r="K96" t="s">
        <v>425</v>
      </c>
      <c r="L96" t="s">
        <v>405</v>
      </c>
      <c r="M96">
        <v>45.577809999999999</v>
      </c>
      <c r="N96">
        <v>-122.75232</v>
      </c>
      <c r="O96" t="s">
        <v>388</v>
      </c>
      <c r="P96" t="s">
        <v>388</v>
      </c>
      <c r="Q96" t="s">
        <v>388</v>
      </c>
      <c r="R96" t="s">
        <v>388</v>
      </c>
      <c r="S96" t="s">
        <v>388</v>
      </c>
      <c r="T96" t="s">
        <v>427</v>
      </c>
      <c r="U96" t="s">
        <v>388</v>
      </c>
    </row>
    <row r="97" spans="1:21" x14ac:dyDescent="0.25">
      <c r="A97" t="s">
        <v>166</v>
      </c>
      <c r="B97" t="s">
        <v>167</v>
      </c>
      <c r="C97">
        <v>792</v>
      </c>
      <c r="D97" t="s">
        <v>9</v>
      </c>
      <c r="E97" t="s">
        <v>87</v>
      </c>
      <c r="F97" t="b">
        <v>1</v>
      </c>
      <c r="G97" t="b">
        <v>1</v>
      </c>
      <c r="J97" t="s">
        <v>521</v>
      </c>
      <c r="K97" t="s">
        <v>425</v>
      </c>
      <c r="L97" t="s">
        <v>440</v>
      </c>
      <c r="M97">
        <v>45.436950000000003</v>
      </c>
      <c r="N97">
        <v>-122.64668330000001</v>
      </c>
      <c r="O97" t="s">
        <v>388</v>
      </c>
      <c r="P97" t="s">
        <v>388</v>
      </c>
      <c r="Q97" t="s">
        <v>388</v>
      </c>
      <c r="R97" t="s">
        <v>388</v>
      </c>
      <c r="S97" t="s">
        <v>388</v>
      </c>
      <c r="T97" t="s">
        <v>427</v>
      </c>
      <c r="U97" t="s">
        <v>388</v>
      </c>
    </row>
    <row r="98" spans="1:21" x14ac:dyDescent="0.25">
      <c r="A98" t="s">
        <v>168</v>
      </c>
      <c r="B98" t="s">
        <v>169</v>
      </c>
      <c r="C98">
        <v>814</v>
      </c>
      <c r="D98" t="s">
        <v>9</v>
      </c>
      <c r="E98" t="s">
        <v>87</v>
      </c>
      <c r="F98" t="b">
        <v>0</v>
      </c>
      <c r="G98" t="b">
        <v>0</v>
      </c>
      <c r="J98" t="s">
        <v>529</v>
      </c>
      <c r="K98" t="s">
        <v>451</v>
      </c>
      <c r="L98" t="s">
        <v>388</v>
      </c>
      <c r="M98" t="s">
        <v>388</v>
      </c>
      <c r="N98" t="s">
        <v>388</v>
      </c>
      <c r="O98" t="s">
        <v>388</v>
      </c>
      <c r="P98" t="s">
        <v>388</v>
      </c>
      <c r="Q98" t="s">
        <v>388</v>
      </c>
      <c r="R98" t="s">
        <v>388</v>
      </c>
      <c r="S98" t="s">
        <v>388</v>
      </c>
      <c r="T98" t="s">
        <v>453</v>
      </c>
      <c r="U98" t="s">
        <v>388</v>
      </c>
    </row>
    <row r="99" spans="1:21" x14ac:dyDescent="0.25">
      <c r="A99" t="s">
        <v>170</v>
      </c>
      <c r="B99" t="s">
        <v>171</v>
      </c>
      <c r="C99">
        <v>793</v>
      </c>
      <c r="D99" t="s">
        <v>9</v>
      </c>
      <c r="E99" t="s">
        <v>87</v>
      </c>
      <c r="F99" t="b">
        <v>1</v>
      </c>
      <c r="G99" t="b">
        <v>1</v>
      </c>
      <c r="J99" t="s">
        <v>424</v>
      </c>
      <c r="K99" t="s">
        <v>425</v>
      </c>
      <c r="L99" t="s">
        <v>403</v>
      </c>
      <c r="M99">
        <v>45.526789999999998</v>
      </c>
      <c r="N99">
        <v>-122.66641</v>
      </c>
      <c r="O99" t="s">
        <v>388</v>
      </c>
      <c r="P99" t="s">
        <v>388</v>
      </c>
      <c r="Q99" t="s">
        <v>388</v>
      </c>
      <c r="R99" t="s">
        <v>388</v>
      </c>
      <c r="S99" t="s">
        <v>388</v>
      </c>
      <c r="T99" t="s">
        <v>427</v>
      </c>
      <c r="U99" t="s">
        <v>388</v>
      </c>
    </row>
    <row r="100" spans="1:21" x14ac:dyDescent="0.25">
      <c r="A100" t="s">
        <v>172</v>
      </c>
      <c r="B100" t="s">
        <v>173</v>
      </c>
      <c r="C100">
        <v>813</v>
      </c>
      <c r="D100" t="s">
        <v>9</v>
      </c>
      <c r="E100" t="s">
        <v>87</v>
      </c>
      <c r="F100" t="b">
        <v>0</v>
      </c>
      <c r="G100" t="b">
        <v>0</v>
      </c>
      <c r="J100" t="s">
        <v>528</v>
      </c>
      <c r="K100" t="s">
        <v>451</v>
      </c>
      <c r="L100" t="s">
        <v>388</v>
      </c>
      <c r="M100" t="s">
        <v>388</v>
      </c>
      <c r="N100" t="s">
        <v>388</v>
      </c>
      <c r="O100" t="s">
        <v>388</v>
      </c>
      <c r="P100" t="s">
        <v>388</v>
      </c>
      <c r="Q100" t="s">
        <v>388</v>
      </c>
      <c r="R100" t="s">
        <v>388</v>
      </c>
      <c r="S100" t="s">
        <v>388</v>
      </c>
      <c r="T100" t="s">
        <v>453</v>
      </c>
      <c r="U100" t="s">
        <v>388</v>
      </c>
    </row>
    <row r="101" spans="1:21" x14ac:dyDescent="0.25">
      <c r="A101" t="s">
        <v>174</v>
      </c>
      <c r="B101" t="s">
        <v>175</v>
      </c>
      <c r="C101">
        <v>847</v>
      </c>
      <c r="D101" t="s">
        <v>9</v>
      </c>
      <c r="E101" t="s">
        <v>87</v>
      </c>
      <c r="F101" t="b">
        <v>0</v>
      </c>
      <c r="G101" t="b">
        <v>0</v>
      </c>
      <c r="J101" t="s">
        <v>539</v>
      </c>
      <c r="K101" t="s">
        <v>451</v>
      </c>
      <c r="L101" t="s">
        <v>400</v>
      </c>
      <c r="M101">
        <v>45.597909999999999</v>
      </c>
      <c r="N101">
        <v>-122.78128</v>
      </c>
      <c r="O101" t="s">
        <v>231</v>
      </c>
      <c r="P101" t="s">
        <v>459</v>
      </c>
      <c r="Q101" t="s">
        <v>400</v>
      </c>
      <c r="R101">
        <v>45.597909999999999</v>
      </c>
      <c r="S101">
        <v>-122.78128</v>
      </c>
      <c r="T101" t="s">
        <v>484</v>
      </c>
      <c r="U101" t="s">
        <v>484</v>
      </c>
    </row>
    <row r="102" spans="1:21" x14ac:dyDescent="0.25">
      <c r="A102" t="s">
        <v>176</v>
      </c>
      <c r="B102" t="s">
        <v>177</v>
      </c>
      <c r="C102">
        <v>836</v>
      </c>
      <c r="D102" t="s">
        <v>9</v>
      </c>
      <c r="E102" t="s">
        <v>87</v>
      </c>
      <c r="F102" t="b">
        <v>0</v>
      </c>
      <c r="G102" t="b">
        <v>0</v>
      </c>
      <c r="J102" t="s">
        <v>475</v>
      </c>
      <c r="K102" t="s">
        <v>451</v>
      </c>
      <c r="L102" t="s">
        <v>388</v>
      </c>
      <c r="M102" t="s">
        <v>388</v>
      </c>
      <c r="N102" t="s">
        <v>388</v>
      </c>
      <c r="O102" t="s">
        <v>294</v>
      </c>
      <c r="P102" t="s">
        <v>439</v>
      </c>
      <c r="Q102" t="s">
        <v>440</v>
      </c>
      <c r="R102">
        <v>45.436950000000003</v>
      </c>
      <c r="S102">
        <v>-122.64668330000001</v>
      </c>
      <c r="T102" t="s">
        <v>484</v>
      </c>
      <c r="U102" t="s">
        <v>435</v>
      </c>
    </row>
    <row r="103" spans="1:21" x14ac:dyDescent="0.25">
      <c r="A103" t="s">
        <v>178</v>
      </c>
      <c r="B103" t="s">
        <v>179</v>
      </c>
      <c r="C103">
        <v>795</v>
      </c>
      <c r="D103" t="s">
        <v>9</v>
      </c>
      <c r="E103" t="s">
        <v>87</v>
      </c>
      <c r="F103" t="b">
        <v>1</v>
      </c>
      <c r="G103" t="b">
        <v>1</v>
      </c>
      <c r="J103" t="s">
        <v>428</v>
      </c>
      <c r="K103" t="s">
        <v>425</v>
      </c>
      <c r="L103" t="s">
        <v>429</v>
      </c>
      <c r="M103">
        <v>45.6419</v>
      </c>
      <c r="N103">
        <v>-122.77966670000001</v>
      </c>
      <c r="O103" t="s">
        <v>388</v>
      </c>
      <c r="P103" t="s">
        <v>388</v>
      </c>
      <c r="Q103" t="s">
        <v>388</v>
      </c>
      <c r="R103" t="s">
        <v>388</v>
      </c>
      <c r="S103" t="s">
        <v>388</v>
      </c>
      <c r="T103" t="s">
        <v>427</v>
      </c>
      <c r="U103" t="s">
        <v>388</v>
      </c>
    </row>
    <row r="104" spans="1:21" x14ac:dyDescent="0.25">
      <c r="A104" t="s">
        <v>180</v>
      </c>
      <c r="B104" t="s">
        <v>181</v>
      </c>
      <c r="C104">
        <v>802</v>
      </c>
      <c r="D104" t="s">
        <v>9</v>
      </c>
      <c r="E104" t="s">
        <v>87</v>
      </c>
      <c r="F104" t="b">
        <v>0</v>
      </c>
      <c r="G104" t="b">
        <v>0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</row>
    <row r="105" spans="1:21" x14ac:dyDescent="0.25">
      <c r="A105" t="s">
        <v>182</v>
      </c>
      <c r="B105" t="s">
        <v>183</v>
      </c>
      <c r="C105">
        <v>831</v>
      </c>
      <c r="D105" t="s">
        <v>9</v>
      </c>
      <c r="E105" t="s">
        <v>87</v>
      </c>
      <c r="F105" t="b">
        <v>0</v>
      </c>
      <c r="G105" t="b">
        <v>0</v>
      </c>
      <c r="J105" t="s">
        <v>535</v>
      </c>
      <c r="K105" t="s">
        <v>451</v>
      </c>
      <c r="L105" t="s">
        <v>388</v>
      </c>
      <c r="M105" t="s">
        <v>388</v>
      </c>
      <c r="N105" t="s">
        <v>388</v>
      </c>
      <c r="O105" t="s">
        <v>233</v>
      </c>
      <c r="P105" t="s">
        <v>438</v>
      </c>
      <c r="Q105" t="s">
        <v>431</v>
      </c>
      <c r="R105">
        <v>45.536532999999999</v>
      </c>
      <c r="S105">
        <v>-122.67715</v>
      </c>
      <c r="T105" t="s">
        <v>484</v>
      </c>
      <c r="U105" t="s">
        <v>435</v>
      </c>
    </row>
    <row r="106" spans="1:21" x14ac:dyDescent="0.25">
      <c r="A106" t="s">
        <v>184</v>
      </c>
      <c r="B106" t="s">
        <v>185</v>
      </c>
      <c r="C106">
        <v>826</v>
      </c>
      <c r="D106" t="s">
        <v>9</v>
      </c>
      <c r="E106" t="s">
        <v>87</v>
      </c>
      <c r="F106" t="b">
        <v>0</v>
      </c>
      <c r="G106" t="b">
        <v>0</v>
      </c>
      <c r="J106" t="s">
        <v>468</v>
      </c>
      <c r="K106" t="s">
        <v>451</v>
      </c>
      <c r="L106" t="s">
        <v>388</v>
      </c>
      <c r="M106" t="s">
        <v>388</v>
      </c>
      <c r="N106" t="s">
        <v>388</v>
      </c>
      <c r="O106" t="s">
        <v>226</v>
      </c>
      <c r="P106" t="s">
        <v>432</v>
      </c>
      <c r="Q106" t="s">
        <v>429</v>
      </c>
      <c r="R106">
        <v>45.6419</v>
      </c>
      <c r="S106">
        <v>-122.77966670000001</v>
      </c>
      <c r="T106" t="s">
        <v>484</v>
      </c>
      <c r="U106" t="s">
        <v>435</v>
      </c>
    </row>
    <row r="107" spans="1:21" x14ac:dyDescent="0.25">
      <c r="A107" t="s">
        <v>186</v>
      </c>
      <c r="B107" t="s">
        <v>165</v>
      </c>
      <c r="C107">
        <v>794</v>
      </c>
      <c r="D107" t="s">
        <v>9</v>
      </c>
      <c r="E107" t="s">
        <v>87</v>
      </c>
      <c r="F107" t="b">
        <v>1</v>
      </c>
      <c r="G107" t="b">
        <v>1</v>
      </c>
      <c r="J107" t="s">
        <v>522</v>
      </c>
      <c r="K107" t="s">
        <v>425</v>
      </c>
      <c r="L107" t="s">
        <v>405</v>
      </c>
      <c r="M107">
        <v>45.577809999999999</v>
      </c>
      <c r="N107">
        <v>-122.75232</v>
      </c>
      <c r="O107" t="s">
        <v>388</v>
      </c>
      <c r="P107" t="s">
        <v>388</v>
      </c>
      <c r="Q107" t="s">
        <v>388</v>
      </c>
      <c r="R107" t="s">
        <v>388</v>
      </c>
      <c r="S107" t="s">
        <v>388</v>
      </c>
      <c r="T107" t="s">
        <v>427</v>
      </c>
      <c r="U107" t="s">
        <v>388</v>
      </c>
    </row>
    <row r="108" spans="1:21" x14ac:dyDescent="0.25">
      <c r="A108" t="s">
        <v>187</v>
      </c>
      <c r="B108" t="s">
        <v>188</v>
      </c>
      <c r="C108">
        <v>828</v>
      </c>
      <c r="D108" t="s">
        <v>9</v>
      </c>
      <c r="E108" t="s">
        <v>87</v>
      </c>
      <c r="F108" t="b">
        <v>0</v>
      </c>
      <c r="G108" t="b">
        <v>0</v>
      </c>
      <c r="J108" t="s">
        <v>460</v>
      </c>
      <c r="K108" t="s">
        <v>451</v>
      </c>
      <c r="L108" t="s">
        <v>388</v>
      </c>
      <c r="M108" t="s">
        <v>388</v>
      </c>
      <c r="N108" t="s">
        <v>388</v>
      </c>
      <c r="O108" t="s">
        <v>226</v>
      </c>
      <c r="P108" t="s">
        <v>432</v>
      </c>
      <c r="Q108" t="s">
        <v>429</v>
      </c>
      <c r="R108">
        <v>45.6419</v>
      </c>
      <c r="S108">
        <v>-122.77966670000001</v>
      </c>
      <c r="T108" t="s">
        <v>484</v>
      </c>
      <c r="U108" t="s">
        <v>435</v>
      </c>
    </row>
    <row r="109" spans="1:21" x14ac:dyDescent="0.25">
      <c r="A109" t="s">
        <v>189</v>
      </c>
      <c r="B109" t="s">
        <v>190</v>
      </c>
      <c r="C109">
        <v>833</v>
      </c>
      <c r="D109" t="s">
        <v>9</v>
      </c>
      <c r="E109" t="s">
        <v>87</v>
      </c>
      <c r="F109" t="b">
        <v>0</v>
      </c>
      <c r="G109" t="b">
        <v>0</v>
      </c>
      <c r="J109" t="s">
        <v>536</v>
      </c>
      <c r="K109" t="s">
        <v>451</v>
      </c>
      <c r="L109" t="s">
        <v>388</v>
      </c>
      <c r="M109" t="s">
        <v>388</v>
      </c>
      <c r="N109" t="s">
        <v>388</v>
      </c>
      <c r="O109" t="s">
        <v>233</v>
      </c>
      <c r="P109" t="s">
        <v>438</v>
      </c>
      <c r="Q109" t="s">
        <v>431</v>
      </c>
      <c r="R109">
        <v>45.536532999999999</v>
      </c>
      <c r="S109">
        <v>-122.67715</v>
      </c>
      <c r="T109" t="s">
        <v>457</v>
      </c>
      <c r="U109" t="s">
        <v>435</v>
      </c>
    </row>
    <row r="110" spans="1:21" x14ac:dyDescent="0.25">
      <c r="A110" t="s">
        <v>191</v>
      </c>
      <c r="B110" t="s">
        <v>192</v>
      </c>
      <c r="C110">
        <v>845</v>
      </c>
      <c r="D110" t="s">
        <v>9</v>
      </c>
      <c r="E110" t="s">
        <v>87</v>
      </c>
      <c r="F110" t="b">
        <v>0</v>
      </c>
      <c r="G110" t="b">
        <v>0</v>
      </c>
      <c r="J110" t="s">
        <v>537</v>
      </c>
      <c r="K110" t="s">
        <v>451</v>
      </c>
      <c r="L110" t="s">
        <v>400</v>
      </c>
      <c r="M110">
        <v>45.597909999999999</v>
      </c>
      <c r="N110">
        <v>-122.78128</v>
      </c>
      <c r="O110" t="s">
        <v>231</v>
      </c>
      <c r="P110" t="s">
        <v>459</v>
      </c>
      <c r="Q110" t="s">
        <v>400</v>
      </c>
      <c r="R110">
        <v>45.597909999999999</v>
      </c>
      <c r="S110">
        <v>-122.78128</v>
      </c>
      <c r="T110" t="s">
        <v>484</v>
      </c>
      <c r="U110" t="s">
        <v>484</v>
      </c>
    </row>
    <row r="111" spans="1:21" x14ac:dyDescent="0.25">
      <c r="A111" t="s">
        <v>193</v>
      </c>
      <c r="B111" t="s">
        <v>194</v>
      </c>
      <c r="C111">
        <v>803</v>
      </c>
      <c r="D111" t="s">
        <v>9</v>
      </c>
      <c r="E111" t="s">
        <v>87</v>
      </c>
      <c r="F111" t="b">
        <v>0</v>
      </c>
      <c r="G111" t="b">
        <v>0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 t="e">
        <v>#N/A</v>
      </c>
      <c r="S111" t="e">
        <v>#N/A</v>
      </c>
      <c r="T111" t="e">
        <v>#N/A</v>
      </c>
      <c r="U111" t="e">
        <v>#N/A</v>
      </c>
    </row>
    <row r="112" spans="1:21" x14ac:dyDescent="0.25">
      <c r="A112" t="s">
        <v>195</v>
      </c>
      <c r="B112" t="s">
        <v>196</v>
      </c>
      <c r="C112">
        <v>806</v>
      </c>
      <c r="D112" t="s">
        <v>9</v>
      </c>
      <c r="E112" t="s">
        <v>87</v>
      </c>
      <c r="F112" t="b">
        <v>0</v>
      </c>
      <c r="G112" t="b">
        <v>0</v>
      </c>
      <c r="J112" t="s">
        <v>523</v>
      </c>
      <c r="K112" t="s">
        <v>451</v>
      </c>
      <c r="L112" t="s">
        <v>388</v>
      </c>
      <c r="M112" t="s">
        <v>388</v>
      </c>
      <c r="N112" t="s">
        <v>388</v>
      </c>
      <c r="O112" t="s">
        <v>226</v>
      </c>
      <c r="P112" t="s">
        <v>432</v>
      </c>
      <c r="Q112" t="s">
        <v>429</v>
      </c>
      <c r="R112">
        <v>45.6419</v>
      </c>
      <c r="S112">
        <v>-122.77966670000001</v>
      </c>
      <c r="T112" t="s">
        <v>453</v>
      </c>
      <c r="U112" t="s">
        <v>435</v>
      </c>
    </row>
    <row r="113" spans="1:21" x14ac:dyDescent="0.25">
      <c r="A113" t="s">
        <v>197</v>
      </c>
      <c r="B113" t="s">
        <v>198</v>
      </c>
      <c r="C113">
        <v>801</v>
      </c>
      <c r="D113" t="s">
        <v>9</v>
      </c>
      <c r="E113" t="s">
        <v>87</v>
      </c>
      <c r="F113" t="b">
        <v>0</v>
      </c>
      <c r="G113" t="b">
        <v>0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  <c r="S113" t="e">
        <v>#N/A</v>
      </c>
      <c r="T113" t="e">
        <v>#N/A</v>
      </c>
      <c r="U113" t="e">
        <v>#N/A</v>
      </c>
    </row>
    <row r="114" spans="1:21" x14ac:dyDescent="0.25">
      <c r="A114" t="s">
        <v>199</v>
      </c>
      <c r="B114" t="s">
        <v>200</v>
      </c>
      <c r="C114">
        <v>807</v>
      </c>
      <c r="D114" t="s">
        <v>9</v>
      </c>
      <c r="E114" t="s">
        <v>87</v>
      </c>
      <c r="F114" t="b">
        <v>0</v>
      </c>
      <c r="G114" t="b">
        <v>0</v>
      </c>
      <c r="J114" t="s">
        <v>524</v>
      </c>
      <c r="K114" t="s">
        <v>451</v>
      </c>
      <c r="L114" t="s">
        <v>388</v>
      </c>
      <c r="M114" t="s">
        <v>388</v>
      </c>
      <c r="N114" t="s">
        <v>388</v>
      </c>
      <c r="O114" t="s">
        <v>163</v>
      </c>
      <c r="P114" t="s">
        <v>436</v>
      </c>
      <c r="Q114" t="s">
        <v>400</v>
      </c>
      <c r="R114">
        <v>45.597909999999999</v>
      </c>
      <c r="S114">
        <v>-122.78128</v>
      </c>
      <c r="T114" t="s">
        <v>453</v>
      </c>
      <c r="U114" t="s">
        <v>437</v>
      </c>
    </row>
    <row r="115" spans="1:21" x14ac:dyDescent="0.25">
      <c r="A115" t="s">
        <v>201</v>
      </c>
      <c r="B115" t="s">
        <v>202</v>
      </c>
      <c r="C115">
        <v>827</v>
      </c>
      <c r="D115" t="s">
        <v>9</v>
      </c>
      <c r="E115" t="s">
        <v>87</v>
      </c>
      <c r="F115" t="b">
        <v>0</v>
      </c>
      <c r="G115" t="b">
        <v>0</v>
      </c>
      <c r="J115" t="s">
        <v>469</v>
      </c>
      <c r="K115" t="s">
        <v>451</v>
      </c>
      <c r="L115" t="s">
        <v>388</v>
      </c>
      <c r="M115" t="s">
        <v>388</v>
      </c>
      <c r="N115" t="s">
        <v>388</v>
      </c>
      <c r="O115" t="s">
        <v>226</v>
      </c>
      <c r="P115" t="s">
        <v>432</v>
      </c>
      <c r="Q115" t="s">
        <v>429</v>
      </c>
      <c r="R115">
        <v>45.6419</v>
      </c>
      <c r="S115">
        <v>-122.77966670000001</v>
      </c>
      <c r="T115" t="s">
        <v>484</v>
      </c>
      <c r="U115" t="s">
        <v>435</v>
      </c>
    </row>
    <row r="116" spans="1:21" x14ac:dyDescent="0.25">
      <c r="A116" t="s">
        <v>203</v>
      </c>
      <c r="B116" t="s">
        <v>204</v>
      </c>
      <c r="C116">
        <v>830</v>
      </c>
      <c r="D116" t="s">
        <v>9</v>
      </c>
      <c r="E116" t="s">
        <v>87</v>
      </c>
      <c r="F116" t="b">
        <v>0</v>
      </c>
      <c r="G116" t="b">
        <v>0</v>
      </c>
      <c r="J116" t="s">
        <v>534</v>
      </c>
      <c r="K116" t="s">
        <v>451</v>
      </c>
      <c r="L116" t="s">
        <v>388</v>
      </c>
      <c r="M116" t="s">
        <v>388</v>
      </c>
      <c r="N116" t="s">
        <v>388</v>
      </c>
      <c r="O116" t="s">
        <v>233</v>
      </c>
      <c r="P116" t="s">
        <v>438</v>
      </c>
      <c r="Q116" t="s">
        <v>431</v>
      </c>
      <c r="R116">
        <v>45.536532999999999</v>
      </c>
      <c r="S116">
        <v>-122.67715</v>
      </c>
      <c r="T116" t="s">
        <v>484</v>
      </c>
      <c r="U116" t="s">
        <v>435</v>
      </c>
    </row>
    <row r="117" spans="1:21" x14ac:dyDescent="0.25">
      <c r="A117" t="s">
        <v>205</v>
      </c>
      <c r="B117" s="1" t="s">
        <v>206</v>
      </c>
      <c r="C117">
        <v>2796</v>
      </c>
      <c r="D117" t="s">
        <v>9</v>
      </c>
      <c r="E117" t="s">
        <v>87</v>
      </c>
      <c r="F117" t="b">
        <v>0</v>
      </c>
      <c r="G117" t="b">
        <v>1</v>
      </c>
      <c r="J117" t="s">
        <v>206</v>
      </c>
      <c r="K117" t="s">
        <v>395</v>
      </c>
      <c r="L117" t="s">
        <v>400</v>
      </c>
      <c r="M117">
        <v>45.597909999999999</v>
      </c>
      <c r="N117">
        <v>-122.78128</v>
      </c>
      <c r="O117" t="s">
        <v>388</v>
      </c>
      <c r="P117" t="s">
        <v>388</v>
      </c>
      <c r="Q117" t="s">
        <v>388</v>
      </c>
      <c r="R117" t="s">
        <v>388</v>
      </c>
      <c r="S117" t="s">
        <v>388</v>
      </c>
      <c r="T117" t="s">
        <v>388</v>
      </c>
      <c r="U117" t="s">
        <v>388</v>
      </c>
    </row>
    <row r="118" spans="1:21" x14ac:dyDescent="0.25">
      <c r="A118" t="s">
        <v>207</v>
      </c>
      <c r="B118" t="s">
        <v>208</v>
      </c>
      <c r="C118">
        <v>819</v>
      </c>
      <c r="D118" t="s">
        <v>9</v>
      </c>
      <c r="E118" t="s">
        <v>87</v>
      </c>
      <c r="F118" t="b">
        <v>0</v>
      </c>
      <c r="G118" t="b">
        <v>0</v>
      </c>
      <c r="J118" t="s">
        <v>533</v>
      </c>
      <c r="K118" t="s">
        <v>451</v>
      </c>
      <c r="L118" t="s">
        <v>388</v>
      </c>
      <c r="M118" t="s">
        <v>388</v>
      </c>
      <c r="N118" t="s">
        <v>388</v>
      </c>
      <c r="O118" t="s">
        <v>388</v>
      </c>
      <c r="P118" t="s">
        <v>388</v>
      </c>
      <c r="Q118" t="s">
        <v>388</v>
      </c>
      <c r="R118" t="s">
        <v>388</v>
      </c>
      <c r="S118" t="s">
        <v>388</v>
      </c>
      <c r="T118" t="s">
        <v>457</v>
      </c>
      <c r="U118" t="s">
        <v>388</v>
      </c>
    </row>
    <row r="119" spans="1:21" x14ac:dyDescent="0.25">
      <c r="A119" t="s">
        <v>209</v>
      </c>
      <c r="B119" t="s">
        <v>210</v>
      </c>
      <c r="C119">
        <v>808</v>
      </c>
      <c r="D119" t="s">
        <v>9</v>
      </c>
      <c r="E119" t="s">
        <v>87</v>
      </c>
      <c r="F119" t="b">
        <v>0</v>
      </c>
      <c r="G119" t="b">
        <v>0</v>
      </c>
      <c r="J119" t="s">
        <v>525</v>
      </c>
      <c r="K119" t="s">
        <v>451</v>
      </c>
      <c r="L119" t="s">
        <v>388</v>
      </c>
      <c r="M119" t="s">
        <v>388</v>
      </c>
      <c r="N119" t="s">
        <v>388</v>
      </c>
      <c r="O119" t="s">
        <v>163</v>
      </c>
      <c r="P119" t="s">
        <v>436</v>
      </c>
      <c r="Q119" t="s">
        <v>400</v>
      </c>
      <c r="R119">
        <v>45.597909999999999</v>
      </c>
      <c r="S119">
        <v>-122.78128</v>
      </c>
      <c r="T119" t="s">
        <v>453</v>
      </c>
      <c r="U119" t="s">
        <v>437</v>
      </c>
    </row>
    <row r="120" spans="1:21" x14ac:dyDescent="0.25">
      <c r="A120" t="s">
        <v>211</v>
      </c>
      <c r="B120" t="s">
        <v>212</v>
      </c>
      <c r="C120">
        <v>815</v>
      </c>
      <c r="D120" t="s">
        <v>9</v>
      </c>
      <c r="E120" t="s">
        <v>87</v>
      </c>
      <c r="F120" t="b">
        <v>0</v>
      </c>
      <c r="G120" t="b">
        <v>0</v>
      </c>
      <c r="J120" t="s">
        <v>530</v>
      </c>
      <c r="K120" t="s">
        <v>451</v>
      </c>
      <c r="L120" t="s">
        <v>388</v>
      </c>
      <c r="M120" t="s">
        <v>388</v>
      </c>
      <c r="N120" t="s">
        <v>388</v>
      </c>
      <c r="O120" t="s">
        <v>226</v>
      </c>
      <c r="P120" t="s">
        <v>432</v>
      </c>
      <c r="Q120" t="s">
        <v>429</v>
      </c>
      <c r="R120">
        <v>45.6419</v>
      </c>
      <c r="S120">
        <v>-122.77966670000001</v>
      </c>
      <c r="T120" t="s">
        <v>457</v>
      </c>
      <c r="U120" t="s">
        <v>435</v>
      </c>
    </row>
    <row r="121" spans="1:21" x14ac:dyDescent="0.25">
      <c r="A121" t="s">
        <v>213</v>
      </c>
      <c r="B121" t="s">
        <v>214</v>
      </c>
      <c r="C121">
        <v>817</v>
      </c>
      <c r="D121" t="s">
        <v>9</v>
      </c>
      <c r="E121" t="s">
        <v>87</v>
      </c>
      <c r="F121" t="b">
        <v>0</v>
      </c>
      <c r="G121" t="b">
        <v>0</v>
      </c>
      <c r="J121" t="s">
        <v>531</v>
      </c>
      <c r="K121" t="s">
        <v>451</v>
      </c>
      <c r="L121" t="s">
        <v>388</v>
      </c>
      <c r="M121" t="s">
        <v>388</v>
      </c>
      <c r="N121" t="s">
        <v>388</v>
      </c>
      <c r="O121" t="s">
        <v>233</v>
      </c>
      <c r="P121" t="s">
        <v>438</v>
      </c>
      <c r="Q121" t="s">
        <v>431</v>
      </c>
      <c r="R121">
        <v>45.536532999999999</v>
      </c>
      <c r="S121">
        <v>-122.67715</v>
      </c>
      <c r="T121" t="s">
        <v>457</v>
      </c>
      <c r="U121" t="s">
        <v>435</v>
      </c>
    </row>
    <row r="122" spans="1:21" x14ac:dyDescent="0.25">
      <c r="A122" t="s">
        <v>215</v>
      </c>
      <c r="B122" t="s">
        <v>216</v>
      </c>
      <c r="C122">
        <v>846</v>
      </c>
      <c r="D122" t="s">
        <v>9</v>
      </c>
      <c r="E122" t="s">
        <v>87</v>
      </c>
      <c r="F122" t="b">
        <v>0</v>
      </c>
      <c r="G122" t="b">
        <v>0</v>
      </c>
      <c r="J122" t="s">
        <v>538</v>
      </c>
      <c r="K122" t="s">
        <v>451</v>
      </c>
      <c r="L122" t="s">
        <v>400</v>
      </c>
      <c r="M122">
        <v>45.597909999999999</v>
      </c>
      <c r="N122">
        <v>-122.78128</v>
      </c>
      <c r="O122" t="s">
        <v>231</v>
      </c>
      <c r="P122" t="s">
        <v>459</v>
      </c>
      <c r="Q122" t="s">
        <v>400</v>
      </c>
      <c r="R122">
        <v>45.597909999999999</v>
      </c>
      <c r="S122">
        <v>-122.78128</v>
      </c>
      <c r="T122" t="s">
        <v>484</v>
      </c>
      <c r="U122" t="s">
        <v>484</v>
      </c>
    </row>
    <row r="123" spans="1:21" x14ac:dyDescent="0.25">
      <c r="A123" t="s">
        <v>217</v>
      </c>
      <c r="B123" t="s">
        <v>218</v>
      </c>
      <c r="C123">
        <v>835</v>
      </c>
      <c r="D123" t="s">
        <v>9</v>
      </c>
      <c r="E123" t="s">
        <v>87</v>
      </c>
      <c r="F123" t="b">
        <v>0</v>
      </c>
      <c r="G123" t="b">
        <v>0</v>
      </c>
      <c r="J123" t="s">
        <v>474</v>
      </c>
      <c r="K123" t="s">
        <v>451</v>
      </c>
      <c r="L123" t="s">
        <v>388</v>
      </c>
      <c r="M123" t="s">
        <v>388</v>
      </c>
      <c r="N123" t="s">
        <v>388</v>
      </c>
      <c r="O123" t="s">
        <v>294</v>
      </c>
      <c r="P123" t="s">
        <v>439</v>
      </c>
      <c r="Q123" t="s">
        <v>440</v>
      </c>
      <c r="R123">
        <v>45.436950000000003</v>
      </c>
      <c r="S123">
        <v>-122.64668330000001</v>
      </c>
      <c r="T123" t="s">
        <v>484</v>
      </c>
      <c r="U123" t="s">
        <v>435</v>
      </c>
    </row>
    <row r="124" spans="1:21" x14ac:dyDescent="0.25">
      <c r="A124" t="s">
        <v>219</v>
      </c>
      <c r="B124" t="s">
        <v>220</v>
      </c>
      <c r="C124">
        <v>796</v>
      </c>
      <c r="D124" t="s">
        <v>9</v>
      </c>
      <c r="E124" t="s">
        <v>87</v>
      </c>
      <c r="F124" t="b">
        <v>1</v>
      </c>
      <c r="G124" t="b">
        <v>1</v>
      </c>
      <c r="J124" t="s">
        <v>430</v>
      </c>
      <c r="K124" t="s">
        <v>425</v>
      </c>
      <c r="L124" t="s">
        <v>431</v>
      </c>
      <c r="M124">
        <v>45.536532999999999</v>
      </c>
      <c r="N124">
        <v>-122.67715</v>
      </c>
      <c r="O124" t="s">
        <v>388</v>
      </c>
      <c r="P124" t="s">
        <v>388</v>
      </c>
      <c r="Q124" t="s">
        <v>388</v>
      </c>
      <c r="R124" t="s">
        <v>388</v>
      </c>
      <c r="S124" t="s">
        <v>388</v>
      </c>
      <c r="T124" t="s">
        <v>427</v>
      </c>
      <c r="U124" t="s">
        <v>388</v>
      </c>
    </row>
    <row r="125" spans="1:21" x14ac:dyDescent="0.25">
      <c r="A125" t="s">
        <v>221</v>
      </c>
      <c r="B125" t="s">
        <v>222</v>
      </c>
      <c r="C125">
        <v>812</v>
      </c>
      <c r="D125" t="s">
        <v>9</v>
      </c>
      <c r="E125" t="s">
        <v>87</v>
      </c>
      <c r="F125" t="b">
        <v>0</v>
      </c>
      <c r="G125" t="b">
        <v>0</v>
      </c>
      <c r="J125" t="s">
        <v>527</v>
      </c>
      <c r="K125" t="s">
        <v>451</v>
      </c>
      <c r="L125" t="s">
        <v>388</v>
      </c>
      <c r="M125" t="s">
        <v>388</v>
      </c>
      <c r="N125" t="s">
        <v>388</v>
      </c>
      <c r="O125" t="s">
        <v>294</v>
      </c>
      <c r="P125" t="s">
        <v>439</v>
      </c>
      <c r="Q125" t="s">
        <v>440</v>
      </c>
      <c r="R125">
        <v>45.436950000000003</v>
      </c>
      <c r="S125">
        <v>-122.64668330000001</v>
      </c>
      <c r="T125" t="s">
        <v>453</v>
      </c>
      <c r="U125" t="s">
        <v>435</v>
      </c>
    </row>
    <row r="126" spans="1:21" x14ac:dyDescent="0.25">
      <c r="A126" t="s">
        <v>223</v>
      </c>
      <c r="B126" t="s">
        <v>224</v>
      </c>
      <c r="C126">
        <v>811</v>
      </c>
      <c r="D126" t="s">
        <v>9</v>
      </c>
      <c r="E126" t="s">
        <v>87</v>
      </c>
      <c r="F126" t="b">
        <v>0</v>
      </c>
      <c r="G126" t="b">
        <v>0</v>
      </c>
      <c r="J126" t="s">
        <v>455</v>
      </c>
      <c r="K126" t="s">
        <v>451</v>
      </c>
      <c r="L126" t="s">
        <v>388</v>
      </c>
      <c r="M126" t="s">
        <v>388</v>
      </c>
      <c r="N126" t="s">
        <v>388</v>
      </c>
      <c r="O126" t="s">
        <v>294</v>
      </c>
      <c r="P126" t="s">
        <v>439</v>
      </c>
      <c r="Q126" t="s">
        <v>440</v>
      </c>
      <c r="R126">
        <v>45.436950000000003</v>
      </c>
      <c r="S126">
        <v>-122.64668330000001</v>
      </c>
      <c r="T126" t="s">
        <v>453</v>
      </c>
      <c r="U126" t="s">
        <v>435</v>
      </c>
    </row>
    <row r="127" spans="1:21" x14ac:dyDescent="0.25">
      <c r="A127" t="s">
        <v>225</v>
      </c>
      <c r="B127" t="s">
        <v>226</v>
      </c>
      <c r="C127">
        <v>797</v>
      </c>
      <c r="D127" t="s">
        <v>9</v>
      </c>
      <c r="E127" t="s">
        <v>87</v>
      </c>
      <c r="F127" t="b">
        <v>0</v>
      </c>
      <c r="G127" t="b">
        <v>1</v>
      </c>
      <c r="J127" t="s">
        <v>432</v>
      </c>
      <c r="K127" t="s">
        <v>433</v>
      </c>
      <c r="L127" t="s">
        <v>429</v>
      </c>
      <c r="M127">
        <v>45.6419</v>
      </c>
      <c r="N127">
        <v>-122.77966670000001</v>
      </c>
      <c r="O127" t="s">
        <v>388</v>
      </c>
      <c r="P127" t="s">
        <v>388</v>
      </c>
      <c r="Q127" t="s">
        <v>388</v>
      </c>
      <c r="R127" t="s">
        <v>388</v>
      </c>
      <c r="S127" t="s">
        <v>388</v>
      </c>
      <c r="T127" t="s">
        <v>435</v>
      </c>
      <c r="U127" t="s">
        <v>388</v>
      </c>
    </row>
    <row r="128" spans="1:21" x14ac:dyDescent="0.25">
      <c r="A128" t="s">
        <v>227</v>
      </c>
      <c r="B128" t="s">
        <v>228</v>
      </c>
      <c r="C128">
        <v>843</v>
      </c>
      <c r="D128" t="s">
        <v>9</v>
      </c>
      <c r="E128" t="s">
        <v>87</v>
      </c>
      <c r="F128" t="b">
        <v>0</v>
      </c>
      <c r="G128" t="b">
        <v>0</v>
      </c>
      <c r="J128" t="s">
        <v>497</v>
      </c>
      <c r="K128" t="s">
        <v>451</v>
      </c>
      <c r="L128" t="s">
        <v>400</v>
      </c>
      <c r="M128">
        <v>45.597909999999999</v>
      </c>
      <c r="N128">
        <v>-122.78128</v>
      </c>
      <c r="O128" t="s">
        <v>231</v>
      </c>
      <c r="P128" t="s">
        <v>459</v>
      </c>
      <c r="Q128" t="s">
        <v>400</v>
      </c>
      <c r="R128">
        <v>45.597909999999999</v>
      </c>
      <c r="S128">
        <v>-122.78128</v>
      </c>
      <c r="T128" t="s">
        <v>484</v>
      </c>
      <c r="U128" t="s">
        <v>484</v>
      </c>
    </row>
    <row r="129" spans="1:21" x14ac:dyDescent="0.25">
      <c r="A129" t="s">
        <v>229</v>
      </c>
      <c r="B129" t="s">
        <v>226</v>
      </c>
      <c r="C129">
        <v>797</v>
      </c>
      <c r="D129" t="s">
        <v>9</v>
      </c>
      <c r="E129" t="s">
        <v>87</v>
      </c>
      <c r="F129" t="b">
        <v>0</v>
      </c>
      <c r="G129" t="b">
        <v>1</v>
      </c>
      <c r="J129" t="s">
        <v>432</v>
      </c>
      <c r="K129" t="s">
        <v>433</v>
      </c>
      <c r="L129" t="s">
        <v>429</v>
      </c>
      <c r="M129">
        <v>45.6419</v>
      </c>
      <c r="N129">
        <v>-122.77966670000001</v>
      </c>
      <c r="O129" t="s">
        <v>388</v>
      </c>
      <c r="P129" t="s">
        <v>388</v>
      </c>
      <c r="Q129" t="s">
        <v>388</v>
      </c>
      <c r="R129" t="s">
        <v>388</v>
      </c>
      <c r="S129" t="s">
        <v>388</v>
      </c>
      <c r="T129" t="s">
        <v>435</v>
      </c>
      <c r="U129" t="s">
        <v>388</v>
      </c>
    </row>
    <row r="130" spans="1:21" x14ac:dyDescent="0.25">
      <c r="A130" t="s">
        <v>230</v>
      </c>
      <c r="B130" t="s">
        <v>231</v>
      </c>
      <c r="C130">
        <v>841</v>
      </c>
      <c r="D130" t="s">
        <v>9</v>
      </c>
      <c r="E130" t="s">
        <v>87</v>
      </c>
      <c r="F130" t="b">
        <v>0</v>
      </c>
      <c r="G130" t="b">
        <v>0</v>
      </c>
      <c r="J130" t="s">
        <v>459</v>
      </c>
      <c r="K130" t="s">
        <v>451</v>
      </c>
      <c r="L130" t="s">
        <v>400</v>
      </c>
      <c r="M130">
        <v>45.597909999999999</v>
      </c>
      <c r="N130">
        <v>-122.78128</v>
      </c>
      <c r="O130" t="s">
        <v>163</v>
      </c>
      <c r="P130" t="s">
        <v>436</v>
      </c>
      <c r="Q130" t="s">
        <v>400</v>
      </c>
      <c r="R130">
        <v>45.597909999999999</v>
      </c>
      <c r="S130">
        <v>-122.78128</v>
      </c>
      <c r="T130" t="s">
        <v>484</v>
      </c>
      <c r="U130" t="s">
        <v>437</v>
      </c>
    </row>
    <row r="131" spans="1:21" x14ac:dyDescent="0.25">
      <c r="A131" t="s">
        <v>232</v>
      </c>
      <c r="B131" t="s">
        <v>233</v>
      </c>
      <c r="C131">
        <v>799</v>
      </c>
      <c r="D131" t="s">
        <v>9</v>
      </c>
      <c r="E131" t="s">
        <v>87</v>
      </c>
      <c r="F131" t="b">
        <v>0</v>
      </c>
      <c r="G131" t="b">
        <v>1</v>
      </c>
      <c r="J131" t="s">
        <v>438</v>
      </c>
      <c r="K131" t="s">
        <v>433</v>
      </c>
      <c r="L131" t="s">
        <v>431</v>
      </c>
      <c r="M131">
        <v>45.536532999999999</v>
      </c>
      <c r="N131">
        <v>-122.67715</v>
      </c>
      <c r="O131" t="s">
        <v>388</v>
      </c>
      <c r="P131" t="s">
        <v>388</v>
      </c>
      <c r="Q131" t="s">
        <v>388</v>
      </c>
      <c r="R131" t="s">
        <v>388</v>
      </c>
      <c r="S131" t="s">
        <v>388</v>
      </c>
      <c r="T131" t="s">
        <v>435</v>
      </c>
      <c r="U131" t="s">
        <v>388</v>
      </c>
    </row>
    <row r="132" spans="1:21" x14ac:dyDescent="0.25">
      <c r="A132" t="s">
        <v>234</v>
      </c>
      <c r="B132" t="s">
        <v>235</v>
      </c>
      <c r="C132">
        <v>2508</v>
      </c>
      <c r="D132" t="s">
        <v>9</v>
      </c>
      <c r="E132" t="s">
        <v>87</v>
      </c>
      <c r="F132" t="b">
        <v>0</v>
      </c>
      <c r="G132" t="b">
        <v>0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  <c r="S132" t="e">
        <v>#N/A</v>
      </c>
      <c r="T132" t="e">
        <v>#N/A</v>
      </c>
      <c r="U132" t="e">
        <v>#N/A</v>
      </c>
    </row>
    <row r="133" spans="1:21" x14ac:dyDescent="0.25">
      <c r="A133" t="s">
        <v>236</v>
      </c>
      <c r="B133" t="s">
        <v>237</v>
      </c>
      <c r="C133">
        <v>838</v>
      </c>
      <c r="D133" t="s">
        <v>9</v>
      </c>
      <c r="E133" t="s">
        <v>87</v>
      </c>
      <c r="F133" t="b">
        <v>0</v>
      </c>
      <c r="G133" t="b">
        <v>0</v>
      </c>
      <c r="J133" t="s">
        <v>504</v>
      </c>
      <c r="K133" t="s">
        <v>451</v>
      </c>
      <c r="L133" t="s">
        <v>388</v>
      </c>
      <c r="M133" t="s">
        <v>388</v>
      </c>
      <c r="N133" t="s">
        <v>388</v>
      </c>
      <c r="O133" t="s">
        <v>388</v>
      </c>
      <c r="P133" t="s">
        <v>388</v>
      </c>
      <c r="Q133" t="s">
        <v>388</v>
      </c>
      <c r="R133" t="s">
        <v>388</v>
      </c>
      <c r="S133" t="s">
        <v>388</v>
      </c>
      <c r="T133" t="s">
        <v>457</v>
      </c>
      <c r="U133" t="s">
        <v>388</v>
      </c>
    </row>
    <row r="134" spans="1:21" x14ac:dyDescent="0.25">
      <c r="A134" t="s">
        <v>238</v>
      </c>
      <c r="B134" t="s">
        <v>239</v>
      </c>
      <c r="C134">
        <v>842</v>
      </c>
      <c r="D134" t="s">
        <v>9</v>
      </c>
      <c r="E134" t="s">
        <v>87</v>
      </c>
      <c r="F134" t="b">
        <v>0</v>
      </c>
      <c r="G134" t="b">
        <v>0</v>
      </c>
      <c r="J134" t="s">
        <v>496</v>
      </c>
      <c r="K134" t="s">
        <v>451</v>
      </c>
      <c r="L134" t="s">
        <v>400</v>
      </c>
      <c r="M134">
        <v>45.597909999999999</v>
      </c>
      <c r="N134">
        <v>-122.78128</v>
      </c>
      <c r="O134" t="s">
        <v>163</v>
      </c>
      <c r="P134" t="s">
        <v>436</v>
      </c>
      <c r="Q134" t="s">
        <v>400</v>
      </c>
      <c r="R134">
        <v>45.597909999999999</v>
      </c>
      <c r="S134">
        <v>-122.78128</v>
      </c>
      <c r="T134" t="s">
        <v>484</v>
      </c>
      <c r="U134" t="s">
        <v>437</v>
      </c>
    </row>
    <row r="135" spans="1:21" x14ac:dyDescent="0.25">
      <c r="A135" t="s">
        <v>240</v>
      </c>
      <c r="B135" s="1" t="s">
        <v>241</v>
      </c>
      <c r="C135">
        <v>2804</v>
      </c>
      <c r="D135" t="s">
        <v>9</v>
      </c>
      <c r="E135" t="s">
        <v>87</v>
      </c>
      <c r="F135" t="b">
        <v>0</v>
      </c>
      <c r="G135" t="b">
        <v>1</v>
      </c>
      <c r="J135" t="s">
        <v>241</v>
      </c>
      <c r="K135" t="s">
        <v>395</v>
      </c>
      <c r="L135" t="s">
        <v>401</v>
      </c>
      <c r="M135">
        <v>45.580579999999998</v>
      </c>
      <c r="N135">
        <v>-122.74583</v>
      </c>
      <c r="O135" t="s">
        <v>388</v>
      </c>
      <c r="P135" t="s">
        <v>388</v>
      </c>
      <c r="Q135" t="s">
        <v>388</v>
      </c>
      <c r="R135" t="s">
        <v>388</v>
      </c>
      <c r="S135" t="s">
        <v>388</v>
      </c>
      <c r="T135" t="s">
        <v>388</v>
      </c>
      <c r="U135" t="s">
        <v>388</v>
      </c>
    </row>
    <row r="136" spans="1:21" x14ac:dyDescent="0.25">
      <c r="A136" t="s">
        <v>242</v>
      </c>
      <c r="B136" t="s">
        <v>243</v>
      </c>
      <c r="C136">
        <v>790</v>
      </c>
      <c r="D136" t="s">
        <v>9</v>
      </c>
      <c r="E136" t="s">
        <v>87</v>
      </c>
      <c r="F136" t="b">
        <v>0</v>
      </c>
      <c r="G136" t="b">
        <v>0</v>
      </c>
      <c r="J136" t="s">
        <v>420</v>
      </c>
      <c r="K136" t="s">
        <v>421</v>
      </c>
      <c r="L136" t="s">
        <v>388</v>
      </c>
      <c r="M136" t="s">
        <v>388</v>
      </c>
      <c r="N136" t="s">
        <v>388</v>
      </c>
      <c r="O136" t="s">
        <v>388</v>
      </c>
      <c r="P136" t="s">
        <v>388</v>
      </c>
      <c r="Q136" t="s">
        <v>388</v>
      </c>
      <c r="R136" t="s">
        <v>388</v>
      </c>
      <c r="S136" t="s">
        <v>388</v>
      </c>
      <c r="T136" t="s">
        <v>423</v>
      </c>
      <c r="U136" t="s">
        <v>388</v>
      </c>
    </row>
    <row r="137" spans="1:21" x14ac:dyDescent="0.25">
      <c r="A137" t="s">
        <v>244</v>
      </c>
      <c r="B137" t="s">
        <v>245</v>
      </c>
      <c r="C137">
        <v>837</v>
      </c>
      <c r="D137" t="s">
        <v>9</v>
      </c>
      <c r="E137" t="s">
        <v>87</v>
      </c>
      <c r="F137" t="b">
        <v>0</v>
      </c>
      <c r="G137" t="b">
        <v>0</v>
      </c>
      <c r="J137" t="s">
        <v>503</v>
      </c>
      <c r="K137" t="s">
        <v>451</v>
      </c>
      <c r="L137" t="s">
        <v>388</v>
      </c>
      <c r="M137" t="s">
        <v>388</v>
      </c>
      <c r="N137" t="s">
        <v>388</v>
      </c>
      <c r="O137" t="s">
        <v>294</v>
      </c>
      <c r="P137" t="s">
        <v>439</v>
      </c>
      <c r="Q137" t="s">
        <v>440</v>
      </c>
      <c r="R137">
        <v>45.436950000000003</v>
      </c>
      <c r="S137">
        <v>-122.64668330000001</v>
      </c>
      <c r="T137" t="s">
        <v>457</v>
      </c>
      <c r="U137" t="s">
        <v>435</v>
      </c>
    </row>
    <row r="138" spans="1:21" x14ac:dyDescent="0.25">
      <c r="A138" t="s">
        <v>246</v>
      </c>
      <c r="B138" t="s">
        <v>247</v>
      </c>
      <c r="C138">
        <v>816</v>
      </c>
      <c r="D138" t="s">
        <v>9</v>
      </c>
      <c r="E138" t="s">
        <v>87</v>
      </c>
      <c r="F138" t="b">
        <v>0</v>
      </c>
      <c r="G138" t="b">
        <v>0</v>
      </c>
      <c r="J138" t="s">
        <v>456</v>
      </c>
      <c r="K138" t="s">
        <v>451</v>
      </c>
      <c r="L138" t="s">
        <v>388</v>
      </c>
      <c r="M138" t="s">
        <v>388</v>
      </c>
      <c r="N138" t="s">
        <v>388</v>
      </c>
      <c r="O138" t="s">
        <v>163</v>
      </c>
      <c r="P138" t="s">
        <v>436</v>
      </c>
      <c r="Q138" t="s">
        <v>400</v>
      </c>
      <c r="R138">
        <v>45.597909999999999</v>
      </c>
      <c r="S138">
        <v>-122.78128</v>
      </c>
      <c r="T138" t="s">
        <v>457</v>
      </c>
      <c r="U138" t="s">
        <v>437</v>
      </c>
    </row>
    <row r="139" spans="1:21" x14ac:dyDescent="0.25">
      <c r="A139" t="s">
        <v>248</v>
      </c>
      <c r="B139" t="s">
        <v>163</v>
      </c>
      <c r="C139">
        <v>798</v>
      </c>
      <c r="D139" t="s">
        <v>9</v>
      </c>
      <c r="E139" t="s">
        <v>87</v>
      </c>
      <c r="F139" t="b">
        <v>0</v>
      </c>
      <c r="G139" t="b">
        <v>1</v>
      </c>
      <c r="J139" t="s">
        <v>436</v>
      </c>
      <c r="K139" t="s">
        <v>433</v>
      </c>
      <c r="L139" t="s">
        <v>400</v>
      </c>
      <c r="M139">
        <v>45.597909999999999</v>
      </c>
      <c r="N139">
        <v>-122.78128</v>
      </c>
      <c r="O139" t="s">
        <v>388</v>
      </c>
      <c r="P139" t="s">
        <v>388</v>
      </c>
      <c r="Q139" t="s">
        <v>388</v>
      </c>
      <c r="R139" t="s">
        <v>388</v>
      </c>
      <c r="S139" t="s">
        <v>388</v>
      </c>
      <c r="T139" t="s">
        <v>437</v>
      </c>
      <c r="U139" t="s">
        <v>388</v>
      </c>
    </row>
    <row r="140" spans="1:21" x14ac:dyDescent="0.25">
      <c r="A140" t="s">
        <v>249</v>
      </c>
      <c r="B140" t="s">
        <v>250</v>
      </c>
      <c r="C140">
        <v>829</v>
      </c>
      <c r="D140" t="s">
        <v>9</v>
      </c>
      <c r="E140" t="s">
        <v>87</v>
      </c>
      <c r="F140" t="b">
        <v>0</v>
      </c>
      <c r="G140" t="b">
        <v>0</v>
      </c>
      <c r="J140" t="s">
        <v>502</v>
      </c>
      <c r="K140" t="s">
        <v>451</v>
      </c>
      <c r="L140" t="s">
        <v>388</v>
      </c>
      <c r="M140" t="s">
        <v>388</v>
      </c>
      <c r="N140" t="s">
        <v>388</v>
      </c>
      <c r="O140" t="s">
        <v>226</v>
      </c>
      <c r="P140" t="s">
        <v>432</v>
      </c>
      <c r="Q140" t="s">
        <v>429</v>
      </c>
      <c r="R140">
        <v>45.6419</v>
      </c>
      <c r="S140">
        <v>-122.77966670000001</v>
      </c>
      <c r="T140" t="s">
        <v>457</v>
      </c>
      <c r="U140" t="s">
        <v>435</v>
      </c>
    </row>
    <row r="141" spans="1:21" x14ac:dyDescent="0.25">
      <c r="A141" t="s">
        <v>251</v>
      </c>
      <c r="B141" t="s">
        <v>252</v>
      </c>
      <c r="C141">
        <v>810</v>
      </c>
      <c r="D141" t="s">
        <v>9</v>
      </c>
      <c r="E141" t="s">
        <v>87</v>
      </c>
      <c r="F141" t="b">
        <v>0</v>
      </c>
      <c r="G141" t="b">
        <v>0</v>
      </c>
      <c r="J141" t="s">
        <v>454</v>
      </c>
      <c r="K141" t="s">
        <v>451</v>
      </c>
      <c r="L141" t="s">
        <v>388</v>
      </c>
      <c r="M141" t="s">
        <v>388</v>
      </c>
      <c r="N141" t="s">
        <v>388</v>
      </c>
      <c r="O141" t="s">
        <v>233</v>
      </c>
      <c r="P141" t="s">
        <v>438</v>
      </c>
      <c r="Q141" t="s">
        <v>431</v>
      </c>
      <c r="R141">
        <v>45.536532999999999</v>
      </c>
      <c r="S141">
        <v>-122.67715</v>
      </c>
      <c r="T141" t="s">
        <v>453</v>
      </c>
      <c r="U141" t="s">
        <v>435</v>
      </c>
    </row>
    <row r="142" spans="1:21" x14ac:dyDescent="0.25">
      <c r="A142" t="s">
        <v>253</v>
      </c>
      <c r="B142" t="s">
        <v>254</v>
      </c>
      <c r="C142">
        <v>788</v>
      </c>
      <c r="D142" t="s">
        <v>9</v>
      </c>
      <c r="E142" t="s">
        <v>87</v>
      </c>
      <c r="F142" t="b">
        <v>0</v>
      </c>
      <c r="G142" t="b">
        <v>0</v>
      </c>
      <c r="J142" t="s">
        <v>416</v>
      </c>
      <c r="K142" t="s">
        <v>417</v>
      </c>
      <c r="L142" t="s">
        <v>405</v>
      </c>
      <c r="M142">
        <v>45.577809999999999</v>
      </c>
      <c r="N142">
        <v>-122.75232</v>
      </c>
      <c r="O142" t="s">
        <v>388</v>
      </c>
      <c r="P142" t="s">
        <v>388</v>
      </c>
      <c r="Q142" t="s">
        <v>388</v>
      </c>
      <c r="R142" t="s">
        <v>388</v>
      </c>
      <c r="S142" t="s">
        <v>388</v>
      </c>
      <c r="T142" t="s">
        <v>419</v>
      </c>
      <c r="U142" t="s">
        <v>388</v>
      </c>
    </row>
    <row r="143" spans="1:21" x14ac:dyDescent="0.25">
      <c r="A143" t="s">
        <v>255</v>
      </c>
      <c r="B143" t="s">
        <v>226</v>
      </c>
      <c r="C143">
        <v>797</v>
      </c>
      <c r="D143" t="s">
        <v>9</v>
      </c>
      <c r="E143" t="s">
        <v>87</v>
      </c>
      <c r="F143" t="b">
        <v>0</v>
      </c>
      <c r="G143" t="b">
        <v>1</v>
      </c>
      <c r="J143" t="s">
        <v>432</v>
      </c>
      <c r="K143" t="s">
        <v>433</v>
      </c>
      <c r="L143" t="s">
        <v>429</v>
      </c>
      <c r="M143">
        <v>45.6419</v>
      </c>
      <c r="N143">
        <v>-122.77966670000001</v>
      </c>
      <c r="O143" t="s">
        <v>388</v>
      </c>
      <c r="P143" t="s">
        <v>388</v>
      </c>
      <c r="Q143" t="s">
        <v>388</v>
      </c>
      <c r="R143" t="s">
        <v>388</v>
      </c>
      <c r="S143" t="s">
        <v>388</v>
      </c>
      <c r="T143" t="s">
        <v>435</v>
      </c>
      <c r="U143" t="s">
        <v>388</v>
      </c>
    </row>
    <row r="144" spans="1:21" x14ac:dyDescent="0.25">
      <c r="A144" t="s">
        <v>256</v>
      </c>
      <c r="B144" t="s">
        <v>257</v>
      </c>
      <c r="C144">
        <v>832</v>
      </c>
      <c r="D144" t="s">
        <v>9</v>
      </c>
      <c r="E144" t="s">
        <v>87</v>
      </c>
      <c r="F144" t="b">
        <v>0</v>
      </c>
      <c r="G144" t="b">
        <v>0</v>
      </c>
      <c r="J144" t="s">
        <v>463</v>
      </c>
      <c r="K144" t="s">
        <v>451</v>
      </c>
      <c r="L144" t="s">
        <v>388</v>
      </c>
      <c r="M144" t="s">
        <v>388</v>
      </c>
      <c r="N144" t="s">
        <v>388</v>
      </c>
      <c r="O144" t="s">
        <v>233</v>
      </c>
      <c r="P144" t="s">
        <v>438</v>
      </c>
      <c r="Q144" t="s">
        <v>431</v>
      </c>
      <c r="R144">
        <v>45.536532999999999</v>
      </c>
      <c r="S144">
        <v>-122.67715</v>
      </c>
      <c r="T144" t="s">
        <v>484</v>
      </c>
      <c r="U144" t="s">
        <v>435</v>
      </c>
    </row>
    <row r="145" spans="1:21" x14ac:dyDescent="0.25">
      <c r="A145" t="s">
        <v>258</v>
      </c>
      <c r="B145" s="1" t="s">
        <v>259</v>
      </c>
      <c r="C145">
        <v>2807</v>
      </c>
      <c r="D145" t="s">
        <v>9</v>
      </c>
      <c r="E145" t="s">
        <v>87</v>
      </c>
      <c r="F145" t="b">
        <v>0</v>
      </c>
      <c r="G145" t="b">
        <v>1</v>
      </c>
      <c r="J145" t="s">
        <v>259</v>
      </c>
      <c r="K145" t="s">
        <v>395</v>
      </c>
      <c r="L145" t="s">
        <v>402</v>
      </c>
      <c r="M145">
        <v>45.573869999999999</v>
      </c>
      <c r="N145">
        <v>-122.74574</v>
      </c>
      <c r="O145" t="s">
        <v>388</v>
      </c>
      <c r="P145" t="s">
        <v>388</v>
      </c>
      <c r="Q145" t="s">
        <v>388</v>
      </c>
      <c r="R145" t="s">
        <v>388</v>
      </c>
      <c r="S145" t="s">
        <v>388</v>
      </c>
      <c r="T145" t="s">
        <v>388</v>
      </c>
      <c r="U145" t="s">
        <v>388</v>
      </c>
    </row>
    <row r="146" spans="1:21" x14ac:dyDescent="0.25">
      <c r="A146" t="s">
        <v>260</v>
      </c>
      <c r="B146" s="1" t="s">
        <v>261</v>
      </c>
      <c r="C146">
        <v>2810</v>
      </c>
      <c r="D146" t="s">
        <v>9</v>
      </c>
      <c r="E146" t="s">
        <v>87</v>
      </c>
      <c r="F146" t="b">
        <v>0</v>
      </c>
      <c r="G146" t="b">
        <v>1</v>
      </c>
      <c r="J146" t="s">
        <v>261</v>
      </c>
      <c r="K146" t="s">
        <v>395</v>
      </c>
      <c r="L146" t="s">
        <v>404</v>
      </c>
      <c r="M146">
        <v>45.570360000000001</v>
      </c>
      <c r="N146">
        <v>-122.74039</v>
      </c>
      <c r="O146" t="s">
        <v>388</v>
      </c>
      <c r="P146" t="s">
        <v>388</v>
      </c>
      <c r="Q146" t="s">
        <v>388</v>
      </c>
      <c r="R146" t="s">
        <v>388</v>
      </c>
      <c r="S146" t="s">
        <v>388</v>
      </c>
      <c r="T146" t="s">
        <v>388</v>
      </c>
      <c r="U146" t="s">
        <v>388</v>
      </c>
    </row>
    <row r="147" spans="1:21" x14ac:dyDescent="0.25">
      <c r="A147" t="s">
        <v>262</v>
      </c>
      <c r="B147" s="1" t="s">
        <v>263</v>
      </c>
      <c r="C147">
        <v>2792</v>
      </c>
      <c r="D147" t="s">
        <v>9</v>
      </c>
      <c r="E147" t="s">
        <v>87</v>
      </c>
      <c r="F147" t="b">
        <v>0</v>
      </c>
      <c r="G147" t="b">
        <v>1</v>
      </c>
      <c r="J147" t="s">
        <v>263</v>
      </c>
      <c r="K147" t="s">
        <v>395</v>
      </c>
      <c r="L147" t="s">
        <v>403</v>
      </c>
      <c r="M147">
        <v>45.526789999999998</v>
      </c>
      <c r="N147">
        <v>-122.66641</v>
      </c>
      <c r="O147" t="s">
        <v>388</v>
      </c>
      <c r="P147" t="s">
        <v>388</v>
      </c>
      <c r="Q147" t="s">
        <v>388</v>
      </c>
      <c r="R147" t="s">
        <v>388</v>
      </c>
      <c r="S147" t="s">
        <v>388</v>
      </c>
      <c r="T147" t="s">
        <v>388</v>
      </c>
      <c r="U147" t="s">
        <v>388</v>
      </c>
    </row>
    <row r="148" spans="1:21" x14ac:dyDescent="0.25">
      <c r="A148" t="s">
        <v>264</v>
      </c>
      <c r="B148" s="1" t="s">
        <v>145</v>
      </c>
      <c r="C148">
        <v>1431</v>
      </c>
      <c r="D148" t="s">
        <v>9</v>
      </c>
      <c r="E148" t="s">
        <v>87</v>
      </c>
      <c r="F148" t="b">
        <v>0</v>
      </c>
      <c r="G148" t="b">
        <v>1</v>
      </c>
      <c r="J148" t="s">
        <v>145</v>
      </c>
      <c r="K148" t="s">
        <v>395</v>
      </c>
      <c r="L148" t="s">
        <v>397</v>
      </c>
      <c r="M148">
        <v>45.06512</v>
      </c>
      <c r="N148">
        <v>-122.77161</v>
      </c>
      <c r="O148" t="s">
        <v>388</v>
      </c>
      <c r="P148" t="s">
        <v>388</v>
      </c>
      <c r="Q148" t="s">
        <v>388</v>
      </c>
      <c r="R148" t="s">
        <v>388</v>
      </c>
      <c r="S148" t="s">
        <v>388</v>
      </c>
      <c r="T148" t="s">
        <v>388</v>
      </c>
      <c r="U148" t="s">
        <v>388</v>
      </c>
    </row>
    <row r="149" spans="1:21" x14ac:dyDescent="0.25">
      <c r="A149" t="s">
        <v>265</v>
      </c>
      <c r="B149" s="1" t="s">
        <v>145</v>
      </c>
      <c r="C149">
        <v>1431</v>
      </c>
      <c r="D149" t="s">
        <v>9</v>
      </c>
      <c r="E149" t="s">
        <v>87</v>
      </c>
      <c r="F149" t="b">
        <v>0</v>
      </c>
      <c r="G149" t="b">
        <v>1</v>
      </c>
      <c r="J149" t="s">
        <v>147</v>
      </c>
      <c r="K149" t="s">
        <v>395</v>
      </c>
      <c r="L149" t="s">
        <v>398</v>
      </c>
      <c r="M149">
        <v>45.621079999999999</v>
      </c>
      <c r="N149">
        <v>-122.68788000000001</v>
      </c>
      <c r="O149" t="s">
        <v>388</v>
      </c>
      <c r="P149" t="s">
        <v>388</v>
      </c>
      <c r="Q149" t="s">
        <v>388</v>
      </c>
      <c r="R149" t="s">
        <v>388</v>
      </c>
      <c r="S149" t="s">
        <v>388</v>
      </c>
      <c r="T149" t="s">
        <v>388</v>
      </c>
      <c r="U149" t="s">
        <v>388</v>
      </c>
    </row>
    <row r="150" spans="1:21" x14ac:dyDescent="0.25">
      <c r="A150" t="s">
        <v>266</v>
      </c>
      <c r="B150" s="1" t="s">
        <v>159</v>
      </c>
      <c r="C150">
        <v>2798</v>
      </c>
      <c r="D150" t="s">
        <v>9</v>
      </c>
      <c r="E150" t="s">
        <v>87</v>
      </c>
      <c r="F150" t="b">
        <v>0</v>
      </c>
      <c r="G150" t="b">
        <v>1</v>
      </c>
      <c r="J150" t="s">
        <v>159</v>
      </c>
      <c r="K150" t="s">
        <v>395</v>
      </c>
      <c r="L150" t="s">
        <v>399</v>
      </c>
      <c r="M150">
        <v>45.61403</v>
      </c>
      <c r="N150">
        <v>-122.7855</v>
      </c>
      <c r="O150" t="s">
        <v>388</v>
      </c>
      <c r="P150" t="s">
        <v>388</v>
      </c>
      <c r="Q150" t="s">
        <v>388</v>
      </c>
      <c r="R150" t="s">
        <v>388</v>
      </c>
      <c r="S150" t="s">
        <v>388</v>
      </c>
      <c r="T150" t="s">
        <v>388</v>
      </c>
      <c r="U150" t="s">
        <v>388</v>
      </c>
    </row>
    <row r="151" spans="1:21" x14ac:dyDescent="0.25">
      <c r="A151" t="s">
        <v>267</v>
      </c>
      <c r="B151" s="1" t="s">
        <v>206</v>
      </c>
      <c r="C151">
        <v>2796</v>
      </c>
      <c r="D151" t="s">
        <v>9</v>
      </c>
      <c r="E151" t="s">
        <v>87</v>
      </c>
      <c r="F151" t="b">
        <v>0</v>
      </c>
      <c r="G151" t="b">
        <v>1</v>
      </c>
      <c r="J151" t="s">
        <v>206</v>
      </c>
      <c r="K151" t="s">
        <v>395</v>
      </c>
      <c r="L151" t="s">
        <v>400</v>
      </c>
      <c r="M151">
        <v>45.597909999999999</v>
      </c>
      <c r="N151">
        <v>-122.78128</v>
      </c>
      <c r="O151" t="s">
        <v>388</v>
      </c>
      <c r="P151" t="s">
        <v>388</v>
      </c>
      <c r="Q151" t="s">
        <v>388</v>
      </c>
      <c r="R151" t="s">
        <v>388</v>
      </c>
      <c r="S151" t="s">
        <v>388</v>
      </c>
      <c r="T151" t="s">
        <v>388</v>
      </c>
      <c r="U151" t="s">
        <v>388</v>
      </c>
    </row>
    <row r="152" spans="1:21" x14ac:dyDescent="0.25">
      <c r="A152" t="s">
        <v>268</v>
      </c>
      <c r="B152" s="1" t="s">
        <v>241</v>
      </c>
      <c r="C152">
        <v>2804</v>
      </c>
      <c r="D152" t="s">
        <v>9</v>
      </c>
      <c r="E152" t="s">
        <v>87</v>
      </c>
      <c r="F152" t="b">
        <v>0</v>
      </c>
      <c r="G152" t="b">
        <v>1</v>
      </c>
      <c r="J152" t="s">
        <v>241</v>
      </c>
      <c r="K152" t="s">
        <v>395</v>
      </c>
      <c r="L152" t="s">
        <v>401</v>
      </c>
      <c r="M152">
        <v>45.580579999999998</v>
      </c>
      <c r="N152">
        <v>-122.74583</v>
      </c>
      <c r="O152" t="s">
        <v>388</v>
      </c>
      <c r="P152" t="s">
        <v>388</v>
      </c>
      <c r="Q152" t="s">
        <v>388</v>
      </c>
      <c r="R152" t="s">
        <v>388</v>
      </c>
      <c r="S152" t="s">
        <v>388</v>
      </c>
      <c r="T152" t="s">
        <v>388</v>
      </c>
      <c r="U152" t="s">
        <v>388</v>
      </c>
    </row>
    <row r="153" spans="1:21" x14ac:dyDescent="0.25">
      <c r="A153" t="s">
        <v>269</v>
      </c>
      <c r="B153" s="1" t="s">
        <v>259</v>
      </c>
      <c r="C153">
        <v>2807</v>
      </c>
      <c r="D153" t="s">
        <v>9</v>
      </c>
      <c r="E153" t="s">
        <v>87</v>
      </c>
      <c r="F153" t="b">
        <v>0</v>
      </c>
      <c r="G153" t="b">
        <v>1</v>
      </c>
      <c r="J153" t="s">
        <v>259</v>
      </c>
      <c r="K153" t="s">
        <v>395</v>
      </c>
      <c r="L153" t="s">
        <v>402</v>
      </c>
      <c r="M153">
        <v>45.573869999999999</v>
      </c>
      <c r="N153">
        <v>-122.74574</v>
      </c>
      <c r="O153" t="s">
        <v>388</v>
      </c>
      <c r="P153" t="s">
        <v>388</v>
      </c>
      <c r="Q153" t="s">
        <v>388</v>
      </c>
      <c r="R153" t="s">
        <v>388</v>
      </c>
      <c r="S153" t="s">
        <v>388</v>
      </c>
      <c r="T153" t="s">
        <v>388</v>
      </c>
      <c r="U153" t="s">
        <v>388</v>
      </c>
    </row>
    <row r="154" spans="1:21" x14ac:dyDescent="0.25">
      <c r="A154" t="s">
        <v>270</v>
      </c>
      <c r="B154" s="1" t="s">
        <v>261</v>
      </c>
      <c r="C154">
        <v>2810</v>
      </c>
      <c r="D154" t="s">
        <v>9</v>
      </c>
      <c r="E154" t="s">
        <v>87</v>
      </c>
      <c r="F154" t="b">
        <v>0</v>
      </c>
      <c r="G154" t="b">
        <v>1</v>
      </c>
      <c r="J154" t="s">
        <v>261</v>
      </c>
      <c r="K154" t="s">
        <v>395</v>
      </c>
      <c r="L154" t="s">
        <v>404</v>
      </c>
      <c r="M154">
        <v>45.570360000000001</v>
      </c>
      <c r="N154">
        <v>-122.74039</v>
      </c>
      <c r="O154" t="s">
        <v>388</v>
      </c>
      <c r="P154" t="s">
        <v>388</v>
      </c>
      <c r="Q154" t="s">
        <v>388</v>
      </c>
      <c r="R154" t="s">
        <v>388</v>
      </c>
      <c r="S154" t="s">
        <v>388</v>
      </c>
      <c r="T154" t="s">
        <v>388</v>
      </c>
      <c r="U154" t="s">
        <v>388</v>
      </c>
    </row>
    <row r="155" spans="1:21" x14ac:dyDescent="0.25">
      <c r="A155" t="s">
        <v>271</v>
      </c>
      <c r="B155" s="1" t="s">
        <v>263</v>
      </c>
      <c r="C155">
        <v>2792</v>
      </c>
      <c r="D155" t="s">
        <v>9</v>
      </c>
      <c r="E155" t="s">
        <v>87</v>
      </c>
      <c r="F155" t="b">
        <v>0</v>
      </c>
      <c r="G155" t="b">
        <v>1</v>
      </c>
      <c r="J155" t="s">
        <v>263</v>
      </c>
      <c r="K155" t="s">
        <v>395</v>
      </c>
      <c r="L155" t="s">
        <v>403</v>
      </c>
      <c r="M155">
        <v>45.526789999999998</v>
      </c>
      <c r="N155">
        <v>-122.66641</v>
      </c>
      <c r="O155" t="s">
        <v>388</v>
      </c>
      <c r="P155" t="s">
        <v>388</v>
      </c>
      <c r="Q155" t="s">
        <v>388</v>
      </c>
      <c r="R155" t="s">
        <v>388</v>
      </c>
      <c r="S155" t="s">
        <v>388</v>
      </c>
      <c r="T155" t="s">
        <v>388</v>
      </c>
      <c r="U155" t="s">
        <v>388</v>
      </c>
    </row>
    <row r="156" spans="1:21" x14ac:dyDescent="0.25">
      <c r="A156" t="s">
        <v>272</v>
      </c>
      <c r="B156" s="1" t="s">
        <v>145</v>
      </c>
      <c r="C156">
        <v>1431</v>
      </c>
      <c r="D156" t="s">
        <v>9</v>
      </c>
      <c r="E156" t="s">
        <v>87</v>
      </c>
      <c r="F156" t="b">
        <v>0</v>
      </c>
      <c r="G156" t="b">
        <v>1</v>
      </c>
      <c r="J156" t="s">
        <v>145</v>
      </c>
      <c r="K156" t="s">
        <v>395</v>
      </c>
      <c r="L156" t="s">
        <v>397</v>
      </c>
      <c r="M156">
        <v>45.06512</v>
      </c>
      <c r="N156">
        <v>-122.77161</v>
      </c>
      <c r="O156" t="s">
        <v>388</v>
      </c>
      <c r="P156" t="s">
        <v>388</v>
      </c>
      <c r="Q156" t="s">
        <v>388</v>
      </c>
      <c r="R156" t="s">
        <v>388</v>
      </c>
      <c r="S156" t="s">
        <v>388</v>
      </c>
      <c r="T156" t="s">
        <v>388</v>
      </c>
      <c r="U156" t="s">
        <v>388</v>
      </c>
    </row>
    <row r="157" spans="1:21" x14ac:dyDescent="0.25">
      <c r="A157" t="s">
        <v>273</v>
      </c>
      <c r="B157" s="1" t="s">
        <v>147</v>
      </c>
      <c r="C157">
        <v>1432</v>
      </c>
      <c r="D157" t="s">
        <v>9</v>
      </c>
      <c r="E157" t="s">
        <v>87</v>
      </c>
      <c r="F157" t="b">
        <v>0</v>
      </c>
      <c r="G157" t="b">
        <v>1</v>
      </c>
      <c r="J157" t="s">
        <v>147</v>
      </c>
      <c r="K157" t="s">
        <v>395</v>
      </c>
      <c r="L157" t="s">
        <v>398</v>
      </c>
      <c r="M157">
        <v>45.621079999999999</v>
      </c>
      <c r="N157">
        <v>-122.68788000000001</v>
      </c>
      <c r="O157" t="s">
        <v>388</v>
      </c>
      <c r="P157" t="s">
        <v>388</v>
      </c>
      <c r="Q157" t="s">
        <v>388</v>
      </c>
      <c r="R157" t="s">
        <v>388</v>
      </c>
      <c r="S157" t="s">
        <v>388</v>
      </c>
      <c r="T157" t="s">
        <v>388</v>
      </c>
      <c r="U157" t="s">
        <v>388</v>
      </c>
    </row>
    <row r="158" spans="1:21" x14ac:dyDescent="0.25">
      <c r="A158" t="s">
        <v>274</v>
      </c>
      <c r="B158" s="1" t="s">
        <v>159</v>
      </c>
      <c r="C158">
        <v>2798</v>
      </c>
      <c r="D158" t="s">
        <v>9</v>
      </c>
      <c r="E158" t="s">
        <v>87</v>
      </c>
      <c r="F158" t="b">
        <v>0</v>
      </c>
      <c r="G158" t="b">
        <v>1</v>
      </c>
      <c r="J158" t="s">
        <v>159</v>
      </c>
      <c r="K158" t="s">
        <v>395</v>
      </c>
      <c r="L158" t="s">
        <v>399</v>
      </c>
      <c r="M158">
        <v>45.61403</v>
      </c>
      <c r="N158">
        <v>-122.7855</v>
      </c>
      <c r="O158" t="s">
        <v>388</v>
      </c>
      <c r="P158" t="s">
        <v>388</v>
      </c>
      <c r="Q158" t="s">
        <v>388</v>
      </c>
      <c r="R158" t="s">
        <v>388</v>
      </c>
      <c r="S158" t="s">
        <v>388</v>
      </c>
      <c r="T158" t="s">
        <v>388</v>
      </c>
      <c r="U158" t="s">
        <v>388</v>
      </c>
    </row>
    <row r="159" spans="1:21" x14ac:dyDescent="0.25">
      <c r="A159" t="s">
        <v>275</v>
      </c>
      <c r="B159" s="1" t="s">
        <v>206</v>
      </c>
      <c r="C159">
        <v>2796</v>
      </c>
      <c r="D159" t="s">
        <v>9</v>
      </c>
      <c r="E159" t="s">
        <v>87</v>
      </c>
      <c r="F159" t="b">
        <v>0</v>
      </c>
      <c r="G159" t="b">
        <v>1</v>
      </c>
      <c r="J159" t="s">
        <v>206</v>
      </c>
      <c r="K159" t="s">
        <v>395</v>
      </c>
      <c r="L159" t="s">
        <v>400</v>
      </c>
      <c r="M159">
        <v>45.597909999999999</v>
      </c>
      <c r="N159">
        <v>-122.78128</v>
      </c>
      <c r="O159" t="s">
        <v>388</v>
      </c>
      <c r="P159" t="s">
        <v>388</v>
      </c>
      <c r="Q159" t="s">
        <v>388</v>
      </c>
      <c r="R159" t="s">
        <v>388</v>
      </c>
      <c r="S159" t="s">
        <v>388</v>
      </c>
      <c r="T159" t="s">
        <v>388</v>
      </c>
      <c r="U159" t="s">
        <v>388</v>
      </c>
    </row>
    <row r="160" spans="1:21" x14ac:dyDescent="0.25">
      <c r="A160" t="s">
        <v>276</v>
      </c>
      <c r="B160" s="1" t="s">
        <v>241</v>
      </c>
      <c r="C160">
        <v>2804</v>
      </c>
      <c r="D160" t="s">
        <v>9</v>
      </c>
      <c r="E160" t="s">
        <v>87</v>
      </c>
      <c r="F160" t="b">
        <v>0</v>
      </c>
      <c r="G160" t="b">
        <v>1</v>
      </c>
      <c r="J160" t="s">
        <v>241</v>
      </c>
      <c r="K160" t="s">
        <v>395</v>
      </c>
      <c r="L160" t="s">
        <v>401</v>
      </c>
      <c r="M160">
        <v>45.580579999999998</v>
      </c>
      <c r="N160">
        <v>-122.74583</v>
      </c>
      <c r="O160" t="s">
        <v>388</v>
      </c>
      <c r="P160" t="s">
        <v>388</v>
      </c>
      <c r="Q160" t="s">
        <v>388</v>
      </c>
      <c r="R160" t="s">
        <v>388</v>
      </c>
      <c r="S160" t="s">
        <v>388</v>
      </c>
      <c r="T160" t="s">
        <v>388</v>
      </c>
      <c r="U160" t="s">
        <v>388</v>
      </c>
    </row>
    <row r="161" spans="1:21" x14ac:dyDescent="0.25">
      <c r="A161" t="s">
        <v>277</v>
      </c>
      <c r="B161" s="1" t="s">
        <v>278</v>
      </c>
      <c r="C161">
        <v>2801</v>
      </c>
      <c r="D161" t="s">
        <v>9</v>
      </c>
      <c r="E161" t="s">
        <v>87</v>
      </c>
      <c r="F161" t="b">
        <v>0</v>
      </c>
      <c r="G161" t="b">
        <v>1</v>
      </c>
      <c r="J161" t="s">
        <v>278</v>
      </c>
      <c r="K161" t="s">
        <v>395</v>
      </c>
      <c r="L161" t="s">
        <v>405</v>
      </c>
      <c r="M161">
        <v>45.577809999999999</v>
      </c>
      <c r="N161">
        <v>-122.75232</v>
      </c>
      <c r="O161" t="s">
        <v>388</v>
      </c>
      <c r="P161" t="s">
        <v>388</v>
      </c>
      <c r="Q161" t="s">
        <v>388</v>
      </c>
      <c r="R161" t="s">
        <v>388</v>
      </c>
      <c r="S161" t="s">
        <v>388</v>
      </c>
      <c r="T161" t="s">
        <v>388</v>
      </c>
      <c r="U161" t="s">
        <v>388</v>
      </c>
    </row>
    <row r="162" spans="1:21" x14ac:dyDescent="0.25">
      <c r="A162" t="s">
        <v>279</v>
      </c>
      <c r="B162" s="1" t="s">
        <v>261</v>
      </c>
      <c r="C162">
        <v>2810</v>
      </c>
      <c r="D162" t="s">
        <v>9</v>
      </c>
      <c r="E162" t="s">
        <v>87</v>
      </c>
      <c r="F162" t="b">
        <v>0</v>
      </c>
      <c r="G162" t="b">
        <v>1</v>
      </c>
      <c r="J162" t="s">
        <v>261</v>
      </c>
      <c r="K162" t="s">
        <v>395</v>
      </c>
      <c r="L162" t="s">
        <v>404</v>
      </c>
      <c r="M162">
        <v>45.570360000000001</v>
      </c>
      <c r="N162">
        <v>-122.74039</v>
      </c>
      <c r="O162" t="s">
        <v>388</v>
      </c>
      <c r="P162" t="s">
        <v>388</v>
      </c>
      <c r="Q162" t="s">
        <v>388</v>
      </c>
      <c r="R162" t="s">
        <v>388</v>
      </c>
      <c r="S162" t="s">
        <v>388</v>
      </c>
      <c r="T162" t="s">
        <v>388</v>
      </c>
      <c r="U162" t="s">
        <v>388</v>
      </c>
    </row>
    <row r="163" spans="1:21" x14ac:dyDescent="0.25">
      <c r="A163" t="s">
        <v>280</v>
      </c>
      <c r="B163" t="s">
        <v>281</v>
      </c>
      <c r="C163">
        <v>885</v>
      </c>
      <c r="D163" t="s">
        <v>9</v>
      </c>
      <c r="E163" t="s">
        <v>9</v>
      </c>
      <c r="F163" t="b">
        <v>0</v>
      </c>
      <c r="G163" t="b">
        <v>0</v>
      </c>
      <c r="J163" t="s">
        <v>493</v>
      </c>
      <c r="K163" t="s">
        <v>451</v>
      </c>
      <c r="L163" t="s">
        <v>429</v>
      </c>
      <c r="M163">
        <v>45.6419</v>
      </c>
      <c r="N163">
        <v>-122.77966670000001</v>
      </c>
      <c r="O163" t="s">
        <v>327</v>
      </c>
      <c r="P163" t="s">
        <v>469</v>
      </c>
      <c r="Q163" t="s">
        <v>429</v>
      </c>
      <c r="R163">
        <v>45.6419</v>
      </c>
      <c r="S163">
        <v>-122.77966670000001</v>
      </c>
      <c r="T163" t="s">
        <v>461</v>
      </c>
      <c r="U163" t="s">
        <v>461</v>
      </c>
    </row>
    <row r="164" spans="1:21" x14ac:dyDescent="0.25">
      <c r="A164" t="s">
        <v>282</v>
      </c>
      <c r="B164" t="s">
        <v>163</v>
      </c>
      <c r="C164">
        <v>798</v>
      </c>
      <c r="D164" t="s">
        <v>9</v>
      </c>
      <c r="E164" t="s">
        <v>9</v>
      </c>
      <c r="F164" t="b">
        <v>0</v>
      </c>
      <c r="G164" t="b">
        <v>1</v>
      </c>
      <c r="J164" t="s">
        <v>436</v>
      </c>
      <c r="K164" t="s">
        <v>433</v>
      </c>
      <c r="L164" t="s">
        <v>400</v>
      </c>
      <c r="M164">
        <v>45.597909999999999</v>
      </c>
      <c r="N164">
        <v>-122.78128</v>
      </c>
      <c r="O164" t="s">
        <v>388</v>
      </c>
      <c r="P164" t="s">
        <v>388</v>
      </c>
      <c r="Q164" t="s">
        <v>388</v>
      </c>
      <c r="R164" t="s">
        <v>388</v>
      </c>
      <c r="S164" t="s">
        <v>388</v>
      </c>
      <c r="T164" t="s">
        <v>437</v>
      </c>
      <c r="U164" t="s">
        <v>388</v>
      </c>
    </row>
    <row r="165" spans="1:21" x14ac:dyDescent="0.25">
      <c r="A165" t="s">
        <v>283</v>
      </c>
      <c r="B165" s="1" t="s">
        <v>284</v>
      </c>
      <c r="C165">
        <v>853</v>
      </c>
      <c r="D165" t="s">
        <v>9</v>
      </c>
      <c r="E165" t="s">
        <v>9</v>
      </c>
      <c r="F165" t="b">
        <v>0</v>
      </c>
      <c r="G165" t="b">
        <v>0</v>
      </c>
      <c r="J165" t="s">
        <v>441</v>
      </c>
      <c r="K165" t="s">
        <v>442</v>
      </c>
      <c r="L165" t="s">
        <v>388</v>
      </c>
      <c r="M165" t="s">
        <v>388</v>
      </c>
      <c r="N165" t="s">
        <v>388</v>
      </c>
      <c r="O165" t="s">
        <v>388</v>
      </c>
      <c r="P165" t="s">
        <v>388</v>
      </c>
      <c r="Q165" t="s">
        <v>388</v>
      </c>
      <c r="R165" t="s">
        <v>388</v>
      </c>
      <c r="S165" t="s">
        <v>388</v>
      </c>
      <c r="T165" t="s">
        <v>388</v>
      </c>
      <c r="U165" t="s">
        <v>388</v>
      </c>
    </row>
    <row r="166" spans="1:21" x14ac:dyDescent="0.25">
      <c r="A166" t="s">
        <v>285</v>
      </c>
      <c r="B166" t="s">
        <v>286</v>
      </c>
      <c r="C166">
        <v>805</v>
      </c>
      <c r="D166" t="s">
        <v>9</v>
      </c>
      <c r="E166" t="s">
        <v>9</v>
      </c>
      <c r="F166" t="b">
        <v>0</v>
      </c>
      <c r="G166" t="b">
        <v>0</v>
      </c>
      <c r="J166" t="s">
        <v>450</v>
      </c>
      <c r="K166" t="s">
        <v>451</v>
      </c>
      <c r="L166" t="s">
        <v>388</v>
      </c>
      <c r="M166" t="s">
        <v>388</v>
      </c>
      <c r="N166" t="s">
        <v>388</v>
      </c>
      <c r="O166" t="s">
        <v>226</v>
      </c>
      <c r="P166" t="s">
        <v>432</v>
      </c>
      <c r="Q166" t="s">
        <v>429</v>
      </c>
      <c r="R166">
        <v>45.6419</v>
      </c>
      <c r="S166">
        <v>-122.77966670000001</v>
      </c>
      <c r="T166" t="s">
        <v>453</v>
      </c>
      <c r="U166" t="s">
        <v>435</v>
      </c>
    </row>
    <row r="167" spans="1:21" x14ac:dyDescent="0.25">
      <c r="A167" t="s">
        <v>287</v>
      </c>
      <c r="B167" t="s">
        <v>288</v>
      </c>
      <c r="C167">
        <v>866</v>
      </c>
      <c r="D167" t="s">
        <v>9</v>
      </c>
      <c r="E167" t="s">
        <v>9</v>
      </c>
      <c r="F167" t="b">
        <v>0</v>
      </c>
      <c r="G167" t="b">
        <v>0</v>
      </c>
      <c r="J167" t="s">
        <v>464</v>
      </c>
      <c r="K167" t="s">
        <v>451</v>
      </c>
      <c r="L167" t="s">
        <v>388</v>
      </c>
      <c r="M167" t="s">
        <v>388</v>
      </c>
      <c r="N167" t="s">
        <v>388</v>
      </c>
      <c r="O167" t="s">
        <v>388</v>
      </c>
      <c r="P167" t="s">
        <v>388</v>
      </c>
      <c r="Q167" t="s">
        <v>388</v>
      </c>
      <c r="R167" t="s">
        <v>388</v>
      </c>
      <c r="S167" t="s">
        <v>388</v>
      </c>
      <c r="T167" t="s">
        <v>388</v>
      </c>
      <c r="U167" t="s">
        <v>388</v>
      </c>
    </row>
    <row r="168" spans="1:21" x14ac:dyDescent="0.25">
      <c r="A168" t="s">
        <v>289</v>
      </c>
      <c r="B168" t="s">
        <v>290</v>
      </c>
      <c r="C168">
        <v>870</v>
      </c>
      <c r="D168" t="s">
        <v>9</v>
      </c>
      <c r="E168" t="s">
        <v>9</v>
      </c>
      <c r="F168" t="b">
        <v>0</v>
      </c>
      <c r="G168" t="b">
        <v>0</v>
      </c>
      <c r="J168" t="s">
        <v>479</v>
      </c>
      <c r="K168" t="s">
        <v>451</v>
      </c>
      <c r="L168" t="s">
        <v>388</v>
      </c>
      <c r="M168" t="s">
        <v>388</v>
      </c>
      <c r="N168" t="s">
        <v>388</v>
      </c>
      <c r="O168" t="s">
        <v>288</v>
      </c>
      <c r="P168" t="s">
        <v>464</v>
      </c>
      <c r="Q168" t="s">
        <v>388</v>
      </c>
      <c r="R168" t="s">
        <v>388</v>
      </c>
      <c r="S168" t="s">
        <v>388</v>
      </c>
      <c r="T168" t="s">
        <v>388</v>
      </c>
      <c r="U168" t="s">
        <v>388</v>
      </c>
    </row>
    <row r="169" spans="1:21" x14ac:dyDescent="0.25">
      <c r="A169" t="s">
        <v>291</v>
      </c>
      <c r="B169" t="s">
        <v>292</v>
      </c>
      <c r="C169">
        <v>865</v>
      </c>
      <c r="D169" t="s">
        <v>9</v>
      </c>
      <c r="E169" t="s">
        <v>9</v>
      </c>
      <c r="F169" t="b">
        <v>0</v>
      </c>
      <c r="G169" t="b">
        <v>0</v>
      </c>
      <c r="J169" t="s">
        <v>475</v>
      </c>
      <c r="K169" t="s">
        <v>451</v>
      </c>
      <c r="L169" t="s">
        <v>440</v>
      </c>
      <c r="M169">
        <v>45.436950000000003</v>
      </c>
      <c r="N169">
        <v>-122.64668330000001</v>
      </c>
      <c r="O169" t="s">
        <v>294</v>
      </c>
      <c r="P169" t="s">
        <v>439</v>
      </c>
      <c r="Q169" t="s">
        <v>440</v>
      </c>
      <c r="R169">
        <v>45.436950000000003</v>
      </c>
      <c r="S169">
        <v>-122.64668330000001</v>
      </c>
      <c r="T169" t="s">
        <v>461</v>
      </c>
      <c r="U169" t="s">
        <v>435</v>
      </c>
    </row>
    <row r="170" spans="1:21" x14ac:dyDescent="0.25">
      <c r="A170" t="s">
        <v>293</v>
      </c>
      <c r="B170" t="s">
        <v>294</v>
      </c>
      <c r="C170">
        <v>800</v>
      </c>
      <c r="D170" t="s">
        <v>9</v>
      </c>
      <c r="E170" t="s">
        <v>9</v>
      </c>
      <c r="F170" t="b">
        <v>0</v>
      </c>
      <c r="G170" t="b">
        <v>1</v>
      </c>
      <c r="J170" t="s">
        <v>439</v>
      </c>
      <c r="K170" t="s">
        <v>433</v>
      </c>
      <c r="L170" t="s">
        <v>440</v>
      </c>
      <c r="M170">
        <v>45.436950000000003</v>
      </c>
      <c r="N170">
        <v>-122.64668330000001</v>
      </c>
      <c r="O170" t="s">
        <v>388</v>
      </c>
      <c r="P170" t="s">
        <v>388</v>
      </c>
      <c r="Q170" t="s">
        <v>388</v>
      </c>
      <c r="R170" t="s">
        <v>388</v>
      </c>
      <c r="S170" t="s">
        <v>388</v>
      </c>
      <c r="T170" t="s">
        <v>435</v>
      </c>
      <c r="U170" t="s">
        <v>388</v>
      </c>
    </row>
    <row r="171" spans="1:21" x14ac:dyDescent="0.25">
      <c r="A171" t="s">
        <v>295</v>
      </c>
      <c r="B171" t="s">
        <v>296</v>
      </c>
      <c r="C171">
        <v>899</v>
      </c>
      <c r="D171" t="s">
        <v>9</v>
      </c>
      <c r="E171" t="s">
        <v>9</v>
      </c>
      <c r="F171" t="b">
        <v>0</v>
      </c>
      <c r="G171" t="b">
        <v>0</v>
      </c>
      <c r="J171" t="s">
        <v>492</v>
      </c>
      <c r="K171" t="s">
        <v>451</v>
      </c>
      <c r="L171" t="s">
        <v>400</v>
      </c>
      <c r="M171">
        <v>45.597909999999999</v>
      </c>
      <c r="N171">
        <v>-122.78128</v>
      </c>
      <c r="O171" t="s">
        <v>84</v>
      </c>
      <c r="P171" t="s">
        <v>458</v>
      </c>
      <c r="Q171" t="s">
        <v>400</v>
      </c>
      <c r="R171">
        <v>45.597909999999999</v>
      </c>
      <c r="S171">
        <v>-122.78128</v>
      </c>
      <c r="T171" t="s">
        <v>457</v>
      </c>
      <c r="U171" t="s">
        <v>484</v>
      </c>
    </row>
    <row r="172" spans="1:21" x14ac:dyDescent="0.25">
      <c r="A172" t="s">
        <v>297</v>
      </c>
      <c r="B172" t="s">
        <v>298</v>
      </c>
      <c r="C172">
        <v>851</v>
      </c>
      <c r="D172" t="s">
        <v>9</v>
      </c>
      <c r="E172" t="s">
        <v>9</v>
      </c>
      <c r="F172" t="b">
        <v>0</v>
      </c>
      <c r="G172" t="b">
        <v>0</v>
      </c>
      <c r="J172" t="s">
        <v>500</v>
      </c>
      <c r="K172" t="s">
        <v>451</v>
      </c>
      <c r="L172" t="s">
        <v>388</v>
      </c>
      <c r="M172" t="s">
        <v>388</v>
      </c>
      <c r="N172" t="s">
        <v>388</v>
      </c>
      <c r="O172" t="s">
        <v>388</v>
      </c>
      <c r="P172" t="s">
        <v>388</v>
      </c>
      <c r="Q172" t="s">
        <v>388</v>
      </c>
      <c r="R172" t="s">
        <v>388</v>
      </c>
      <c r="S172" t="s">
        <v>388</v>
      </c>
      <c r="T172" t="s">
        <v>457</v>
      </c>
      <c r="U172" t="s">
        <v>388</v>
      </c>
    </row>
    <row r="173" spans="1:21" x14ac:dyDescent="0.25">
      <c r="A173" t="s">
        <v>299</v>
      </c>
      <c r="B173" t="s">
        <v>300</v>
      </c>
      <c r="C173">
        <v>852</v>
      </c>
      <c r="D173" t="s">
        <v>9</v>
      </c>
      <c r="E173" t="s">
        <v>9</v>
      </c>
      <c r="F173" t="b">
        <v>0</v>
      </c>
      <c r="G173" t="b">
        <v>0</v>
      </c>
      <c r="J173" t="s">
        <v>467</v>
      </c>
      <c r="K173" t="s">
        <v>451</v>
      </c>
      <c r="L173" t="s">
        <v>388</v>
      </c>
      <c r="M173" t="s">
        <v>388</v>
      </c>
      <c r="N173" t="s">
        <v>388</v>
      </c>
      <c r="O173" t="s">
        <v>388</v>
      </c>
      <c r="P173" t="s">
        <v>388</v>
      </c>
      <c r="Q173" t="s">
        <v>388</v>
      </c>
      <c r="R173" t="s">
        <v>388</v>
      </c>
      <c r="S173" t="s">
        <v>388</v>
      </c>
      <c r="T173" t="s">
        <v>388</v>
      </c>
      <c r="U173" t="s">
        <v>388</v>
      </c>
    </row>
    <row r="174" spans="1:21" x14ac:dyDescent="0.25">
      <c r="A174" t="s">
        <v>301</v>
      </c>
      <c r="B174" t="s">
        <v>302</v>
      </c>
      <c r="C174">
        <v>893</v>
      </c>
      <c r="D174" t="s">
        <v>9</v>
      </c>
      <c r="E174" t="s">
        <v>9</v>
      </c>
      <c r="F174" t="b">
        <v>0</v>
      </c>
      <c r="G174" t="b">
        <v>0</v>
      </c>
      <c r="J174" t="s">
        <v>486</v>
      </c>
      <c r="K174" t="s">
        <v>451</v>
      </c>
      <c r="L174" t="s">
        <v>400</v>
      </c>
      <c r="M174">
        <v>45.597909999999999</v>
      </c>
      <c r="N174">
        <v>-122.78128</v>
      </c>
      <c r="O174" t="s">
        <v>84</v>
      </c>
      <c r="P174" t="s">
        <v>458</v>
      </c>
      <c r="Q174" t="s">
        <v>400</v>
      </c>
      <c r="R174">
        <v>45.597909999999999</v>
      </c>
      <c r="S174">
        <v>-122.78128</v>
      </c>
      <c r="T174" t="s">
        <v>483</v>
      </c>
      <c r="U174" t="s">
        <v>484</v>
      </c>
    </row>
    <row r="175" spans="1:21" x14ac:dyDescent="0.25">
      <c r="A175" t="s">
        <v>303</v>
      </c>
      <c r="B175" t="s">
        <v>304</v>
      </c>
      <c r="C175">
        <v>861</v>
      </c>
      <c r="D175" t="s">
        <v>9</v>
      </c>
      <c r="E175" t="s">
        <v>9</v>
      </c>
      <c r="F175" t="b">
        <v>0</v>
      </c>
      <c r="G175" t="b">
        <v>0</v>
      </c>
      <c r="J175" t="s">
        <v>463</v>
      </c>
      <c r="K175" t="s">
        <v>451</v>
      </c>
      <c r="L175" t="s">
        <v>431</v>
      </c>
      <c r="M175">
        <v>45.536532999999999</v>
      </c>
      <c r="N175">
        <v>-122.67715</v>
      </c>
      <c r="O175" t="s">
        <v>233</v>
      </c>
      <c r="P175" t="s">
        <v>438</v>
      </c>
      <c r="Q175" t="s">
        <v>431</v>
      </c>
      <c r="R175">
        <v>45.536532999999999</v>
      </c>
      <c r="S175">
        <v>-122.67715</v>
      </c>
      <c r="T175" t="s">
        <v>461</v>
      </c>
      <c r="U175" t="s">
        <v>435</v>
      </c>
    </row>
    <row r="176" spans="1:21" x14ac:dyDescent="0.25">
      <c r="A176" t="s">
        <v>305</v>
      </c>
      <c r="B176" t="s">
        <v>306</v>
      </c>
      <c r="C176">
        <v>867</v>
      </c>
      <c r="D176" t="s">
        <v>9</v>
      </c>
      <c r="E176" t="s">
        <v>9</v>
      </c>
      <c r="F176" t="b">
        <v>0</v>
      </c>
      <c r="G176" t="b">
        <v>0</v>
      </c>
      <c r="J176" t="s">
        <v>465</v>
      </c>
      <c r="K176" t="s">
        <v>451</v>
      </c>
      <c r="L176" t="s">
        <v>388</v>
      </c>
      <c r="M176" t="s">
        <v>388</v>
      </c>
      <c r="N176" t="s">
        <v>388</v>
      </c>
      <c r="O176" t="s">
        <v>288</v>
      </c>
      <c r="P176" t="s">
        <v>464</v>
      </c>
      <c r="Q176" t="s">
        <v>388</v>
      </c>
      <c r="R176" t="s">
        <v>388</v>
      </c>
      <c r="S176" t="s">
        <v>388</v>
      </c>
      <c r="T176" t="s">
        <v>388</v>
      </c>
      <c r="U176" t="s">
        <v>388</v>
      </c>
    </row>
    <row r="177" spans="1:21" x14ac:dyDescent="0.25">
      <c r="A177" t="s">
        <v>307</v>
      </c>
      <c r="B177" t="s">
        <v>308</v>
      </c>
      <c r="C177">
        <v>892</v>
      </c>
      <c r="D177" t="s">
        <v>9</v>
      </c>
      <c r="E177" t="s">
        <v>9</v>
      </c>
      <c r="F177" t="b">
        <v>0</v>
      </c>
      <c r="G177" t="b">
        <v>0</v>
      </c>
      <c r="J177" t="s">
        <v>485</v>
      </c>
      <c r="K177" t="s">
        <v>451</v>
      </c>
      <c r="L177" t="s">
        <v>400</v>
      </c>
      <c r="M177">
        <v>45.597909999999999</v>
      </c>
      <c r="N177">
        <v>-122.78128</v>
      </c>
      <c r="O177" t="s">
        <v>84</v>
      </c>
      <c r="P177" t="s">
        <v>458</v>
      </c>
      <c r="Q177" t="s">
        <v>400</v>
      </c>
      <c r="R177">
        <v>45.597909999999999</v>
      </c>
      <c r="S177">
        <v>-122.78128</v>
      </c>
      <c r="T177" t="s">
        <v>483</v>
      </c>
      <c r="U177" t="s">
        <v>484</v>
      </c>
    </row>
    <row r="178" spans="1:21" x14ac:dyDescent="0.25">
      <c r="A178" t="s">
        <v>309</v>
      </c>
      <c r="B178" t="s">
        <v>310</v>
      </c>
      <c r="C178">
        <v>860</v>
      </c>
      <c r="D178" t="s">
        <v>9</v>
      </c>
      <c r="E178" t="s">
        <v>9</v>
      </c>
      <c r="F178" t="b">
        <v>0</v>
      </c>
      <c r="G178" t="b">
        <v>0</v>
      </c>
      <c r="J178" t="s">
        <v>462</v>
      </c>
      <c r="K178" t="s">
        <v>451</v>
      </c>
      <c r="L178" t="s">
        <v>431</v>
      </c>
      <c r="M178">
        <v>45.536532999999999</v>
      </c>
      <c r="N178">
        <v>-122.67715</v>
      </c>
      <c r="O178" t="s">
        <v>233</v>
      </c>
      <c r="P178" t="s">
        <v>438</v>
      </c>
      <c r="Q178" t="s">
        <v>431</v>
      </c>
      <c r="R178">
        <v>45.536532999999999</v>
      </c>
      <c r="S178">
        <v>-122.67715</v>
      </c>
      <c r="T178" t="s">
        <v>461</v>
      </c>
      <c r="U178" t="s">
        <v>435</v>
      </c>
    </row>
    <row r="179" spans="1:21" x14ac:dyDescent="0.25">
      <c r="A179" t="s">
        <v>311</v>
      </c>
      <c r="B179" t="s">
        <v>312</v>
      </c>
      <c r="C179">
        <v>881</v>
      </c>
      <c r="D179" t="s">
        <v>9</v>
      </c>
      <c r="E179" t="s">
        <v>9</v>
      </c>
      <c r="F179" t="b">
        <v>0</v>
      </c>
      <c r="G179" t="b">
        <v>0</v>
      </c>
      <c r="J179" t="s">
        <v>476</v>
      </c>
      <c r="K179" t="s">
        <v>451</v>
      </c>
      <c r="L179" t="s">
        <v>431</v>
      </c>
      <c r="M179">
        <v>45.536532999999999</v>
      </c>
      <c r="N179">
        <v>-122.67715</v>
      </c>
      <c r="O179" t="s">
        <v>310</v>
      </c>
      <c r="P179" t="s">
        <v>462</v>
      </c>
      <c r="Q179" t="s">
        <v>431</v>
      </c>
      <c r="R179">
        <v>45.536532999999999</v>
      </c>
      <c r="S179">
        <v>-122.67715</v>
      </c>
      <c r="T179" t="s">
        <v>461</v>
      </c>
      <c r="U179" t="s">
        <v>461</v>
      </c>
    </row>
    <row r="180" spans="1:21" x14ac:dyDescent="0.25">
      <c r="A180" t="s">
        <v>313</v>
      </c>
      <c r="B180" t="s">
        <v>314</v>
      </c>
      <c r="C180">
        <v>869</v>
      </c>
      <c r="D180" t="s">
        <v>9</v>
      </c>
      <c r="E180" t="s">
        <v>9</v>
      </c>
      <c r="F180" t="b">
        <v>0</v>
      </c>
      <c r="G180" t="b">
        <v>0</v>
      </c>
      <c r="J180" t="s">
        <v>466</v>
      </c>
      <c r="K180" t="s">
        <v>451</v>
      </c>
      <c r="L180" t="s">
        <v>388</v>
      </c>
      <c r="M180" t="s">
        <v>388</v>
      </c>
      <c r="N180" t="s">
        <v>388</v>
      </c>
      <c r="O180" t="s">
        <v>288</v>
      </c>
      <c r="P180" t="s">
        <v>464</v>
      </c>
      <c r="Q180" t="s">
        <v>388</v>
      </c>
      <c r="R180" t="s">
        <v>388</v>
      </c>
      <c r="S180" t="s">
        <v>388</v>
      </c>
      <c r="T180" t="s">
        <v>388</v>
      </c>
      <c r="U180" t="s">
        <v>388</v>
      </c>
    </row>
    <row r="181" spans="1:21" x14ac:dyDescent="0.25">
      <c r="A181" t="s">
        <v>315</v>
      </c>
      <c r="B181" t="s">
        <v>316</v>
      </c>
      <c r="C181">
        <v>862</v>
      </c>
      <c r="D181" t="s">
        <v>9</v>
      </c>
      <c r="E181" t="s">
        <v>9</v>
      </c>
      <c r="F181" t="b">
        <v>0</v>
      </c>
      <c r="G181" t="b">
        <v>0</v>
      </c>
      <c r="J181" t="s">
        <v>473</v>
      </c>
      <c r="K181" t="s">
        <v>451</v>
      </c>
      <c r="L181" t="s">
        <v>440</v>
      </c>
      <c r="M181">
        <v>45.436950000000003</v>
      </c>
      <c r="N181">
        <v>-122.64668330000001</v>
      </c>
      <c r="O181" t="s">
        <v>294</v>
      </c>
      <c r="P181" t="s">
        <v>439</v>
      </c>
      <c r="Q181" t="s">
        <v>440</v>
      </c>
      <c r="R181">
        <v>45.436950000000003</v>
      </c>
      <c r="S181">
        <v>-122.64668330000001</v>
      </c>
      <c r="T181" t="s">
        <v>461</v>
      </c>
      <c r="U181" t="s">
        <v>435</v>
      </c>
    </row>
    <row r="182" spans="1:21" x14ac:dyDescent="0.25">
      <c r="A182" t="s">
        <v>317</v>
      </c>
      <c r="B182" t="s">
        <v>318</v>
      </c>
      <c r="C182">
        <v>896</v>
      </c>
      <c r="D182" t="s">
        <v>9</v>
      </c>
      <c r="E182" t="s">
        <v>9</v>
      </c>
      <c r="F182" t="b">
        <v>0</v>
      </c>
      <c r="G182" t="b">
        <v>0</v>
      </c>
      <c r="J182" t="s">
        <v>446</v>
      </c>
      <c r="K182" t="s">
        <v>442</v>
      </c>
      <c r="L182" t="s">
        <v>388</v>
      </c>
      <c r="M182" t="s">
        <v>388</v>
      </c>
      <c r="N182" t="s">
        <v>388</v>
      </c>
      <c r="O182" t="s">
        <v>388</v>
      </c>
      <c r="P182" t="s">
        <v>388</v>
      </c>
      <c r="Q182" t="s">
        <v>388</v>
      </c>
      <c r="R182" t="s">
        <v>388</v>
      </c>
      <c r="S182" t="s">
        <v>388</v>
      </c>
      <c r="T182" t="s">
        <v>445</v>
      </c>
      <c r="U182" t="s">
        <v>388</v>
      </c>
    </row>
    <row r="183" spans="1:21" x14ac:dyDescent="0.25">
      <c r="A183" t="s">
        <v>319</v>
      </c>
      <c r="B183" t="s">
        <v>220</v>
      </c>
      <c r="C183">
        <v>796</v>
      </c>
      <c r="D183" t="s">
        <v>9</v>
      </c>
      <c r="E183" t="s">
        <v>9</v>
      </c>
      <c r="F183" t="b">
        <v>1</v>
      </c>
      <c r="G183" t="b">
        <v>1</v>
      </c>
      <c r="J183" t="s">
        <v>430</v>
      </c>
      <c r="K183" t="s">
        <v>425</v>
      </c>
      <c r="L183" t="s">
        <v>431</v>
      </c>
      <c r="M183">
        <v>45.536532999999999</v>
      </c>
      <c r="N183">
        <v>-122.67715</v>
      </c>
      <c r="O183" t="s">
        <v>388</v>
      </c>
      <c r="P183" t="s">
        <v>388</v>
      </c>
      <c r="Q183" t="s">
        <v>388</v>
      </c>
      <c r="R183" t="s">
        <v>388</v>
      </c>
      <c r="S183" t="s">
        <v>388</v>
      </c>
      <c r="T183" t="s">
        <v>427</v>
      </c>
      <c r="U183" t="s">
        <v>388</v>
      </c>
    </row>
    <row r="184" spans="1:21" x14ac:dyDescent="0.25">
      <c r="A184" t="s">
        <v>320</v>
      </c>
      <c r="B184" t="s">
        <v>321</v>
      </c>
      <c r="C184">
        <v>850</v>
      </c>
      <c r="D184" t="s">
        <v>9</v>
      </c>
      <c r="E184" t="s">
        <v>9</v>
      </c>
      <c r="F184" t="b">
        <v>0</v>
      </c>
      <c r="G184" t="b">
        <v>0</v>
      </c>
      <c r="J184" t="s">
        <v>499</v>
      </c>
      <c r="K184" t="s">
        <v>451</v>
      </c>
      <c r="L184" t="s">
        <v>388</v>
      </c>
      <c r="M184" t="s">
        <v>388</v>
      </c>
      <c r="N184" t="s">
        <v>388</v>
      </c>
      <c r="O184" t="s">
        <v>388</v>
      </c>
      <c r="P184" t="s">
        <v>388</v>
      </c>
      <c r="Q184" t="s">
        <v>388</v>
      </c>
      <c r="R184" t="s">
        <v>388</v>
      </c>
      <c r="S184" t="s">
        <v>388</v>
      </c>
      <c r="T184" t="s">
        <v>457</v>
      </c>
      <c r="U184" t="s">
        <v>388</v>
      </c>
    </row>
    <row r="185" spans="1:21" x14ac:dyDescent="0.25">
      <c r="A185" t="s">
        <v>322</v>
      </c>
      <c r="B185" t="s">
        <v>323</v>
      </c>
      <c r="C185">
        <v>823</v>
      </c>
      <c r="D185" t="s">
        <v>9</v>
      </c>
      <c r="E185" t="s">
        <v>9</v>
      </c>
      <c r="F185" t="b">
        <v>0</v>
      </c>
      <c r="G185" t="b">
        <v>0</v>
      </c>
      <c r="J185" t="s">
        <v>496</v>
      </c>
      <c r="K185" t="s">
        <v>451</v>
      </c>
      <c r="L185" t="s">
        <v>388</v>
      </c>
      <c r="M185" t="s">
        <v>388</v>
      </c>
      <c r="N185" t="s">
        <v>388</v>
      </c>
      <c r="O185" t="s">
        <v>163</v>
      </c>
      <c r="P185" t="s">
        <v>436</v>
      </c>
      <c r="Q185" t="s">
        <v>400</v>
      </c>
      <c r="R185">
        <v>45.597909999999999</v>
      </c>
      <c r="S185">
        <v>-122.78128</v>
      </c>
      <c r="T185" t="s">
        <v>453</v>
      </c>
      <c r="U185" t="s">
        <v>437</v>
      </c>
    </row>
    <row r="186" spans="1:21" x14ac:dyDescent="0.25">
      <c r="A186" t="s">
        <v>324</v>
      </c>
      <c r="B186" t="s">
        <v>325</v>
      </c>
      <c r="C186">
        <v>895</v>
      </c>
      <c r="D186" t="s">
        <v>9</v>
      </c>
      <c r="E186" t="s">
        <v>9</v>
      </c>
      <c r="F186" t="b">
        <v>0</v>
      </c>
      <c r="G186" t="b">
        <v>0</v>
      </c>
      <c r="J186" t="s">
        <v>491</v>
      </c>
      <c r="K186" t="s">
        <v>451</v>
      </c>
      <c r="L186" t="s">
        <v>400</v>
      </c>
      <c r="M186">
        <v>45.597909999999999</v>
      </c>
      <c r="N186">
        <v>-122.78128</v>
      </c>
      <c r="O186" t="s">
        <v>84</v>
      </c>
      <c r="P186" t="s">
        <v>458</v>
      </c>
      <c r="Q186" t="s">
        <v>400</v>
      </c>
      <c r="R186">
        <v>45.597909999999999</v>
      </c>
      <c r="S186">
        <v>-122.78128</v>
      </c>
      <c r="T186" t="s">
        <v>483</v>
      </c>
      <c r="U186" t="s">
        <v>484</v>
      </c>
    </row>
    <row r="187" spans="1:21" x14ac:dyDescent="0.25">
      <c r="A187" t="s">
        <v>326</v>
      </c>
      <c r="B187" t="s">
        <v>327</v>
      </c>
      <c r="C187">
        <v>856</v>
      </c>
      <c r="D187" t="s">
        <v>9</v>
      </c>
      <c r="E187" t="s">
        <v>9</v>
      </c>
      <c r="F187" t="b">
        <v>0</v>
      </c>
      <c r="G187" t="b">
        <v>0</v>
      </c>
      <c r="J187" t="s">
        <v>469</v>
      </c>
      <c r="K187" t="s">
        <v>451</v>
      </c>
      <c r="L187" t="s">
        <v>429</v>
      </c>
      <c r="M187">
        <v>45.6419</v>
      </c>
      <c r="N187">
        <v>-122.77966670000001</v>
      </c>
      <c r="O187" t="s">
        <v>226</v>
      </c>
      <c r="P187" t="s">
        <v>432</v>
      </c>
      <c r="Q187" t="s">
        <v>429</v>
      </c>
      <c r="R187">
        <v>45.6419</v>
      </c>
      <c r="S187">
        <v>-122.77966670000001</v>
      </c>
      <c r="T187" t="s">
        <v>461</v>
      </c>
      <c r="U187" t="s">
        <v>435</v>
      </c>
    </row>
    <row r="188" spans="1:21" x14ac:dyDescent="0.25">
      <c r="A188" t="s">
        <v>328</v>
      </c>
      <c r="B188" t="s">
        <v>329</v>
      </c>
      <c r="C188">
        <v>897</v>
      </c>
      <c r="D188" t="s">
        <v>9</v>
      </c>
      <c r="E188" t="s">
        <v>9</v>
      </c>
      <c r="F188" t="b">
        <v>0</v>
      </c>
      <c r="G188" t="b">
        <v>0</v>
      </c>
      <c r="J188" t="s">
        <v>444</v>
      </c>
      <c r="K188" t="s">
        <v>442</v>
      </c>
      <c r="L188" t="s">
        <v>388</v>
      </c>
      <c r="M188" t="s">
        <v>388</v>
      </c>
      <c r="N188" t="s">
        <v>388</v>
      </c>
      <c r="O188" t="s">
        <v>388</v>
      </c>
      <c r="P188" t="s">
        <v>388</v>
      </c>
      <c r="Q188" t="s">
        <v>388</v>
      </c>
      <c r="R188" t="s">
        <v>388</v>
      </c>
      <c r="S188" t="s">
        <v>388</v>
      </c>
      <c r="T188" t="s">
        <v>445</v>
      </c>
      <c r="U188" t="s">
        <v>388</v>
      </c>
    </row>
    <row r="189" spans="1:21" x14ac:dyDescent="0.25">
      <c r="A189" t="s">
        <v>330</v>
      </c>
      <c r="B189" t="s">
        <v>171</v>
      </c>
      <c r="C189">
        <v>793</v>
      </c>
      <c r="D189" t="s">
        <v>9</v>
      </c>
      <c r="E189" t="s">
        <v>9</v>
      </c>
      <c r="F189" t="b">
        <v>1</v>
      </c>
      <c r="G189" t="b">
        <v>1</v>
      </c>
      <c r="J189" t="s">
        <v>424</v>
      </c>
      <c r="K189" t="s">
        <v>425</v>
      </c>
      <c r="L189" t="s">
        <v>403</v>
      </c>
      <c r="M189">
        <v>45.526789999999998</v>
      </c>
      <c r="N189">
        <v>-122.66641</v>
      </c>
      <c r="O189" t="s">
        <v>388</v>
      </c>
      <c r="P189" t="s">
        <v>388</v>
      </c>
      <c r="Q189" t="s">
        <v>388</v>
      </c>
      <c r="R189" t="s">
        <v>388</v>
      </c>
      <c r="S189" t="s">
        <v>388</v>
      </c>
      <c r="T189" t="s">
        <v>427</v>
      </c>
      <c r="U189" t="s">
        <v>388</v>
      </c>
    </row>
    <row r="190" spans="1:21" x14ac:dyDescent="0.25">
      <c r="A190" t="s">
        <v>331</v>
      </c>
      <c r="B190" t="s">
        <v>233</v>
      </c>
      <c r="C190">
        <v>799</v>
      </c>
      <c r="D190" t="s">
        <v>9</v>
      </c>
      <c r="E190" t="s">
        <v>9</v>
      </c>
      <c r="F190" t="b">
        <v>0</v>
      </c>
      <c r="G190" t="b">
        <v>1</v>
      </c>
      <c r="J190" t="s">
        <v>438</v>
      </c>
      <c r="K190" t="s">
        <v>433</v>
      </c>
      <c r="L190" t="s">
        <v>431</v>
      </c>
      <c r="M190">
        <v>45.536532999999999</v>
      </c>
      <c r="N190">
        <v>-122.67715</v>
      </c>
      <c r="O190" t="s">
        <v>388</v>
      </c>
      <c r="P190" t="s">
        <v>388</v>
      </c>
      <c r="Q190" t="s">
        <v>388</v>
      </c>
      <c r="R190" t="s">
        <v>388</v>
      </c>
      <c r="S190" t="s">
        <v>388</v>
      </c>
      <c r="T190" t="s">
        <v>435</v>
      </c>
      <c r="U190" t="s">
        <v>388</v>
      </c>
    </row>
    <row r="191" spans="1:21" x14ac:dyDescent="0.25">
      <c r="A191" t="s">
        <v>332</v>
      </c>
      <c r="B191" t="s">
        <v>333</v>
      </c>
      <c r="C191">
        <v>875</v>
      </c>
      <c r="D191" t="s">
        <v>9</v>
      </c>
      <c r="E191" t="s">
        <v>9</v>
      </c>
      <c r="F191" t="b">
        <v>0</v>
      </c>
      <c r="G191" t="b">
        <v>0</v>
      </c>
      <c r="J191" t="s">
        <v>471</v>
      </c>
      <c r="K191" t="s">
        <v>451</v>
      </c>
      <c r="L191" t="s">
        <v>440</v>
      </c>
      <c r="M191">
        <v>45.436950000000003</v>
      </c>
      <c r="N191">
        <v>-122.64668330000001</v>
      </c>
      <c r="O191" t="s">
        <v>294</v>
      </c>
      <c r="P191" t="s">
        <v>439</v>
      </c>
      <c r="Q191" t="s">
        <v>440</v>
      </c>
      <c r="R191">
        <v>45.436950000000003</v>
      </c>
      <c r="S191">
        <v>-122.64668330000001</v>
      </c>
      <c r="T191" t="s">
        <v>461</v>
      </c>
      <c r="U191" t="s">
        <v>435</v>
      </c>
    </row>
    <row r="192" spans="1:21" x14ac:dyDescent="0.25">
      <c r="A192" t="s">
        <v>334</v>
      </c>
      <c r="B192" t="s">
        <v>294</v>
      </c>
      <c r="C192">
        <v>800</v>
      </c>
      <c r="D192" t="s">
        <v>9</v>
      </c>
      <c r="E192" t="s">
        <v>9</v>
      </c>
      <c r="F192" t="b">
        <v>0</v>
      </c>
      <c r="G192" t="b">
        <v>1</v>
      </c>
      <c r="J192" t="s">
        <v>439</v>
      </c>
      <c r="K192" t="s">
        <v>433</v>
      </c>
      <c r="L192" t="s">
        <v>440</v>
      </c>
      <c r="M192">
        <v>45.436950000000003</v>
      </c>
      <c r="N192">
        <v>-122.64668330000001</v>
      </c>
      <c r="O192" t="s">
        <v>388</v>
      </c>
      <c r="P192" t="s">
        <v>388</v>
      </c>
      <c r="Q192" t="s">
        <v>388</v>
      </c>
      <c r="R192" t="s">
        <v>388</v>
      </c>
      <c r="S192" t="s">
        <v>388</v>
      </c>
      <c r="T192" t="s">
        <v>435</v>
      </c>
      <c r="U192" t="s">
        <v>388</v>
      </c>
    </row>
    <row r="193" spans="1:21" x14ac:dyDescent="0.25">
      <c r="A193" t="s">
        <v>335</v>
      </c>
      <c r="B193" t="s">
        <v>336</v>
      </c>
      <c r="C193">
        <v>857</v>
      </c>
      <c r="D193" t="s">
        <v>9</v>
      </c>
      <c r="E193" t="s">
        <v>9</v>
      </c>
      <c r="F193" t="b">
        <v>0</v>
      </c>
      <c r="G193" t="b">
        <v>0</v>
      </c>
      <c r="J193" t="s">
        <v>460</v>
      </c>
      <c r="K193" t="s">
        <v>451</v>
      </c>
      <c r="L193" t="s">
        <v>429</v>
      </c>
      <c r="M193">
        <v>45.6419</v>
      </c>
      <c r="N193">
        <v>-122.77966670000001</v>
      </c>
      <c r="O193" t="s">
        <v>226</v>
      </c>
      <c r="P193" t="s">
        <v>432</v>
      </c>
      <c r="Q193" t="s">
        <v>429</v>
      </c>
      <c r="R193">
        <v>45.6419</v>
      </c>
      <c r="S193">
        <v>-122.77966670000001</v>
      </c>
      <c r="T193" t="s">
        <v>461</v>
      </c>
      <c r="U193" t="s">
        <v>435</v>
      </c>
    </row>
    <row r="194" spans="1:21" x14ac:dyDescent="0.25">
      <c r="A194" t="s">
        <v>337</v>
      </c>
      <c r="B194" t="s">
        <v>338</v>
      </c>
      <c r="C194">
        <v>887</v>
      </c>
      <c r="D194" t="s">
        <v>9</v>
      </c>
      <c r="E194" t="s">
        <v>9</v>
      </c>
      <c r="F194" t="b">
        <v>0</v>
      </c>
      <c r="G194" t="b">
        <v>0</v>
      </c>
      <c r="J194" t="s">
        <v>495</v>
      </c>
      <c r="K194" t="s">
        <v>451</v>
      </c>
      <c r="L194" t="s">
        <v>388</v>
      </c>
      <c r="M194" t="s">
        <v>388</v>
      </c>
      <c r="N194" t="s">
        <v>388</v>
      </c>
      <c r="O194" t="s">
        <v>388</v>
      </c>
      <c r="P194" t="s">
        <v>388</v>
      </c>
      <c r="Q194" t="s">
        <v>388</v>
      </c>
      <c r="R194" t="s">
        <v>388</v>
      </c>
      <c r="S194" t="s">
        <v>388</v>
      </c>
      <c r="T194" t="s">
        <v>457</v>
      </c>
      <c r="U194" t="s">
        <v>388</v>
      </c>
    </row>
    <row r="195" spans="1:21" x14ac:dyDescent="0.25">
      <c r="A195" t="s">
        <v>339</v>
      </c>
      <c r="B195" t="s">
        <v>340</v>
      </c>
      <c r="C195">
        <v>821</v>
      </c>
      <c r="D195" t="s">
        <v>9</v>
      </c>
      <c r="E195" t="s">
        <v>9</v>
      </c>
      <c r="F195" t="b">
        <v>0</v>
      </c>
      <c r="G195" t="b">
        <v>0</v>
      </c>
      <c r="J195" t="s">
        <v>458</v>
      </c>
      <c r="K195" t="s">
        <v>451</v>
      </c>
      <c r="L195" t="s">
        <v>388</v>
      </c>
      <c r="M195" t="s">
        <v>388</v>
      </c>
      <c r="N195" t="s">
        <v>388</v>
      </c>
      <c r="O195" t="s">
        <v>163</v>
      </c>
      <c r="P195" t="s">
        <v>436</v>
      </c>
      <c r="Q195" t="s">
        <v>400</v>
      </c>
      <c r="R195">
        <v>45.597909999999999</v>
      </c>
      <c r="S195">
        <v>-122.78128</v>
      </c>
      <c r="T195" t="s">
        <v>453</v>
      </c>
      <c r="U195" t="s">
        <v>437</v>
      </c>
    </row>
    <row r="196" spans="1:21" x14ac:dyDescent="0.25">
      <c r="A196" t="s">
        <v>341</v>
      </c>
      <c r="B196" t="s">
        <v>342</v>
      </c>
      <c r="C196">
        <v>872</v>
      </c>
      <c r="D196" t="s">
        <v>9</v>
      </c>
      <c r="E196" t="s">
        <v>9</v>
      </c>
      <c r="F196" t="b">
        <v>0</v>
      </c>
      <c r="G196" t="b">
        <v>0</v>
      </c>
      <c r="J196" t="s">
        <v>481</v>
      </c>
      <c r="K196" t="s">
        <v>451</v>
      </c>
      <c r="L196" t="s">
        <v>440</v>
      </c>
      <c r="M196">
        <v>45.436950000000003</v>
      </c>
      <c r="N196">
        <v>-122.64668330000001</v>
      </c>
      <c r="O196" t="s">
        <v>294</v>
      </c>
      <c r="P196" t="s">
        <v>439</v>
      </c>
      <c r="Q196" t="s">
        <v>440</v>
      </c>
      <c r="R196">
        <v>45.436950000000003</v>
      </c>
      <c r="S196">
        <v>-122.64668330000001</v>
      </c>
      <c r="T196" t="s">
        <v>461</v>
      </c>
      <c r="U196" t="s">
        <v>435</v>
      </c>
    </row>
    <row r="197" spans="1:21" x14ac:dyDescent="0.25">
      <c r="A197" t="s">
        <v>343</v>
      </c>
      <c r="B197" t="s">
        <v>344</v>
      </c>
      <c r="C197">
        <v>876</v>
      </c>
      <c r="D197" t="s">
        <v>9</v>
      </c>
      <c r="E197" t="s">
        <v>9</v>
      </c>
      <c r="F197" t="b">
        <v>0</v>
      </c>
      <c r="G197" t="b">
        <v>0</v>
      </c>
      <c r="J197" t="s">
        <v>472</v>
      </c>
      <c r="K197" t="s">
        <v>451</v>
      </c>
      <c r="L197" t="s">
        <v>440</v>
      </c>
      <c r="M197">
        <v>45.436950000000003</v>
      </c>
      <c r="N197">
        <v>-122.64668330000001</v>
      </c>
      <c r="O197" t="s">
        <v>294</v>
      </c>
      <c r="P197" t="s">
        <v>439</v>
      </c>
      <c r="Q197" t="s">
        <v>440</v>
      </c>
      <c r="R197">
        <v>45.436950000000003</v>
      </c>
      <c r="S197">
        <v>-122.64668330000001</v>
      </c>
      <c r="T197" t="s">
        <v>461</v>
      </c>
      <c r="U197" t="s">
        <v>435</v>
      </c>
    </row>
    <row r="198" spans="1:21" x14ac:dyDescent="0.25">
      <c r="A198" t="s">
        <v>345</v>
      </c>
      <c r="B198" t="s">
        <v>346</v>
      </c>
      <c r="C198">
        <v>879</v>
      </c>
      <c r="D198" t="s">
        <v>9</v>
      </c>
      <c r="E198" t="s">
        <v>9</v>
      </c>
      <c r="F198" t="b">
        <v>0</v>
      </c>
      <c r="G198" t="b">
        <v>0</v>
      </c>
      <c r="J198" t="s">
        <v>488</v>
      </c>
      <c r="K198" t="s">
        <v>451</v>
      </c>
      <c r="L198" t="s">
        <v>431</v>
      </c>
      <c r="M198">
        <v>45.536532999999999</v>
      </c>
      <c r="N198">
        <v>-122.67715</v>
      </c>
      <c r="O198" t="s">
        <v>310</v>
      </c>
      <c r="P198" t="s">
        <v>462</v>
      </c>
      <c r="Q198" t="s">
        <v>431</v>
      </c>
      <c r="R198">
        <v>45.536532999999999</v>
      </c>
      <c r="S198">
        <v>-122.67715</v>
      </c>
      <c r="T198" t="s">
        <v>461</v>
      </c>
      <c r="U198" t="s">
        <v>461</v>
      </c>
    </row>
    <row r="199" spans="1:21" x14ac:dyDescent="0.25">
      <c r="A199" t="s">
        <v>347</v>
      </c>
      <c r="B199" t="s">
        <v>179</v>
      </c>
      <c r="C199">
        <v>795</v>
      </c>
      <c r="D199" t="s">
        <v>9</v>
      </c>
      <c r="E199" t="s">
        <v>9</v>
      </c>
      <c r="F199" t="b">
        <v>1</v>
      </c>
      <c r="G199" t="b">
        <v>1</v>
      </c>
      <c r="J199" t="s">
        <v>428</v>
      </c>
      <c r="K199" t="s">
        <v>425</v>
      </c>
      <c r="L199" t="s">
        <v>429</v>
      </c>
      <c r="M199">
        <v>45.6419</v>
      </c>
      <c r="N199">
        <v>-122.77966670000001</v>
      </c>
      <c r="O199" t="s">
        <v>388</v>
      </c>
      <c r="P199" t="s">
        <v>388</v>
      </c>
      <c r="Q199" t="s">
        <v>388</v>
      </c>
      <c r="R199" t="s">
        <v>388</v>
      </c>
      <c r="S199" t="s">
        <v>388</v>
      </c>
      <c r="T199" t="s">
        <v>427</v>
      </c>
      <c r="U199" t="s">
        <v>388</v>
      </c>
    </row>
    <row r="200" spans="1:21" x14ac:dyDescent="0.25">
      <c r="A200" t="s">
        <v>348</v>
      </c>
      <c r="B200" t="s">
        <v>349</v>
      </c>
      <c r="C200">
        <v>854</v>
      </c>
      <c r="D200" t="s">
        <v>9</v>
      </c>
      <c r="E200" t="s">
        <v>9</v>
      </c>
      <c r="F200" t="b">
        <v>0</v>
      </c>
      <c r="G200" t="b">
        <v>0</v>
      </c>
      <c r="J200" t="s">
        <v>468</v>
      </c>
      <c r="K200" t="s">
        <v>451</v>
      </c>
      <c r="L200" t="s">
        <v>429</v>
      </c>
      <c r="M200">
        <v>45.6419</v>
      </c>
      <c r="N200">
        <v>-122.77966670000001</v>
      </c>
      <c r="O200" t="s">
        <v>226</v>
      </c>
      <c r="P200" t="s">
        <v>432</v>
      </c>
      <c r="Q200" t="s">
        <v>429</v>
      </c>
      <c r="R200">
        <v>45.6419</v>
      </c>
      <c r="S200">
        <v>-122.77966670000001</v>
      </c>
      <c r="T200" t="s">
        <v>461</v>
      </c>
      <c r="U200" t="s">
        <v>435</v>
      </c>
    </row>
    <row r="201" spans="1:21" x14ac:dyDescent="0.25">
      <c r="A201" t="s">
        <v>350</v>
      </c>
      <c r="B201" t="s">
        <v>294</v>
      </c>
      <c r="C201">
        <v>800</v>
      </c>
      <c r="D201" t="s">
        <v>9</v>
      </c>
      <c r="E201" t="s">
        <v>9</v>
      </c>
      <c r="F201" t="b">
        <v>0</v>
      </c>
      <c r="G201" t="b">
        <v>1</v>
      </c>
      <c r="J201" t="s">
        <v>439</v>
      </c>
      <c r="K201" t="s">
        <v>433</v>
      </c>
      <c r="L201" t="s">
        <v>440</v>
      </c>
      <c r="M201">
        <v>45.436950000000003</v>
      </c>
      <c r="N201">
        <v>-122.64668330000001</v>
      </c>
      <c r="O201" t="s">
        <v>388</v>
      </c>
      <c r="P201" t="s">
        <v>388</v>
      </c>
      <c r="Q201" t="s">
        <v>388</v>
      </c>
      <c r="R201" t="s">
        <v>388</v>
      </c>
      <c r="S201" t="s">
        <v>388</v>
      </c>
      <c r="T201" t="s">
        <v>435</v>
      </c>
      <c r="U201" t="s">
        <v>388</v>
      </c>
    </row>
    <row r="202" spans="1:21" x14ac:dyDescent="0.25">
      <c r="A202" t="s">
        <v>351</v>
      </c>
      <c r="B202" t="s">
        <v>233</v>
      </c>
      <c r="C202">
        <v>799</v>
      </c>
      <c r="D202" t="s">
        <v>9</v>
      </c>
      <c r="E202" t="s">
        <v>9</v>
      </c>
      <c r="F202" t="b">
        <v>0</v>
      </c>
      <c r="G202" t="b">
        <v>1</v>
      </c>
      <c r="J202" t="s">
        <v>438</v>
      </c>
      <c r="K202" t="s">
        <v>433</v>
      </c>
      <c r="L202" t="s">
        <v>431</v>
      </c>
      <c r="M202">
        <v>45.536532999999999</v>
      </c>
      <c r="N202">
        <v>-122.67715</v>
      </c>
      <c r="O202" t="s">
        <v>388</v>
      </c>
      <c r="P202" t="s">
        <v>388</v>
      </c>
      <c r="Q202" t="s">
        <v>388</v>
      </c>
      <c r="R202" t="s">
        <v>388</v>
      </c>
      <c r="S202" t="s">
        <v>388</v>
      </c>
      <c r="T202" t="s">
        <v>435</v>
      </c>
      <c r="U202" t="s">
        <v>388</v>
      </c>
    </row>
    <row r="203" spans="1:21" x14ac:dyDescent="0.25">
      <c r="A203" t="s">
        <v>352</v>
      </c>
      <c r="B203" t="s">
        <v>353</v>
      </c>
      <c r="C203">
        <v>874</v>
      </c>
      <c r="D203" t="s">
        <v>9</v>
      </c>
      <c r="E203" t="s">
        <v>9</v>
      </c>
      <c r="F203" t="b">
        <v>0</v>
      </c>
      <c r="G203" t="b">
        <v>0</v>
      </c>
      <c r="J203" t="s">
        <v>470</v>
      </c>
      <c r="K203" t="s">
        <v>451</v>
      </c>
      <c r="L203" t="s">
        <v>440</v>
      </c>
      <c r="M203">
        <v>45.436950000000003</v>
      </c>
      <c r="N203">
        <v>-122.64668330000001</v>
      </c>
      <c r="O203" t="s">
        <v>294</v>
      </c>
      <c r="P203" t="s">
        <v>439</v>
      </c>
      <c r="Q203" t="s">
        <v>440</v>
      </c>
      <c r="R203">
        <v>45.436950000000003</v>
      </c>
      <c r="S203">
        <v>-122.64668330000001</v>
      </c>
      <c r="T203" t="s">
        <v>461</v>
      </c>
      <c r="U203" t="s">
        <v>435</v>
      </c>
    </row>
    <row r="204" spans="1:21" x14ac:dyDescent="0.25">
      <c r="A204" t="s">
        <v>354</v>
      </c>
      <c r="B204" t="s">
        <v>355</v>
      </c>
      <c r="C204">
        <v>822</v>
      </c>
      <c r="D204" t="s">
        <v>9</v>
      </c>
      <c r="E204" t="s">
        <v>9</v>
      </c>
      <c r="F204" t="b">
        <v>0</v>
      </c>
      <c r="G204" t="b">
        <v>0</v>
      </c>
      <c r="J204" t="s">
        <v>459</v>
      </c>
      <c r="K204" t="s">
        <v>451</v>
      </c>
      <c r="L204" t="s">
        <v>388</v>
      </c>
      <c r="M204" t="s">
        <v>388</v>
      </c>
      <c r="N204" t="s">
        <v>388</v>
      </c>
      <c r="O204" t="s">
        <v>163</v>
      </c>
      <c r="P204" t="s">
        <v>436</v>
      </c>
      <c r="Q204" t="s">
        <v>400</v>
      </c>
      <c r="R204">
        <v>45.597909999999999</v>
      </c>
      <c r="S204">
        <v>-122.78128</v>
      </c>
      <c r="T204" t="s">
        <v>453</v>
      </c>
      <c r="U204" t="s">
        <v>437</v>
      </c>
    </row>
    <row r="205" spans="1:21" x14ac:dyDescent="0.25">
      <c r="A205" t="s">
        <v>356</v>
      </c>
      <c r="B205" t="s">
        <v>357</v>
      </c>
      <c r="C205">
        <v>880</v>
      </c>
      <c r="D205" t="s">
        <v>9</v>
      </c>
      <c r="E205" t="s">
        <v>9</v>
      </c>
      <c r="F205" t="b">
        <v>0</v>
      </c>
      <c r="G205" t="b">
        <v>0</v>
      </c>
      <c r="J205" t="s">
        <v>489</v>
      </c>
      <c r="K205" t="s">
        <v>451</v>
      </c>
      <c r="L205" t="s">
        <v>431</v>
      </c>
      <c r="M205">
        <v>45.536532999999999</v>
      </c>
      <c r="N205">
        <v>-122.67715</v>
      </c>
      <c r="O205" t="s">
        <v>310</v>
      </c>
      <c r="P205" t="s">
        <v>462</v>
      </c>
      <c r="Q205" t="s">
        <v>431</v>
      </c>
      <c r="R205">
        <v>45.536532999999999</v>
      </c>
      <c r="S205">
        <v>-122.67715</v>
      </c>
      <c r="T205" t="s">
        <v>461</v>
      </c>
      <c r="U205" t="s">
        <v>461</v>
      </c>
    </row>
    <row r="206" spans="1:21" x14ac:dyDescent="0.25">
      <c r="A206" t="s">
        <v>358</v>
      </c>
      <c r="B206" t="s">
        <v>359</v>
      </c>
      <c r="C206">
        <v>871</v>
      </c>
      <c r="D206" t="s">
        <v>9</v>
      </c>
      <c r="E206" t="s">
        <v>9</v>
      </c>
      <c r="F206" t="b">
        <v>0</v>
      </c>
      <c r="G206" t="b">
        <v>0</v>
      </c>
      <c r="J206" t="s">
        <v>480</v>
      </c>
      <c r="K206" t="s">
        <v>451</v>
      </c>
      <c r="L206" t="s">
        <v>388</v>
      </c>
      <c r="M206" t="s">
        <v>388</v>
      </c>
      <c r="N206" t="s">
        <v>388</v>
      </c>
      <c r="O206" t="s">
        <v>288</v>
      </c>
      <c r="P206" t="s">
        <v>464</v>
      </c>
      <c r="Q206" t="s">
        <v>388</v>
      </c>
      <c r="R206" t="s">
        <v>388</v>
      </c>
      <c r="S206" t="s">
        <v>388</v>
      </c>
      <c r="T206" t="s">
        <v>388</v>
      </c>
      <c r="U206" t="s">
        <v>388</v>
      </c>
    </row>
    <row r="207" spans="1:21" x14ac:dyDescent="0.25">
      <c r="A207" t="s">
        <v>360</v>
      </c>
      <c r="B207" t="s">
        <v>361</v>
      </c>
      <c r="C207">
        <v>131</v>
      </c>
      <c r="D207" t="s">
        <v>9</v>
      </c>
      <c r="E207" t="s">
        <v>9</v>
      </c>
      <c r="F207" t="b">
        <v>0</v>
      </c>
      <c r="G207" t="b">
        <v>0</v>
      </c>
      <c r="J207" t="e">
        <v>#N/A</v>
      </c>
      <c r="K207" t="e">
        <v>#N/A</v>
      </c>
      <c r="L207" t="e">
        <v>#N/A</v>
      </c>
      <c r="M207" t="e">
        <v>#N/A</v>
      </c>
      <c r="N207" t="e">
        <v>#N/A</v>
      </c>
      <c r="O207" t="e">
        <v>#N/A</v>
      </c>
      <c r="P207" t="e">
        <v>#N/A</v>
      </c>
      <c r="Q207" t="e">
        <v>#N/A</v>
      </c>
      <c r="R207" t="e">
        <v>#N/A</v>
      </c>
      <c r="S207" t="e">
        <v>#N/A</v>
      </c>
      <c r="T207" t="e">
        <v>#N/A</v>
      </c>
      <c r="U207" t="e">
        <v>#N/A</v>
      </c>
    </row>
    <row r="208" spans="1:21" s="2" customFormat="1" x14ac:dyDescent="0.25">
      <c r="B208" s="2" t="s">
        <v>384</v>
      </c>
      <c r="J208" s="2" t="s">
        <v>73</v>
      </c>
      <c r="K208" s="2" t="s">
        <v>385</v>
      </c>
      <c r="L208" s="2" t="s">
        <v>387</v>
      </c>
      <c r="M208" s="2">
        <v>30.320820000000001</v>
      </c>
      <c r="N208" s="2">
        <v>-87.255989999999997</v>
      </c>
      <c r="O208" s="2" t="s">
        <v>388</v>
      </c>
      <c r="P208" s="2" t="s">
        <v>388</v>
      </c>
      <c r="Q208" s="2" t="s">
        <v>388</v>
      </c>
      <c r="R208" s="2" t="s">
        <v>388</v>
      </c>
      <c r="S208" s="2" t="s">
        <v>388</v>
      </c>
      <c r="T208" s="2" t="s">
        <v>388</v>
      </c>
      <c r="U208" s="2" t="s">
        <v>388</v>
      </c>
    </row>
    <row r="209" spans="1:21" s="2" customFormat="1" x14ac:dyDescent="0.25">
      <c r="B209" s="2" t="s">
        <v>389</v>
      </c>
      <c r="J209" s="2" t="s">
        <v>13</v>
      </c>
      <c r="K209" s="2" t="s">
        <v>385</v>
      </c>
      <c r="L209" s="2" t="s">
        <v>390</v>
      </c>
      <c r="M209" s="2">
        <v>30.25469</v>
      </c>
      <c r="N209" s="2">
        <v>-87.813069999999996</v>
      </c>
      <c r="O209" s="2" t="s">
        <v>388</v>
      </c>
      <c r="P209" s="2" t="s">
        <v>388</v>
      </c>
      <c r="Q209" s="2" t="s">
        <v>388</v>
      </c>
      <c r="R209" s="2" t="s">
        <v>388</v>
      </c>
      <c r="S209" s="2" t="s">
        <v>388</v>
      </c>
      <c r="T209" s="2" t="s">
        <v>388</v>
      </c>
      <c r="U209" s="2" t="s">
        <v>388</v>
      </c>
    </row>
    <row r="210" spans="1:21" s="2" customFormat="1" x14ac:dyDescent="0.25">
      <c r="B210" s="2" t="s">
        <v>391</v>
      </c>
      <c r="J210" s="2" t="s">
        <v>17</v>
      </c>
      <c r="K210" s="2" t="s">
        <v>385</v>
      </c>
      <c r="L210" s="2" t="s">
        <v>392</v>
      </c>
      <c r="M210" s="2">
        <v>30.359310000000001</v>
      </c>
      <c r="N210" s="2">
        <v>-89.086169999999996</v>
      </c>
      <c r="O210" s="2" t="s">
        <v>388</v>
      </c>
      <c r="P210" s="2" t="s">
        <v>388</v>
      </c>
      <c r="Q210" s="2" t="s">
        <v>388</v>
      </c>
      <c r="R210" s="2" t="s">
        <v>388</v>
      </c>
      <c r="S210" s="2" t="s">
        <v>388</v>
      </c>
      <c r="T210" s="2" t="s">
        <v>388</v>
      </c>
      <c r="U210" s="2" t="s">
        <v>388</v>
      </c>
    </row>
    <row r="211" spans="1:21" s="2" customFormat="1" x14ac:dyDescent="0.25">
      <c r="B211" s="2" t="s">
        <v>393</v>
      </c>
      <c r="J211" s="2" t="s">
        <v>21</v>
      </c>
      <c r="K211" s="2" t="s">
        <v>385</v>
      </c>
      <c r="L211" s="2" t="s">
        <v>394</v>
      </c>
      <c r="M211" s="2">
        <v>29.261099999999999</v>
      </c>
      <c r="N211" s="2">
        <v>-89.261099999999999</v>
      </c>
      <c r="O211" s="2" t="s">
        <v>388</v>
      </c>
      <c r="P211" s="2" t="s">
        <v>388</v>
      </c>
      <c r="Q211" s="2" t="s">
        <v>388</v>
      </c>
      <c r="R211" s="2" t="s">
        <v>388</v>
      </c>
      <c r="S211" s="2" t="s">
        <v>388</v>
      </c>
      <c r="T211" s="2" t="s">
        <v>388</v>
      </c>
      <c r="U211" s="2" t="s">
        <v>388</v>
      </c>
    </row>
    <row r="212" spans="1:21" x14ac:dyDescent="0.25">
      <c r="A212" t="s">
        <v>362</v>
      </c>
      <c r="B212" t="s">
        <v>363</v>
      </c>
      <c r="C212">
        <v>804</v>
      </c>
      <c r="D212" t="s">
        <v>9</v>
      </c>
      <c r="E212" t="s">
        <v>9</v>
      </c>
      <c r="F212" t="b">
        <v>0</v>
      </c>
      <c r="G212" t="b">
        <v>0</v>
      </c>
      <c r="J212" t="e">
        <v>#N/A</v>
      </c>
      <c r="K212" t="e">
        <v>#N/A</v>
      </c>
      <c r="L212" t="e">
        <v>#N/A</v>
      </c>
      <c r="M212" t="e">
        <v>#N/A</v>
      </c>
      <c r="N212" t="e">
        <v>#N/A</v>
      </c>
      <c r="O212" t="e">
        <v>#N/A</v>
      </c>
      <c r="P212" t="e">
        <v>#N/A</v>
      </c>
      <c r="Q212" t="e">
        <v>#N/A</v>
      </c>
      <c r="R212" t="e">
        <v>#N/A</v>
      </c>
      <c r="S212" t="e">
        <v>#N/A</v>
      </c>
      <c r="T212" t="e">
        <v>#N/A</v>
      </c>
      <c r="U212" t="e">
        <v>#N/A</v>
      </c>
    </row>
    <row r="213" spans="1:21" x14ac:dyDescent="0.25">
      <c r="A213" t="s">
        <v>364</v>
      </c>
      <c r="B213" t="s">
        <v>365</v>
      </c>
      <c r="C213">
        <v>898</v>
      </c>
      <c r="D213" t="s">
        <v>9</v>
      </c>
      <c r="E213" t="s">
        <v>9</v>
      </c>
      <c r="F213" t="b">
        <v>0</v>
      </c>
      <c r="G213" t="b">
        <v>0</v>
      </c>
      <c r="J213" t="s">
        <v>447</v>
      </c>
      <c r="K213" t="s">
        <v>448</v>
      </c>
      <c r="L213" t="s">
        <v>388</v>
      </c>
      <c r="M213" t="s">
        <v>388</v>
      </c>
      <c r="N213" t="s">
        <v>388</v>
      </c>
      <c r="O213" t="s">
        <v>388</v>
      </c>
      <c r="P213" t="s">
        <v>388</v>
      </c>
      <c r="Q213" t="s">
        <v>388</v>
      </c>
      <c r="R213" t="s">
        <v>388</v>
      </c>
      <c r="S213" t="s">
        <v>388</v>
      </c>
      <c r="T213" t="s">
        <v>445</v>
      </c>
      <c r="U213" t="s">
        <v>388</v>
      </c>
    </row>
    <row r="214" spans="1:21" x14ac:dyDescent="0.25">
      <c r="A214" t="s">
        <v>366</v>
      </c>
      <c r="B214" t="s">
        <v>367</v>
      </c>
      <c r="C214">
        <v>864</v>
      </c>
      <c r="D214" t="s">
        <v>9</v>
      </c>
      <c r="E214" t="s">
        <v>9</v>
      </c>
      <c r="F214" t="b">
        <v>0</v>
      </c>
      <c r="G214" t="b">
        <v>0</v>
      </c>
      <c r="J214" t="s">
        <v>474</v>
      </c>
      <c r="K214" t="s">
        <v>451</v>
      </c>
      <c r="L214" t="s">
        <v>440</v>
      </c>
      <c r="M214">
        <v>45.436950000000003</v>
      </c>
      <c r="N214">
        <v>-122.64668330000001</v>
      </c>
      <c r="O214" t="s">
        <v>294</v>
      </c>
      <c r="P214" t="s">
        <v>439</v>
      </c>
      <c r="Q214" t="s">
        <v>440</v>
      </c>
      <c r="R214">
        <v>45.436950000000003</v>
      </c>
      <c r="S214">
        <v>-122.64668330000001</v>
      </c>
      <c r="T214" t="s">
        <v>461</v>
      </c>
      <c r="U214" t="s">
        <v>435</v>
      </c>
    </row>
    <row r="215" spans="1:21" x14ac:dyDescent="0.25">
      <c r="A215" t="s">
        <v>368</v>
      </c>
      <c r="B215" t="s">
        <v>369</v>
      </c>
      <c r="C215">
        <v>886</v>
      </c>
      <c r="D215" t="s">
        <v>9</v>
      </c>
      <c r="E215" t="s">
        <v>9</v>
      </c>
      <c r="F215" t="b">
        <v>0</v>
      </c>
      <c r="G215" t="b">
        <v>0</v>
      </c>
      <c r="J215" t="s">
        <v>494</v>
      </c>
      <c r="K215" t="s">
        <v>451</v>
      </c>
      <c r="L215" t="s">
        <v>429</v>
      </c>
      <c r="M215">
        <v>45.6419</v>
      </c>
      <c r="N215">
        <v>-122.77966670000001</v>
      </c>
      <c r="O215" t="s">
        <v>327</v>
      </c>
      <c r="P215" t="s">
        <v>469</v>
      </c>
      <c r="Q215" t="s">
        <v>429</v>
      </c>
      <c r="R215">
        <v>45.6419</v>
      </c>
      <c r="S215">
        <v>-122.77966670000001</v>
      </c>
      <c r="T215" t="s">
        <v>461</v>
      </c>
      <c r="U215" t="s">
        <v>461</v>
      </c>
    </row>
    <row r="216" spans="1:21" x14ac:dyDescent="0.25">
      <c r="A216" t="s">
        <v>370</v>
      </c>
      <c r="B216" t="s">
        <v>371</v>
      </c>
      <c r="C216">
        <v>824</v>
      </c>
      <c r="D216" t="s">
        <v>9</v>
      </c>
      <c r="E216" t="s">
        <v>9</v>
      </c>
      <c r="F216" t="b">
        <v>0</v>
      </c>
      <c r="G216" t="b">
        <v>0</v>
      </c>
      <c r="J216" t="s">
        <v>501</v>
      </c>
      <c r="K216" t="s">
        <v>451</v>
      </c>
      <c r="L216" t="s">
        <v>388</v>
      </c>
      <c r="M216" t="s">
        <v>388</v>
      </c>
      <c r="N216" t="s">
        <v>388</v>
      </c>
      <c r="O216" t="s">
        <v>163</v>
      </c>
      <c r="P216" t="s">
        <v>436</v>
      </c>
      <c r="Q216" t="s">
        <v>400</v>
      </c>
      <c r="R216">
        <v>45.597909999999999</v>
      </c>
      <c r="S216">
        <v>-122.78128</v>
      </c>
      <c r="T216" t="s">
        <v>457</v>
      </c>
      <c r="U216" t="s">
        <v>437</v>
      </c>
    </row>
    <row r="217" spans="1:21" x14ac:dyDescent="0.25">
      <c r="A217" t="s">
        <v>372</v>
      </c>
      <c r="B217" t="s">
        <v>373</v>
      </c>
      <c r="C217">
        <v>877</v>
      </c>
      <c r="D217" t="s">
        <v>9</v>
      </c>
      <c r="E217" t="s">
        <v>9</v>
      </c>
      <c r="F217" t="b">
        <v>0</v>
      </c>
      <c r="G217" t="b">
        <v>0</v>
      </c>
      <c r="J217" t="s">
        <v>487</v>
      </c>
      <c r="K217" t="s">
        <v>451</v>
      </c>
      <c r="L217" t="s">
        <v>431</v>
      </c>
      <c r="M217">
        <v>45.536532999999999</v>
      </c>
      <c r="N217">
        <v>-122.67715</v>
      </c>
      <c r="O217" t="s">
        <v>310</v>
      </c>
      <c r="P217" t="s">
        <v>462</v>
      </c>
      <c r="Q217" t="s">
        <v>431</v>
      </c>
      <c r="R217">
        <v>45.536532999999999</v>
      </c>
      <c r="S217">
        <v>-122.67715</v>
      </c>
      <c r="T217" t="s">
        <v>461</v>
      </c>
      <c r="U217" t="s">
        <v>461</v>
      </c>
    </row>
    <row r="218" spans="1:21" x14ac:dyDescent="0.25">
      <c r="A218" t="s">
        <v>374</v>
      </c>
      <c r="B218" t="s">
        <v>375</v>
      </c>
      <c r="C218">
        <v>849</v>
      </c>
      <c r="D218" t="s">
        <v>9</v>
      </c>
      <c r="E218" t="s">
        <v>9</v>
      </c>
      <c r="F218" t="b">
        <v>0</v>
      </c>
      <c r="G218" t="b">
        <v>0</v>
      </c>
      <c r="J218" t="s">
        <v>498</v>
      </c>
      <c r="K218" t="s">
        <v>451</v>
      </c>
      <c r="L218" t="s">
        <v>388</v>
      </c>
      <c r="M218" t="s">
        <v>388</v>
      </c>
      <c r="N218" t="s">
        <v>388</v>
      </c>
      <c r="O218" t="s">
        <v>388</v>
      </c>
      <c r="P218" t="s">
        <v>388</v>
      </c>
      <c r="Q218" t="s">
        <v>388</v>
      </c>
      <c r="R218" t="s">
        <v>388</v>
      </c>
      <c r="S218" t="s">
        <v>388</v>
      </c>
      <c r="T218" t="s">
        <v>457</v>
      </c>
      <c r="U218" t="s">
        <v>388</v>
      </c>
    </row>
    <row r="219" spans="1:21" x14ac:dyDescent="0.25">
      <c r="A219" t="s">
        <v>376</v>
      </c>
      <c r="B219" t="s">
        <v>377</v>
      </c>
      <c r="C219">
        <v>888</v>
      </c>
      <c r="D219" t="s">
        <v>9</v>
      </c>
      <c r="E219" t="s">
        <v>9</v>
      </c>
      <c r="F219" t="b">
        <v>0</v>
      </c>
      <c r="G219" t="b">
        <v>0</v>
      </c>
      <c r="J219" t="s">
        <v>482</v>
      </c>
      <c r="K219" t="s">
        <v>451</v>
      </c>
      <c r="L219" t="s">
        <v>400</v>
      </c>
      <c r="M219">
        <v>45.597909999999999</v>
      </c>
      <c r="N219">
        <v>-122.78128</v>
      </c>
      <c r="O219" t="s">
        <v>84</v>
      </c>
      <c r="P219" t="s">
        <v>458</v>
      </c>
      <c r="Q219" t="s">
        <v>400</v>
      </c>
      <c r="R219">
        <v>45.597909999999999</v>
      </c>
      <c r="S219">
        <v>-122.78128</v>
      </c>
      <c r="T219" t="s">
        <v>483</v>
      </c>
      <c r="U219" t="s">
        <v>484</v>
      </c>
    </row>
    <row r="220" spans="1:21" x14ac:dyDescent="0.25">
      <c r="A220" t="s">
        <v>378</v>
      </c>
      <c r="B220" t="s">
        <v>379</v>
      </c>
      <c r="C220">
        <v>894</v>
      </c>
      <c r="D220" t="s">
        <v>9</v>
      </c>
      <c r="E220" t="s">
        <v>9</v>
      </c>
      <c r="F220" t="b">
        <v>0</v>
      </c>
      <c r="G220" t="b">
        <v>0</v>
      </c>
      <c r="J220" t="s">
        <v>490</v>
      </c>
      <c r="K220" t="s">
        <v>451</v>
      </c>
      <c r="L220" t="s">
        <v>400</v>
      </c>
      <c r="M220">
        <v>45.597909999999999</v>
      </c>
      <c r="N220">
        <v>-122.78128</v>
      </c>
      <c r="O220" t="s">
        <v>84</v>
      </c>
      <c r="P220" t="s">
        <v>458</v>
      </c>
      <c r="Q220" t="s">
        <v>400</v>
      </c>
      <c r="R220">
        <v>45.597909999999999</v>
      </c>
      <c r="S220">
        <v>-122.78128</v>
      </c>
      <c r="T220" t="s">
        <v>483</v>
      </c>
      <c r="U220" t="s">
        <v>484</v>
      </c>
    </row>
    <row r="221" spans="1:21" x14ac:dyDescent="0.25">
      <c r="A221" t="s">
        <v>380</v>
      </c>
      <c r="B221" t="s">
        <v>381</v>
      </c>
      <c r="C221">
        <v>884</v>
      </c>
      <c r="D221" t="s">
        <v>9</v>
      </c>
      <c r="E221" t="s">
        <v>9</v>
      </c>
      <c r="F221" t="b">
        <v>0</v>
      </c>
      <c r="G221" t="b">
        <v>0</v>
      </c>
      <c r="J221" t="s">
        <v>478</v>
      </c>
      <c r="K221" t="s">
        <v>451</v>
      </c>
      <c r="L221" t="s">
        <v>429</v>
      </c>
      <c r="M221">
        <v>45.6419</v>
      </c>
      <c r="N221">
        <v>-122.77966670000001</v>
      </c>
      <c r="O221" t="s">
        <v>327</v>
      </c>
      <c r="P221" t="s">
        <v>469</v>
      </c>
      <c r="Q221" t="s">
        <v>429</v>
      </c>
      <c r="R221">
        <v>45.6419</v>
      </c>
      <c r="S221">
        <v>-122.77966670000001</v>
      </c>
      <c r="T221" t="s">
        <v>461</v>
      </c>
      <c r="U221" t="s">
        <v>461</v>
      </c>
    </row>
    <row r="222" spans="1:21" x14ac:dyDescent="0.25">
      <c r="A222" t="s">
        <v>382</v>
      </c>
      <c r="B222" t="s">
        <v>383</v>
      </c>
      <c r="C222">
        <v>882</v>
      </c>
      <c r="D222" t="s">
        <v>9</v>
      </c>
      <c r="E222" t="s">
        <v>9</v>
      </c>
      <c r="F222" t="b">
        <v>0</v>
      </c>
      <c r="G222" t="b">
        <v>0</v>
      </c>
      <c r="J222" t="s">
        <v>477</v>
      </c>
      <c r="K222" t="s">
        <v>451</v>
      </c>
      <c r="L222" t="s">
        <v>429</v>
      </c>
      <c r="M222">
        <v>45.6419</v>
      </c>
      <c r="N222">
        <v>-122.77966670000001</v>
      </c>
      <c r="O222" t="s">
        <v>327</v>
      </c>
      <c r="P222" t="s">
        <v>469</v>
      </c>
      <c r="Q222" t="s">
        <v>429</v>
      </c>
      <c r="R222">
        <v>45.6419</v>
      </c>
      <c r="S222">
        <v>-122.77966670000001</v>
      </c>
      <c r="T222" t="s">
        <v>461</v>
      </c>
      <c r="U222" t="s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2"/>
  <sheetViews>
    <sheetView topLeftCell="A173" workbookViewId="0">
      <selection activeCell="B210" sqref="B210"/>
    </sheetView>
  </sheetViews>
  <sheetFormatPr defaultRowHeight="15" x14ac:dyDescent="0.25"/>
  <cols>
    <col min="1" max="1" width="15.5703125" bestFit="1" customWidth="1"/>
    <col min="2" max="2" width="27.42578125" bestFit="1" customWidth="1"/>
    <col min="5" max="5" width="18.42578125" bestFit="1" customWidth="1"/>
    <col min="6" max="6" width="10" bestFit="1" customWidth="1"/>
    <col min="7" max="7" width="14.7109375" bestFit="1" customWidth="1"/>
    <col min="12" max="12" width="15.5703125" bestFit="1" customWidth="1"/>
    <col min="13" max="13" width="23" bestFit="1" customWidth="1"/>
    <col min="14" max="14" width="23.28515625" bestFit="1" customWidth="1"/>
    <col min="15" max="15" width="26.7109375" bestFit="1" customWidth="1"/>
    <col min="16" max="16" width="10" bestFit="1" customWidth="1"/>
    <col min="17" max="17" width="12.7109375" bestFit="1" customWidth="1"/>
    <col min="18" max="18" width="22.7109375" bestFit="1" customWidth="1"/>
    <col min="19" max="19" width="20.5703125" bestFit="1" customWidth="1"/>
    <col min="20" max="20" width="29" bestFit="1" customWidth="1"/>
    <col min="21" max="21" width="26.28515625" bestFit="1" customWidth="1"/>
    <col min="22" max="22" width="26.85546875" bestFit="1" customWidth="1"/>
    <col min="23" max="24" width="164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550</v>
      </c>
      <c r="N1" t="s">
        <v>4</v>
      </c>
      <c r="O1" t="s">
        <v>551</v>
      </c>
      <c r="P1" t="s">
        <v>544</v>
      </c>
      <c r="Q1" t="s">
        <v>545</v>
      </c>
      <c r="R1" t="s">
        <v>548</v>
      </c>
      <c r="S1" t="s">
        <v>549</v>
      </c>
      <c r="T1" t="s">
        <v>552</v>
      </c>
      <c r="U1" t="s">
        <v>553</v>
      </c>
      <c r="V1" t="s">
        <v>554</v>
      </c>
      <c r="W1" t="s">
        <v>546</v>
      </c>
      <c r="X1" t="s">
        <v>547</v>
      </c>
    </row>
    <row r="2" spans="1:24" x14ac:dyDescent="0.25">
      <c r="A2" t="s">
        <v>7</v>
      </c>
      <c r="B2" t="s">
        <v>8</v>
      </c>
      <c r="C2">
        <v>1004</v>
      </c>
      <c r="D2" t="s">
        <v>9</v>
      </c>
      <c r="E2" t="s">
        <v>10</v>
      </c>
      <c r="F2" t="b">
        <v>0</v>
      </c>
      <c r="G2" t="b">
        <v>1</v>
      </c>
      <c r="L2" t="str">
        <f>_xlfn.IFNA(VLOOKUP(A2,LookupTable!A$1:O$200,1,FALSE),VLOOKUP(B2,LookupTable!A$1:O$200,1,FALSE))</f>
        <v>10AUG09-01-011</v>
      </c>
      <c r="M2" t="str">
        <f>_xlfn.IFNA(VLOOKUP(A2,LookupTable!A$1:O$200,2,FALSE),VLOOKUP(B2,LookupTable!A$1:O$200,2,FALSE))</f>
        <v>AL-LFT-W-BLK</v>
      </c>
      <c r="N2" t="str">
        <f>_xlfn.IFNA(VLOOKUP(A2,LookupTable!A$1:O$200,3,FALSE),VLOOKUP(B2,LookupTable!A$1:O$200,3,FALSE))</f>
        <v>Deepwater Horizon 2010</v>
      </c>
      <c r="O2" t="str">
        <f>_xlfn.IFNA(VLOOKUP(A2,LookupTable!A$1:O$200,5,FALSE),VLOOKUP(B2,LookupTable!A$1:O$200,5,FALSE))</f>
        <v>Gulf Shores, Alabama</v>
      </c>
      <c r="P2">
        <f>_xlfn.IFNA(VLOOKUP(A2,LookupTable!A$1:O$200,6,FALSE),VLOOKUP(B2,LookupTable!A$1:O$200,6,FALSE))</f>
        <v>30.25469</v>
      </c>
      <c r="Q2">
        <f>_xlfn.IFNA(VLOOKUP(A2,LookupTable!A$1:O$200,7,FALSE),VLOOKUP(B2,LookupTable!A$1:O$200,7,FALSE))</f>
        <v>-87.813069999999996</v>
      </c>
      <c r="R2" t="str">
        <f>_xlfn.IFNA(VLOOKUP(A2,LookupTable!A$1:O$200,9,FALSE),VLOOKUP(B2,LookupTable!A$1:O$200,9,FALSE))</f>
        <v>NULL</v>
      </c>
      <c r="S2" t="str">
        <f>_xlfn.IFNA(VLOOKUP(A2,LookupTable!A$1:O$200,10,FALSE),VLOOKUP(B2,LookupTable!A$1:O$200,10,FALSE))</f>
        <v>NULL</v>
      </c>
      <c r="T2" t="str">
        <f>_xlfn.IFNA(VLOOKUP(A2,LookupTable!A$1:O$200,11,FALSE),VLOOKUP(B2,LookupTable!A$1:O$200,11,FALSE))</f>
        <v>NULL</v>
      </c>
      <c r="U2" t="str">
        <f>_xlfn.IFNA(VLOOKUP(A2,LookupTable!A$1:O$200,12,FALSE),VLOOKUP(B2,LookupTable!A$1:O$200,12,FALSE))</f>
        <v>NULL</v>
      </c>
      <c r="V2" t="str">
        <f>_xlfn.IFNA(VLOOKUP(A2,LookupTable!A$1:O$200,13,FALSE),VLOOKUP(B2,LookupTable!A$1:O$200,13,FALSE))</f>
        <v>NULL</v>
      </c>
      <c r="W2" t="str">
        <f>_xlfn.IFNA(VLOOKUP(A2,LookupTable!A$1:O$200,14,FALSE),VLOOKUP(B2,LookupTable!A$1:O$200,14,FALSE))</f>
        <v>NULL</v>
      </c>
      <c r="X2" t="str">
        <f>_xlfn.IFNA(VLOOKUP(A2,LookupTable!A$1:O$200,15,FALSE),VLOOKUP(B2,LookupTable!A$1:O$200,15,FALSE))</f>
        <v>NULL</v>
      </c>
    </row>
    <row r="3" spans="1:24" x14ac:dyDescent="0.25">
      <c r="A3" t="s">
        <v>11</v>
      </c>
      <c r="B3" t="s">
        <v>8</v>
      </c>
      <c r="C3">
        <v>1004</v>
      </c>
      <c r="D3" t="s">
        <v>9</v>
      </c>
      <c r="E3" t="s">
        <v>10</v>
      </c>
      <c r="F3" t="b">
        <v>0</v>
      </c>
      <c r="G3" t="b">
        <v>1</v>
      </c>
      <c r="L3" t="str">
        <f>_xlfn.IFNA(VLOOKUP(A3,LookupTable!A$1:O$200,1,FALSE),VLOOKUP(B3,LookupTable!A$1:O$200,1,FALSE))</f>
        <v>10JUL11-01-011</v>
      </c>
      <c r="M3" t="str">
        <f>_xlfn.IFNA(VLOOKUP(A3,LookupTable!A$1:O$200,2,FALSE),VLOOKUP(B3,LookupTable!A$1:O$200,2,FALSE))</f>
        <v>AL-LFT-W-BLK</v>
      </c>
      <c r="N3" t="str">
        <f>_xlfn.IFNA(VLOOKUP(A3,LookupTable!A$1:O$200,3,FALSE),VLOOKUP(B3,LookupTable!A$1:O$200,3,FALSE))</f>
        <v>Deepwater Horizon 2010</v>
      </c>
      <c r="O3" t="str">
        <f>_xlfn.IFNA(VLOOKUP(A3,LookupTable!A$1:O$200,5,FALSE),VLOOKUP(B3,LookupTable!A$1:O$200,5,FALSE))</f>
        <v>Gulf Shores, Alabama</v>
      </c>
      <c r="P3">
        <f>_xlfn.IFNA(VLOOKUP(A3,LookupTable!A$1:O$200,6,FALSE),VLOOKUP(B3,LookupTable!A$1:O$200,6,FALSE))</f>
        <v>30.25469</v>
      </c>
      <c r="Q3">
        <f>_xlfn.IFNA(VLOOKUP(A3,LookupTable!A$1:O$200,7,FALSE),VLOOKUP(B3,LookupTable!A$1:O$200,7,FALSE))</f>
        <v>-87.813069999999996</v>
      </c>
      <c r="R3" t="str">
        <f>_xlfn.IFNA(VLOOKUP(A3,LookupTable!A$1:O$200,9,FALSE),VLOOKUP(B3,LookupTable!A$1:O$200,9,FALSE))</f>
        <v>NULL</v>
      </c>
      <c r="S3" t="str">
        <f>_xlfn.IFNA(VLOOKUP(A3,LookupTable!A$1:O$200,10,FALSE),VLOOKUP(B3,LookupTable!A$1:O$200,10,FALSE))</f>
        <v>NULL</v>
      </c>
      <c r="T3" t="str">
        <f>_xlfn.IFNA(VLOOKUP(A3,LookupTable!A$1:O$200,11,FALSE),VLOOKUP(B3,LookupTable!A$1:O$200,11,FALSE))</f>
        <v>NULL</v>
      </c>
      <c r="U3" t="str">
        <f>_xlfn.IFNA(VLOOKUP(A3,LookupTable!A$1:O$200,12,FALSE),VLOOKUP(B3,LookupTable!A$1:O$200,12,FALSE))</f>
        <v>NULL</v>
      </c>
      <c r="V3" t="str">
        <f>_xlfn.IFNA(VLOOKUP(A3,LookupTable!A$1:O$200,13,FALSE),VLOOKUP(B3,LookupTable!A$1:O$200,13,FALSE))</f>
        <v>NULL</v>
      </c>
      <c r="W3" t="str">
        <f>_xlfn.IFNA(VLOOKUP(A3,LookupTable!A$1:O$200,14,FALSE),VLOOKUP(B3,LookupTable!A$1:O$200,14,FALSE))</f>
        <v>NULL</v>
      </c>
      <c r="X3" t="str">
        <f>_xlfn.IFNA(VLOOKUP(A3,LookupTable!A$1:O$200,15,FALSE),VLOOKUP(B3,LookupTable!A$1:O$200,15,FALSE))</f>
        <v>NULL</v>
      </c>
    </row>
    <row r="4" spans="1:24" x14ac:dyDescent="0.25">
      <c r="A4" t="s">
        <v>12</v>
      </c>
      <c r="B4" t="s">
        <v>13</v>
      </c>
      <c r="C4">
        <v>1003</v>
      </c>
      <c r="D4" t="s">
        <v>9</v>
      </c>
      <c r="E4" t="s">
        <v>10</v>
      </c>
      <c r="F4" t="b">
        <v>0</v>
      </c>
      <c r="G4" t="b">
        <v>0</v>
      </c>
      <c r="L4" t="str">
        <f>_xlfn.IFNA(VLOOKUP(A4,LookupTable!A$1:O$200,1,FALSE),VLOOKUP(B4,LookupTable!A$1:O$200,1,FALSE))</f>
        <v>10JUL11-01-012</v>
      </c>
      <c r="M4" t="str">
        <f>_xlfn.IFNA(VLOOKUP(A4,LookupTable!A$1:O$200,2,FALSE),VLOOKUP(B4,LookupTable!A$1:O$200,2,FALSE))</f>
        <v>AL-LFT-A-BLK</v>
      </c>
      <c r="N4" t="str">
        <f>_xlfn.IFNA(VLOOKUP(A4,LookupTable!A$1:O$200,3,FALSE),VLOOKUP(B4,LookupTable!A$1:O$200,3,FALSE))</f>
        <v>Deepwater Horizon 2010</v>
      </c>
      <c r="O4" t="str">
        <f>_xlfn.IFNA(VLOOKUP(A4,LookupTable!A$1:O$200,5,FALSE),VLOOKUP(B4,LookupTable!A$1:O$200,5,FALSE))</f>
        <v>Gulf Shores, Alabama</v>
      </c>
      <c r="P4">
        <f>_xlfn.IFNA(VLOOKUP(A4,LookupTable!A$1:O$200,6,FALSE),VLOOKUP(B4,LookupTable!A$1:O$200,6,FALSE))</f>
        <v>30.25469</v>
      </c>
      <c r="Q4">
        <f>_xlfn.IFNA(VLOOKUP(A4,LookupTable!A$1:O$200,7,FALSE),VLOOKUP(B4,LookupTable!A$1:O$200,7,FALSE))</f>
        <v>-87.813069999999996</v>
      </c>
      <c r="R4" t="str">
        <f>_xlfn.IFNA(VLOOKUP(A4,LookupTable!A$1:O$200,9,FALSE),VLOOKUP(B4,LookupTable!A$1:O$200,9,FALSE))</f>
        <v>NULL</v>
      </c>
      <c r="S4" t="str">
        <f>_xlfn.IFNA(VLOOKUP(A4,LookupTable!A$1:O$200,10,FALSE),VLOOKUP(B4,LookupTable!A$1:O$200,10,FALSE))</f>
        <v>NULL</v>
      </c>
      <c r="T4" t="str">
        <f>_xlfn.IFNA(VLOOKUP(A4,LookupTable!A$1:O$200,11,FALSE),VLOOKUP(B4,LookupTable!A$1:O$200,11,FALSE))</f>
        <v>NULL</v>
      </c>
      <c r="U4" t="str">
        <f>_xlfn.IFNA(VLOOKUP(A4,LookupTable!A$1:O$200,12,FALSE),VLOOKUP(B4,LookupTable!A$1:O$200,12,FALSE))</f>
        <v>NULL</v>
      </c>
      <c r="V4" t="str">
        <f>_xlfn.IFNA(VLOOKUP(A4,LookupTable!A$1:O$200,13,FALSE),VLOOKUP(B4,LookupTable!A$1:O$200,13,FALSE))</f>
        <v>NULL</v>
      </c>
      <c r="W4" t="str">
        <f>_xlfn.IFNA(VLOOKUP(A4,LookupTable!A$1:O$200,14,FALSE),VLOOKUP(B4,LookupTable!A$1:O$200,14,FALSE))</f>
        <v>NULL</v>
      </c>
      <c r="X4" t="str">
        <f>_xlfn.IFNA(VLOOKUP(A4,LookupTable!A$1:O$200,15,FALSE),VLOOKUP(B4,LookupTable!A$1:O$200,15,FALSE))</f>
        <v>NULL</v>
      </c>
    </row>
    <row r="5" spans="1:24" x14ac:dyDescent="0.25">
      <c r="A5" t="s">
        <v>14</v>
      </c>
      <c r="B5" t="s">
        <v>15</v>
      </c>
      <c r="C5">
        <v>2235</v>
      </c>
      <c r="D5" t="s">
        <v>9</v>
      </c>
      <c r="E5" t="s">
        <v>10</v>
      </c>
      <c r="F5" t="b">
        <v>0</v>
      </c>
      <c r="G5" t="b">
        <v>1</v>
      </c>
      <c r="L5" t="str">
        <f>_xlfn.IFNA(VLOOKUP(A5,LookupTable!A$1:O$200,1,FALSE),VLOOKUP(B5,LookupTable!A$1:O$200,1,FALSE))</f>
        <v>10JUL11-01-013</v>
      </c>
      <c r="M5" t="str">
        <f>_xlfn.IFNA(VLOOKUP(A5,LookupTable!A$1:O$200,2,FALSE),VLOOKUP(B5,LookupTable!A$1:O$200,2,FALSE))</f>
        <v>MS-LFT-W-BLK</v>
      </c>
      <c r="N5" t="str">
        <f>_xlfn.IFNA(VLOOKUP(A5,LookupTable!A$1:O$200,3,FALSE),VLOOKUP(B5,LookupTable!A$1:O$200,3,FALSE))</f>
        <v>Deepwater Horizon 2010</v>
      </c>
      <c r="O5" t="str">
        <f>_xlfn.IFNA(VLOOKUP(A5,LookupTable!A$1:O$200,5,FALSE),VLOOKUP(B5,LookupTable!A$1:O$200,5,FALSE))</f>
        <v>Gulfport, Mississippi</v>
      </c>
      <c r="P5">
        <f>_xlfn.IFNA(VLOOKUP(A5,LookupTable!A$1:O$200,6,FALSE),VLOOKUP(B5,LookupTable!A$1:O$200,6,FALSE))</f>
        <v>30.359310000000001</v>
      </c>
      <c r="Q5">
        <f>_xlfn.IFNA(VLOOKUP(A5,LookupTable!A$1:O$200,7,FALSE),VLOOKUP(B5,LookupTable!A$1:O$200,7,FALSE))</f>
        <v>-89.086169999999996</v>
      </c>
      <c r="R5" t="str">
        <f>_xlfn.IFNA(VLOOKUP(A5,LookupTable!A$1:O$200,9,FALSE),VLOOKUP(B5,LookupTable!A$1:O$200,9,FALSE))</f>
        <v>NULL</v>
      </c>
      <c r="S5" t="str">
        <f>_xlfn.IFNA(VLOOKUP(A5,LookupTable!A$1:O$200,10,FALSE),VLOOKUP(B5,LookupTable!A$1:O$200,10,FALSE))</f>
        <v>NULL</v>
      </c>
      <c r="T5" t="str">
        <f>_xlfn.IFNA(VLOOKUP(A5,LookupTable!A$1:O$200,11,FALSE),VLOOKUP(B5,LookupTable!A$1:O$200,11,FALSE))</f>
        <v>NULL</v>
      </c>
      <c r="U5" t="str">
        <f>_xlfn.IFNA(VLOOKUP(A5,LookupTable!A$1:O$200,12,FALSE),VLOOKUP(B5,LookupTable!A$1:O$200,12,FALSE))</f>
        <v>NULL</v>
      </c>
      <c r="V5" t="str">
        <f>_xlfn.IFNA(VLOOKUP(A5,LookupTable!A$1:O$200,13,FALSE),VLOOKUP(B5,LookupTable!A$1:O$200,13,FALSE))</f>
        <v>NULL</v>
      </c>
      <c r="W5" t="str">
        <f>_xlfn.IFNA(VLOOKUP(A5,LookupTable!A$1:O$200,14,FALSE),VLOOKUP(B5,LookupTable!A$1:O$200,14,FALSE))</f>
        <v>NULL</v>
      </c>
      <c r="X5" t="str">
        <f>_xlfn.IFNA(VLOOKUP(A5,LookupTable!A$1:O$200,15,FALSE),VLOOKUP(B5,LookupTable!A$1:O$200,15,FALSE))</f>
        <v>NULL</v>
      </c>
    </row>
    <row r="6" spans="1:24" x14ac:dyDescent="0.25">
      <c r="A6" t="s">
        <v>16</v>
      </c>
      <c r="B6" t="s">
        <v>17</v>
      </c>
      <c r="C6">
        <v>2234</v>
      </c>
      <c r="D6" t="s">
        <v>9</v>
      </c>
      <c r="E6" t="s">
        <v>10</v>
      </c>
      <c r="F6" t="b">
        <v>0</v>
      </c>
      <c r="G6" t="b">
        <v>0</v>
      </c>
      <c r="L6" t="str">
        <f>_xlfn.IFNA(VLOOKUP(A6,LookupTable!A$1:O$200,1,FALSE),VLOOKUP(B6,LookupTable!A$1:O$200,1,FALSE))</f>
        <v>10JUL11-01-014</v>
      </c>
      <c r="M6" t="str">
        <f>_xlfn.IFNA(VLOOKUP(A6,LookupTable!A$1:O$200,2,FALSE),VLOOKUP(B6,LookupTable!A$1:O$200,2,FALSE))</f>
        <v>MS-LFT-A-BLK</v>
      </c>
      <c r="N6" t="str">
        <f>_xlfn.IFNA(VLOOKUP(A6,LookupTable!A$1:O$200,3,FALSE),VLOOKUP(B6,LookupTable!A$1:O$200,3,FALSE))</f>
        <v>Deepwater Horizon 2010</v>
      </c>
      <c r="O6" t="str">
        <f>_xlfn.IFNA(VLOOKUP(A6,LookupTable!A$1:O$200,5,FALSE),VLOOKUP(B6,LookupTable!A$1:O$200,5,FALSE))</f>
        <v>Gulfport, Mississippi</v>
      </c>
      <c r="P6">
        <f>_xlfn.IFNA(VLOOKUP(A6,LookupTable!A$1:O$200,6,FALSE),VLOOKUP(B6,LookupTable!A$1:O$200,6,FALSE))</f>
        <v>30.359310000000001</v>
      </c>
      <c r="Q6">
        <f>_xlfn.IFNA(VLOOKUP(A6,LookupTable!A$1:O$200,7,FALSE),VLOOKUP(B6,LookupTable!A$1:O$200,7,FALSE))</f>
        <v>-89.086169999999996</v>
      </c>
      <c r="R6" t="str">
        <f>_xlfn.IFNA(VLOOKUP(A6,LookupTable!A$1:O$200,9,FALSE),VLOOKUP(B6,LookupTable!A$1:O$200,9,FALSE))</f>
        <v>NULL</v>
      </c>
      <c r="S6" t="str">
        <f>_xlfn.IFNA(VLOOKUP(A6,LookupTable!A$1:O$200,10,FALSE),VLOOKUP(B6,LookupTable!A$1:O$200,10,FALSE))</f>
        <v>NULL</v>
      </c>
      <c r="T6" t="str">
        <f>_xlfn.IFNA(VLOOKUP(A6,LookupTable!A$1:O$200,11,FALSE),VLOOKUP(B6,LookupTable!A$1:O$200,11,FALSE))</f>
        <v>NULL</v>
      </c>
      <c r="U6" t="str">
        <f>_xlfn.IFNA(VLOOKUP(A6,LookupTable!A$1:O$200,12,FALSE),VLOOKUP(B6,LookupTable!A$1:O$200,12,FALSE))</f>
        <v>NULL</v>
      </c>
      <c r="V6" t="str">
        <f>_xlfn.IFNA(VLOOKUP(A6,LookupTable!A$1:O$200,13,FALSE),VLOOKUP(B6,LookupTable!A$1:O$200,13,FALSE))</f>
        <v>NULL</v>
      </c>
      <c r="W6" t="str">
        <f>_xlfn.IFNA(VLOOKUP(A6,LookupTable!A$1:O$200,14,FALSE),VLOOKUP(B6,LookupTable!A$1:O$200,14,FALSE))</f>
        <v>NULL</v>
      </c>
      <c r="X6" t="str">
        <f>_xlfn.IFNA(VLOOKUP(A6,LookupTable!A$1:O$200,15,FALSE),VLOOKUP(B6,LookupTable!A$1:O$200,15,FALSE))</f>
        <v>NULL</v>
      </c>
    </row>
    <row r="7" spans="1:24" x14ac:dyDescent="0.25">
      <c r="A7" t="s">
        <v>18</v>
      </c>
      <c r="B7" t="s">
        <v>19</v>
      </c>
      <c r="C7">
        <v>2066</v>
      </c>
      <c r="D7" t="s">
        <v>9</v>
      </c>
      <c r="E7" t="s">
        <v>10</v>
      </c>
      <c r="F7" t="b">
        <v>0</v>
      </c>
      <c r="G7" t="b">
        <v>1</v>
      </c>
      <c r="L7" t="str">
        <f>_xlfn.IFNA(VLOOKUP(A7,LookupTable!A$1:O$200,1,FALSE),VLOOKUP(B7,LookupTable!A$1:O$200,1,FALSE))</f>
        <v>10JUL11-01-015</v>
      </c>
      <c r="M7" t="str">
        <f>_xlfn.IFNA(VLOOKUP(A7,LookupTable!A$1:O$200,2,FALSE),VLOOKUP(B7,LookupTable!A$1:O$200,2,FALSE))</f>
        <v>LA-LFT-W-BLK</v>
      </c>
      <c r="N7" t="str">
        <f>_xlfn.IFNA(VLOOKUP(A7,LookupTable!A$1:O$200,3,FALSE),VLOOKUP(B7,LookupTable!A$1:O$200,3,FALSE))</f>
        <v>Deepwater Horizon 2010</v>
      </c>
      <c r="O7" t="str">
        <f>_xlfn.IFNA(VLOOKUP(A7,LookupTable!A$1:O$200,5,FALSE),VLOOKUP(B7,LookupTable!A$1:O$200,5,FALSE))</f>
        <v>Grand Isle, Louisiana</v>
      </c>
      <c r="P7">
        <f>_xlfn.IFNA(VLOOKUP(A7,LookupTable!A$1:O$200,6,FALSE),VLOOKUP(B7,LookupTable!A$1:O$200,6,FALSE))</f>
        <v>29.261099999999999</v>
      </c>
      <c r="Q7">
        <f>_xlfn.IFNA(VLOOKUP(A7,LookupTable!A$1:O$200,7,FALSE),VLOOKUP(B7,LookupTable!A$1:O$200,7,FALSE))</f>
        <v>-89.261099999999999</v>
      </c>
      <c r="R7" t="str">
        <f>_xlfn.IFNA(VLOOKUP(A7,LookupTable!A$1:O$200,9,FALSE),VLOOKUP(B7,LookupTable!A$1:O$200,9,FALSE))</f>
        <v>NULL</v>
      </c>
      <c r="S7" t="str">
        <f>_xlfn.IFNA(VLOOKUP(A7,LookupTable!A$1:O$200,10,FALSE),VLOOKUP(B7,LookupTable!A$1:O$200,10,FALSE))</f>
        <v>NULL</v>
      </c>
      <c r="T7" t="str">
        <f>_xlfn.IFNA(VLOOKUP(A7,LookupTable!A$1:O$200,11,FALSE),VLOOKUP(B7,LookupTable!A$1:O$200,11,FALSE))</f>
        <v>NULL</v>
      </c>
      <c r="U7" t="str">
        <f>_xlfn.IFNA(VLOOKUP(A7,LookupTable!A$1:O$200,12,FALSE),VLOOKUP(B7,LookupTable!A$1:O$200,12,FALSE))</f>
        <v>NULL</v>
      </c>
      <c r="V7" t="str">
        <f>_xlfn.IFNA(VLOOKUP(A7,LookupTable!A$1:O$200,13,FALSE),VLOOKUP(B7,LookupTable!A$1:O$200,13,FALSE))</f>
        <v>NULL</v>
      </c>
      <c r="W7" t="str">
        <f>_xlfn.IFNA(VLOOKUP(A7,LookupTable!A$1:O$200,14,FALSE),VLOOKUP(B7,LookupTable!A$1:O$200,14,FALSE))</f>
        <v>NULL</v>
      </c>
      <c r="X7" t="str">
        <f>_xlfn.IFNA(VLOOKUP(A7,LookupTable!A$1:O$200,15,FALSE),VLOOKUP(B7,LookupTable!A$1:O$200,15,FALSE))</f>
        <v>NULL</v>
      </c>
    </row>
    <row r="8" spans="1:24" x14ac:dyDescent="0.25">
      <c r="A8" t="s">
        <v>20</v>
      </c>
      <c r="B8" t="s">
        <v>21</v>
      </c>
      <c r="C8">
        <v>2065</v>
      </c>
      <c r="D8" t="s">
        <v>9</v>
      </c>
      <c r="E8" t="s">
        <v>10</v>
      </c>
      <c r="F8" t="b">
        <v>0</v>
      </c>
      <c r="G8" t="b">
        <v>0</v>
      </c>
      <c r="L8" t="str">
        <f>_xlfn.IFNA(VLOOKUP(A8,LookupTable!A$1:O$200,1,FALSE),VLOOKUP(B8,LookupTable!A$1:O$200,1,FALSE))</f>
        <v>10JUL11-01-016</v>
      </c>
      <c r="M8" t="str">
        <f>_xlfn.IFNA(VLOOKUP(A8,LookupTable!A$1:O$200,2,FALSE),VLOOKUP(B8,LookupTable!A$1:O$200,2,FALSE))</f>
        <v>LA-LFT-A-BLK</v>
      </c>
      <c r="N8" t="str">
        <f>_xlfn.IFNA(VLOOKUP(A8,LookupTable!A$1:O$200,3,FALSE),VLOOKUP(B8,LookupTable!A$1:O$200,3,FALSE))</f>
        <v>Deepwater Horizon 2010</v>
      </c>
      <c r="O8" t="str">
        <f>_xlfn.IFNA(VLOOKUP(A8,LookupTable!A$1:O$200,5,FALSE),VLOOKUP(B8,LookupTable!A$1:O$200,5,FALSE))</f>
        <v>Grand Isle, Louisiana</v>
      </c>
      <c r="P8">
        <f>_xlfn.IFNA(VLOOKUP(A8,LookupTable!A$1:O$200,6,FALSE),VLOOKUP(B8,LookupTable!A$1:O$200,6,FALSE))</f>
        <v>29.261099999999999</v>
      </c>
      <c r="Q8">
        <f>_xlfn.IFNA(VLOOKUP(A8,LookupTable!A$1:O$200,7,FALSE),VLOOKUP(B8,LookupTable!A$1:O$200,7,FALSE))</f>
        <v>-89.261099999999999</v>
      </c>
      <c r="R8" t="str">
        <f>_xlfn.IFNA(VLOOKUP(A8,LookupTable!A$1:O$200,9,FALSE),VLOOKUP(B8,LookupTable!A$1:O$200,9,FALSE))</f>
        <v>NULL</v>
      </c>
      <c r="S8" t="str">
        <f>_xlfn.IFNA(VLOOKUP(A8,LookupTable!A$1:O$200,10,FALSE),VLOOKUP(B8,LookupTable!A$1:O$200,10,FALSE))</f>
        <v>NULL</v>
      </c>
      <c r="T8" t="str">
        <f>_xlfn.IFNA(VLOOKUP(A8,LookupTable!A$1:O$200,11,FALSE),VLOOKUP(B8,LookupTable!A$1:O$200,11,FALSE))</f>
        <v>NULL</v>
      </c>
      <c r="U8" t="str">
        <f>_xlfn.IFNA(VLOOKUP(A8,LookupTable!A$1:O$200,12,FALSE),VLOOKUP(B8,LookupTable!A$1:O$200,12,FALSE))</f>
        <v>NULL</v>
      </c>
      <c r="V8" t="str">
        <f>_xlfn.IFNA(VLOOKUP(A8,LookupTable!A$1:O$200,13,FALSE),VLOOKUP(B8,LookupTable!A$1:O$200,13,FALSE))</f>
        <v>NULL</v>
      </c>
      <c r="W8" t="str">
        <f>_xlfn.IFNA(VLOOKUP(A8,LookupTable!A$1:O$200,14,FALSE),VLOOKUP(B8,LookupTable!A$1:O$200,14,FALSE))</f>
        <v>NULL</v>
      </c>
      <c r="X8" t="str">
        <f>_xlfn.IFNA(VLOOKUP(A8,LookupTable!A$1:O$200,15,FALSE),VLOOKUP(B8,LookupTable!A$1:O$200,15,FALSE))</f>
        <v>NULL</v>
      </c>
    </row>
    <row r="9" spans="1:24" x14ac:dyDescent="0.25">
      <c r="A9" t="s">
        <v>22</v>
      </c>
      <c r="B9" t="s">
        <v>23</v>
      </c>
      <c r="C9">
        <v>2832</v>
      </c>
      <c r="D9" t="s">
        <v>9</v>
      </c>
      <c r="E9" t="s">
        <v>10</v>
      </c>
      <c r="F9" t="b">
        <v>0</v>
      </c>
      <c r="G9" t="b">
        <v>0</v>
      </c>
      <c r="L9" t="str">
        <f>_xlfn.IFNA(VLOOKUP(A9,LookupTable!A$1:O$200,1,FALSE),VLOOKUP(B9,LookupTable!A$1:O$200,1,FALSE))</f>
        <v>10JUL14-01-001</v>
      </c>
      <c r="M9" t="str">
        <f>_xlfn.IFNA(VLOOKUP(A9,LookupTable!A$1:O$200,2,FALSE),VLOOKUP(B9,LookupTable!A$1:O$200,2,FALSE))</f>
        <v>SAQMS-Air-B</v>
      </c>
      <c r="N9" t="str">
        <f>_xlfn.IFNA(VLOOKUP(A9,LookupTable!A$1:O$200,3,FALSE),VLOOKUP(B9,LookupTable!A$1:O$200,3,FALSE))</f>
        <v>Swinomish 2010</v>
      </c>
      <c r="O9" t="str">
        <f>_xlfn.IFNA(VLOOKUP(A9,LookupTable!A$1:O$200,5,FALSE),VLOOKUP(B9,LookupTable!A$1:O$200,5,FALSE))</f>
        <v>SAQMS-1</v>
      </c>
      <c r="P9">
        <f>_xlfn.IFNA(VLOOKUP(A9,LookupTable!A$1:O$200,6,FALSE),VLOOKUP(B9,LookupTable!A$1:O$200,6,FALSE))</f>
        <v>48.460261000000003</v>
      </c>
      <c r="Q9">
        <f>_xlfn.IFNA(VLOOKUP(A9,LookupTable!A$1:O$200,7,FALSE),VLOOKUP(B9,LookupTable!A$1:O$200,7,FALSE))</f>
        <v>-122.52096899999999</v>
      </c>
      <c r="R9" t="str">
        <f>_xlfn.IFNA(VLOOKUP(A9,LookupTable!A$1:O$200,9,FALSE),VLOOKUP(B9,LookupTable!A$1:O$200,9,FALSE))</f>
        <v>NULL</v>
      </c>
      <c r="S9" t="str">
        <f>_xlfn.IFNA(VLOOKUP(A9,LookupTable!A$1:O$200,10,FALSE),VLOOKUP(B9,LookupTable!A$1:O$200,10,FALSE))</f>
        <v>NULL</v>
      </c>
      <c r="T9" t="str">
        <f>_xlfn.IFNA(VLOOKUP(A9,LookupTable!A$1:O$200,11,FALSE),VLOOKUP(B9,LookupTable!A$1:O$200,11,FALSE))</f>
        <v>NULL</v>
      </c>
      <c r="U9" t="str">
        <f>_xlfn.IFNA(VLOOKUP(A9,LookupTable!A$1:O$200,12,FALSE),VLOOKUP(B9,LookupTable!A$1:O$200,12,FALSE))</f>
        <v>NULL</v>
      </c>
      <c r="V9" t="str">
        <f>_xlfn.IFNA(VLOOKUP(A9,LookupTable!A$1:O$200,13,FALSE),VLOOKUP(B9,LookupTable!A$1:O$200,13,FALSE))</f>
        <v>NULL</v>
      </c>
      <c r="W9" t="str">
        <f>_xlfn.IFNA(VLOOKUP(A9,LookupTable!A$1:O$200,14,FALSE),VLOOKUP(B9,LookupTable!A$1:O$200,14,FALSE))</f>
        <v>NULL</v>
      </c>
      <c r="X9" t="str">
        <f>_xlfn.IFNA(VLOOKUP(A9,LookupTable!A$1:O$200,15,FALSE),VLOOKUP(B9,LookupTable!A$1:O$200,15,FALSE))</f>
        <v>NULL</v>
      </c>
    </row>
    <row r="10" spans="1:24" x14ac:dyDescent="0.25">
      <c r="A10" t="s">
        <v>24</v>
      </c>
      <c r="B10" t="s">
        <v>25</v>
      </c>
      <c r="C10">
        <v>2071</v>
      </c>
      <c r="D10" t="s">
        <v>9</v>
      </c>
      <c r="E10" t="s">
        <v>10</v>
      </c>
      <c r="F10" t="b">
        <v>0</v>
      </c>
      <c r="G10" t="b">
        <v>1</v>
      </c>
      <c r="L10" t="str">
        <f>_xlfn.IFNA(VLOOKUP(A10,LookupTable!A$1:O$200,1,FALSE),VLOOKUP(B10,LookupTable!A$1:O$200,1,FALSE))</f>
        <v>A110071</v>
      </c>
      <c r="M10" t="str">
        <f>_xlfn.IFNA(VLOOKUP(A10,LookupTable!A$1:O$200,2,FALSE),VLOOKUP(B10,LookupTable!A$1:O$200,2,FALSE))</f>
        <v>LA-Water-Blank</v>
      </c>
      <c r="N10" t="str">
        <f>_xlfn.IFNA(VLOOKUP(A10,LookupTable!A$1:O$200,3,FALSE),VLOOKUP(B10,LookupTable!A$1:O$200,3,FALSE))</f>
        <v>Deepwater Horizon 2011</v>
      </c>
      <c r="O10" t="str">
        <f>_xlfn.IFNA(VLOOKUP(A10,LookupTable!A$1:O$200,5,FALSE),VLOOKUP(B10,LookupTable!A$1:O$200,5,FALSE))</f>
        <v>Grand Isle, Louisiana</v>
      </c>
      <c r="P10">
        <f>_xlfn.IFNA(VLOOKUP(A10,LookupTable!A$1:O$200,6,FALSE),VLOOKUP(B10,LookupTable!A$1:O$200,6,FALSE))</f>
        <v>29.261099999999999</v>
      </c>
      <c r="Q10">
        <f>_xlfn.IFNA(VLOOKUP(A10,LookupTable!A$1:O$200,7,FALSE),VLOOKUP(B10,LookupTable!A$1:O$200,7,FALSE))</f>
        <v>-89.261099999999999</v>
      </c>
      <c r="R10" t="str">
        <f>_xlfn.IFNA(VLOOKUP(A10,LookupTable!A$1:O$200,9,FALSE),VLOOKUP(B10,LookupTable!A$1:O$200,9,FALSE))</f>
        <v>NULL</v>
      </c>
      <c r="S10" t="str">
        <f>_xlfn.IFNA(VLOOKUP(A10,LookupTable!A$1:O$200,10,FALSE),VLOOKUP(B10,LookupTable!A$1:O$200,10,FALSE))</f>
        <v>NULL</v>
      </c>
      <c r="T10" t="str">
        <f>_xlfn.IFNA(VLOOKUP(A10,LookupTable!A$1:O$200,11,FALSE),VLOOKUP(B10,LookupTable!A$1:O$200,11,FALSE))</f>
        <v>NULL</v>
      </c>
      <c r="U10" t="str">
        <f>_xlfn.IFNA(VLOOKUP(A10,LookupTable!A$1:O$200,12,FALSE),VLOOKUP(B10,LookupTable!A$1:O$200,12,FALSE))</f>
        <v>NULL</v>
      </c>
      <c r="V10" t="str">
        <f>_xlfn.IFNA(VLOOKUP(A10,LookupTable!A$1:O$200,13,FALSE),VLOOKUP(B10,LookupTable!A$1:O$200,13,FALSE))</f>
        <v>NULL</v>
      </c>
      <c r="W10" t="str">
        <f>_xlfn.IFNA(VLOOKUP(A10,LookupTable!A$1:O$200,14,FALSE),VLOOKUP(B10,LookupTable!A$1:O$200,14,FALSE))</f>
        <v>NULL</v>
      </c>
      <c r="X10" t="str">
        <f>_xlfn.IFNA(VLOOKUP(A10,LookupTable!A$1:O$200,15,FALSE),VLOOKUP(B10,LookupTable!A$1:O$200,15,FALSE))</f>
        <v>NULL</v>
      </c>
    </row>
    <row r="11" spans="1:24" x14ac:dyDescent="0.25">
      <c r="A11" t="s">
        <v>26</v>
      </c>
      <c r="B11" t="s">
        <v>27</v>
      </c>
      <c r="C11">
        <v>1008</v>
      </c>
      <c r="D11" t="s">
        <v>9</v>
      </c>
      <c r="E11" t="s">
        <v>10</v>
      </c>
      <c r="F11" t="b">
        <v>0</v>
      </c>
      <c r="G11" t="b">
        <v>1</v>
      </c>
      <c r="L11" t="str">
        <f>_xlfn.IFNA(VLOOKUP(A11,LookupTable!A$1:O$200,1,FALSE),VLOOKUP(B11,LookupTable!A$1:O$200,1,FALSE))</f>
        <v>A110073</v>
      </c>
      <c r="M11" t="str">
        <f>_xlfn.IFNA(VLOOKUP(A11,LookupTable!A$1:O$200,2,FALSE),VLOOKUP(B11,LookupTable!A$1:O$200,2,FALSE))</f>
        <v>AL-Water-Blank</v>
      </c>
      <c r="N11" t="str">
        <f>_xlfn.IFNA(VLOOKUP(A11,LookupTable!A$1:O$200,3,FALSE),VLOOKUP(B11,LookupTable!A$1:O$200,3,FALSE))</f>
        <v>Deepwater Horizon 2011</v>
      </c>
      <c r="O11" t="str">
        <f>_xlfn.IFNA(VLOOKUP(A11,LookupTable!A$1:O$200,5,FALSE),VLOOKUP(B11,LookupTable!A$1:O$200,5,FALSE))</f>
        <v>Gulf Shores, Alabama</v>
      </c>
      <c r="P11">
        <f>_xlfn.IFNA(VLOOKUP(A11,LookupTable!A$1:O$200,6,FALSE),VLOOKUP(B11,LookupTable!A$1:O$200,6,FALSE))</f>
        <v>30.25469</v>
      </c>
      <c r="Q11">
        <f>_xlfn.IFNA(VLOOKUP(A11,LookupTable!A$1:O$200,7,FALSE),VLOOKUP(B11,LookupTable!A$1:O$200,7,FALSE))</f>
        <v>-87.813069999999996</v>
      </c>
      <c r="R11" t="str">
        <f>_xlfn.IFNA(VLOOKUP(A11,LookupTable!A$1:O$200,9,FALSE),VLOOKUP(B11,LookupTable!A$1:O$200,9,FALSE))</f>
        <v>NULL</v>
      </c>
      <c r="S11" t="str">
        <f>_xlfn.IFNA(VLOOKUP(A11,LookupTable!A$1:O$200,10,FALSE),VLOOKUP(B11,LookupTable!A$1:O$200,10,FALSE))</f>
        <v>NULL</v>
      </c>
      <c r="T11" t="str">
        <f>_xlfn.IFNA(VLOOKUP(A11,LookupTable!A$1:O$200,11,FALSE),VLOOKUP(B11,LookupTable!A$1:O$200,11,FALSE))</f>
        <v>NULL</v>
      </c>
      <c r="U11" t="str">
        <f>_xlfn.IFNA(VLOOKUP(A11,LookupTable!A$1:O$200,12,FALSE),VLOOKUP(B11,LookupTable!A$1:O$200,12,FALSE))</f>
        <v>NULL</v>
      </c>
      <c r="V11" t="str">
        <f>_xlfn.IFNA(VLOOKUP(A11,LookupTable!A$1:O$200,13,FALSE),VLOOKUP(B11,LookupTable!A$1:O$200,13,FALSE))</f>
        <v>NULL</v>
      </c>
      <c r="W11" t="str">
        <f>_xlfn.IFNA(VLOOKUP(A11,LookupTable!A$1:O$200,14,FALSE),VLOOKUP(B11,LookupTable!A$1:O$200,14,FALSE))</f>
        <v>NULL</v>
      </c>
      <c r="X11" t="str">
        <f>_xlfn.IFNA(VLOOKUP(A11,LookupTable!A$1:O$200,15,FALSE),VLOOKUP(B11,LookupTable!A$1:O$200,15,FALSE))</f>
        <v>NULL</v>
      </c>
    </row>
    <row r="12" spans="1:24" x14ac:dyDescent="0.25">
      <c r="A12" t="s">
        <v>28</v>
      </c>
      <c r="B12" t="s">
        <v>29</v>
      </c>
      <c r="C12">
        <v>1864</v>
      </c>
      <c r="D12" t="s">
        <v>9</v>
      </c>
      <c r="E12" t="s">
        <v>10</v>
      </c>
      <c r="F12" t="b">
        <v>0</v>
      </c>
      <c r="G12" t="b">
        <v>1</v>
      </c>
      <c r="L12" t="str">
        <f>_xlfn.IFNA(VLOOKUP(A12,LookupTable!A$1:O$200,1,FALSE),VLOOKUP(B12,LookupTable!A$1:O$200,1,FALSE))</f>
        <v>A110074</v>
      </c>
      <c r="M12" t="str">
        <f>_xlfn.IFNA(VLOOKUP(A12,LookupTable!A$1:O$200,2,FALSE),VLOOKUP(B12,LookupTable!A$1:O$200,2,FALSE))</f>
        <v>FL-Water-Blank</v>
      </c>
      <c r="N12" t="str">
        <f>_xlfn.IFNA(VLOOKUP(A12,LookupTable!A$1:O$200,3,FALSE),VLOOKUP(B12,LookupTable!A$1:O$200,3,FALSE))</f>
        <v>Deepwater Horizon 2011</v>
      </c>
      <c r="O12" t="str">
        <f>_xlfn.IFNA(VLOOKUP(A12,LookupTable!A$1:O$200,5,FALSE),VLOOKUP(B12,LookupTable!A$1:O$200,5,FALSE))</f>
        <v>Pensacola, Florida</v>
      </c>
      <c r="P12">
        <f>_xlfn.IFNA(VLOOKUP(A12,LookupTable!A$1:O$200,6,FALSE),VLOOKUP(B12,LookupTable!A$1:O$200,6,FALSE))</f>
        <v>30.320820000000001</v>
      </c>
      <c r="Q12">
        <f>_xlfn.IFNA(VLOOKUP(A12,LookupTable!A$1:O$200,7,FALSE),VLOOKUP(B12,LookupTable!A$1:O$200,7,FALSE))</f>
        <v>-87.255989999999997</v>
      </c>
      <c r="R12" t="str">
        <f>_xlfn.IFNA(VLOOKUP(A12,LookupTable!A$1:O$200,9,FALSE),VLOOKUP(B12,LookupTable!A$1:O$200,9,FALSE))</f>
        <v>NULL</v>
      </c>
      <c r="S12" t="str">
        <f>_xlfn.IFNA(VLOOKUP(A12,LookupTable!A$1:O$200,10,FALSE),VLOOKUP(B12,LookupTable!A$1:O$200,10,FALSE))</f>
        <v>NULL</v>
      </c>
      <c r="T12" t="str">
        <f>_xlfn.IFNA(VLOOKUP(A12,LookupTable!A$1:O$200,11,FALSE),VLOOKUP(B12,LookupTable!A$1:O$200,11,FALSE))</f>
        <v>NULL</v>
      </c>
      <c r="U12" t="str">
        <f>_xlfn.IFNA(VLOOKUP(A12,LookupTable!A$1:O$200,12,FALSE),VLOOKUP(B12,LookupTable!A$1:O$200,12,FALSE))</f>
        <v>NULL</v>
      </c>
      <c r="V12" t="str">
        <f>_xlfn.IFNA(VLOOKUP(A12,LookupTable!A$1:O$200,13,FALSE),VLOOKUP(B12,LookupTable!A$1:O$200,13,FALSE))</f>
        <v>NULL</v>
      </c>
      <c r="W12" t="str">
        <f>_xlfn.IFNA(VLOOKUP(A12,LookupTable!A$1:O$200,14,FALSE),VLOOKUP(B12,LookupTable!A$1:O$200,14,FALSE))</f>
        <v>NULL</v>
      </c>
      <c r="X12" t="str">
        <f>_xlfn.IFNA(VLOOKUP(A12,LookupTable!A$1:O$200,15,FALSE),VLOOKUP(B12,LookupTable!A$1:O$200,15,FALSE))</f>
        <v>NULL</v>
      </c>
    </row>
    <row r="13" spans="1:24" x14ac:dyDescent="0.25">
      <c r="A13" t="s">
        <v>30</v>
      </c>
      <c r="B13" t="s">
        <v>31</v>
      </c>
      <c r="C13">
        <v>2072</v>
      </c>
      <c r="D13" t="s">
        <v>9</v>
      </c>
      <c r="E13" t="s">
        <v>10</v>
      </c>
      <c r="F13" t="b">
        <v>0</v>
      </c>
      <c r="G13" t="b">
        <v>1</v>
      </c>
      <c r="L13" t="str">
        <f>_xlfn.IFNA(VLOOKUP(A13,LookupTable!A$1:O$200,1,FALSE),VLOOKUP(B13,LookupTable!A$1:O$200,1,FALSE))</f>
        <v>A110145</v>
      </c>
      <c r="M13" t="str">
        <f>_xlfn.IFNA(VLOOKUP(A13,LookupTable!A$1:O$200,2,FALSE),VLOOKUP(B13,LookupTable!A$1:O$200,2,FALSE))</f>
        <v>LA-W-B</v>
      </c>
      <c r="N13" t="str">
        <f>_xlfn.IFNA(VLOOKUP(A13,LookupTable!A$1:O$200,3,FALSE),VLOOKUP(B13,LookupTable!A$1:O$200,3,FALSE))</f>
        <v>Deepwater Horizon 2011</v>
      </c>
      <c r="O13" t="str">
        <f>_xlfn.IFNA(VLOOKUP(A13,LookupTable!A$1:O$200,5,FALSE),VLOOKUP(B13,LookupTable!A$1:O$200,5,FALSE))</f>
        <v>Grand Isle, Louisiana</v>
      </c>
      <c r="P13">
        <f>_xlfn.IFNA(VLOOKUP(A13,LookupTable!A$1:O$200,6,FALSE),VLOOKUP(B13,LookupTable!A$1:O$200,6,FALSE))</f>
        <v>29.261099999999999</v>
      </c>
      <c r="Q13">
        <f>_xlfn.IFNA(VLOOKUP(A13,LookupTable!A$1:O$200,7,FALSE),VLOOKUP(B13,LookupTable!A$1:O$200,7,FALSE))</f>
        <v>-89.261099999999999</v>
      </c>
      <c r="R13" t="str">
        <f>_xlfn.IFNA(VLOOKUP(A13,LookupTable!A$1:O$200,9,FALSE),VLOOKUP(B13,LookupTable!A$1:O$200,9,FALSE))</f>
        <v>NULL</v>
      </c>
      <c r="S13" t="str">
        <f>_xlfn.IFNA(VLOOKUP(A13,LookupTable!A$1:O$200,10,FALSE),VLOOKUP(B13,LookupTable!A$1:O$200,10,FALSE))</f>
        <v>NULL</v>
      </c>
      <c r="T13" t="str">
        <f>_xlfn.IFNA(VLOOKUP(A13,LookupTable!A$1:O$200,11,FALSE),VLOOKUP(B13,LookupTable!A$1:O$200,11,FALSE))</f>
        <v>NULL</v>
      </c>
      <c r="U13" t="str">
        <f>_xlfn.IFNA(VLOOKUP(A13,LookupTable!A$1:O$200,12,FALSE),VLOOKUP(B13,LookupTable!A$1:O$200,12,FALSE))</f>
        <v>NULL</v>
      </c>
      <c r="V13" t="str">
        <f>_xlfn.IFNA(VLOOKUP(A13,LookupTable!A$1:O$200,13,FALSE),VLOOKUP(B13,LookupTable!A$1:O$200,13,FALSE))</f>
        <v>NULL</v>
      </c>
      <c r="W13" t="str">
        <f>_xlfn.IFNA(VLOOKUP(A13,LookupTable!A$1:O$200,14,FALSE),VLOOKUP(B13,LookupTable!A$1:O$200,14,FALSE))</f>
        <v>NULL</v>
      </c>
      <c r="X13" t="str">
        <f>_xlfn.IFNA(VLOOKUP(A13,LookupTable!A$1:O$200,15,FALSE),VLOOKUP(B13,LookupTable!A$1:O$200,15,FALSE))</f>
        <v>NULL</v>
      </c>
    </row>
    <row r="14" spans="1:24" x14ac:dyDescent="0.25">
      <c r="A14" t="s">
        <v>32</v>
      </c>
      <c r="B14" t="s">
        <v>33</v>
      </c>
      <c r="C14">
        <v>2237</v>
      </c>
      <c r="D14" t="s">
        <v>9</v>
      </c>
      <c r="E14" t="s">
        <v>10</v>
      </c>
      <c r="F14" t="b">
        <v>0</v>
      </c>
      <c r="G14" t="b">
        <v>0</v>
      </c>
      <c r="L14" t="str">
        <f>_xlfn.IFNA(VLOOKUP(A14,LookupTable!A$1:O$200,1,FALSE),VLOOKUP(B14,LookupTable!A$1:O$200,1,FALSE))</f>
        <v>A110146</v>
      </c>
      <c r="M14" t="str">
        <f>_xlfn.IFNA(VLOOKUP(A14,LookupTable!A$1:O$200,2,FALSE),VLOOKUP(B14,LookupTable!A$1:O$200,2,FALSE))</f>
        <v>MS-W-B</v>
      </c>
      <c r="N14" t="str">
        <f>_xlfn.IFNA(VLOOKUP(A14,LookupTable!A$1:O$200,3,FALSE),VLOOKUP(B14,LookupTable!A$1:O$200,3,FALSE))</f>
        <v>Deepwater Horizon 2011</v>
      </c>
      <c r="O14" t="str">
        <f>_xlfn.IFNA(VLOOKUP(A14,LookupTable!A$1:O$200,5,FALSE),VLOOKUP(B14,LookupTable!A$1:O$200,5,FALSE))</f>
        <v>Gulfport, Mississippi</v>
      </c>
      <c r="P14">
        <f>_xlfn.IFNA(VLOOKUP(A14,LookupTable!A$1:O$200,6,FALSE),VLOOKUP(B14,LookupTable!A$1:O$200,6,FALSE))</f>
        <v>30.359310000000001</v>
      </c>
      <c r="Q14">
        <f>_xlfn.IFNA(VLOOKUP(A14,LookupTable!A$1:O$200,7,FALSE),VLOOKUP(B14,LookupTable!A$1:O$200,7,FALSE))</f>
        <v>-89.086169999999996</v>
      </c>
      <c r="R14" t="str">
        <f>_xlfn.IFNA(VLOOKUP(A14,LookupTable!A$1:O$200,9,FALSE),VLOOKUP(B14,LookupTable!A$1:O$200,9,FALSE))</f>
        <v>NULL</v>
      </c>
      <c r="S14" t="str">
        <f>_xlfn.IFNA(VLOOKUP(A14,LookupTable!A$1:O$200,10,FALSE),VLOOKUP(B14,LookupTable!A$1:O$200,10,FALSE))</f>
        <v>NULL</v>
      </c>
      <c r="T14" t="str">
        <f>_xlfn.IFNA(VLOOKUP(A14,LookupTable!A$1:O$200,11,FALSE),VLOOKUP(B14,LookupTable!A$1:O$200,11,FALSE))</f>
        <v>NULL</v>
      </c>
      <c r="U14" t="str">
        <f>_xlfn.IFNA(VLOOKUP(A14,LookupTable!A$1:O$200,12,FALSE),VLOOKUP(B14,LookupTable!A$1:O$200,12,FALSE))</f>
        <v>NULL</v>
      </c>
      <c r="V14" t="str">
        <f>_xlfn.IFNA(VLOOKUP(A14,LookupTable!A$1:O$200,13,FALSE),VLOOKUP(B14,LookupTable!A$1:O$200,13,FALSE))</f>
        <v>NULL</v>
      </c>
      <c r="W14" t="str">
        <f>_xlfn.IFNA(VLOOKUP(A14,LookupTable!A$1:O$200,14,FALSE),VLOOKUP(B14,LookupTable!A$1:O$200,14,FALSE))</f>
        <v>NULL</v>
      </c>
      <c r="X14" t="str">
        <f>_xlfn.IFNA(VLOOKUP(A14,LookupTable!A$1:O$200,15,FALSE),VLOOKUP(B14,LookupTable!A$1:O$200,15,FALSE))</f>
        <v>NULL</v>
      </c>
    </row>
    <row r="15" spans="1:24" x14ac:dyDescent="0.25">
      <c r="A15" t="s">
        <v>34</v>
      </c>
      <c r="B15" t="s">
        <v>35</v>
      </c>
      <c r="C15">
        <v>1009</v>
      </c>
      <c r="D15" t="s">
        <v>9</v>
      </c>
      <c r="E15" t="s">
        <v>10</v>
      </c>
      <c r="F15" t="b">
        <v>0</v>
      </c>
      <c r="G15" t="b">
        <v>1</v>
      </c>
      <c r="L15" t="str">
        <f>_xlfn.IFNA(VLOOKUP(A15,LookupTable!A$1:O$200,1,FALSE),VLOOKUP(B15,LookupTable!A$1:O$200,1,FALSE))</f>
        <v>A110147</v>
      </c>
      <c r="M15" t="str">
        <f>_xlfn.IFNA(VLOOKUP(A15,LookupTable!A$1:O$200,2,FALSE),VLOOKUP(B15,LookupTable!A$1:O$200,2,FALSE))</f>
        <v>AL-W-B</v>
      </c>
      <c r="N15" t="str">
        <f>_xlfn.IFNA(VLOOKUP(A15,LookupTable!A$1:O$200,3,FALSE),VLOOKUP(B15,LookupTable!A$1:O$200,3,FALSE))</f>
        <v>Deepwater Horizon 2011</v>
      </c>
      <c r="O15" t="str">
        <f>_xlfn.IFNA(VLOOKUP(A15,LookupTable!A$1:O$200,5,FALSE),VLOOKUP(B15,LookupTable!A$1:O$200,5,FALSE))</f>
        <v>Gulf Shores, Alabama</v>
      </c>
      <c r="P15">
        <f>_xlfn.IFNA(VLOOKUP(A15,LookupTable!A$1:O$200,6,FALSE),VLOOKUP(B15,LookupTable!A$1:O$200,6,FALSE))</f>
        <v>30.25469</v>
      </c>
      <c r="Q15">
        <f>_xlfn.IFNA(VLOOKUP(A15,LookupTable!A$1:O$200,7,FALSE),VLOOKUP(B15,LookupTable!A$1:O$200,7,FALSE))</f>
        <v>-87.813069999999996</v>
      </c>
      <c r="R15" t="str">
        <f>_xlfn.IFNA(VLOOKUP(A15,LookupTable!A$1:O$200,9,FALSE),VLOOKUP(B15,LookupTable!A$1:O$200,9,FALSE))</f>
        <v>NULL</v>
      </c>
      <c r="S15" t="str">
        <f>_xlfn.IFNA(VLOOKUP(A15,LookupTable!A$1:O$200,10,FALSE),VLOOKUP(B15,LookupTable!A$1:O$200,10,FALSE))</f>
        <v>NULL</v>
      </c>
      <c r="T15" t="str">
        <f>_xlfn.IFNA(VLOOKUP(A15,LookupTable!A$1:O$200,11,FALSE),VLOOKUP(B15,LookupTable!A$1:O$200,11,FALSE))</f>
        <v>NULL</v>
      </c>
      <c r="U15" t="str">
        <f>_xlfn.IFNA(VLOOKUP(A15,LookupTable!A$1:O$200,12,FALSE),VLOOKUP(B15,LookupTable!A$1:O$200,12,FALSE))</f>
        <v>NULL</v>
      </c>
      <c r="V15" t="str">
        <f>_xlfn.IFNA(VLOOKUP(A15,LookupTable!A$1:O$200,13,FALSE),VLOOKUP(B15,LookupTable!A$1:O$200,13,FALSE))</f>
        <v>NULL</v>
      </c>
      <c r="W15" t="str">
        <f>_xlfn.IFNA(VLOOKUP(A15,LookupTable!A$1:O$200,14,FALSE),VLOOKUP(B15,LookupTable!A$1:O$200,14,FALSE))</f>
        <v>NULL</v>
      </c>
      <c r="X15" t="str">
        <f>_xlfn.IFNA(VLOOKUP(A15,LookupTable!A$1:O$200,15,FALSE),VLOOKUP(B15,LookupTable!A$1:O$200,15,FALSE))</f>
        <v>NULL</v>
      </c>
    </row>
    <row r="16" spans="1:24" x14ac:dyDescent="0.25">
      <c r="A16" t="s">
        <v>36</v>
      </c>
      <c r="B16" t="s">
        <v>37</v>
      </c>
      <c r="C16">
        <v>2083</v>
      </c>
      <c r="D16" t="s">
        <v>9</v>
      </c>
      <c r="E16" t="s">
        <v>10</v>
      </c>
      <c r="F16" t="b">
        <v>0</v>
      </c>
      <c r="G16" t="b">
        <v>0</v>
      </c>
      <c r="L16" t="str">
        <f>_xlfn.IFNA(VLOOKUP(A16,LookupTable!A$1:O$200,1,FALSE),VLOOKUP(B16,LookupTable!A$1:O$200,1,FALSE))</f>
        <v>A110165</v>
      </c>
      <c r="M16" t="str">
        <f>_xlfn.IFNA(VLOOKUP(A16,LookupTable!A$1:O$200,2,FALSE),VLOOKUP(B16,LookupTable!A$1:O$200,2,FALSE))</f>
        <v>LFT-A-Blk</v>
      </c>
      <c r="N16" t="str">
        <f>_xlfn.IFNA(VLOOKUP(A16,LookupTable!A$1:O$200,3,FALSE),VLOOKUP(B16,LookupTable!A$1:O$200,3,FALSE))</f>
        <v>Swinomish 2011</v>
      </c>
      <c r="O16" t="str">
        <f>_xlfn.IFNA(VLOOKUP(A16,LookupTable!A$1:O$200,5,FALSE),VLOOKUP(B16,LookupTable!A$1:O$200,5,FALSE))</f>
        <v>SAQCC-1</v>
      </c>
      <c r="P16">
        <f>_xlfn.IFNA(VLOOKUP(A16,LookupTable!A$1:O$200,6,FALSE),VLOOKUP(B16,LookupTable!A$1:O$200,6,FALSE))</f>
        <v>48.394184000000003</v>
      </c>
      <c r="Q16">
        <f>_xlfn.IFNA(VLOOKUP(A16,LookupTable!A$1:O$200,7,FALSE),VLOOKUP(B16,LookupTable!A$1:O$200,7,FALSE))</f>
        <v>-122.50014299999999</v>
      </c>
      <c r="R16" t="str">
        <f>_xlfn.IFNA(VLOOKUP(A16,LookupTable!A$1:O$200,9,FALSE),VLOOKUP(B16,LookupTable!A$1:O$200,9,FALSE))</f>
        <v>NULL</v>
      </c>
      <c r="S16" t="str">
        <f>_xlfn.IFNA(VLOOKUP(A16,LookupTable!A$1:O$200,10,FALSE),VLOOKUP(B16,LookupTable!A$1:O$200,10,FALSE))</f>
        <v>NULL</v>
      </c>
      <c r="T16" t="str">
        <f>_xlfn.IFNA(VLOOKUP(A16,LookupTable!A$1:O$200,11,FALSE),VLOOKUP(B16,LookupTable!A$1:O$200,11,FALSE))</f>
        <v>NULL</v>
      </c>
      <c r="U16" t="str">
        <f>_xlfn.IFNA(VLOOKUP(A16,LookupTable!A$1:O$200,12,FALSE),VLOOKUP(B16,LookupTable!A$1:O$200,12,FALSE))</f>
        <v>NULL</v>
      </c>
      <c r="V16" t="str">
        <f>_xlfn.IFNA(VLOOKUP(A16,LookupTable!A$1:O$200,13,FALSE),VLOOKUP(B16,LookupTable!A$1:O$200,13,FALSE))</f>
        <v>NULL</v>
      </c>
      <c r="W16" t="str">
        <f>_xlfn.IFNA(VLOOKUP(A16,LookupTable!A$1:O$200,14,FALSE),VLOOKUP(B16,LookupTable!A$1:O$200,14,FALSE))</f>
        <v>NULL</v>
      </c>
      <c r="X16" t="str">
        <f>_xlfn.IFNA(VLOOKUP(A16,LookupTable!A$1:O$200,15,FALSE),VLOOKUP(B16,LookupTable!A$1:O$200,15,FALSE))</f>
        <v>NULL</v>
      </c>
    </row>
    <row r="17" spans="1:24" x14ac:dyDescent="0.25">
      <c r="A17" t="s">
        <v>38</v>
      </c>
      <c r="B17" t="s">
        <v>39</v>
      </c>
      <c r="C17">
        <v>2830</v>
      </c>
      <c r="D17" t="s">
        <v>9</v>
      </c>
      <c r="E17" t="s">
        <v>10</v>
      </c>
      <c r="F17" t="b">
        <v>0</v>
      </c>
      <c r="G17" t="b">
        <v>0</v>
      </c>
      <c r="L17" t="str">
        <f>_xlfn.IFNA(VLOOKUP(A17,LookupTable!A$1:O$200,1,FALSE),VLOOKUP(B17,LookupTable!A$1:O$200,1,FALSE))</f>
        <v>10JUL14-01-002</v>
      </c>
      <c r="M17" t="str">
        <f>_xlfn.IFNA(VLOOKUP(A17,LookupTable!A$1:O$200,2,FALSE),VLOOKUP(B17,LookupTable!A$1:O$200,2,FALSE))</f>
        <v>SAQCC-Air-B</v>
      </c>
      <c r="N17" t="str">
        <f>_xlfn.IFNA(VLOOKUP(A17,LookupTable!A$1:O$200,3,FALSE),VLOOKUP(B17,LookupTable!A$1:O$200,3,FALSE))</f>
        <v>Swinomish 2010</v>
      </c>
      <c r="O17" t="str">
        <f>_xlfn.IFNA(VLOOKUP(A17,LookupTable!A$1:O$200,5,FALSE),VLOOKUP(B17,LookupTable!A$1:O$200,5,FALSE))</f>
        <v>SAQCC-1</v>
      </c>
      <c r="P17">
        <f>_xlfn.IFNA(VLOOKUP(A17,LookupTable!A$1:O$200,6,FALSE),VLOOKUP(B17,LookupTable!A$1:O$200,6,FALSE))</f>
        <v>48.394184000000003</v>
      </c>
      <c r="Q17">
        <f>_xlfn.IFNA(VLOOKUP(A17,LookupTable!A$1:O$200,7,FALSE),VLOOKUP(B17,LookupTable!A$1:O$200,7,FALSE))</f>
        <v>-122.50014299999999</v>
      </c>
      <c r="R17" t="str">
        <f>_xlfn.IFNA(VLOOKUP(A17,LookupTable!A$1:O$200,9,FALSE),VLOOKUP(B17,LookupTable!A$1:O$200,9,FALSE))</f>
        <v>NULL</v>
      </c>
      <c r="S17" t="str">
        <f>_xlfn.IFNA(VLOOKUP(A17,LookupTable!A$1:O$200,10,FALSE),VLOOKUP(B17,LookupTable!A$1:O$200,10,FALSE))</f>
        <v>NULL</v>
      </c>
      <c r="T17" t="str">
        <f>_xlfn.IFNA(VLOOKUP(A17,LookupTable!A$1:O$200,11,FALSE),VLOOKUP(B17,LookupTable!A$1:O$200,11,FALSE))</f>
        <v>NULL</v>
      </c>
      <c r="U17" t="str">
        <f>_xlfn.IFNA(VLOOKUP(A17,LookupTable!A$1:O$200,12,FALSE),VLOOKUP(B17,LookupTable!A$1:O$200,12,FALSE))</f>
        <v>NULL</v>
      </c>
      <c r="V17" t="str">
        <f>_xlfn.IFNA(VLOOKUP(A17,LookupTable!A$1:O$200,13,FALSE),VLOOKUP(B17,LookupTable!A$1:O$200,13,FALSE))</f>
        <v>NULL</v>
      </c>
      <c r="W17" t="str">
        <f>_xlfn.IFNA(VLOOKUP(A17,LookupTable!A$1:O$200,14,FALSE),VLOOKUP(B17,LookupTable!A$1:O$200,14,FALSE))</f>
        <v>NULL</v>
      </c>
      <c r="X17" t="str">
        <f>_xlfn.IFNA(VLOOKUP(A17,LookupTable!A$1:O$200,15,FALSE),VLOOKUP(B17,LookupTable!A$1:O$200,15,FALSE))</f>
        <v>NULL</v>
      </c>
    </row>
    <row r="18" spans="1:24" x14ac:dyDescent="0.25">
      <c r="A18" t="s">
        <v>40</v>
      </c>
      <c r="B18" t="s">
        <v>37</v>
      </c>
      <c r="C18">
        <v>2083</v>
      </c>
      <c r="D18" t="s">
        <v>9</v>
      </c>
      <c r="E18" t="s">
        <v>10</v>
      </c>
      <c r="F18" t="b">
        <v>0</v>
      </c>
      <c r="G18" t="b">
        <v>0</v>
      </c>
      <c r="L18" t="str">
        <f>_xlfn.IFNA(VLOOKUP(A18,LookupTable!A$1:O$200,1,FALSE),VLOOKUP(B18,LookupTable!A$1:O$200,1,FALSE))</f>
        <v>A110166</v>
      </c>
      <c r="M18" t="str">
        <f>_xlfn.IFNA(VLOOKUP(A18,LookupTable!A$1:O$200,2,FALSE),VLOOKUP(B18,LookupTable!A$1:O$200,2,FALSE))</f>
        <v>LFT-A-Blk</v>
      </c>
      <c r="N18" t="str">
        <f>_xlfn.IFNA(VLOOKUP(A18,LookupTable!A$1:O$200,3,FALSE),VLOOKUP(B18,LookupTable!A$1:O$200,3,FALSE))</f>
        <v>Swinomish 2011</v>
      </c>
      <c r="O18" t="str">
        <f>_xlfn.IFNA(VLOOKUP(A18,LookupTable!A$1:O$200,5,FALSE),VLOOKUP(B18,LookupTable!A$1:O$200,5,FALSE))</f>
        <v>SAQMS-1</v>
      </c>
      <c r="P18">
        <f>_xlfn.IFNA(VLOOKUP(A18,LookupTable!A$1:O$200,6,FALSE),VLOOKUP(B18,LookupTable!A$1:O$200,6,FALSE))</f>
        <v>48.460261000000003</v>
      </c>
      <c r="Q18">
        <f>_xlfn.IFNA(VLOOKUP(A18,LookupTable!A$1:O$200,7,FALSE),VLOOKUP(B18,LookupTable!A$1:O$200,7,FALSE))</f>
        <v>-122.52096899999999</v>
      </c>
      <c r="R18" t="str">
        <f>_xlfn.IFNA(VLOOKUP(A18,LookupTable!A$1:O$200,9,FALSE),VLOOKUP(B18,LookupTable!A$1:O$200,9,FALSE))</f>
        <v>NULL</v>
      </c>
      <c r="S18" t="str">
        <f>_xlfn.IFNA(VLOOKUP(A18,LookupTable!A$1:O$200,10,FALSE),VLOOKUP(B18,LookupTable!A$1:O$200,10,FALSE))</f>
        <v>NULL</v>
      </c>
      <c r="T18" t="str">
        <f>_xlfn.IFNA(VLOOKUP(A18,LookupTable!A$1:O$200,11,FALSE),VLOOKUP(B18,LookupTable!A$1:O$200,11,FALSE))</f>
        <v>NULL</v>
      </c>
      <c r="U18" t="str">
        <f>_xlfn.IFNA(VLOOKUP(A18,LookupTable!A$1:O$200,12,FALSE),VLOOKUP(B18,LookupTable!A$1:O$200,12,FALSE))</f>
        <v>NULL</v>
      </c>
      <c r="V18" t="str">
        <f>_xlfn.IFNA(VLOOKUP(A18,LookupTable!A$1:O$200,13,FALSE),VLOOKUP(B18,LookupTable!A$1:O$200,13,FALSE))</f>
        <v>NULL</v>
      </c>
      <c r="W18" t="str">
        <f>_xlfn.IFNA(VLOOKUP(A18,LookupTable!A$1:O$200,14,FALSE),VLOOKUP(B18,LookupTable!A$1:O$200,14,FALSE))</f>
        <v>NULL</v>
      </c>
      <c r="X18" t="str">
        <f>_xlfn.IFNA(VLOOKUP(A18,LookupTable!A$1:O$200,15,FALSE),VLOOKUP(B18,LookupTable!A$1:O$200,15,FALSE))</f>
        <v>NULL</v>
      </c>
    </row>
    <row r="19" spans="1:24" x14ac:dyDescent="0.25">
      <c r="A19" t="s">
        <v>41</v>
      </c>
      <c r="B19" t="s">
        <v>25</v>
      </c>
      <c r="C19">
        <v>2071</v>
      </c>
      <c r="D19" t="s">
        <v>9</v>
      </c>
      <c r="E19" t="s">
        <v>10</v>
      </c>
      <c r="F19" t="b">
        <v>0</v>
      </c>
      <c r="G19" t="b">
        <v>1</v>
      </c>
      <c r="L19" t="str">
        <f>_xlfn.IFNA(VLOOKUP(A19,LookupTable!A$1:O$200,1,FALSE),VLOOKUP(B19,LookupTable!A$1:O$200,1,FALSE))</f>
        <v>A110290</v>
      </c>
      <c r="M19" t="str">
        <f>_xlfn.IFNA(VLOOKUP(A19,LookupTable!A$1:O$200,2,FALSE),VLOOKUP(B19,LookupTable!A$1:O$200,2,FALSE))</f>
        <v>LA-Water-Blank</v>
      </c>
      <c r="N19" t="str">
        <f>_xlfn.IFNA(VLOOKUP(A19,LookupTable!A$1:O$200,3,FALSE),VLOOKUP(B19,LookupTable!A$1:O$200,3,FALSE))</f>
        <v>Deepwater Horizon 2011</v>
      </c>
      <c r="O19" t="str">
        <f>_xlfn.IFNA(VLOOKUP(A19,LookupTable!A$1:O$200,5,FALSE),VLOOKUP(B19,LookupTable!A$1:O$200,5,FALSE))</f>
        <v>Grand Isle, Louisiana</v>
      </c>
      <c r="P19">
        <f>_xlfn.IFNA(VLOOKUP(A19,LookupTable!A$1:O$200,6,FALSE),VLOOKUP(B19,LookupTable!A$1:O$200,6,FALSE))</f>
        <v>29.261099999999999</v>
      </c>
      <c r="Q19">
        <f>_xlfn.IFNA(VLOOKUP(A19,LookupTable!A$1:O$200,7,FALSE),VLOOKUP(B19,LookupTable!A$1:O$200,7,FALSE))</f>
        <v>-89.261099999999999</v>
      </c>
      <c r="R19" t="str">
        <f>_xlfn.IFNA(VLOOKUP(A19,LookupTable!A$1:O$200,9,FALSE),VLOOKUP(B19,LookupTable!A$1:O$200,9,FALSE))</f>
        <v>NULL</v>
      </c>
      <c r="S19" t="str">
        <f>_xlfn.IFNA(VLOOKUP(A19,LookupTable!A$1:O$200,10,FALSE),VLOOKUP(B19,LookupTable!A$1:O$200,10,FALSE))</f>
        <v>NULL</v>
      </c>
      <c r="T19" t="str">
        <f>_xlfn.IFNA(VLOOKUP(A19,LookupTable!A$1:O$200,11,FALSE),VLOOKUP(B19,LookupTable!A$1:O$200,11,FALSE))</f>
        <v>NULL</v>
      </c>
      <c r="U19" t="str">
        <f>_xlfn.IFNA(VLOOKUP(A19,LookupTable!A$1:O$200,12,FALSE),VLOOKUP(B19,LookupTable!A$1:O$200,12,FALSE))</f>
        <v>NULL</v>
      </c>
      <c r="V19" t="str">
        <f>_xlfn.IFNA(VLOOKUP(A19,LookupTable!A$1:O$200,13,FALSE),VLOOKUP(B19,LookupTable!A$1:O$200,13,FALSE))</f>
        <v>NULL</v>
      </c>
      <c r="W19" t="str">
        <f>_xlfn.IFNA(VLOOKUP(A19,LookupTable!A$1:O$200,14,FALSE),VLOOKUP(B19,LookupTable!A$1:O$200,14,FALSE))</f>
        <v>NULL</v>
      </c>
      <c r="X19" t="str">
        <f>_xlfn.IFNA(VLOOKUP(A19,LookupTable!A$1:O$200,15,FALSE),VLOOKUP(B19,LookupTable!A$1:O$200,15,FALSE))</f>
        <v>NULL</v>
      </c>
    </row>
    <row r="20" spans="1:24" x14ac:dyDescent="0.25">
      <c r="A20" t="s">
        <v>42</v>
      </c>
      <c r="B20" t="s">
        <v>43</v>
      </c>
      <c r="C20">
        <v>2236</v>
      </c>
      <c r="D20" t="s">
        <v>9</v>
      </c>
      <c r="E20" t="s">
        <v>10</v>
      </c>
      <c r="F20" t="b">
        <v>0</v>
      </c>
      <c r="G20" t="b">
        <v>1</v>
      </c>
      <c r="L20" t="str">
        <f>_xlfn.IFNA(VLOOKUP(A20,LookupTable!A$1:O$200,1,FALSE),VLOOKUP(B20,LookupTable!A$1:O$200,1,FALSE))</f>
        <v>A110291</v>
      </c>
      <c r="M20" t="str">
        <f>_xlfn.IFNA(VLOOKUP(A20,LookupTable!A$1:O$200,2,FALSE),VLOOKUP(B20,LookupTable!A$1:O$200,2,FALSE))</f>
        <v>MS-Water-Blank</v>
      </c>
      <c r="N20" t="str">
        <f>_xlfn.IFNA(VLOOKUP(A20,LookupTable!A$1:O$200,3,FALSE),VLOOKUP(B20,LookupTable!A$1:O$200,3,FALSE))</f>
        <v>Deepwater Horizon 2011</v>
      </c>
      <c r="O20" t="str">
        <f>_xlfn.IFNA(VLOOKUP(A20,LookupTable!A$1:O$200,5,FALSE),VLOOKUP(B20,LookupTable!A$1:O$200,5,FALSE))</f>
        <v>Gulfport, Mississippi</v>
      </c>
      <c r="P20">
        <f>_xlfn.IFNA(VLOOKUP(A20,LookupTable!A$1:O$200,6,FALSE),VLOOKUP(B20,LookupTable!A$1:O$200,6,FALSE))</f>
        <v>30.359310000000001</v>
      </c>
      <c r="Q20">
        <f>_xlfn.IFNA(VLOOKUP(A20,LookupTable!A$1:O$200,7,FALSE),VLOOKUP(B20,LookupTable!A$1:O$200,7,FALSE))</f>
        <v>-89.086169999999996</v>
      </c>
      <c r="R20" t="str">
        <f>_xlfn.IFNA(VLOOKUP(A20,LookupTable!A$1:O$200,9,FALSE),VLOOKUP(B20,LookupTable!A$1:O$200,9,FALSE))</f>
        <v>NULL</v>
      </c>
      <c r="S20" t="str">
        <f>_xlfn.IFNA(VLOOKUP(A20,LookupTable!A$1:O$200,10,FALSE),VLOOKUP(B20,LookupTable!A$1:O$200,10,FALSE))</f>
        <v>NULL</v>
      </c>
      <c r="T20" t="str">
        <f>_xlfn.IFNA(VLOOKUP(A20,LookupTable!A$1:O$200,11,FALSE),VLOOKUP(B20,LookupTable!A$1:O$200,11,FALSE))</f>
        <v>NULL</v>
      </c>
      <c r="U20" t="str">
        <f>_xlfn.IFNA(VLOOKUP(A20,LookupTable!A$1:O$200,12,FALSE),VLOOKUP(B20,LookupTable!A$1:O$200,12,FALSE))</f>
        <v>NULL</v>
      </c>
      <c r="V20" t="str">
        <f>_xlfn.IFNA(VLOOKUP(A20,LookupTable!A$1:O$200,13,FALSE),VLOOKUP(B20,LookupTable!A$1:O$200,13,FALSE))</f>
        <v>NULL</v>
      </c>
      <c r="W20" t="str">
        <f>_xlfn.IFNA(VLOOKUP(A20,LookupTable!A$1:O$200,14,FALSE),VLOOKUP(B20,LookupTable!A$1:O$200,14,FALSE))</f>
        <v>NULL</v>
      </c>
      <c r="X20" t="str">
        <f>_xlfn.IFNA(VLOOKUP(A20,LookupTable!A$1:O$200,15,FALSE),VLOOKUP(B20,LookupTable!A$1:O$200,15,FALSE))</f>
        <v>NULL</v>
      </c>
    </row>
    <row r="21" spans="1:24" x14ac:dyDescent="0.25">
      <c r="A21" t="s">
        <v>44</v>
      </c>
      <c r="B21" t="s">
        <v>27</v>
      </c>
      <c r="C21">
        <v>1008</v>
      </c>
      <c r="D21" t="s">
        <v>9</v>
      </c>
      <c r="E21" t="s">
        <v>10</v>
      </c>
      <c r="F21" t="b">
        <v>0</v>
      </c>
      <c r="G21" t="b">
        <v>1</v>
      </c>
      <c r="L21" t="str">
        <f>_xlfn.IFNA(VLOOKUP(A21,LookupTable!A$1:O$200,1,FALSE),VLOOKUP(B21,LookupTable!A$1:O$200,1,FALSE))</f>
        <v>A110292</v>
      </c>
      <c r="M21" t="str">
        <f>_xlfn.IFNA(VLOOKUP(A21,LookupTable!A$1:O$200,2,FALSE),VLOOKUP(B21,LookupTable!A$1:O$200,2,FALSE))</f>
        <v>AL-Water-Blank</v>
      </c>
      <c r="N21" t="str">
        <f>_xlfn.IFNA(VLOOKUP(A21,LookupTable!A$1:O$200,3,FALSE),VLOOKUP(B21,LookupTable!A$1:O$200,3,FALSE))</f>
        <v>Deepwater Horizon 2011</v>
      </c>
      <c r="O21" t="str">
        <f>_xlfn.IFNA(VLOOKUP(A21,LookupTable!A$1:O$200,5,FALSE),VLOOKUP(B21,LookupTable!A$1:O$200,5,FALSE))</f>
        <v>Gulf Shores, Alabama</v>
      </c>
      <c r="P21">
        <f>_xlfn.IFNA(VLOOKUP(A21,LookupTable!A$1:O$200,6,FALSE),VLOOKUP(B21,LookupTable!A$1:O$200,6,FALSE))</f>
        <v>30.25469</v>
      </c>
      <c r="Q21">
        <f>_xlfn.IFNA(VLOOKUP(A21,LookupTable!A$1:O$200,7,FALSE),VLOOKUP(B21,LookupTable!A$1:O$200,7,FALSE))</f>
        <v>-87.813069999999996</v>
      </c>
      <c r="R21" t="str">
        <f>_xlfn.IFNA(VLOOKUP(A21,LookupTable!A$1:O$200,9,FALSE),VLOOKUP(B21,LookupTable!A$1:O$200,9,FALSE))</f>
        <v>NULL</v>
      </c>
      <c r="S21" t="str">
        <f>_xlfn.IFNA(VLOOKUP(A21,LookupTable!A$1:O$200,10,FALSE),VLOOKUP(B21,LookupTable!A$1:O$200,10,FALSE))</f>
        <v>NULL</v>
      </c>
      <c r="T21" t="str">
        <f>_xlfn.IFNA(VLOOKUP(A21,LookupTable!A$1:O$200,11,FALSE),VLOOKUP(B21,LookupTable!A$1:O$200,11,FALSE))</f>
        <v>NULL</v>
      </c>
      <c r="U21" t="str">
        <f>_xlfn.IFNA(VLOOKUP(A21,LookupTable!A$1:O$200,12,FALSE),VLOOKUP(B21,LookupTable!A$1:O$200,12,FALSE))</f>
        <v>NULL</v>
      </c>
      <c r="V21" t="str">
        <f>_xlfn.IFNA(VLOOKUP(A21,LookupTable!A$1:O$200,13,FALSE),VLOOKUP(B21,LookupTable!A$1:O$200,13,FALSE))</f>
        <v>NULL</v>
      </c>
      <c r="W21" t="str">
        <f>_xlfn.IFNA(VLOOKUP(A21,LookupTable!A$1:O$200,14,FALSE),VLOOKUP(B21,LookupTable!A$1:O$200,14,FALSE))</f>
        <v>NULL</v>
      </c>
      <c r="X21" t="str">
        <f>_xlfn.IFNA(VLOOKUP(A21,LookupTable!A$1:O$200,15,FALSE),VLOOKUP(B21,LookupTable!A$1:O$200,15,FALSE))</f>
        <v>NULL</v>
      </c>
    </row>
    <row r="22" spans="1:24" x14ac:dyDescent="0.25">
      <c r="A22" t="s">
        <v>45</v>
      </c>
      <c r="B22" t="s">
        <v>29</v>
      </c>
      <c r="C22">
        <v>1864</v>
      </c>
      <c r="D22" t="s">
        <v>9</v>
      </c>
      <c r="E22" t="s">
        <v>10</v>
      </c>
      <c r="F22" t="b">
        <v>0</v>
      </c>
      <c r="G22" t="b">
        <v>1</v>
      </c>
      <c r="L22" t="str">
        <f>_xlfn.IFNA(VLOOKUP(A22,LookupTable!A$1:O$200,1,FALSE),VLOOKUP(B22,LookupTable!A$1:O$200,1,FALSE))</f>
        <v>A110293</v>
      </c>
      <c r="M22" t="str">
        <f>_xlfn.IFNA(VLOOKUP(A22,LookupTable!A$1:O$200,2,FALSE),VLOOKUP(B22,LookupTable!A$1:O$200,2,FALSE))</f>
        <v>FL-Water-Blank</v>
      </c>
      <c r="N22" t="str">
        <f>_xlfn.IFNA(VLOOKUP(A22,LookupTable!A$1:O$200,3,FALSE),VLOOKUP(B22,LookupTable!A$1:O$200,3,FALSE))</f>
        <v>Deepwater Horizon 2011</v>
      </c>
      <c r="O22" t="str">
        <f>_xlfn.IFNA(VLOOKUP(A22,LookupTable!A$1:O$200,5,FALSE),VLOOKUP(B22,LookupTable!A$1:O$200,5,FALSE))</f>
        <v>Pensacola, Florida</v>
      </c>
      <c r="P22">
        <f>_xlfn.IFNA(VLOOKUP(A22,LookupTable!A$1:O$200,6,FALSE),VLOOKUP(B22,LookupTable!A$1:O$200,6,FALSE))</f>
        <v>30.320820000000001</v>
      </c>
      <c r="Q22">
        <f>_xlfn.IFNA(VLOOKUP(A22,LookupTable!A$1:O$200,7,FALSE),VLOOKUP(B22,LookupTable!A$1:O$200,7,FALSE))</f>
        <v>-87.255989999999997</v>
      </c>
      <c r="R22" t="str">
        <f>_xlfn.IFNA(VLOOKUP(A22,LookupTable!A$1:O$200,9,FALSE),VLOOKUP(B22,LookupTable!A$1:O$200,9,FALSE))</f>
        <v>NULL</v>
      </c>
      <c r="S22" t="str">
        <f>_xlfn.IFNA(VLOOKUP(A22,LookupTable!A$1:O$200,10,FALSE),VLOOKUP(B22,LookupTable!A$1:O$200,10,FALSE))</f>
        <v>NULL</v>
      </c>
      <c r="T22" t="str">
        <f>_xlfn.IFNA(VLOOKUP(A22,LookupTable!A$1:O$200,11,FALSE),VLOOKUP(B22,LookupTable!A$1:O$200,11,FALSE))</f>
        <v>NULL</v>
      </c>
      <c r="U22" t="str">
        <f>_xlfn.IFNA(VLOOKUP(A22,LookupTable!A$1:O$200,12,FALSE),VLOOKUP(B22,LookupTable!A$1:O$200,12,FALSE))</f>
        <v>NULL</v>
      </c>
      <c r="V22" t="str">
        <f>_xlfn.IFNA(VLOOKUP(A22,LookupTable!A$1:O$200,13,FALSE),VLOOKUP(B22,LookupTable!A$1:O$200,13,FALSE))</f>
        <v>NULL</v>
      </c>
      <c r="W22" t="str">
        <f>_xlfn.IFNA(VLOOKUP(A22,LookupTable!A$1:O$200,14,FALSE),VLOOKUP(B22,LookupTable!A$1:O$200,14,FALSE))</f>
        <v>NULL</v>
      </c>
      <c r="X22" t="str">
        <f>_xlfn.IFNA(VLOOKUP(A22,LookupTable!A$1:O$200,15,FALSE),VLOOKUP(B22,LookupTable!A$1:O$200,15,FALSE))</f>
        <v>NULL</v>
      </c>
    </row>
    <row r="23" spans="1:24" x14ac:dyDescent="0.25">
      <c r="A23" t="s">
        <v>46</v>
      </c>
      <c r="B23" t="s">
        <v>15</v>
      </c>
      <c r="C23">
        <v>2235</v>
      </c>
      <c r="D23" t="s">
        <v>9</v>
      </c>
      <c r="E23" t="s">
        <v>10</v>
      </c>
      <c r="F23" t="b">
        <v>0</v>
      </c>
      <c r="G23" t="b">
        <v>1</v>
      </c>
      <c r="L23" t="str">
        <f>_xlfn.IFNA(VLOOKUP(A23,LookupTable!A$1:O$200,1,FALSE),VLOOKUP(B23,LookupTable!A$1:O$200,1,FALSE))</f>
        <v>10AUG09-01-013</v>
      </c>
      <c r="M23" t="str">
        <f>_xlfn.IFNA(VLOOKUP(A23,LookupTable!A$1:O$200,2,FALSE),VLOOKUP(B23,LookupTable!A$1:O$200,2,FALSE))</f>
        <v>MS-LFT-W-BLK</v>
      </c>
      <c r="N23" t="str">
        <f>_xlfn.IFNA(VLOOKUP(A23,LookupTable!A$1:O$200,3,FALSE),VLOOKUP(B23,LookupTable!A$1:O$200,3,FALSE))</f>
        <v>Deepwater Horizon 2010</v>
      </c>
      <c r="O23" t="str">
        <f>_xlfn.IFNA(VLOOKUP(A23,LookupTable!A$1:O$200,5,FALSE),VLOOKUP(B23,LookupTable!A$1:O$200,5,FALSE))</f>
        <v>Gulfport, Mississippi</v>
      </c>
      <c r="P23">
        <f>_xlfn.IFNA(VLOOKUP(A23,LookupTable!A$1:O$200,6,FALSE),VLOOKUP(B23,LookupTable!A$1:O$200,6,FALSE))</f>
        <v>30.359310000000001</v>
      </c>
      <c r="Q23">
        <f>_xlfn.IFNA(VLOOKUP(A23,LookupTable!A$1:O$200,7,FALSE),VLOOKUP(B23,LookupTable!A$1:O$200,7,FALSE))</f>
        <v>-89.086169999999996</v>
      </c>
      <c r="R23" t="str">
        <f>_xlfn.IFNA(VLOOKUP(A23,LookupTable!A$1:O$200,9,FALSE),VLOOKUP(B23,LookupTable!A$1:O$200,9,FALSE))</f>
        <v>NULL</v>
      </c>
      <c r="S23" t="str">
        <f>_xlfn.IFNA(VLOOKUP(A23,LookupTable!A$1:O$200,10,FALSE),VLOOKUP(B23,LookupTable!A$1:O$200,10,FALSE))</f>
        <v>NULL</v>
      </c>
      <c r="T23" t="str">
        <f>_xlfn.IFNA(VLOOKUP(A23,LookupTable!A$1:O$200,11,FALSE),VLOOKUP(B23,LookupTable!A$1:O$200,11,FALSE))</f>
        <v>NULL</v>
      </c>
      <c r="U23" t="str">
        <f>_xlfn.IFNA(VLOOKUP(A23,LookupTable!A$1:O$200,12,FALSE),VLOOKUP(B23,LookupTable!A$1:O$200,12,FALSE))</f>
        <v>NULL</v>
      </c>
      <c r="V23" t="str">
        <f>_xlfn.IFNA(VLOOKUP(A23,LookupTable!A$1:O$200,13,FALSE),VLOOKUP(B23,LookupTable!A$1:O$200,13,FALSE))</f>
        <v>NULL</v>
      </c>
      <c r="W23" t="str">
        <f>_xlfn.IFNA(VLOOKUP(A23,LookupTable!A$1:O$200,14,FALSE),VLOOKUP(B23,LookupTable!A$1:O$200,14,FALSE))</f>
        <v>NULL</v>
      </c>
      <c r="X23" t="str">
        <f>_xlfn.IFNA(VLOOKUP(A23,LookupTable!A$1:O$200,15,FALSE),VLOOKUP(B23,LookupTable!A$1:O$200,15,FALSE))</f>
        <v>NULL</v>
      </c>
    </row>
    <row r="24" spans="1:24" x14ac:dyDescent="0.25">
      <c r="A24" t="s">
        <v>47</v>
      </c>
      <c r="B24" t="s">
        <v>48</v>
      </c>
      <c r="C24">
        <v>1841</v>
      </c>
      <c r="D24" t="s">
        <v>9</v>
      </c>
      <c r="E24" t="s">
        <v>10</v>
      </c>
      <c r="F24" t="b">
        <v>0</v>
      </c>
      <c r="G24" t="b">
        <v>1</v>
      </c>
      <c r="L24" t="str">
        <f>_xlfn.IFNA(VLOOKUP(A24,LookupTable!A$1:O$200,1,FALSE),VLOOKUP(B24,LookupTable!A$1:O$200,1,FALSE))</f>
        <v>10JUN13-01-009</v>
      </c>
      <c r="M24" t="str">
        <f>_xlfn.IFNA(VLOOKUP(A24,LookupTable!A$1:O$200,2,FALSE),VLOOKUP(B24,LookupTable!A$1:O$200,2,FALSE))</f>
        <v>FL-LFT-W-BLK</v>
      </c>
      <c r="N24" t="str">
        <f>_xlfn.IFNA(VLOOKUP(A24,LookupTable!A$1:O$200,3,FALSE),VLOOKUP(B24,LookupTable!A$1:O$200,3,FALSE))</f>
        <v>Deepwater Horizon 2010</v>
      </c>
      <c r="O24" t="str">
        <f>_xlfn.IFNA(VLOOKUP(A24,LookupTable!A$1:O$200,5,FALSE),VLOOKUP(B24,LookupTable!A$1:O$200,5,FALSE))</f>
        <v>Pensacola, Florida</v>
      </c>
      <c r="P24">
        <f>_xlfn.IFNA(VLOOKUP(A24,LookupTable!A$1:O$200,6,FALSE),VLOOKUP(B24,LookupTable!A$1:O$200,6,FALSE))</f>
        <v>30.320820000000001</v>
      </c>
      <c r="Q24">
        <f>_xlfn.IFNA(VLOOKUP(A24,LookupTable!A$1:O$200,7,FALSE),VLOOKUP(B24,LookupTable!A$1:O$200,7,FALSE))</f>
        <v>-87.255989999999997</v>
      </c>
      <c r="R24" t="str">
        <f>_xlfn.IFNA(VLOOKUP(A24,LookupTable!A$1:O$200,9,FALSE),VLOOKUP(B24,LookupTable!A$1:O$200,9,FALSE))</f>
        <v>NULL</v>
      </c>
      <c r="S24" t="str">
        <f>_xlfn.IFNA(VLOOKUP(A24,LookupTable!A$1:O$200,10,FALSE),VLOOKUP(B24,LookupTable!A$1:O$200,10,FALSE))</f>
        <v>NULL</v>
      </c>
      <c r="T24" t="str">
        <f>_xlfn.IFNA(VLOOKUP(A24,LookupTable!A$1:O$200,11,FALSE),VLOOKUP(B24,LookupTable!A$1:O$200,11,FALSE))</f>
        <v>NULL</v>
      </c>
      <c r="U24" t="str">
        <f>_xlfn.IFNA(VLOOKUP(A24,LookupTable!A$1:O$200,12,FALSE),VLOOKUP(B24,LookupTable!A$1:O$200,12,FALSE))</f>
        <v>NULL</v>
      </c>
      <c r="V24" t="str">
        <f>_xlfn.IFNA(VLOOKUP(A24,LookupTable!A$1:O$200,13,FALSE),VLOOKUP(B24,LookupTable!A$1:O$200,13,FALSE))</f>
        <v>NULL</v>
      </c>
      <c r="W24" t="str">
        <f>_xlfn.IFNA(VLOOKUP(A24,LookupTable!A$1:O$200,14,FALSE),VLOOKUP(B24,LookupTable!A$1:O$200,14,FALSE))</f>
        <v>NULL</v>
      </c>
      <c r="X24" t="str">
        <f>_xlfn.IFNA(VLOOKUP(A24,LookupTable!A$1:O$200,15,FALSE),VLOOKUP(B24,LookupTable!A$1:O$200,15,FALSE))</f>
        <v>NULL</v>
      </c>
    </row>
    <row r="25" spans="1:24" x14ac:dyDescent="0.25">
      <c r="A25" t="s">
        <v>49</v>
      </c>
      <c r="B25" t="s">
        <v>8</v>
      </c>
      <c r="C25">
        <v>1004</v>
      </c>
      <c r="D25" t="s">
        <v>9</v>
      </c>
      <c r="E25" t="s">
        <v>10</v>
      </c>
      <c r="F25" t="b">
        <v>0</v>
      </c>
      <c r="G25" t="b">
        <v>1</v>
      </c>
      <c r="L25" t="str">
        <f>_xlfn.IFNA(VLOOKUP(A25,LookupTable!A$1:O$200,1,FALSE),VLOOKUP(B25,LookupTable!A$1:O$200,1,FALSE))</f>
        <v>10JUN13-01-011</v>
      </c>
      <c r="M25" t="str">
        <f>_xlfn.IFNA(VLOOKUP(A25,LookupTable!A$1:O$200,2,FALSE),VLOOKUP(B25,LookupTable!A$1:O$200,2,FALSE))</f>
        <v>AL-LFT-W-BLK</v>
      </c>
      <c r="N25" t="str">
        <f>_xlfn.IFNA(VLOOKUP(A25,LookupTable!A$1:O$200,3,FALSE),VLOOKUP(B25,LookupTable!A$1:O$200,3,FALSE))</f>
        <v>Deepwater Horizon 2010</v>
      </c>
      <c r="O25" t="str">
        <f>_xlfn.IFNA(VLOOKUP(A25,LookupTable!A$1:O$200,5,FALSE),VLOOKUP(B25,LookupTable!A$1:O$200,5,FALSE))</f>
        <v>Gulf Shores, Alabama</v>
      </c>
      <c r="P25">
        <f>_xlfn.IFNA(VLOOKUP(A25,LookupTable!A$1:O$200,6,FALSE),VLOOKUP(B25,LookupTable!A$1:O$200,6,FALSE))</f>
        <v>30.25469</v>
      </c>
      <c r="Q25">
        <f>_xlfn.IFNA(VLOOKUP(A25,LookupTable!A$1:O$200,7,FALSE),VLOOKUP(B25,LookupTable!A$1:O$200,7,FALSE))</f>
        <v>-87.813069999999996</v>
      </c>
      <c r="R25" t="str">
        <f>_xlfn.IFNA(VLOOKUP(A25,LookupTable!A$1:O$200,9,FALSE),VLOOKUP(B25,LookupTable!A$1:O$200,9,FALSE))</f>
        <v>NULL</v>
      </c>
      <c r="S25" t="str">
        <f>_xlfn.IFNA(VLOOKUP(A25,LookupTable!A$1:O$200,10,FALSE),VLOOKUP(B25,LookupTable!A$1:O$200,10,FALSE))</f>
        <v>NULL</v>
      </c>
      <c r="T25" t="str">
        <f>_xlfn.IFNA(VLOOKUP(A25,LookupTable!A$1:O$200,11,FALSE),VLOOKUP(B25,LookupTable!A$1:O$200,11,FALSE))</f>
        <v>NULL</v>
      </c>
      <c r="U25" t="str">
        <f>_xlfn.IFNA(VLOOKUP(A25,LookupTable!A$1:O$200,12,FALSE),VLOOKUP(B25,LookupTable!A$1:O$200,12,FALSE))</f>
        <v>NULL</v>
      </c>
      <c r="V25" t="str">
        <f>_xlfn.IFNA(VLOOKUP(A25,LookupTable!A$1:O$200,13,FALSE),VLOOKUP(B25,LookupTable!A$1:O$200,13,FALSE))</f>
        <v>NULL</v>
      </c>
      <c r="W25" t="str">
        <f>_xlfn.IFNA(VLOOKUP(A25,LookupTable!A$1:O$200,14,FALSE),VLOOKUP(B25,LookupTable!A$1:O$200,14,FALSE))</f>
        <v>NULL</v>
      </c>
      <c r="X25" t="str">
        <f>_xlfn.IFNA(VLOOKUP(A25,LookupTable!A$1:O$200,15,FALSE),VLOOKUP(B25,LookupTable!A$1:O$200,15,FALSE))</f>
        <v>NULL</v>
      </c>
    </row>
    <row r="26" spans="1:24" x14ac:dyDescent="0.25">
      <c r="A26" t="s">
        <v>50</v>
      </c>
      <c r="B26" t="s">
        <v>51</v>
      </c>
      <c r="C26">
        <v>2833</v>
      </c>
      <c r="D26" t="s">
        <v>9</v>
      </c>
      <c r="E26" t="s">
        <v>10</v>
      </c>
      <c r="F26" t="b">
        <v>0</v>
      </c>
      <c r="G26" t="b">
        <v>0</v>
      </c>
      <c r="L26" t="str">
        <f>_xlfn.IFNA(VLOOKUP(A26,LookupTable!A$1:O$200,1,FALSE),VLOOKUP(B26,LookupTable!A$1:O$200,1,FALSE))</f>
        <v>10AUG16-01-001</v>
      </c>
      <c r="M26" t="str">
        <f>_xlfn.IFNA(VLOOKUP(A26,LookupTable!A$1:O$200,2,FALSE),VLOOKUP(B26,LookupTable!A$1:O$200,2,FALSE))</f>
        <v>SAQMS-B-A</v>
      </c>
      <c r="N26" t="str">
        <f>_xlfn.IFNA(VLOOKUP(A26,LookupTable!A$1:O$200,3,FALSE),VLOOKUP(B26,LookupTable!A$1:O$200,3,FALSE))</f>
        <v>Swinomish 2010</v>
      </c>
      <c r="O26" t="str">
        <f>_xlfn.IFNA(VLOOKUP(A26,LookupTable!A$1:O$200,5,FALSE),VLOOKUP(B26,LookupTable!A$1:O$200,5,FALSE))</f>
        <v>SAQMS-1</v>
      </c>
      <c r="P26">
        <f>_xlfn.IFNA(VLOOKUP(A26,LookupTable!A$1:O$200,6,FALSE),VLOOKUP(B26,LookupTable!A$1:O$200,6,FALSE))</f>
        <v>48.460261000000003</v>
      </c>
      <c r="Q26">
        <f>_xlfn.IFNA(VLOOKUP(A26,LookupTable!A$1:O$200,7,FALSE),VLOOKUP(B26,LookupTable!A$1:O$200,7,FALSE))</f>
        <v>-122.52096899999999</v>
      </c>
      <c r="R26" t="str">
        <f>_xlfn.IFNA(VLOOKUP(A26,LookupTable!A$1:O$200,9,FALSE),VLOOKUP(B26,LookupTable!A$1:O$200,9,FALSE))</f>
        <v>NULL</v>
      </c>
      <c r="S26" t="str">
        <f>_xlfn.IFNA(VLOOKUP(A26,LookupTable!A$1:O$200,10,FALSE),VLOOKUP(B26,LookupTable!A$1:O$200,10,FALSE))</f>
        <v>NULL</v>
      </c>
      <c r="T26" t="str">
        <f>_xlfn.IFNA(VLOOKUP(A26,LookupTable!A$1:O$200,11,FALSE),VLOOKUP(B26,LookupTable!A$1:O$200,11,FALSE))</f>
        <v>NULL</v>
      </c>
      <c r="U26" t="str">
        <f>_xlfn.IFNA(VLOOKUP(A26,LookupTable!A$1:O$200,12,FALSE),VLOOKUP(B26,LookupTable!A$1:O$200,12,FALSE))</f>
        <v>NULL</v>
      </c>
      <c r="V26" t="str">
        <f>_xlfn.IFNA(VLOOKUP(A26,LookupTable!A$1:O$200,13,FALSE),VLOOKUP(B26,LookupTable!A$1:O$200,13,FALSE))</f>
        <v>NULL</v>
      </c>
      <c r="W26" t="str">
        <f>_xlfn.IFNA(VLOOKUP(A26,LookupTable!A$1:O$200,14,FALSE),VLOOKUP(B26,LookupTable!A$1:O$200,14,FALSE))</f>
        <v>NULL</v>
      </c>
      <c r="X26" t="str">
        <f>_xlfn.IFNA(VLOOKUP(A26,LookupTable!A$1:O$200,15,FALSE),VLOOKUP(B26,LookupTable!A$1:O$200,15,FALSE))</f>
        <v>NULL</v>
      </c>
    </row>
    <row r="27" spans="1:24" x14ac:dyDescent="0.25">
      <c r="A27" t="s">
        <v>52</v>
      </c>
      <c r="B27" t="s">
        <v>15</v>
      </c>
      <c r="C27">
        <v>2235</v>
      </c>
      <c r="D27" t="s">
        <v>9</v>
      </c>
      <c r="E27" t="s">
        <v>10</v>
      </c>
      <c r="F27" t="b">
        <v>0</v>
      </c>
      <c r="G27" t="b">
        <v>1</v>
      </c>
      <c r="L27" t="str">
        <f>_xlfn.IFNA(VLOOKUP(A27,LookupTable!A$1:O$200,1,FALSE),VLOOKUP(B27,LookupTable!A$1:O$200,1,FALSE))</f>
        <v>10JUN13-01-013</v>
      </c>
      <c r="M27" t="str">
        <f>_xlfn.IFNA(VLOOKUP(A27,LookupTable!A$1:O$200,2,FALSE),VLOOKUP(B27,LookupTable!A$1:O$200,2,FALSE))</f>
        <v>MS-LFT-W-BLK</v>
      </c>
      <c r="N27" t="str">
        <f>_xlfn.IFNA(VLOOKUP(A27,LookupTable!A$1:O$200,3,FALSE),VLOOKUP(B27,LookupTable!A$1:O$200,3,FALSE))</f>
        <v>Deepwater Horizon 2010</v>
      </c>
      <c r="O27" t="str">
        <f>_xlfn.IFNA(VLOOKUP(A27,LookupTable!A$1:O$200,5,FALSE),VLOOKUP(B27,LookupTable!A$1:O$200,5,FALSE))</f>
        <v>Gulfport, Mississippi</v>
      </c>
      <c r="P27">
        <f>_xlfn.IFNA(VLOOKUP(A27,LookupTable!A$1:O$200,6,FALSE),VLOOKUP(B27,LookupTable!A$1:O$200,6,FALSE))</f>
        <v>30.359310000000001</v>
      </c>
      <c r="Q27">
        <f>_xlfn.IFNA(VLOOKUP(A27,LookupTable!A$1:O$200,7,FALSE),VLOOKUP(B27,LookupTable!A$1:O$200,7,FALSE))</f>
        <v>-89.086169999999996</v>
      </c>
      <c r="R27" t="str">
        <f>_xlfn.IFNA(VLOOKUP(A27,LookupTable!A$1:O$200,9,FALSE),VLOOKUP(B27,LookupTable!A$1:O$200,9,FALSE))</f>
        <v>NULL</v>
      </c>
      <c r="S27" t="str">
        <f>_xlfn.IFNA(VLOOKUP(A27,LookupTable!A$1:O$200,10,FALSE),VLOOKUP(B27,LookupTable!A$1:O$200,10,FALSE))</f>
        <v>NULL</v>
      </c>
      <c r="T27" t="str">
        <f>_xlfn.IFNA(VLOOKUP(A27,LookupTable!A$1:O$200,11,FALSE),VLOOKUP(B27,LookupTable!A$1:O$200,11,FALSE))</f>
        <v>NULL</v>
      </c>
      <c r="U27" t="str">
        <f>_xlfn.IFNA(VLOOKUP(A27,LookupTable!A$1:O$200,12,FALSE),VLOOKUP(B27,LookupTable!A$1:O$200,12,FALSE))</f>
        <v>NULL</v>
      </c>
      <c r="V27" t="str">
        <f>_xlfn.IFNA(VLOOKUP(A27,LookupTable!A$1:O$200,13,FALSE),VLOOKUP(B27,LookupTable!A$1:O$200,13,FALSE))</f>
        <v>NULL</v>
      </c>
      <c r="W27" t="str">
        <f>_xlfn.IFNA(VLOOKUP(A27,LookupTable!A$1:O$200,14,FALSE),VLOOKUP(B27,LookupTable!A$1:O$200,14,FALSE))</f>
        <v>NULL</v>
      </c>
      <c r="X27" t="str">
        <f>_xlfn.IFNA(VLOOKUP(A27,LookupTable!A$1:O$200,15,FALSE),VLOOKUP(B27,LookupTable!A$1:O$200,15,FALSE))</f>
        <v>NULL</v>
      </c>
    </row>
    <row r="28" spans="1:24" x14ac:dyDescent="0.25">
      <c r="A28" t="s">
        <v>53</v>
      </c>
      <c r="B28" t="s">
        <v>19</v>
      </c>
      <c r="C28">
        <v>2066</v>
      </c>
      <c r="D28" t="s">
        <v>9</v>
      </c>
      <c r="E28" t="s">
        <v>10</v>
      </c>
      <c r="F28" t="b">
        <v>0</v>
      </c>
      <c r="G28" t="b">
        <v>1</v>
      </c>
      <c r="L28" t="str">
        <f>_xlfn.IFNA(VLOOKUP(A28,LookupTable!A$1:O$200,1,FALSE),VLOOKUP(B28,LookupTable!A$1:O$200,1,FALSE))</f>
        <v>10JUN13-01-015</v>
      </c>
      <c r="M28" t="str">
        <f>_xlfn.IFNA(VLOOKUP(A28,LookupTable!A$1:O$200,2,FALSE),VLOOKUP(B28,LookupTable!A$1:O$200,2,FALSE))</f>
        <v>LA-LFT-W-BLK</v>
      </c>
      <c r="N28" t="str">
        <f>_xlfn.IFNA(VLOOKUP(A28,LookupTable!A$1:O$200,3,FALSE),VLOOKUP(B28,LookupTable!A$1:O$200,3,FALSE))</f>
        <v>Deepwater Horizon 2010</v>
      </c>
      <c r="O28" t="str">
        <f>_xlfn.IFNA(VLOOKUP(A28,LookupTable!A$1:O$200,5,FALSE),VLOOKUP(B28,LookupTable!A$1:O$200,5,FALSE))</f>
        <v>Grand Isle, Louisiana</v>
      </c>
      <c r="P28">
        <f>_xlfn.IFNA(VLOOKUP(A28,LookupTable!A$1:O$200,6,FALSE),VLOOKUP(B28,LookupTable!A$1:O$200,6,FALSE))</f>
        <v>29.261099999999999</v>
      </c>
      <c r="Q28">
        <f>_xlfn.IFNA(VLOOKUP(A28,LookupTable!A$1:O$200,7,FALSE),VLOOKUP(B28,LookupTable!A$1:O$200,7,FALSE))</f>
        <v>-89.261099999999999</v>
      </c>
      <c r="R28" t="str">
        <f>_xlfn.IFNA(VLOOKUP(A28,LookupTable!A$1:O$200,9,FALSE),VLOOKUP(B28,LookupTable!A$1:O$200,9,FALSE))</f>
        <v>NULL</v>
      </c>
      <c r="S28" t="str">
        <f>_xlfn.IFNA(VLOOKUP(A28,LookupTable!A$1:O$200,10,FALSE),VLOOKUP(B28,LookupTable!A$1:O$200,10,FALSE))</f>
        <v>NULL</v>
      </c>
      <c r="T28" t="str">
        <f>_xlfn.IFNA(VLOOKUP(A28,LookupTable!A$1:O$200,11,FALSE),VLOOKUP(B28,LookupTable!A$1:O$200,11,FALSE))</f>
        <v>NULL</v>
      </c>
      <c r="U28" t="str">
        <f>_xlfn.IFNA(VLOOKUP(A28,LookupTable!A$1:O$200,12,FALSE),VLOOKUP(B28,LookupTable!A$1:O$200,12,FALSE))</f>
        <v>NULL</v>
      </c>
      <c r="V28" t="str">
        <f>_xlfn.IFNA(VLOOKUP(A28,LookupTable!A$1:O$200,13,FALSE),VLOOKUP(B28,LookupTable!A$1:O$200,13,FALSE))</f>
        <v>NULL</v>
      </c>
      <c r="W28" t="str">
        <f>_xlfn.IFNA(VLOOKUP(A28,LookupTable!A$1:O$200,14,FALSE),VLOOKUP(B28,LookupTable!A$1:O$200,14,FALSE))</f>
        <v>NULL</v>
      </c>
      <c r="X28" t="str">
        <f>_xlfn.IFNA(VLOOKUP(A28,LookupTable!A$1:O$200,15,FALSE),VLOOKUP(B28,LookupTable!A$1:O$200,15,FALSE))</f>
        <v>NULL</v>
      </c>
    </row>
    <row r="29" spans="1:24" x14ac:dyDescent="0.25">
      <c r="A29" t="s">
        <v>54</v>
      </c>
      <c r="B29" t="s">
        <v>48</v>
      </c>
      <c r="C29">
        <v>1841</v>
      </c>
      <c r="D29" t="s">
        <v>9</v>
      </c>
      <c r="E29" t="s">
        <v>10</v>
      </c>
      <c r="F29" t="b">
        <v>0</v>
      </c>
      <c r="G29" t="b">
        <v>1</v>
      </c>
      <c r="L29" t="str">
        <f>_xlfn.IFNA(VLOOKUP(A29,LookupTable!A$1:O$200,1,FALSE),VLOOKUP(B29,LookupTable!A$1:O$200,1,FALSE))</f>
        <v>10MAY17-01-009</v>
      </c>
      <c r="M29" t="str">
        <f>_xlfn.IFNA(VLOOKUP(A29,LookupTable!A$1:O$200,2,FALSE),VLOOKUP(B29,LookupTable!A$1:O$200,2,FALSE))</f>
        <v>FL-LFT-W-BLK</v>
      </c>
      <c r="N29" t="str">
        <f>_xlfn.IFNA(VLOOKUP(A29,LookupTable!A$1:O$200,3,FALSE),VLOOKUP(B29,LookupTable!A$1:O$200,3,FALSE))</f>
        <v>Deepwater Horizon 2010</v>
      </c>
      <c r="O29" t="str">
        <f>_xlfn.IFNA(VLOOKUP(A29,LookupTable!A$1:O$200,5,FALSE),VLOOKUP(B29,LookupTable!A$1:O$200,5,FALSE))</f>
        <v>Pensacola, Florida</v>
      </c>
      <c r="P29">
        <f>_xlfn.IFNA(VLOOKUP(A29,LookupTable!A$1:O$200,6,FALSE),VLOOKUP(B29,LookupTable!A$1:O$200,6,FALSE))</f>
        <v>30.320820000000001</v>
      </c>
      <c r="Q29">
        <f>_xlfn.IFNA(VLOOKUP(A29,LookupTable!A$1:O$200,7,FALSE),VLOOKUP(B29,LookupTable!A$1:O$200,7,FALSE))</f>
        <v>-87.255989999999997</v>
      </c>
      <c r="R29" t="str">
        <f>_xlfn.IFNA(VLOOKUP(A29,LookupTable!A$1:O$200,9,FALSE),VLOOKUP(B29,LookupTable!A$1:O$200,9,FALSE))</f>
        <v>NULL</v>
      </c>
      <c r="S29" t="str">
        <f>_xlfn.IFNA(VLOOKUP(A29,LookupTable!A$1:O$200,10,FALSE),VLOOKUP(B29,LookupTable!A$1:O$200,10,FALSE))</f>
        <v>NULL</v>
      </c>
      <c r="T29" t="str">
        <f>_xlfn.IFNA(VLOOKUP(A29,LookupTable!A$1:O$200,11,FALSE),VLOOKUP(B29,LookupTable!A$1:O$200,11,FALSE))</f>
        <v>NULL</v>
      </c>
      <c r="U29" t="str">
        <f>_xlfn.IFNA(VLOOKUP(A29,LookupTable!A$1:O$200,12,FALSE),VLOOKUP(B29,LookupTable!A$1:O$200,12,FALSE))</f>
        <v>NULL</v>
      </c>
      <c r="V29" t="str">
        <f>_xlfn.IFNA(VLOOKUP(A29,LookupTable!A$1:O$200,13,FALSE),VLOOKUP(B29,LookupTable!A$1:O$200,13,FALSE))</f>
        <v>NULL</v>
      </c>
      <c r="W29" t="str">
        <f>_xlfn.IFNA(VLOOKUP(A29,LookupTable!A$1:O$200,14,FALSE),VLOOKUP(B29,LookupTable!A$1:O$200,14,FALSE))</f>
        <v>NULL</v>
      </c>
      <c r="X29" t="str">
        <f>_xlfn.IFNA(VLOOKUP(A29,LookupTable!A$1:O$200,15,FALSE),VLOOKUP(B29,LookupTable!A$1:O$200,15,FALSE))</f>
        <v>NULL</v>
      </c>
    </row>
    <row r="30" spans="1:24" x14ac:dyDescent="0.25">
      <c r="A30" t="s">
        <v>55</v>
      </c>
      <c r="B30" t="s">
        <v>8</v>
      </c>
      <c r="C30">
        <v>1004</v>
      </c>
      <c r="D30" t="s">
        <v>9</v>
      </c>
      <c r="E30" t="s">
        <v>10</v>
      </c>
      <c r="F30" t="b">
        <v>0</v>
      </c>
      <c r="G30" t="b">
        <v>1</v>
      </c>
      <c r="L30" t="str">
        <f>_xlfn.IFNA(VLOOKUP(A30,LookupTable!A$1:O$200,1,FALSE),VLOOKUP(B30,LookupTable!A$1:O$200,1,FALSE))</f>
        <v>10MAY17-01-011</v>
      </c>
      <c r="M30" t="str">
        <f>_xlfn.IFNA(VLOOKUP(A30,LookupTable!A$1:O$200,2,FALSE),VLOOKUP(B30,LookupTable!A$1:O$200,2,FALSE))</f>
        <v>AL-LFT-W-BLK</v>
      </c>
      <c r="N30" t="str">
        <f>_xlfn.IFNA(VLOOKUP(A30,LookupTable!A$1:O$200,3,FALSE),VLOOKUP(B30,LookupTable!A$1:O$200,3,FALSE))</f>
        <v>Deepwater Horizon 2010</v>
      </c>
      <c r="O30" t="str">
        <f>_xlfn.IFNA(VLOOKUP(A30,LookupTable!A$1:O$200,5,FALSE),VLOOKUP(B30,LookupTable!A$1:O$200,5,FALSE))</f>
        <v>Gulf Shores, Alabama</v>
      </c>
      <c r="P30">
        <f>_xlfn.IFNA(VLOOKUP(A30,LookupTable!A$1:O$200,6,FALSE),VLOOKUP(B30,LookupTable!A$1:O$200,6,FALSE))</f>
        <v>30.25469</v>
      </c>
      <c r="Q30">
        <f>_xlfn.IFNA(VLOOKUP(A30,LookupTable!A$1:O$200,7,FALSE),VLOOKUP(B30,LookupTable!A$1:O$200,7,FALSE))</f>
        <v>-87.813069999999996</v>
      </c>
      <c r="R30" t="str">
        <f>_xlfn.IFNA(VLOOKUP(A30,LookupTable!A$1:O$200,9,FALSE),VLOOKUP(B30,LookupTable!A$1:O$200,9,FALSE))</f>
        <v>NULL</v>
      </c>
      <c r="S30" t="str">
        <f>_xlfn.IFNA(VLOOKUP(A30,LookupTable!A$1:O$200,10,FALSE),VLOOKUP(B30,LookupTable!A$1:O$200,10,FALSE))</f>
        <v>NULL</v>
      </c>
      <c r="T30" t="str">
        <f>_xlfn.IFNA(VLOOKUP(A30,LookupTable!A$1:O$200,11,FALSE),VLOOKUP(B30,LookupTable!A$1:O$200,11,FALSE))</f>
        <v>NULL</v>
      </c>
      <c r="U30" t="str">
        <f>_xlfn.IFNA(VLOOKUP(A30,LookupTable!A$1:O$200,12,FALSE),VLOOKUP(B30,LookupTable!A$1:O$200,12,FALSE))</f>
        <v>NULL</v>
      </c>
      <c r="V30" t="str">
        <f>_xlfn.IFNA(VLOOKUP(A30,LookupTable!A$1:O$200,13,FALSE),VLOOKUP(B30,LookupTable!A$1:O$200,13,FALSE))</f>
        <v>NULL</v>
      </c>
      <c r="W30" t="str">
        <f>_xlfn.IFNA(VLOOKUP(A30,LookupTable!A$1:O$200,14,FALSE),VLOOKUP(B30,LookupTable!A$1:O$200,14,FALSE))</f>
        <v>NULL</v>
      </c>
      <c r="X30" t="str">
        <f>_xlfn.IFNA(VLOOKUP(A30,LookupTable!A$1:O$200,15,FALSE),VLOOKUP(B30,LookupTable!A$1:O$200,15,FALSE))</f>
        <v>NULL</v>
      </c>
    </row>
    <row r="31" spans="1:24" x14ac:dyDescent="0.25">
      <c r="A31" t="s">
        <v>56</v>
      </c>
      <c r="B31" t="s">
        <v>15</v>
      </c>
      <c r="C31">
        <v>2235</v>
      </c>
      <c r="D31" t="s">
        <v>9</v>
      </c>
      <c r="E31" t="s">
        <v>10</v>
      </c>
      <c r="F31" t="b">
        <v>0</v>
      </c>
      <c r="G31" t="b">
        <v>1</v>
      </c>
      <c r="L31" t="str">
        <f>_xlfn.IFNA(VLOOKUP(A31,LookupTable!A$1:O$200,1,FALSE),VLOOKUP(B31,LookupTable!A$1:O$200,1,FALSE))</f>
        <v>10MAY17-01-013</v>
      </c>
      <c r="M31" t="str">
        <f>_xlfn.IFNA(VLOOKUP(A31,LookupTable!A$1:O$200,2,FALSE),VLOOKUP(B31,LookupTable!A$1:O$200,2,FALSE))</f>
        <v>MS-LFT-W-BLK</v>
      </c>
      <c r="N31" t="str">
        <f>_xlfn.IFNA(VLOOKUP(A31,LookupTable!A$1:O$200,3,FALSE),VLOOKUP(B31,LookupTable!A$1:O$200,3,FALSE))</f>
        <v>Deepwater Horizon 2010</v>
      </c>
      <c r="O31" t="str">
        <f>_xlfn.IFNA(VLOOKUP(A31,LookupTable!A$1:O$200,5,FALSE),VLOOKUP(B31,LookupTable!A$1:O$200,5,FALSE))</f>
        <v>Gulfport, Mississippi</v>
      </c>
      <c r="P31">
        <f>_xlfn.IFNA(VLOOKUP(A31,LookupTable!A$1:O$200,6,FALSE),VLOOKUP(B31,LookupTable!A$1:O$200,6,FALSE))</f>
        <v>30.359310000000001</v>
      </c>
      <c r="Q31">
        <f>_xlfn.IFNA(VLOOKUP(A31,LookupTable!A$1:O$200,7,FALSE),VLOOKUP(B31,LookupTable!A$1:O$200,7,FALSE))</f>
        <v>-89.086169999999996</v>
      </c>
      <c r="R31" t="str">
        <f>_xlfn.IFNA(VLOOKUP(A31,LookupTable!A$1:O$200,9,FALSE),VLOOKUP(B31,LookupTable!A$1:O$200,9,FALSE))</f>
        <v>NULL</v>
      </c>
      <c r="S31" t="str">
        <f>_xlfn.IFNA(VLOOKUP(A31,LookupTable!A$1:O$200,10,FALSE),VLOOKUP(B31,LookupTable!A$1:O$200,10,FALSE))</f>
        <v>NULL</v>
      </c>
      <c r="T31" t="str">
        <f>_xlfn.IFNA(VLOOKUP(A31,LookupTable!A$1:O$200,11,FALSE),VLOOKUP(B31,LookupTable!A$1:O$200,11,FALSE))</f>
        <v>NULL</v>
      </c>
      <c r="U31" t="str">
        <f>_xlfn.IFNA(VLOOKUP(A31,LookupTable!A$1:O$200,12,FALSE),VLOOKUP(B31,LookupTable!A$1:O$200,12,FALSE))</f>
        <v>NULL</v>
      </c>
      <c r="V31" t="str">
        <f>_xlfn.IFNA(VLOOKUP(A31,LookupTable!A$1:O$200,13,FALSE),VLOOKUP(B31,LookupTable!A$1:O$200,13,FALSE))</f>
        <v>NULL</v>
      </c>
      <c r="W31" t="str">
        <f>_xlfn.IFNA(VLOOKUP(A31,LookupTable!A$1:O$200,14,FALSE),VLOOKUP(B31,LookupTable!A$1:O$200,14,FALSE))</f>
        <v>NULL</v>
      </c>
      <c r="X31" t="str">
        <f>_xlfn.IFNA(VLOOKUP(A31,LookupTable!A$1:O$200,15,FALSE),VLOOKUP(B31,LookupTable!A$1:O$200,15,FALSE))</f>
        <v>NULL</v>
      </c>
    </row>
    <row r="32" spans="1:24" x14ac:dyDescent="0.25">
      <c r="A32" t="s">
        <v>57</v>
      </c>
      <c r="B32" t="s">
        <v>19</v>
      </c>
      <c r="C32">
        <v>2066</v>
      </c>
      <c r="D32" t="s">
        <v>9</v>
      </c>
      <c r="E32" t="s">
        <v>10</v>
      </c>
      <c r="F32" t="b">
        <v>0</v>
      </c>
      <c r="G32" t="b">
        <v>1</v>
      </c>
      <c r="L32" t="str">
        <f>_xlfn.IFNA(VLOOKUP(A32,LookupTable!A$1:O$200,1,FALSE),VLOOKUP(B32,LookupTable!A$1:O$200,1,FALSE))</f>
        <v>10MAY17-01-015</v>
      </c>
      <c r="M32" t="str">
        <f>_xlfn.IFNA(VLOOKUP(A32,LookupTable!A$1:O$200,2,FALSE),VLOOKUP(B32,LookupTable!A$1:O$200,2,FALSE))</f>
        <v>LA-LFT-W-BLK</v>
      </c>
      <c r="N32" t="str">
        <f>_xlfn.IFNA(VLOOKUP(A32,LookupTable!A$1:O$200,3,FALSE),VLOOKUP(B32,LookupTable!A$1:O$200,3,FALSE))</f>
        <v>Deepwater Horizon 2010</v>
      </c>
      <c r="O32" t="str">
        <f>_xlfn.IFNA(VLOOKUP(A32,LookupTable!A$1:O$200,5,FALSE),VLOOKUP(B32,LookupTable!A$1:O$200,5,FALSE))</f>
        <v>Grand Isle, Louisiana</v>
      </c>
      <c r="P32">
        <f>_xlfn.IFNA(VLOOKUP(A32,LookupTable!A$1:O$200,6,FALSE),VLOOKUP(B32,LookupTable!A$1:O$200,6,FALSE))</f>
        <v>29.261099999999999</v>
      </c>
      <c r="Q32">
        <f>_xlfn.IFNA(VLOOKUP(A32,LookupTable!A$1:O$200,7,FALSE),VLOOKUP(B32,LookupTable!A$1:O$200,7,FALSE))</f>
        <v>-89.261099999999999</v>
      </c>
      <c r="R32" t="str">
        <f>_xlfn.IFNA(VLOOKUP(A32,LookupTable!A$1:O$200,9,FALSE),VLOOKUP(B32,LookupTable!A$1:O$200,9,FALSE))</f>
        <v>NULL</v>
      </c>
      <c r="S32" t="str">
        <f>_xlfn.IFNA(VLOOKUP(A32,LookupTable!A$1:O$200,10,FALSE),VLOOKUP(B32,LookupTable!A$1:O$200,10,FALSE))</f>
        <v>NULL</v>
      </c>
      <c r="T32" t="str">
        <f>_xlfn.IFNA(VLOOKUP(A32,LookupTable!A$1:O$200,11,FALSE),VLOOKUP(B32,LookupTable!A$1:O$200,11,FALSE))</f>
        <v>NULL</v>
      </c>
      <c r="U32" t="str">
        <f>_xlfn.IFNA(VLOOKUP(A32,LookupTable!A$1:O$200,12,FALSE),VLOOKUP(B32,LookupTable!A$1:O$200,12,FALSE))</f>
        <v>NULL</v>
      </c>
      <c r="V32" t="str">
        <f>_xlfn.IFNA(VLOOKUP(A32,LookupTable!A$1:O$200,13,FALSE),VLOOKUP(B32,LookupTable!A$1:O$200,13,FALSE))</f>
        <v>NULL</v>
      </c>
      <c r="W32" t="str">
        <f>_xlfn.IFNA(VLOOKUP(A32,LookupTable!A$1:O$200,14,FALSE),VLOOKUP(B32,LookupTable!A$1:O$200,14,FALSE))</f>
        <v>NULL</v>
      </c>
      <c r="X32" t="str">
        <f>_xlfn.IFNA(VLOOKUP(A32,LookupTable!A$1:O$200,15,FALSE),VLOOKUP(B32,LookupTable!A$1:O$200,15,FALSE))</f>
        <v>NULL</v>
      </c>
    </row>
    <row r="33" spans="1:24" x14ac:dyDescent="0.25">
      <c r="A33" t="s">
        <v>58</v>
      </c>
      <c r="B33" t="s">
        <v>59</v>
      </c>
      <c r="C33">
        <v>1865</v>
      </c>
      <c r="D33" t="s">
        <v>9</v>
      </c>
      <c r="E33" t="s">
        <v>10</v>
      </c>
      <c r="F33" t="b">
        <v>0</v>
      </c>
      <c r="G33" t="b">
        <v>1</v>
      </c>
      <c r="L33" t="str">
        <f>_xlfn.IFNA(VLOOKUP(A33,LookupTable!A$1:O$200,1,FALSE),VLOOKUP(B33,LookupTable!A$1:O$200,1,FALSE))</f>
        <v>10OCT18-03-005</v>
      </c>
      <c r="M33" t="str">
        <f>_xlfn.IFNA(VLOOKUP(A33,LookupTable!A$1:O$200,2,FALSE),VLOOKUP(B33,LookupTable!A$1:O$200,2,FALSE))</f>
        <v>FL-W-B</v>
      </c>
      <c r="N33" t="str">
        <f>_xlfn.IFNA(VLOOKUP(A33,LookupTable!A$1:O$200,3,FALSE),VLOOKUP(B33,LookupTable!A$1:O$200,3,FALSE))</f>
        <v>Deepwater Horizon 2010</v>
      </c>
      <c r="O33" t="str">
        <f>_xlfn.IFNA(VLOOKUP(A33,LookupTable!A$1:O$200,5,FALSE),VLOOKUP(B33,LookupTable!A$1:O$200,5,FALSE))</f>
        <v>Pensacola, Florida</v>
      </c>
      <c r="P33">
        <f>_xlfn.IFNA(VLOOKUP(A33,LookupTable!A$1:O$200,6,FALSE),VLOOKUP(B33,LookupTable!A$1:O$200,6,FALSE))</f>
        <v>30.320820000000001</v>
      </c>
      <c r="Q33">
        <f>_xlfn.IFNA(VLOOKUP(A33,LookupTable!A$1:O$200,7,FALSE),VLOOKUP(B33,LookupTable!A$1:O$200,7,FALSE))</f>
        <v>-87.255989999999997</v>
      </c>
      <c r="R33" t="str">
        <f>_xlfn.IFNA(VLOOKUP(A33,LookupTable!A$1:O$200,9,FALSE),VLOOKUP(B33,LookupTable!A$1:O$200,9,FALSE))</f>
        <v>NULL</v>
      </c>
      <c r="S33" t="str">
        <f>_xlfn.IFNA(VLOOKUP(A33,LookupTable!A$1:O$200,10,FALSE),VLOOKUP(B33,LookupTable!A$1:O$200,10,FALSE))</f>
        <v>NULL</v>
      </c>
      <c r="T33" t="str">
        <f>_xlfn.IFNA(VLOOKUP(A33,LookupTable!A$1:O$200,11,FALSE),VLOOKUP(B33,LookupTable!A$1:O$200,11,FALSE))</f>
        <v>NULL</v>
      </c>
      <c r="U33" t="str">
        <f>_xlfn.IFNA(VLOOKUP(A33,LookupTable!A$1:O$200,12,FALSE),VLOOKUP(B33,LookupTable!A$1:O$200,12,FALSE))</f>
        <v>NULL</v>
      </c>
      <c r="V33" t="str">
        <f>_xlfn.IFNA(VLOOKUP(A33,LookupTable!A$1:O$200,13,FALSE),VLOOKUP(B33,LookupTable!A$1:O$200,13,FALSE))</f>
        <v>NULL</v>
      </c>
      <c r="W33" t="str">
        <f>_xlfn.IFNA(VLOOKUP(A33,LookupTable!A$1:O$200,14,FALSE),VLOOKUP(B33,LookupTable!A$1:O$200,14,FALSE))</f>
        <v>Sample Archive</v>
      </c>
      <c r="X33" t="str">
        <f>_xlfn.IFNA(VLOOKUP(A33,LookupTable!A$1:O$200,15,FALSE),VLOOKUP(B33,LookupTable!A$1:O$200,15,FALSE))</f>
        <v>NULL</v>
      </c>
    </row>
    <row r="34" spans="1:24" x14ac:dyDescent="0.25">
      <c r="A34" t="s">
        <v>60</v>
      </c>
      <c r="B34" t="s">
        <v>31</v>
      </c>
      <c r="C34">
        <v>2072</v>
      </c>
      <c r="D34" t="s">
        <v>9</v>
      </c>
      <c r="E34" t="s">
        <v>10</v>
      </c>
      <c r="F34" t="b">
        <v>0</v>
      </c>
      <c r="G34" t="b">
        <v>1</v>
      </c>
      <c r="L34" t="str">
        <f>_xlfn.IFNA(VLOOKUP(A34,LookupTable!A$1:O$200,1,FALSE),VLOOKUP(B34,LookupTable!A$1:O$200,1,FALSE))</f>
        <v>10OCT18-03-008</v>
      </c>
      <c r="M34" t="str">
        <f>_xlfn.IFNA(VLOOKUP(A34,LookupTable!A$1:O$200,2,FALSE),VLOOKUP(B34,LookupTable!A$1:O$200,2,FALSE))</f>
        <v>LA-W-B</v>
      </c>
      <c r="N34" t="str">
        <f>_xlfn.IFNA(VLOOKUP(A34,LookupTable!A$1:O$200,3,FALSE),VLOOKUP(B34,LookupTable!A$1:O$200,3,FALSE))</f>
        <v>Deepwater Horizon 2010</v>
      </c>
      <c r="O34" t="str">
        <f>_xlfn.IFNA(VLOOKUP(A34,LookupTable!A$1:O$200,5,FALSE),VLOOKUP(B34,LookupTable!A$1:O$200,5,FALSE))</f>
        <v>Grand Isle, Louisiana</v>
      </c>
      <c r="P34">
        <f>_xlfn.IFNA(VLOOKUP(A34,LookupTable!A$1:O$200,6,FALSE),VLOOKUP(B34,LookupTable!A$1:O$200,6,FALSE))</f>
        <v>29.261099999999999</v>
      </c>
      <c r="Q34">
        <f>_xlfn.IFNA(VLOOKUP(A34,LookupTable!A$1:O$200,7,FALSE),VLOOKUP(B34,LookupTable!A$1:O$200,7,FALSE))</f>
        <v>-89.261099999999999</v>
      </c>
      <c r="R34" t="str">
        <f>_xlfn.IFNA(VLOOKUP(A34,LookupTable!A$1:O$200,9,FALSE),VLOOKUP(B34,LookupTable!A$1:O$200,9,FALSE))</f>
        <v>NULL</v>
      </c>
      <c r="S34" t="str">
        <f>_xlfn.IFNA(VLOOKUP(A34,LookupTable!A$1:O$200,10,FALSE),VLOOKUP(B34,LookupTable!A$1:O$200,10,FALSE))</f>
        <v>NULL</v>
      </c>
      <c r="T34" t="str">
        <f>_xlfn.IFNA(VLOOKUP(A34,LookupTable!A$1:O$200,11,FALSE),VLOOKUP(B34,LookupTable!A$1:O$200,11,FALSE))</f>
        <v>NULL</v>
      </c>
      <c r="U34" t="str">
        <f>_xlfn.IFNA(VLOOKUP(A34,LookupTable!A$1:O$200,12,FALSE),VLOOKUP(B34,LookupTable!A$1:O$200,12,FALSE))</f>
        <v>NULL</v>
      </c>
      <c r="V34" t="str">
        <f>_xlfn.IFNA(VLOOKUP(A34,LookupTable!A$1:O$200,13,FALSE),VLOOKUP(B34,LookupTable!A$1:O$200,13,FALSE))</f>
        <v>NULL</v>
      </c>
      <c r="W34" t="str">
        <f>_xlfn.IFNA(VLOOKUP(A34,LookupTable!A$1:O$200,14,FALSE),VLOOKUP(B34,LookupTable!A$1:O$200,14,FALSE))</f>
        <v>Sample Archive</v>
      </c>
      <c r="X34" t="str">
        <f>_xlfn.IFNA(VLOOKUP(A34,LookupTable!A$1:O$200,15,FALSE),VLOOKUP(B34,LookupTable!A$1:O$200,15,FALSE))</f>
        <v>NULL</v>
      </c>
    </row>
    <row r="35" spans="1:24" x14ac:dyDescent="0.25">
      <c r="A35" t="s">
        <v>61</v>
      </c>
      <c r="B35" t="s">
        <v>62</v>
      </c>
      <c r="C35">
        <v>2831</v>
      </c>
      <c r="D35" t="s">
        <v>9</v>
      </c>
      <c r="E35" t="s">
        <v>10</v>
      </c>
      <c r="F35" t="b">
        <v>0</v>
      </c>
      <c r="G35" t="b">
        <v>0</v>
      </c>
      <c r="L35" t="str">
        <f>_xlfn.IFNA(VLOOKUP(A35,LookupTable!A$1:O$200,1,FALSE),VLOOKUP(B35,LookupTable!A$1:O$200,1,FALSE))</f>
        <v>10AUG16-01-002</v>
      </c>
      <c r="M35" t="str">
        <f>_xlfn.IFNA(VLOOKUP(A35,LookupTable!A$1:O$200,2,FALSE),VLOOKUP(B35,LookupTable!A$1:O$200,2,FALSE))</f>
        <v>SAQCC-B-A</v>
      </c>
      <c r="N35" t="str">
        <f>_xlfn.IFNA(VLOOKUP(A35,LookupTable!A$1:O$200,3,FALSE),VLOOKUP(B35,LookupTable!A$1:O$200,3,FALSE))</f>
        <v>Swinomish 2010</v>
      </c>
      <c r="O35" t="str">
        <f>_xlfn.IFNA(VLOOKUP(A35,LookupTable!A$1:O$200,5,FALSE),VLOOKUP(B35,LookupTable!A$1:O$200,5,FALSE))</f>
        <v>SAQCC-1</v>
      </c>
      <c r="P35">
        <f>_xlfn.IFNA(VLOOKUP(A35,LookupTable!A$1:O$200,6,FALSE),VLOOKUP(B35,LookupTable!A$1:O$200,6,FALSE))</f>
        <v>48.394184000000003</v>
      </c>
      <c r="Q35">
        <f>_xlfn.IFNA(VLOOKUP(A35,LookupTable!A$1:O$200,7,FALSE),VLOOKUP(B35,LookupTable!A$1:O$200,7,FALSE))</f>
        <v>-122.50014299999999</v>
      </c>
      <c r="R35" t="str">
        <f>_xlfn.IFNA(VLOOKUP(A35,LookupTable!A$1:O$200,9,FALSE),VLOOKUP(B35,LookupTable!A$1:O$200,9,FALSE))</f>
        <v>NULL</v>
      </c>
      <c r="S35" t="str">
        <f>_xlfn.IFNA(VLOOKUP(A35,LookupTable!A$1:O$200,10,FALSE),VLOOKUP(B35,LookupTable!A$1:O$200,10,FALSE))</f>
        <v>NULL</v>
      </c>
      <c r="T35" t="str">
        <f>_xlfn.IFNA(VLOOKUP(A35,LookupTable!A$1:O$200,11,FALSE),VLOOKUP(B35,LookupTable!A$1:O$200,11,FALSE))</f>
        <v>NULL</v>
      </c>
      <c r="U35" t="str">
        <f>_xlfn.IFNA(VLOOKUP(A35,LookupTable!A$1:O$200,12,FALSE),VLOOKUP(B35,LookupTable!A$1:O$200,12,FALSE))</f>
        <v>NULL</v>
      </c>
      <c r="V35" t="str">
        <f>_xlfn.IFNA(VLOOKUP(A35,LookupTable!A$1:O$200,13,FALSE),VLOOKUP(B35,LookupTable!A$1:O$200,13,FALSE))</f>
        <v>NULL</v>
      </c>
      <c r="W35" t="str">
        <f>_xlfn.IFNA(VLOOKUP(A35,LookupTable!A$1:O$200,14,FALSE),VLOOKUP(B35,LookupTable!A$1:O$200,14,FALSE))</f>
        <v>NULL</v>
      </c>
      <c r="X35" t="str">
        <f>_xlfn.IFNA(VLOOKUP(A35,LookupTable!A$1:O$200,15,FALSE),VLOOKUP(B35,LookupTable!A$1:O$200,15,FALSE))</f>
        <v>NULL</v>
      </c>
    </row>
    <row r="36" spans="1:24" x14ac:dyDescent="0.25">
      <c r="A36" t="s">
        <v>63</v>
      </c>
      <c r="B36" t="s">
        <v>48</v>
      </c>
      <c r="C36">
        <v>1841</v>
      </c>
      <c r="D36" t="s">
        <v>9</v>
      </c>
      <c r="E36" t="s">
        <v>10</v>
      </c>
      <c r="F36" t="b">
        <v>0</v>
      </c>
      <c r="G36" t="b">
        <v>1</v>
      </c>
      <c r="L36" t="str">
        <f>_xlfn.IFNA(VLOOKUP(A36,LookupTable!A$1:O$200,1,FALSE),VLOOKUP(B36,LookupTable!A$1:O$200,1,FALSE))</f>
        <v>10SEP11-01-009</v>
      </c>
      <c r="M36" t="str">
        <f>_xlfn.IFNA(VLOOKUP(A36,LookupTable!A$1:O$200,2,FALSE),VLOOKUP(B36,LookupTable!A$1:O$200,2,FALSE))</f>
        <v>FL-LFT-W-BLK</v>
      </c>
      <c r="N36" t="str">
        <f>_xlfn.IFNA(VLOOKUP(A36,LookupTable!A$1:O$200,3,FALSE),VLOOKUP(B36,LookupTable!A$1:O$200,3,FALSE))</f>
        <v>Deepwater Horizon 2010</v>
      </c>
      <c r="O36" t="str">
        <f>_xlfn.IFNA(VLOOKUP(A36,LookupTable!A$1:O$200,5,FALSE),VLOOKUP(B36,LookupTable!A$1:O$200,5,FALSE))</f>
        <v>Pensacola, Florida</v>
      </c>
      <c r="P36">
        <f>_xlfn.IFNA(VLOOKUP(A36,LookupTable!A$1:O$200,6,FALSE),VLOOKUP(B36,LookupTable!A$1:O$200,6,FALSE))</f>
        <v>30.320820000000001</v>
      </c>
      <c r="Q36">
        <f>_xlfn.IFNA(VLOOKUP(A36,LookupTable!A$1:O$200,7,FALSE),VLOOKUP(B36,LookupTable!A$1:O$200,7,FALSE))</f>
        <v>-87.255989999999997</v>
      </c>
      <c r="R36" t="str">
        <f>_xlfn.IFNA(VLOOKUP(A36,LookupTable!A$1:O$200,9,FALSE),VLOOKUP(B36,LookupTable!A$1:O$200,9,FALSE))</f>
        <v>NULL</v>
      </c>
      <c r="S36" t="str">
        <f>_xlfn.IFNA(VLOOKUP(A36,LookupTable!A$1:O$200,10,FALSE),VLOOKUP(B36,LookupTable!A$1:O$200,10,FALSE))</f>
        <v>NULL</v>
      </c>
      <c r="T36" t="str">
        <f>_xlfn.IFNA(VLOOKUP(A36,LookupTable!A$1:O$200,11,FALSE),VLOOKUP(B36,LookupTable!A$1:O$200,11,FALSE))</f>
        <v>NULL</v>
      </c>
      <c r="U36" t="str">
        <f>_xlfn.IFNA(VLOOKUP(A36,LookupTable!A$1:O$200,12,FALSE),VLOOKUP(B36,LookupTable!A$1:O$200,12,FALSE))</f>
        <v>NULL</v>
      </c>
      <c r="V36" t="str">
        <f>_xlfn.IFNA(VLOOKUP(A36,LookupTable!A$1:O$200,13,FALSE),VLOOKUP(B36,LookupTable!A$1:O$200,13,FALSE))</f>
        <v>NULL</v>
      </c>
      <c r="W36" t="str">
        <f>_xlfn.IFNA(VLOOKUP(A36,LookupTable!A$1:O$200,14,FALSE),VLOOKUP(B36,LookupTable!A$1:O$200,14,FALSE))</f>
        <v>NULL</v>
      </c>
      <c r="X36" t="str">
        <f>_xlfn.IFNA(VLOOKUP(A36,LookupTable!A$1:O$200,15,FALSE),VLOOKUP(B36,LookupTable!A$1:O$200,15,FALSE))</f>
        <v>NULL</v>
      </c>
    </row>
    <row r="37" spans="1:24" x14ac:dyDescent="0.25">
      <c r="A37" t="s">
        <v>64</v>
      </c>
      <c r="B37" t="s">
        <v>8</v>
      </c>
      <c r="C37">
        <v>1004</v>
      </c>
      <c r="D37" t="s">
        <v>9</v>
      </c>
      <c r="E37" t="s">
        <v>10</v>
      </c>
      <c r="F37" t="b">
        <v>0</v>
      </c>
      <c r="G37" t="b">
        <v>1</v>
      </c>
      <c r="L37" t="str">
        <f>_xlfn.IFNA(VLOOKUP(A37,LookupTable!A$1:O$200,1,FALSE),VLOOKUP(B37,LookupTable!A$1:O$200,1,FALSE))</f>
        <v>10SEP11-01-011</v>
      </c>
      <c r="M37" t="str">
        <f>_xlfn.IFNA(VLOOKUP(A37,LookupTable!A$1:O$200,2,FALSE),VLOOKUP(B37,LookupTable!A$1:O$200,2,FALSE))</f>
        <v>AL-LFT-W-BLK</v>
      </c>
      <c r="N37" t="str">
        <f>_xlfn.IFNA(VLOOKUP(A37,LookupTable!A$1:O$200,3,FALSE),VLOOKUP(B37,LookupTable!A$1:O$200,3,FALSE))</f>
        <v>Deepwater Horizon 2010</v>
      </c>
      <c r="O37" t="str">
        <f>_xlfn.IFNA(VLOOKUP(A37,LookupTable!A$1:O$200,5,FALSE),VLOOKUP(B37,LookupTable!A$1:O$200,5,FALSE))</f>
        <v>Gulf Shores, Alabama</v>
      </c>
      <c r="P37">
        <f>_xlfn.IFNA(VLOOKUP(A37,LookupTable!A$1:O$200,6,FALSE),VLOOKUP(B37,LookupTable!A$1:O$200,6,FALSE))</f>
        <v>30.25469</v>
      </c>
      <c r="Q37">
        <f>_xlfn.IFNA(VLOOKUP(A37,LookupTable!A$1:O$200,7,FALSE),VLOOKUP(B37,LookupTable!A$1:O$200,7,FALSE))</f>
        <v>-87.813069999999996</v>
      </c>
      <c r="R37" t="str">
        <f>_xlfn.IFNA(VLOOKUP(A37,LookupTable!A$1:O$200,9,FALSE),VLOOKUP(B37,LookupTable!A$1:O$200,9,FALSE))</f>
        <v>NULL</v>
      </c>
      <c r="S37" t="str">
        <f>_xlfn.IFNA(VLOOKUP(A37,LookupTable!A$1:O$200,10,FALSE),VLOOKUP(B37,LookupTable!A$1:O$200,10,FALSE))</f>
        <v>NULL</v>
      </c>
      <c r="T37" t="str">
        <f>_xlfn.IFNA(VLOOKUP(A37,LookupTable!A$1:O$200,11,FALSE),VLOOKUP(B37,LookupTable!A$1:O$200,11,FALSE))</f>
        <v>NULL</v>
      </c>
      <c r="U37" t="str">
        <f>_xlfn.IFNA(VLOOKUP(A37,LookupTable!A$1:O$200,12,FALSE),VLOOKUP(B37,LookupTable!A$1:O$200,12,FALSE))</f>
        <v>NULL</v>
      </c>
      <c r="V37" t="str">
        <f>_xlfn.IFNA(VLOOKUP(A37,LookupTable!A$1:O$200,13,FALSE),VLOOKUP(B37,LookupTable!A$1:O$200,13,FALSE))</f>
        <v>NULL</v>
      </c>
      <c r="W37" t="str">
        <f>_xlfn.IFNA(VLOOKUP(A37,LookupTable!A$1:O$200,14,FALSE),VLOOKUP(B37,LookupTable!A$1:O$200,14,FALSE))</f>
        <v>NULL</v>
      </c>
      <c r="X37" t="str">
        <f>_xlfn.IFNA(VLOOKUP(A37,LookupTable!A$1:O$200,15,FALSE),VLOOKUP(B37,LookupTable!A$1:O$200,15,FALSE))</f>
        <v>NULL</v>
      </c>
    </row>
    <row r="38" spans="1:24" x14ac:dyDescent="0.25">
      <c r="A38" t="s">
        <v>65</v>
      </c>
      <c r="B38" t="s">
        <v>15</v>
      </c>
      <c r="C38">
        <v>2235</v>
      </c>
      <c r="D38" t="s">
        <v>9</v>
      </c>
      <c r="E38" t="s">
        <v>10</v>
      </c>
      <c r="F38" t="b">
        <v>0</v>
      </c>
      <c r="G38" t="b">
        <v>1</v>
      </c>
      <c r="L38" t="str">
        <f>_xlfn.IFNA(VLOOKUP(A38,LookupTable!A$1:O$200,1,FALSE),VLOOKUP(B38,LookupTable!A$1:O$200,1,FALSE))</f>
        <v>10SEP11-01-013</v>
      </c>
      <c r="M38" t="str">
        <f>_xlfn.IFNA(VLOOKUP(A38,LookupTable!A$1:O$200,2,FALSE),VLOOKUP(B38,LookupTable!A$1:O$200,2,FALSE))</f>
        <v>MS-LFT-W-BLK</v>
      </c>
      <c r="N38" t="str">
        <f>_xlfn.IFNA(VLOOKUP(A38,LookupTable!A$1:O$200,3,FALSE),VLOOKUP(B38,LookupTable!A$1:O$200,3,FALSE))</f>
        <v>Deepwater Horizon 2010</v>
      </c>
      <c r="O38" t="str">
        <f>_xlfn.IFNA(VLOOKUP(A38,LookupTable!A$1:O$200,5,FALSE),VLOOKUP(B38,LookupTable!A$1:O$200,5,FALSE))</f>
        <v>Gulfport, Mississippi</v>
      </c>
      <c r="P38">
        <f>_xlfn.IFNA(VLOOKUP(A38,LookupTable!A$1:O$200,6,FALSE),VLOOKUP(B38,LookupTable!A$1:O$200,6,FALSE))</f>
        <v>30.359310000000001</v>
      </c>
      <c r="Q38">
        <f>_xlfn.IFNA(VLOOKUP(A38,LookupTable!A$1:O$200,7,FALSE),VLOOKUP(B38,LookupTable!A$1:O$200,7,FALSE))</f>
        <v>-89.086169999999996</v>
      </c>
      <c r="R38" t="str">
        <f>_xlfn.IFNA(VLOOKUP(A38,LookupTable!A$1:O$200,9,FALSE),VLOOKUP(B38,LookupTable!A$1:O$200,9,FALSE))</f>
        <v>NULL</v>
      </c>
      <c r="S38" t="str">
        <f>_xlfn.IFNA(VLOOKUP(A38,LookupTable!A$1:O$200,10,FALSE),VLOOKUP(B38,LookupTable!A$1:O$200,10,FALSE))</f>
        <v>NULL</v>
      </c>
      <c r="T38" t="str">
        <f>_xlfn.IFNA(VLOOKUP(A38,LookupTable!A$1:O$200,11,FALSE),VLOOKUP(B38,LookupTable!A$1:O$200,11,FALSE))</f>
        <v>NULL</v>
      </c>
      <c r="U38" t="str">
        <f>_xlfn.IFNA(VLOOKUP(A38,LookupTable!A$1:O$200,12,FALSE),VLOOKUP(B38,LookupTable!A$1:O$200,12,FALSE))</f>
        <v>NULL</v>
      </c>
      <c r="V38" t="str">
        <f>_xlfn.IFNA(VLOOKUP(A38,LookupTable!A$1:O$200,13,FALSE),VLOOKUP(B38,LookupTable!A$1:O$200,13,FALSE))</f>
        <v>NULL</v>
      </c>
      <c r="W38" t="str">
        <f>_xlfn.IFNA(VLOOKUP(A38,LookupTable!A$1:O$200,14,FALSE),VLOOKUP(B38,LookupTable!A$1:O$200,14,FALSE))</f>
        <v>NULL</v>
      </c>
      <c r="X38" t="str">
        <f>_xlfn.IFNA(VLOOKUP(A38,LookupTable!A$1:O$200,15,FALSE),VLOOKUP(B38,LookupTable!A$1:O$200,15,FALSE))</f>
        <v>NULL</v>
      </c>
    </row>
    <row r="39" spans="1:24" x14ac:dyDescent="0.25">
      <c r="A39" t="s">
        <v>66</v>
      </c>
      <c r="B39" t="s">
        <v>19</v>
      </c>
      <c r="C39">
        <v>2066</v>
      </c>
      <c r="D39" t="s">
        <v>9</v>
      </c>
      <c r="E39" t="s">
        <v>10</v>
      </c>
      <c r="F39" t="b">
        <v>0</v>
      </c>
      <c r="G39" t="b">
        <v>1</v>
      </c>
      <c r="L39" t="str">
        <f>_xlfn.IFNA(VLOOKUP(A39,LookupTable!A$1:O$200,1,FALSE),VLOOKUP(B39,LookupTable!A$1:O$200,1,FALSE))</f>
        <v>10SEP11-01-015</v>
      </c>
      <c r="M39" t="str">
        <f>_xlfn.IFNA(VLOOKUP(A39,LookupTable!A$1:O$200,2,FALSE),VLOOKUP(B39,LookupTable!A$1:O$200,2,FALSE))</f>
        <v>LA-LFT-W-BLK</v>
      </c>
      <c r="N39" t="str">
        <f>_xlfn.IFNA(VLOOKUP(A39,LookupTable!A$1:O$200,3,FALSE),VLOOKUP(B39,LookupTable!A$1:O$200,3,FALSE))</f>
        <v>Deepwater Horizon 2010</v>
      </c>
      <c r="O39" t="str">
        <f>_xlfn.IFNA(VLOOKUP(A39,LookupTable!A$1:O$200,5,FALSE),VLOOKUP(B39,LookupTable!A$1:O$200,5,FALSE))</f>
        <v>Grand Isle, Louisiana</v>
      </c>
      <c r="P39">
        <f>_xlfn.IFNA(VLOOKUP(A39,LookupTable!A$1:O$200,6,FALSE),VLOOKUP(B39,LookupTable!A$1:O$200,6,FALSE))</f>
        <v>29.261099999999999</v>
      </c>
      <c r="Q39">
        <f>_xlfn.IFNA(VLOOKUP(A39,LookupTable!A$1:O$200,7,FALSE),VLOOKUP(B39,LookupTable!A$1:O$200,7,FALSE))</f>
        <v>-89.261099999999999</v>
      </c>
      <c r="R39" t="str">
        <f>_xlfn.IFNA(VLOOKUP(A39,LookupTable!A$1:O$200,9,FALSE),VLOOKUP(B39,LookupTable!A$1:O$200,9,FALSE))</f>
        <v>NULL</v>
      </c>
      <c r="S39" t="str">
        <f>_xlfn.IFNA(VLOOKUP(A39,LookupTable!A$1:O$200,10,FALSE),VLOOKUP(B39,LookupTable!A$1:O$200,10,FALSE))</f>
        <v>NULL</v>
      </c>
      <c r="T39" t="str">
        <f>_xlfn.IFNA(VLOOKUP(A39,LookupTable!A$1:O$200,11,FALSE),VLOOKUP(B39,LookupTable!A$1:O$200,11,FALSE))</f>
        <v>NULL</v>
      </c>
      <c r="U39" t="str">
        <f>_xlfn.IFNA(VLOOKUP(A39,LookupTable!A$1:O$200,12,FALSE),VLOOKUP(B39,LookupTable!A$1:O$200,12,FALSE))</f>
        <v>NULL</v>
      </c>
      <c r="V39" t="str">
        <f>_xlfn.IFNA(VLOOKUP(A39,LookupTable!A$1:O$200,13,FALSE),VLOOKUP(B39,LookupTable!A$1:O$200,13,FALSE))</f>
        <v>NULL</v>
      </c>
      <c r="W39" t="str">
        <f>_xlfn.IFNA(VLOOKUP(A39,LookupTable!A$1:O$200,14,FALSE),VLOOKUP(B39,LookupTable!A$1:O$200,14,FALSE))</f>
        <v>NULL</v>
      </c>
      <c r="X39" t="str">
        <f>_xlfn.IFNA(VLOOKUP(A39,LookupTable!A$1:O$200,15,FALSE),VLOOKUP(B39,LookupTable!A$1:O$200,15,FALSE))</f>
        <v>NULL</v>
      </c>
    </row>
    <row r="40" spans="1:24" x14ac:dyDescent="0.25">
      <c r="A40" t="s">
        <v>67</v>
      </c>
      <c r="B40" t="s">
        <v>68</v>
      </c>
      <c r="C40">
        <v>2232</v>
      </c>
      <c r="D40" t="s">
        <v>9</v>
      </c>
      <c r="E40" t="s">
        <v>10</v>
      </c>
      <c r="F40" t="b">
        <v>0</v>
      </c>
      <c r="G40" t="b">
        <v>0</v>
      </c>
      <c r="L40" t="str">
        <f>_xlfn.IFNA(VLOOKUP(A40,LookupTable!A$1:O$200,1,FALSE),VLOOKUP(B40,LookupTable!A$1:O$200,1,FALSE))</f>
        <v>11FEB14-02-006</v>
      </c>
      <c r="M40" t="str">
        <f>_xlfn.IFNA(VLOOKUP(A40,LookupTable!A$1:O$200,2,FALSE),VLOOKUP(B40,LookupTable!A$1:O$200,2,FALSE))</f>
        <v>MS-Blk-Air</v>
      </c>
      <c r="N40" t="str">
        <f>_xlfn.IFNA(VLOOKUP(A40,LookupTable!A$1:O$200,3,FALSE),VLOOKUP(B40,LookupTable!A$1:O$200,3,FALSE))</f>
        <v>Deepwater Horizon 2011</v>
      </c>
      <c r="O40" t="str">
        <f>_xlfn.IFNA(VLOOKUP(A40,LookupTable!A$1:O$200,5,FALSE),VLOOKUP(B40,LookupTable!A$1:O$200,5,FALSE))</f>
        <v>Gulfport, Mississippi</v>
      </c>
      <c r="P40">
        <f>_xlfn.IFNA(VLOOKUP(A40,LookupTable!A$1:O$200,6,FALSE),VLOOKUP(B40,LookupTable!A$1:O$200,6,FALSE))</f>
        <v>30.359310000000001</v>
      </c>
      <c r="Q40">
        <f>_xlfn.IFNA(VLOOKUP(A40,LookupTable!A$1:O$200,7,FALSE),VLOOKUP(B40,LookupTable!A$1:O$200,7,FALSE))</f>
        <v>-89.086169999999996</v>
      </c>
      <c r="R40" t="str">
        <f>_xlfn.IFNA(VLOOKUP(A40,LookupTable!A$1:O$200,9,FALSE),VLOOKUP(B40,LookupTable!A$1:O$200,9,FALSE))</f>
        <v>NULL</v>
      </c>
      <c r="S40" t="str">
        <f>_xlfn.IFNA(VLOOKUP(A40,LookupTable!A$1:O$200,10,FALSE),VLOOKUP(B40,LookupTable!A$1:O$200,10,FALSE))</f>
        <v>NULL</v>
      </c>
      <c r="T40" t="str">
        <f>_xlfn.IFNA(VLOOKUP(A40,LookupTable!A$1:O$200,11,FALSE),VLOOKUP(B40,LookupTable!A$1:O$200,11,FALSE))</f>
        <v>NULL</v>
      </c>
      <c r="U40" t="str">
        <f>_xlfn.IFNA(VLOOKUP(A40,LookupTable!A$1:O$200,12,FALSE),VLOOKUP(B40,LookupTable!A$1:O$200,12,FALSE))</f>
        <v>NULL</v>
      </c>
      <c r="V40" t="str">
        <f>_xlfn.IFNA(VLOOKUP(A40,LookupTable!A$1:O$200,13,FALSE),VLOOKUP(B40,LookupTable!A$1:O$200,13,FALSE))</f>
        <v>NULL</v>
      </c>
      <c r="W40" t="str">
        <f>_xlfn.IFNA(VLOOKUP(A40,LookupTable!A$1:O$200,14,FALSE),VLOOKUP(B40,LookupTable!A$1:O$200,14,FALSE))</f>
        <v>NULL</v>
      </c>
      <c r="X40" t="str">
        <f>_xlfn.IFNA(VLOOKUP(A40,LookupTable!A$1:O$200,15,FALSE),VLOOKUP(B40,LookupTable!A$1:O$200,15,FALSE))</f>
        <v>NULL</v>
      </c>
    </row>
    <row r="41" spans="1:24" x14ac:dyDescent="0.25">
      <c r="A41" t="s">
        <v>69</v>
      </c>
      <c r="B41" t="s">
        <v>51</v>
      </c>
      <c r="C41">
        <v>2833</v>
      </c>
      <c r="D41" t="s">
        <v>9</v>
      </c>
      <c r="E41" t="s">
        <v>10</v>
      </c>
      <c r="F41" t="b">
        <v>0</v>
      </c>
      <c r="G41" t="b">
        <v>0</v>
      </c>
      <c r="L41" t="str">
        <f>_xlfn.IFNA(VLOOKUP(A41,LookupTable!A$1:O$200,1,FALSE),VLOOKUP(B41,LookupTable!A$1:O$200,1,FALSE))</f>
        <v>11JAN14-01-001</v>
      </c>
      <c r="M41" t="str">
        <f>_xlfn.IFNA(VLOOKUP(A41,LookupTable!A$1:O$200,2,FALSE),VLOOKUP(B41,LookupTable!A$1:O$200,2,FALSE))</f>
        <v>SAQMS-B-A</v>
      </c>
      <c r="N41" t="str">
        <f>_xlfn.IFNA(VLOOKUP(A41,LookupTable!A$1:O$200,3,FALSE),VLOOKUP(B41,LookupTable!A$1:O$200,3,FALSE))</f>
        <v>Swinomish 2011</v>
      </c>
      <c r="O41" t="str">
        <f>_xlfn.IFNA(VLOOKUP(A41,LookupTable!A$1:O$200,5,FALSE),VLOOKUP(B41,LookupTable!A$1:O$200,5,FALSE))</f>
        <v>SAQMS-1</v>
      </c>
      <c r="P41">
        <f>_xlfn.IFNA(VLOOKUP(A41,LookupTable!A$1:O$200,6,FALSE),VLOOKUP(B41,LookupTable!A$1:O$200,6,FALSE))</f>
        <v>48.460261000000003</v>
      </c>
      <c r="Q41">
        <f>_xlfn.IFNA(VLOOKUP(A41,LookupTable!A$1:O$200,7,FALSE),VLOOKUP(B41,LookupTable!A$1:O$200,7,FALSE))</f>
        <v>-122.52096899999999</v>
      </c>
      <c r="R41" t="str">
        <f>_xlfn.IFNA(VLOOKUP(A41,LookupTable!A$1:O$200,9,FALSE),VLOOKUP(B41,LookupTable!A$1:O$200,9,FALSE))</f>
        <v>NULL</v>
      </c>
      <c r="S41" t="str">
        <f>_xlfn.IFNA(VLOOKUP(A41,LookupTable!A$1:O$200,10,FALSE),VLOOKUP(B41,LookupTable!A$1:O$200,10,FALSE))</f>
        <v>NULL</v>
      </c>
      <c r="T41" t="str">
        <f>_xlfn.IFNA(VLOOKUP(A41,LookupTable!A$1:O$200,11,FALSE),VLOOKUP(B41,LookupTable!A$1:O$200,11,FALSE))</f>
        <v>NULL</v>
      </c>
      <c r="U41" t="str">
        <f>_xlfn.IFNA(VLOOKUP(A41,LookupTable!A$1:O$200,12,FALSE),VLOOKUP(B41,LookupTable!A$1:O$200,12,FALSE))</f>
        <v>NULL</v>
      </c>
      <c r="V41" t="str">
        <f>_xlfn.IFNA(VLOOKUP(A41,LookupTable!A$1:O$200,13,FALSE),VLOOKUP(B41,LookupTable!A$1:O$200,13,FALSE))</f>
        <v>NULL</v>
      </c>
      <c r="W41" t="str">
        <f>_xlfn.IFNA(VLOOKUP(A41,LookupTable!A$1:O$200,14,FALSE),VLOOKUP(B41,LookupTable!A$1:O$200,14,FALSE))</f>
        <v>NULL</v>
      </c>
      <c r="X41" t="str">
        <f>_xlfn.IFNA(VLOOKUP(A41,LookupTable!A$1:O$200,15,FALSE),VLOOKUP(B41,LookupTable!A$1:O$200,15,FALSE))</f>
        <v>NULL</v>
      </c>
    </row>
    <row r="42" spans="1:24" x14ac:dyDescent="0.25">
      <c r="A42" t="s">
        <v>70</v>
      </c>
      <c r="B42" t="s">
        <v>62</v>
      </c>
      <c r="C42">
        <v>2831</v>
      </c>
      <c r="D42" t="s">
        <v>9</v>
      </c>
      <c r="E42" t="s">
        <v>10</v>
      </c>
      <c r="F42" t="b">
        <v>0</v>
      </c>
      <c r="G42" t="b">
        <v>0</v>
      </c>
      <c r="L42" t="str">
        <f>_xlfn.IFNA(VLOOKUP(A42,LookupTable!A$1:O$200,1,FALSE),VLOOKUP(B42,LookupTable!A$1:O$200,1,FALSE))</f>
        <v>11JAN14-01-002</v>
      </c>
      <c r="M42" t="str">
        <f>_xlfn.IFNA(VLOOKUP(A42,LookupTable!A$1:O$200,2,FALSE),VLOOKUP(B42,LookupTable!A$1:O$200,2,FALSE))</f>
        <v>SAQCC-B-A</v>
      </c>
      <c r="N42" t="str">
        <f>_xlfn.IFNA(VLOOKUP(A42,LookupTable!A$1:O$200,3,FALSE),VLOOKUP(B42,LookupTable!A$1:O$200,3,FALSE))</f>
        <v>Swinomish 2011</v>
      </c>
      <c r="O42" t="str">
        <f>_xlfn.IFNA(VLOOKUP(A42,LookupTable!A$1:O$200,5,FALSE),VLOOKUP(B42,LookupTable!A$1:O$200,5,FALSE))</f>
        <v>SAQCC-1</v>
      </c>
      <c r="P42">
        <f>_xlfn.IFNA(VLOOKUP(A42,LookupTable!A$1:O$200,6,FALSE),VLOOKUP(B42,LookupTable!A$1:O$200,6,FALSE))</f>
        <v>48.394184000000003</v>
      </c>
      <c r="Q42">
        <f>_xlfn.IFNA(VLOOKUP(A42,LookupTable!A$1:O$200,7,FALSE),VLOOKUP(B42,LookupTable!A$1:O$200,7,FALSE))</f>
        <v>-122.50014299999999</v>
      </c>
      <c r="R42" t="str">
        <f>_xlfn.IFNA(VLOOKUP(A42,LookupTable!A$1:O$200,9,FALSE),VLOOKUP(B42,LookupTable!A$1:O$200,9,FALSE))</f>
        <v>NULL</v>
      </c>
      <c r="S42" t="str">
        <f>_xlfn.IFNA(VLOOKUP(A42,LookupTable!A$1:O$200,10,FALSE),VLOOKUP(B42,LookupTable!A$1:O$200,10,FALSE))</f>
        <v>NULL</v>
      </c>
      <c r="T42" t="str">
        <f>_xlfn.IFNA(VLOOKUP(A42,LookupTable!A$1:O$200,11,FALSE),VLOOKUP(B42,LookupTable!A$1:O$200,11,FALSE))</f>
        <v>NULL</v>
      </c>
      <c r="U42" t="str">
        <f>_xlfn.IFNA(VLOOKUP(A42,LookupTable!A$1:O$200,12,FALSE),VLOOKUP(B42,LookupTable!A$1:O$200,12,FALSE))</f>
        <v>NULL</v>
      </c>
      <c r="V42" t="str">
        <f>_xlfn.IFNA(VLOOKUP(A42,LookupTable!A$1:O$200,13,FALSE),VLOOKUP(B42,LookupTable!A$1:O$200,13,FALSE))</f>
        <v>NULL</v>
      </c>
      <c r="W42" t="str">
        <f>_xlfn.IFNA(VLOOKUP(A42,LookupTable!A$1:O$200,14,FALSE),VLOOKUP(B42,LookupTable!A$1:O$200,14,FALSE))</f>
        <v>NULL</v>
      </c>
      <c r="X42" t="str">
        <f>_xlfn.IFNA(VLOOKUP(A42,LookupTable!A$1:O$200,15,FALSE),VLOOKUP(B42,LookupTable!A$1:O$200,15,FALSE))</f>
        <v>NULL</v>
      </c>
    </row>
    <row r="43" spans="1:24" x14ac:dyDescent="0.25">
      <c r="A43" t="s">
        <v>71</v>
      </c>
      <c r="B43" t="s">
        <v>48</v>
      </c>
      <c r="C43">
        <v>1841</v>
      </c>
      <c r="D43" t="s">
        <v>9</v>
      </c>
      <c r="E43" t="s">
        <v>10</v>
      </c>
      <c r="F43" t="b">
        <v>0</v>
      </c>
      <c r="G43" t="b">
        <v>1</v>
      </c>
      <c r="L43" t="str">
        <f>_xlfn.IFNA(VLOOKUP(A43,LookupTable!A$1:O$200,1,FALSE),VLOOKUP(B43,LookupTable!A$1:O$200,1,FALSE))</f>
        <v>10JUL11-01-009</v>
      </c>
      <c r="M43" t="str">
        <f>_xlfn.IFNA(VLOOKUP(A43,LookupTable!A$1:O$200,2,FALSE),VLOOKUP(B43,LookupTable!A$1:O$200,2,FALSE))</f>
        <v>FL-LFT-W-BLK</v>
      </c>
      <c r="N43" t="str">
        <f>_xlfn.IFNA(VLOOKUP(A43,LookupTable!A$1:O$200,3,FALSE),VLOOKUP(B43,LookupTable!A$1:O$200,3,FALSE))</f>
        <v>Deepwater Horizon 2010</v>
      </c>
      <c r="O43" t="str">
        <f>_xlfn.IFNA(VLOOKUP(A43,LookupTable!A$1:O$200,5,FALSE),VLOOKUP(B43,LookupTable!A$1:O$200,5,FALSE))</f>
        <v>Pensacola, Florida</v>
      </c>
      <c r="P43">
        <f>_xlfn.IFNA(VLOOKUP(A43,LookupTable!A$1:O$200,6,FALSE),VLOOKUP(B43,LookupTable!A$1:O$200,6,FALSE))</f>
        <v>30.320820000000001</v>
      </c>
      <c r="Q43">
        <f>_xlfn.IFNA(VLOOKUP(A43,LookupTable!A$1:O$200,7,FALSE),VLOOKUP(B43,LookupTable!A$1:O$200,7,FALSE))</f>
        <v>-87.255989999999997</v>
      </c>
      <c r="R43" t="str">
        <f>_xlfn.IFNA(VLOOKUP(A43,LookupTable!A$1:O$200,9,FALSE),VLOOKUP(B43,LookupTable!A$1:O$200,9,FALSE))</f>
        <v>NULL</v>
      </c>
      <c r="S43" t="str">
        <f>_xlfn.IFNA(VLOOKUP(A43,LookupTable!A$1:O$200,10,FALSE),VLOOKUP(B43,LookupTable!A$1:O$200,10,FALSE))</f>
        <v>NULL</v>
      </c>
      <c r="T43" t="str">
        <f>_xlfn.IFNA(VLOOKUP(A43,LookupTable!A$1:O$200,11,FALSE),VLOOKUP(B43,LookupTable!A$1:O$200,11,FALSE))</f>
        <v>NULL</v>
      </c>
      <c r="U43" t="str">
        <f>_xlfn.IFNA(VLOOKUP(A43,LookupTable!A$1:O$200,12,FALSE),VLOOKUP(B43,LookupTable!A$1:O$200,12,FALSE))</f>
        <v>NULL</v>
      </c>
      <c r="V43" t="str">
        <f>_xlfn.IFNA(VLOOKUP(A43,LookupTable!A$1:O$200,13,FALSE),VLOOKUP(B43,LookupTable!A$1:O$200,13,FALSE))</f>
        <v>NULL</v>
      </c>
      <c r="W43" t="str">
        <f>_xlfn.IFNA(VLOOKUP(A43,LookupTable!A$1:O$200,14,FALSE),VLOOKUP(B43,LookupTable!A$1:O$200,14,FALSE))</f>
        <v>NULL</v>
      </c>
      <c r="X43" t="str">
        <f>_xlfn.IFNA(VLOOKUP(A43,LookupTable!A$1:O$200,15,FALSE),VLOOKUP(B43,LookupTable!A$1:O$200,15,FALSE))</f>
        <v>NULL</v>
      </c>
    </row>
    <row r="44" spans="1:24" x14ac:dyDescent="0.25">
      <c r="A44" t="s">
        <v>72</v>
      </c>
      <c r="B44" t="s">
        <v>73</v>
      </c>
      <c r="C44">
        <v>1840</v>
      </c>
      <c r="D44" t="s">
        <v>9</v>
      </c>
      <c r="E44" t="s">
        <v>10</v>
      </c>
      <c r="F44" t="b">
        <v>0</v>
      </c>
      <c r="G44" t="b">
        <v>0</v>
      </c>
      <c r="L44" t="str">
        <f>_xlfn.IFNA(VLOOKUP(A44,LookupTable!A$1:O$200,1,FALSE),VLOOKUP(B44,LookupTable!A$1:O$200,1,FALSE))</f>
        <v>10JUL11-01-010</v>
      </c>
      <c r="M44" t="str">
        <f>_xlfn.IFNA(VLOOKUP(A44,LookupTable!A$1:O$200,2,FALSE),VLOOKUP(B44,LookupTable!A$1:O$200,2,FALSE))</f>
        <v>FL-LFT-A-BLK</v>
      </c>
      <c r="N44" t="str">
        <f>_xlfn.IFNA(VLOOKUP(A44,LookupTable!A$1:O$200,3,FALSE),VLOOKUP(B44,LookupTable!A$1:O$200,3,FALSE))</f>
        <v>Deepwater Horizon 2010</v>
      </c>
      <c r="O44" t="str">
        <f>_xlfn.IFNA(VLOOKUP(A44,LookupTable!A$1:O$200,5,FALSE),VLOOKUP(B44,LookupTable!A$1:O$200,5,FALSE))</f>
        <v>Pensacola, Florida</v>
      </c>
      <c r="P44">
        <f>_xlfn.IFNA(VLOOKUP(A44,LookupTable!A$1:O$200,6,FALSE),VLOOKUP(B44,LookupTable!A$1:O$200,6,FALSE))</f>
        <v>30.320820000000001</v>
      </c>
      <c r="Q44">
        <f>_xlfn.IFNA(VLOOKUP(A44,LookupTable!A$1:O$200,7,FALSE),VLOOKUP(B44,LookupTable!A$1:O$200,7,FALSE))</f>
        <v>-87.255989999999997</v>
      </c>
      <c r="R44" t="str">
        <f>_xlfn.IFNA(VLOOKUP(A44,LookupTable!A$1:O$200,9,FALSE),VLOOKUP(B44,LookupTable!A$1:O$200,9,FALSE))</f>
        <v>NULL</v>
      </c>
      <c r="S44" t="str">
        <f>_xlfn.IFNA(VLOOKUP(A44,LookupTable!A$1:O$200,10,FALSE),VLOOKUP(B44,LookupTable!A$1:O$200,10,FALSE))</f>
        <v>NULL</v>
      </c>
      <c r="T44" t="str">
        <f>_xlfn.IFNA(VLOOKUP(A44,LookupTable!A$1:O$200,11,FALSE),VLOOKUP(B44,LookupTable!A$1:O$200,11,FALSE))</f>
        <v>NULL</v>
      </c>
      <c r="U44" t="str">
        <f>_xlfn.IFNA(VLOOKUP(A44,LookupTable!A$1:O$200,12,FALSE),VLOOKUP(B44,LookupTable!A$1:O$200,12,FALSE))</f>
        <v>NULL</v>
      </c>
      <c r="V44" t="str">
        <f>_xlfn.IFNA(VLOOKUP(A44,LookupTable!A$1:O$200,13,FALSE),VLOOKUP(B44,LookupTable!A$1:O$200,13,FALSE))</f>
        <v>NULL</v>
      </c>
      <c r="W44" t="str">
        <f>_xlfn.IFNA(VLOOKUP(A44,LookupTable!A$1:O$200,14,FALSE),VLOOKUP(B44,LookupTable!A$1:O$200,14,FALSE))</f>
        <v>NULL</v>
      </c>
      <c r="X44" t="str">
        <f>_xlfn.IFNA(VLOOKUP(A44,LookupTable!A$1:O$200,15,FALSE),VLOOKUP(B44,LookupTable!A$1:O$200,15,FALSE))</f>
        <v>NULL</v>
      </c>
    </row>
    <row r="45" spans="1:24" x14ac:dyDescent="0.25">
      <c r="A45" t="s">
        <v>74</v>
      </c>
      <c r="B45" t="s">
        <v>75</v>
      </c>
      <c r="C45">
        <v>889</v>
      </c>
      <c r="D45" t="s">
        <v>9</v>
      </c>
      <c r="E45" t="s">
        <v>76</v>
      </c>
      <c r="F45" t="b">
        <v>0</v>
      </c>
      <c r="G45" t="b">
        <v>0</v>
      </c>
      <c r="L45" t="str">
        <f>_xlfn.IFNA(VLOOKUP(A45,LookupTable!A$1:O$200,1,FALSE),VLOOKUP(B45,LookupTable!A$1:O$200,1,FALSE))</f>
        <v>A160139</v>
      </c>
      <c r="M45" t="str">
        <f>_xlfn.IFNA(VLOOKUP(A45,LookupTable!A$1:O$200,2,FALSE),VLOOKUP(B45,LookupTable!A$1:O$200,2,FALSE))</f>
        <v>RM3.5W F1.2</v>
      </c>
      <c r="N45" t="str">
        <f>_xlfn.IFNA(VLOOKUP(A45,LookupTable!A$1:O$200,3,FALSE),VLOOKUP(B45,LookupTable!A$1:O$200,3,FALSE))</f>
        <v>PH 2014 EDA</v>
      </c>
      <c r="O45" t="str">
        <f>_xlfn.IFNA(VLOOKUP(A45,LookupTable!A$1:O$200,5,FALSE),VLOOKUP(B45,LookupTable!A$1:O$200,5,FALSE))</f>
        <v>Sauvie West</v>
      </c>
      <c r="P45">
        <f>_xlfn.IFNA(VLOOKUP(A45,LookupTable!A$1:O$200,6,FALSE),VLOOKUP(B45,LookupTable!A$1:O$200,6,FALSE))</f>
        <v>45.597909999999999</v>
      </c>
      <c r="Q45">
        <f>_xlfn.IFNA(VLOOKUP(A45,LookupTable!A$1:O$200,7,FALSE),VLOOKUP(B45,LookupTable!A$1:O$200,7,FALSE))</f>
        <v>-122.78128</v>
      </c>
      <c r="R45" t="str">
        <f>_xlfn.IFNA(VLOOKUP(A45,LookupTable!A$1:O$200,9,FALSE),VLOOKUP(B45,LookupTable!A$1:O$200,9,FALSE))</f>
        <v>A150260</v>
      </c>
      <c r="S45" t="str">
        <f>_xlfn.IFNA(VLOOKUP(A45,LookupTable!A$1:O$200,10,FALSE),VLOOKUP(B45,LookupTable!A$1:O$200,10,FALSE))</f>
        <v>RM3.5W F1</v>
      </c>
      <c r="T45" t="str">
        <f>_xlfn.IFNA(VLOOKUP(A45,LookupTable!A$1:O$200,11,FALSE),VLOOKUP(B45,LookupTable!A$1:O$200,11,FALSE))</f>
        <v>Sauvie West</v>
      </c>
      <c r="U45">
        <f>_xlfn.IFNA(VLOOKUP(A45,LookupTable!A$1:O$200,12,FALSE),VLOOKUP(B45,LookupTable!A$1:O$200,12,FALSE))</f>
        <v>45.597909999999999</v>
      </c>
      <c r="V45">
        <f>_xlfn.IFNA(VLOOKUP(A45,LookupTable!A$1:O$200,13,FALSE),VLOOKUP(B45,LookupTable!A$1:O$200,13,FALSE))</f>
        <v>-122.78128</v>
      </c>
      <c r="W45" t="str">
        <f>_xlfn.IFNA(VLOOKUP(A45,LookupTable!A$1:O$200,14,FALSE),VLOOKUP(B45,LookupTable!A$1:O$200,14,FALSE))</f>
        <v>GC-MS - RTL DRS Screening - 1418 analytes, SARL Submission</v>
      </c>
      <c r="X45" t="str">
        <f>_xlfn.IFNA(VLOOKUP(A45,LookupTable!A$1:O$200,15,FALSE),VLOOKUP(B45,LookupTable!A$1:O$200,15,FALSE))</f>
        <v>GC-MS - RTL DRS Screening - 1418 analytes, GC-QQQ - 55 PAHs, SARL Submission</v>
      </c>
    </row>
    <row r="46" spans="1:24" x14ac:dyDescent="0.25">
      <c r="A46" t="s">
        <v>77</v>
      </c>
      <c r="B46" t="s">
        <v>78</v>
      </c>
      <c r="C46">
        <v>891</v>
      </c>
      <c r="D46" t="s">
        <v>9</v>
      </c>
      <c r="E46" t="s">
        <v>76</v>
      </c>
      <c r="F46" t="b">
        <v>0</v>
      </c>
      <c r="G46" t="b">
        <v>0</v>
      </c>
      <c r="L46" t="str">
        <f>_xlfn.IFNA(VLOOKUP(A46,LookupTable!A$1:O$200,1,FALSE),VLOOKUP(B46,LookupTable!A$1:O$200,1,FALSE))</f>
        <v>A160141</v>
      </c>
      <c r="M46" t="str">
        <f>_xlfn.IFNA(VLOOKUP(A46,LookupTable!A$1:O$200,2,FALSE),VLOOKUP(B46,LookupTable!A$1:O$200,2,FALSE))</f>
        <v>RM3.5W F1.4</v>
      </c>
      <c r="N46" t="str">
        <f>_xlfn.IFNA(VLOOKUP(A46,LookupTable!A$1:O$200,3,FALSE),VLOOKUP(B46,LookupTable!A$1:O$200,3,FALSE))</f>
        <v>PH 2014 EDA</v>
      </c>
      <c r="O46" t="str">
        <f>_xlfn.IFNA(VLOOKUP(A46,LookupTable!A$1:O$200,5,FALSE),VLOOKUP(B46,LookupTable!A$1:O$200,5,FALSE))</f>
        <v>Sauvie West</v>
      </c>
      <c r="P46">
        <f>_xlfn.IFNA(VLOOKUP(A46,LookupTable!A$1:O$200,6,FALSE),VLOOKUP(B46,LookupTable!A$1:O$200,6,FALSE))</f>
        <v>45.597909999999999</v>
      </c>
      <c r="Q46">
        <f>_xlfn.IFNA(VLOOKUP(A46,LookupTable!A$1:O$200,7,FALSE),VLOOKUP(B46,LookupTable!A$1:O$200,7,FALSE))</f>
        <v>-122.78128</v>
      </c>
      <c r="R46" t="str">
        <f>_xlfn.IFNA(VLOOKUP(A46,LookupTable!A$1:O$200,9,FALSE),VLOOKUP(B46,LookupTable!A$1:O$200,9,FALSE))</f>
        <v>A150260</v>
      </c>
      <c r="S46" t="str">
        <f>_xlfn.IFNA(VLOOKUP(A46,LookupTable!A$1:O$200,10,FALSE),VLOOKUP(B46,LookupTable!A$1:O$200,10,FALSE))</f>
        <v>RM3.5W F1</v>
      </c>
      <c r="T46" t="str">
        <f>_xlfn.IFNA(VLOOKUP(A46,LookupTable!A$1:O$200,11,FALSE),VLOOKUP(B46,LookupTable!A$1:O$200,11,FALSE))</f>
        <v>Sauvie West</v>
      </c>
      <c r="U46">
        <f>_xlfn.IFNA(VLOOKUP(A46,LookupTable!A$1:O$200,12,FALSE),VLOOKUP(B46,LookupTable!A$1:O$200,12,FALSE))</f>
        <v>45.597909999999999</v>
      </c>
      <c r="V46">
        <f>_xlfn.IFNA(VLOOKUP(A46,LookupTable!A$1:O$200,13,FALSE),VLOOKUP(B46,LookupTable!A$1:O$200,13,FALSE))</f>
        <v>-122.78128</v>
      </c>
      <c r="W46" t="str">
        <f>_xlfn.IFNA(VLOOKUP(A46,LookupTable!A$1:O$200,14,FALSE),VLOOKUP(B46,LookupTable!A$1:O$200,14,FALSE))</f>
        <v>GC-MS - RTL DRS Screening - 1418 analytes, SARL Submission</v>
      </c>
      <c r="X46" t="str">
        <f>_xlfn.IFNA(VLOOKUP(A46,LookupTable!A$1:O$200,15,FALSE),VLOOKUP(B46,LookupTable!A$1:O$200,15,FALSE))</f>
        <v>GC-MS - RTL DRS Screening - 1418 analytes, GC-QQQ - 55 PAHs, SARL Submission</v>
      </c>
    </row>
    <row r="47" spans="1:24" x14ac:dyDescent="0.25">
      <c r="A47" t="s">
        <v>79</v>
      </c>
      <c r="B47" t="s">
        <v>80</v>
      </c>
      <c r="C47">
        <v>890</v>
      </c>
      <c r="D47" t="s">
        <v>9</v>
      </c>
      <c r="E47" t="s">
        <v>76</v>
      </c>
      <c r="F47" t="b">
        <v>0</v>
      </c>
      <c r="G47" t="b">
        <v>0</v>
      </c>
      <c r="L47" t="str">
        <f>_xlfn.IFNA(VLOOKUP(A47,LookupTable!A$1:O$200,1,FALSE),VLOOKUP(B47,LookupTable!A$1:O$200,1,FALSE))</f>
        <v>A160140</v>
      </c>
      <c r="M47" t="str">
        <f>_xlfn.IFNA(VLOOKUP(A47,LookupTable!A$1:O$200,2,FALSE),VLOOKUP(B47,LookupTable!A$1:O$200,2,FALSE))</f>
        <v>RM3.5W F1.3</v>
      </c>
      <c r="N47" t="str">
        <f>_xlfn.IFNA(VLOOKUP(A47,LookupTable!A$1:O$200,3,FALSE),VLOOKUP(B47,LookupTable!A$1:O$200,3,FALSE))</f>
        <v>PH 2014 EDA</v>
      </c>
      <c r="O47" t="str">
        <f>_xlfn.IFNA(VLOOKUP(A47,LookupTable!A$1:O$200,5,FALSE),VLOOKUP(B47,LookupTable!A$1:O$200,5,FALSE))</f>
        <v>Sauvie West</v>
      </c>
      <c r="P47">
        <f>_xlfn.IFNA(VLOOKUP(A47,LookupTable!A$1:O$200,6,FALSE),VLOOKUP(B47,LookupTable!A$1:O$200,6,FALSE))</f>
        <v>45.597909999999999</v>
      </c>
      <c r="Q47">
        <f>_xlfn.IFNA(VLOOKUP(A47,LookupTable!A$1:O$200,7,FALSE),VLOOKUP(B47,LookupTable!A$1:O$200,7,FALSE))</f>
        <v>-122.78128</v>
      </c>
      <c r="R47" t="str">
        <f>_xlfn.IFNA(VLOOKUP(A47,LookupTable!A$1:O$200,9,FALSE),VLOOKUP(B47,LookupTable!A$1:O$200,9,FALSE))</f>
        <v>A150260</v>
      </c>
      <c r="S47" t="str">
        <f>_xlfn.IFNA(VLOOKUP(A47,LookupTable!A$1:O$200,10,FALSE),VLOOKUP(B47,LookupTable!A$1:O$200,10,FALSE))</f>
        <v>RM3.5W F1</v>
      </c>
      <c r="T47" t="str">
        <f>_xlfn.IFNA(VLOOKUP(A47,LookupTable!A$1:O$200,11,FALSE),VLOOKUP(B47,LookupTable!A$1:O$200,11,FALSE))</f>
        <v>Sauvie West</v>
      </c>
      <c r="U47">
        <f>_xlfn.IFNA(VLOOKUP(A47,LookupTable!A$1:O$200,12,FALSE),VLOOKUP(B47,LookupTable!A$1:O$200,12,FALSE))</f>
        <v>45.597909999999999</v>
      </c>
      <c r="V47">
        <f>_xlfn.IFNA(VLOOKUP(A47,LookupTable!A$1:O$200,13,FALSE),VLOOKUP(B47,LookupTable!A$1:O$200,13,FALSE))</f>
        <v>-122.78128</v>
      </c>
      <c r="W47" t="str">
        <f>_xlfn.IFNA(VLOOKUP(A47,LookupTable!A$1:O$200,14,FALSE),VLOOKUP(B47,LookupTable!A$1:O$200,14,FALSE))</f>
        <v>GC-MS - RTL DRS Screening - 1418 analytes, SARL Submission</v>
      </c>
      <c r="X47" t="str">
        <f>_xlfn.IFNA(VLOOKUP(A47,LookupTable!A$1:O$200,15,FALSE),VLOOKUP(B47,LookupTable!A$1:O$200,15,FALSE))</f>
        <v>GC-MS - RTL DRS Screening - 1418 analytes, GC-QQQ - 55 PAHs, SARL Submission</v>
      </c>
    </row>
    <row r="48" spans="1:24" x14ac:dyDescent="0.25">
      <c r="A48" t="s">
        <v>81</v>
      </c>
      <c r="B48" t="s">
        <v>82</v>
      </c>
      <c r="C48">
        <v>858</v>
      </c>
      <c r="D48" t="s">
        <v>9</v>
      </c>
      <c r="E48" t="s">
        <v>76</v>
      </c>
      <c r="F48" t="b">
        <v>0</v>
      </c>
      <c r="G48" t="b">
        <v>0</v>
      </c>
      <c r="L48" t="str">
        <f>_xlfn.IFNA(VLOOKUP(A48,LookupTable!A$1:O$200,1,FALSE),VLOOKUP(B48,LookupTable!A$1:O$200,1,FALSE))</f>
        <v>A150396</v>
      </c>
      <c r="M48" t="str">
        <f>_xlfn.IFNA(VLOOKUP(A48,LookupTable!A$1:O$200,2,FALSE),VLOOKUP(B48,LookupTable!A$1:O$200,2,FALSE))</f>
        <v>RM11E F1</v>
      </c>
      <c r="N48" t="str">
        <f>_xlfn.IFNA(VLOOKUP(A48,LookupTable!A$1:O$200,3,FALSE),VLOOKUP(B48,LookupTable!A$1:O$200,3,FALSE))</f>
        <v>PH 2014 EDA</v>
      </c>
      <c r="O48" t="str">
        <f>_xlfn.IFNA(VLOOKUP(A48,LookupTable!A$1:O$200,5,FALSE),VLOOKUP(B48,LookupTable!A$1:O$200,5,FALSE))</f>
        <v>RM 11E</v>
      </c>
      <c r="P48">
        <f>_xlfn.IFNA(VLOOKUP(A48,LookupTable!A$1:O$200,6,FALSE),VLOOKUP(B48,LookupTable!A$1:O$200,6,FALSE))</f>
        <v>45.536532999999999</v>
      </c>
      <c r="Q48">
        <f>_xlfn.IFNA(VLOOKUP(A48,LookupTable!A$1:O$200,7,FALSE),VLOOKUP(B48,LookupTable!A$1:O$200,7,FALSE))</f>
        <v>-122.67715</v>
      </c>
      <c r="R48" t="str">
        <f>_xlfn.IFNA(VLOOKUP(A48,LookupTable!A$1:O$200,9,FALSE),VLOOKUP(B48,LookupTable!A$1:O$200,9,FALSE))</f>
        <v>A140385</v>
      </c>
      <c r="S48" t="str">
        <f>_xlfn.IFNA(VLOOKUP(A48,LookupTable!A$1:O$200,10,FALSE),VLOOKUP(B48,LookupTable!A$1:O$200,10,FALSE))</f>
        <v>11E EDA</v>
      </c>
      <c r="T48" t="str">
        <f>_xlfn.IFNA(VLOOKUP(A48,LookupTable!A$1:O$200,11,FALSE),VLOOKUP(B48,LookupTable!A$1:O$200,11,FALSE))</f>
        <v>RM 11E</v>
      </c>
      <c r="U48">
        <f>_xlfn.IFNA(VLOOKUP(A48,LookupTable!A$1:O$200,12,FALSE),VLOOKUP(B48,LookupTable!A$1:O$200,12,FALSE))</f>
        <v>45.536532999999999</v>
      </c>
      <c r="V48">
        <f>_xlfn.IFNA(VLOOKUP(A48,LookupTable!A$1:O$200,13,FALSE),VLOOKUP(B48,LookupTable!A$1:O$200,13,FALSE))</f>
        <v>-122.67715</v>
      </c>
      <c r="W48" t="str">
        <f>_xlfn.IFNA(VLOOKUP(A48,LookupTable!A$1:O$200,14,FALSE),VLOOKUP(B48,LookupTable!A$1:O$200,14,FALSE))</f>
        <v>GC-MS - RTL DRS Screening - 1418 analytes, GC-QQQ - 55 PAHs</v>
      </c>
      <c r="X48" t="str">
        <f>_xlfn.IFNA(VLOOKUP(A48,LookupTable!A$1:O$200,15,FALSE),VLOOKUP(B48,LookupTable!A$1:O$200,15,FALSE))</f>
        <v>GC-ECD-Pesticides-PE-WB SOP 404.05, GC-MS - RTL DRS Screening - 1299 analytes, GC-MS - RTL DRS Screening - 1418 analytes, GC-QQQ - 55 PAHs, GC-QQQ - 62 PAHs</v>
      </c>
    </row>
    <row r="49" spans="1:24" x14ac:dyDescent="0.25">
      <c r="A49" t="s">
        <v>83</v>
      </c>
      <c r="B49" t="s">
        <v>84</v>
      </c>
      <c r="C49">
        <v>839</v>
      </c>
      <c r="D49" t="s">
        <v>9</v>
      </c>
      <c r="E49" t="s">
        <v>76</v>
      </c>
      <c r="F49" t="b">
        <v>0</v>
      </c>
      <c r="G49" t="b">
        <v>0</v>
      </c>
      <c r="L49" t="str">
        <f>_xlfn.IFNA(VLOOKUP(A49,LookupTable!A$1:O$200,1,FALSE),VLOOKUP(B49,LookupTable!A$1:O$200,1,FALSE))</f>
        <v>A150260</v>
      </c>
      <c r="M49" t="str">
        <f>_xlfn.IFNA(VLOOKUP(A49,LookupTable!A$1:O$200,2,FALSE),VLOOKUP(B49,LookupTable!A$1:O$200,2,FALSE))</f>
        <v>RM3.5W F1</v>
      </c>
      <c r="N49" t="str">
        <f>_xlfn.IFNA(VLOOKUP(A49,LookupTable!A$1:O$200,3,FALSE),VLOOKUP(B49,LookupTable!A$1:O$200,3,FALSE))</f>
        <v>PH 2014 EDA</v>
      </c>
      <c r="O49" t="str">
        <f>_xlfn.IFNA(VLOOKUP(A49,LookupTable!A$1:O$200,5,FALSE),VLOOKUP(B49,LookupTable!A$1:O$200,5,FALSE))</f>
        <v>Sauvie West</v>
      </c>
      <c r="P49">
        <f>_xlfn.IFNA(VLOOKUP(A49,LookupTable!A$1:O$200,6,FALSE),VLOOKUP(B49,LookupTable!A$1:O$200,6,FALSE))</f>
        <v>45.597909999999999</v>
      </c>
      <c r="Q49">
        <f>_xlfn.IFNA(VLOOKUP(A49,LookupTable!A$1:O$200,7,FALSE),VLOOKUP(B49,LookupTable!A$1:O$200,7,FALSE))</f>
        <v>-122.78128</v>
      </c>
      <c r="R49" t="str">
        <f>_xlfn.IFNA(VLOOKUP(A49,LookupTable!A$1:O$200,9,FALSE),VLOOKUP(B49,LookupTable!A$1:O$200,9,FALSE))</f>
        <v>A140384</v>
      </c>
      <c r="S49" t="str">
        <f>_xlfn.IFNA(VLOOKUP(A49,LookupTable!A$1:O$200,10,FALSE),VLOOKUP(B49,LookupTable!A$1:O$200,10,FALSE))</f>
        <v>3.5W EDA</v>
      </c>
      <c r="T49" t="str">
        <f>_xlfn.IFNA(VLOOKUP(A49,LookupTable!A$1:O$200,11,FALSE),VLOOKUP(B49,LookupTable!A$1:O$200,11,FALSE))</f>
        <v>Sauvie West</v>
      </c>
      <c r="U49">
        <f>_xlfn.IFNA(VLOOKUP(A49,LookupTable!A$1:O$200,12,FALSE),VLOOKUP(B49,LookupTable!A$1:O$200,12,FALSE))</f>
        <v>45.597909999999999</v>
      </c>
      <c r="V49">
        <f>_xlfn.IFNA(VLOOKUP(A49,LookupTable!A$1:O$200,13,FALSE),VLOOKUP(B49,LookupTable!A$1:O$200,13,FALSE))</f>
        <v>-122.78128</v>
      </c>
      <c r="W49" t="str">
        <f>_xlfn.IFNA(VLOOKUP(A49,LookupTable!A$1:O$200,14,FALSE),VLOOKUP(B49,LookupTable!A$1:O$200,14,FALSE))</f>
        <v>GC-MS - RTL DRS Screening - 1418 analytes, GC-QQQ - 55 PAHs, SARL Submission</v>
      </c>
      <c r="X49" t="str">
        <f>_xlfn.IFNA(VLOOKUP(A49,LookupTable!A$1:O$200,15,FALSE),VLOOKUP(B49,LookupTable!A$1:O$200,15,FALSE))</f>
        <v>GC-ECD-Pesticides-PE-WB SOP 404.05, GC-MS - RTL DRS Screening - 1299 analytes, GC-MS - RTL DRS Screening - 1418 analytes, GC-QQQ - 55 PAHs, GC-QQQ - 62 PAHs, SARL Submission</v>
      </c>
    </row>
    <row r="50" spans="1:24" x14ac:dyDescent="0.25">
      <c r="A50" t="s">
        <v>85</v>
      </c>
      <c r="B50" t="s">
        <v>86</v>
      </c>
      <c r="C50">
        <v>1427</v>
      </c>
      <c r="D50" t="s">
        <v>9</v>
      </c>
      <c r="E50" t="s">
        <v>87</v>
      </c>
      <c r="F50" t="b">
        <v>0</v>
      </c>
      <c r="G50" t="b">
        <v>1</v>
      </c>
      <c r="L50" t="str">
        <f>_xlfn.IFNA(VLOOKUP(A50,LookupTable!A$1:O$200,1,FALSE),VLOOKUP(B50,LookupTable!A$1:O$200,1,FALSE))</f>
        <v>A090002</v>
      </c>
      <c r="M50" t="str">
        <f>_xlfn.IFNA(VLOOKUP(A50,LookupTable!A$1:O$200,2,FALSE),VLOOKUP(B50,LookupTable!A$1:O$200,2,FALSE))</f>
        <v>Col DS-LFT-W-B</v>
      </c>
      <c r="N50" t="str">
        <f>_xlfn.IFNA(VLOOKUP(A50,LookupTable!A$1:O$200,3,FALSE),VLOOKUP(B50,LookupTable!A$1:O$200,3,FALSE))</f>
        <v>Portland Harbor 2009</v>
      </c>
      <c r="O50" t="str">
        <f>_xlfn.IFNA(VLOOKUP(A50,LookupTable!A$1:O$200,5,FALSE),VLOOKUP(B50,LookupTable!A$1:O$200,5,FALSE))</f>
        <v>Columbia River Downstream</v>
      </c>
      <c r="P50">
        <f>_xlfn.IFNA(VLOOKUP(A50,LookupTable!A$1:O$200,6,FALSE),VLOOKUP(B50,LookupTable!A$1:O$200,6,FALSE))</f>
        <v>45.06512</v>
      </c>
      <c r="Q50">
        <f>_xlfn.IFNA(VLOOKUP(A50,LookupTable!A$1:O$200,7,FALSE),VLOOKUP(B50,LookupTable!A$1:O$200,7,FALSE))</f>
        <v>-122.77161</v>
      </c>
      <c r="R50" t="str">
        <f>_xlfn.IFNA(VLOOKUP(A50,LookupTable!A$1:O$200,9,FALSE),VLOOKUP(B50,LookupTable!A$1:O$200,9,FALSE))</f>
        <v>NULL</v>
      </c>
      <c r="S50" t="str">
        <f>_xlfn.IFNA(VLOOKUP(A50,LookupTable!A$1:O$200,10,FALSE),VLOOKUP(B50,LookupTable!A$1:O$200,10,FALSE))</f>
        <v>NULL</v>
      </c>
      <c r="T50" t="str">
        <f>_xlfn.IFNA(VLOOKUP(A50,LookupTable!A$1:O$200,11,FALSE),VLOOKUP(B50,LookupTable!A$1:O$200,11,FALSE))</f>
        <v>NULL</v>
      </c>
      <c r="U50" t="str">
        <f>_xlfn.IFNA(VLOOKUP(A50,LookupTable!A$1:O$200,12,FALSE),VLOOKUP(B50,LookupTable!A$1:O$200,12,FALSE))</f>
        <v>NULL</v>
      </c>
      <c r="V50" t="str">
        <f>_xlfn.IFNA(VLOOKUP(A50,LookupTable!A$1:O$200,13,FALSE),VLOOKUP(B50,LookupTable!A$1:O$200,13,FALSE))</f>
        <v>NULL</v>
      </c>
      <c r="W50" t="str">
        <f>_xlfn.IFNA(VLOOKUP(A50,LookupTable!A$1:O$200,14,FALSE),VLOOKUP(B50,LookupTable!A$1:O$200,14,FALSE))</f>
        <v>NULL</v>
      </c>
      <c r="X50" t="str">
        <f>_xlfn.IFNA(VLOOKUP(A50,LookupTable!A$1:O$200,15,FALSE),VLOOKUP(B50,LookupTable!A$1:O$200,15,FALSE))</f>
        <v>NULL</v>
      </c>
    </row>
    <row r="51" spans="1:24" x14ac:dyDescent="0.25">
      <c r="A51" t="s">
        <v>88</v>
      </c>
      <c r="B51" t="s">
        <v>89</v>
      </c>
      <c r="C51">
        <v>1429</v>
      </c>
      <c r="D51" t="s">
        <v>9</v>
      </c>
      <c r="E51" t="s">
        <v>87</v>
      </c>
      <c r="F51" t="b">
        <v>0</v>
      </c>
      <c r="G51" t="b">
        <v>1</v>
      </c>
      <c r="L51" t="str">
        <f>_xlfn.IFNA(VLOOKUP(A51,LookupTable!A$1:O$200,1,FALSE),VLOOKUP(B51,LookupTable!A$1:O$200,1,FALSE))</f>
        <v>A090004</v>
      </c>
      <c r="M51" t="str">
        <f>_xlfn.IFNA(VLOOKUP(A51,LookupTable!A$1:O$200,2,FALSE),VLOOKUP(B51,LookupTable!A$1:O$200,2,FALSE))</f>
        <v>Col US-LFT-W-B</v>
      </c>
      <c r="N51" t="str">
        <f>_xlfn.IFNA(VLOOKUP(A51,LookupTable!A$1:O$200,3,FALSE),VLOOKUP(B51,LookupTable!A$1:O$200,3,FALSE))</f>
        <v>Portland Harbor 2009</v>
      </c>
      <c r="O51" t="str">
        <f>_xlfn.IFNA(VLOOKUP(A51,LookupTable!A$1:O$200,5,FALSE),VLOOKUP(B51,LookupTable!A$1:O$200,5,FALSE))</f>
        <v>Columbia River Upstream</v>
      </c>
      <c r="P51">
        <f>_xlfn.IFNA(VLOOKUP(A51,LookupTable!A$1:O$200,6,FALSE),VLOOKUP(B51,LookupTable!A$1:O$200,6,FALSE))</f>
        <v>45.621079999999999</v>
      </c>
      <c r="Q51">
        <f>_xlfn.IFNA(VLOOKUP(A51,LookupTable!A$1:O$200,7,FALSE),VLOOKUP(B51,LookupTable!A$1:O$200,7,FALSE))</f>
        <v>-122.68788000000001</v>
      </c>
      <c r="R51" t="str">
        <f>_xlfn.IFNA(VLOOKUP(A51,LookupTable!A$1:O$200,9,FALSE),VLOOKUP(B51,LookupTable!A$1:O$200,9,FALSE))</f>
        <v>NULL</v>
      </c>
      <c r="S51" t="str">
        <f>_xlfn.IFNA(VLOOKUP(A51,LookupTable!A$1:O$200,10,FALSE),VLOOKUP(B51,LookupTable!A$1:O$200,10,FALSE))</f>
        <v>NULL</v>
      </c>
      <c r="T51" t="str">
        <f>_xlfn.IFNA(VLOOKUP(A51,LookupTable!A$1:O$200,11,FALSE),VLOOKUP(B51,LookupTable!A$1:O$200,11,FALSE))</f>
        <v>NULL</v>
      </c>
      <c r="U51" t="str">
        <f>_xlfn.IFNA(VLOOKUP(A51,LookupTable!A$1:O$200,12,FALSE),VLOOKUP(B51,LookupTable!A$1:O$200,12,FALSE))</f>
        <v>NULL</v>
      </c>
      <c r="V51" t="str">
        <f>_xlfn.IFNA(VLOOKUP(A51,LookupTable!A$1:O$200,13,FALSE),VLOOKUP(B51,LookupTable!A$1:O$200,13,FALSE))</f>
        <v>NULL</v>
      </c>
      <c r="W51" t="str">
        <f>_xlfn.IFNA(VLOOKUP(A51,LookupTable!A$1:O$200,14,FALSE),VLOOKUP(B51,LookupTable!A$1:O$200,14,FALSE))</f>
        <v>NULL</v>
      </c>
      <c r="X51" t="str">
        <f>_xlfn.IFNA(VLOOKUP(A51,LookupTable!A$1:O$200,15,FALSE),VLOOKUP(B51,LookupTable!A$1:O$200,15,FALSE))</f>
        <v>NULL</v>
      </c>
    </row>
    <row r="52" spans="1:24" x14ac:dyDescent="0.25">
      <c r="A52" t="s">
        <v>90</v>
      </c>
      <c r="B52" t="s">
        <v>91</v>
      </c>
      <c r="C52">
        <v>2797</v>
      </c>
      <c r="D52" t="s">
        <v>9</v>
      </c>
      <c r="E52" t="s">
        <v>87</v>
      </c>
      <c r="F52" t="b">
        <v>0</v>
      </c>
      <c r="G52" t="b">
        <v>1</v>
      </c>
      <c r="L52" t="str">
        <f>_xlfn.IFNA(VLOOKUP(A52,LookupTable!A$1:O$200,1,FALSE),VLOOKUP(B52,LookupTable!A$1:O$200,1,FALSE))</f>
        <v>A090006</v>
      </c>
      <c r="M52" t="str">
        <f>_xlfn.IFNA(VLOOKUP(A52,LookupTable!A$1:O$200,2,FALSE),VLOOKUP(B52,LookupTable!A$1:O$200,2,FALSE))</f>
        <v>RM3E-LFT-W-B</v>
      </c>
      <c r="N52" t="str">
        <f>_xlfn.IFNA(VLOOKUP(A52,LookupTable!A$1:O$200,3,FALSE),VLOOKUP(B52,LookupTable!A$1:O$200,3,FALSE))</f>
        <v>Portland Harbor 2009</v>
      </c>
      <c r="O52" t="str">
        <f>_xlfn.IFNA(VLOOKUP(A52,LookupTable!A$1:O$200,5,FALSE),VLOOKUP(B52,LookupTable!A$1:O$200,5,FALSE))</f>
        <v>Sauvie East</v>
      </c>
      <c r="P52">
        <f>_xlfn.IFNA(VLOOKUP(A52,LookupTable!A$1:O$200,6,FALSE),VLOOKUP(B52,LookupTable!A$1:O$200,6,FALSE))</f>
        <v>45.61403</v>
      </c>
      <c r="Q52">
        <f>_xlfn.IFNA(VLOOKUP(A52,LookupTable!A$1:O$200,7,FALSE),VLOOKUP(B52,LookupTable!A$1:O$200,7,FALSE))</f>
        <v>-122.7855</v>
      </c>
      <c r="R52" t="str">
        <f>_xlfn.IFNA(VLOOKUP(A52,LookupTable!A$1:O$200,9,FALSE),VLOOKUP(B52,LookupTable!A$1:O$200,9,FALSE))</f>
        <v>NULL</v>
      </c>
      <c r="S52" t="str">
        <f>_xlfn.IFNA(VLOOKUP(A52,LookupTable!A$1:O$200,10,FALSE),VLOOKUP(B52,LookupTable!A$1:O$200,10,FALSE))</f>
        <v>NULL</v>
      </c>
      <c r="T52" t="str">
        <f>_xlfn.IFNA(VLOOKUP(A52,LookupTable!A$1:O$200,11,FALSE),VLOOKUP(B52,LookupTable!A$1:O$200,11,FALSE))</f>
        <v>NULL</v>
      </c>
      <c r="U52" t="str">
        <f>_xlfn.IFNA(VLOOKUP(A52,LookupTable!A$1:O$200,12,FALSE),VLOOKUP(B52,LookupTable!A$1:O$200,12,FALSE))</f>
        <v>NULL</v>
      </c>
      <c r="V52" t="str">
        <f>_xlfn.IFNA(VLOOKUP(A52,LookupTable!A$1:O$200,13,FALSE),VLOOKUP(B52,LookupTable!A$1:O$200,13,FALSE))</f>
        <v>NULL</v>
      </c>
      <c r="W52" t="str">
        <f>_xlfn.IFNA(VLOOKUP(A52,LookupTable!A$1:O$200,14,FALSE),VLOOKUP(B52,LookupTable!A$1:O$200,14,FALSE))</f>
        <v>NULL</v>
      </c>
      <c r="X52" t="str">
        <f>_xlfn.IFNA(VLOOKUP(A52,LookupTable!A$1:O$200,15,FALSE),VLOOKUP(B52,LookupTable!A$1:O$200,15,FALSE))</f>
        <v>NULL</v>
      </c>
    </row>
    <row r="53" spans="1:24" x14ac:dyDescent="0.25">
      <c r="A53" t="s">
        <v>92</v>
      </c>
      <c r="B53" t="s">
        <v>93</v>
      </c>
      <c r="C53">
        <v>2795</v>
      </c>
      <c r="D53" t="s">
        <v>9</v>
      </c>
      <c r="E53" t="s">
        <v>87</v>
      </c>
      <c r="F53" t="b">
        <v>0</v>
      </c>
      <c r="G53" t="b">
        <v>1</v>
      </c>
      <c r="L53" t="str">
        <f>_xlfn.IFNA(VLOOKUP(A53,LookupTable!A$1:O$200,1,FALSE),VLOOKUP(B53,LookupTable!A$1:O$200,1,FALSE))</f>
        <v>A090008</v>
      </c>
      <c r="M53" t="str">
        <f>_xlfn.IFNA(VLOOKUP(A53,LookupTable!A$1:O$200,2,FALSE),VLOOKUP(B53,LookupTable!A$1:O$200,2,FALSE))</f>
        <v>RM3.5W-LFT-W-B</v>
      </c>
      <c r="N53" t="str">
        <f>_xlfn.IFNA(VLOOKUP(A53,LookupTable!A$1:O$200,3,FALSE),VLOOKUP(B53,LookupTable!A$1:O$200,3,FALSE))</f>
        <v>Portland Harbor 2009</v>
      </c>
      <c r="O53" t="str">
        <f>_xlfn.IFNA(VLOOKUP(A53,LookupTable!A$1:O$200,5,FALSE),VLOOKUP(B53,LookupTable!A$1:O$200,5,FALSE))</f>
        <v>Sauvie West</v>
      </c>
      <c r="P53">
        <f>_xlfn.IFNA(VLOOKUP(A53,LookupTable!A$1:O$200,6,FALSE),VLOOKUP(B53,LookupTable!A$1:O$200,6,FALSE))</f>
        <v>45.597909999999999</v>
      </c>
      <c r="Q53">
        <f>_xlfn.IFNA(VLOOKUP(A53,LookupTable!A$1:O$200,7,FALSE),VLOOKUP(B53,LookupTable!A$1:O$200,7,FALSE))</f>
        <v>-122.78128</v>
      </c>
      <c r="R53" t="str">
        <f>_xlfn.IFNA(VLOOKUP(A53,LookupTable!A$1:O$200,9,FALSE),VLOOKUP(B53,LookupTable!A$1:O$200,9,FALSE))</f>
        <v>NULL</v>
      </c>
      <c r="S53" t="str">
        <f>_xlfn.IFNA(VLOOKUP(A53,LookupTable!A$1:O$200,10,FALSE),VLOOKUP(B53,LookupTable!A$1:O$200,10,FALSE))</f>
        <v>NULL</v>
      </c>
      <c r="T53" t="str">
        <f>_xlfn.IFNA(VLOOKUP(A53,LookupTable!A$1:O$200,11,FALSE),VLOOKUP(B53,LookupTable!A$1:O$200,11,FALSE))</f>
        <v>NULL</v>
      </c>
      <c r="U53" t="str">
        <f>_xlfn.IFNA(VLOOKUP(A53,LookupTable!A$1:O$200,12,FALSE),VLOOKUP(B53,LookupTable!A$1:O$200,12,FALSE))</f>
        <v>NULL</v>
      </c>
      <c r="V53" t="str">
        <f>_xlfn.IFNA(VLOOKUP(A53,LookupTable!A$1:O$200,13,FALSE),VLOOKUP(B53,LookupTable!A$1:O$200,13,FALSE))</f>
        <v>NULL</v>
      </c>
      <c r="W53" t="str">
        <f>_xlfn.IFNA(VLOOKUP(A53,LookupTable!A$1:O$200,14,FALSE),VLOOKUP(B53,LookupTable!A$1:O$200,14,FALSE))</f>
        <v>NULL</v>
      </c>
      <c r="X53" t="str">
        <f>_xlfn.IFNA(VLOOKUP(A53,LookupTable!A$1:O$200,15,FALSE),VLOOKUP(B53,LookupTable!A$1:O$200,15,FALSE))</f>
        <v>NULL</v>
      </c>
    </row>
    <row r="54" spans="1:24" x14ac:dyDescent="0.25">
      <c r="A54" t="s">
        <v>94</v>
      </c>
      <c r="B54" t="s">
        <v>95</v>
      </c>
      <c r="C54">
        <v>2799</v>
      </c>
      <c r="D54" t="s">
        <v>9</v>
      </c>
      <c r="E54" t="s">
        <v>87</v>
      </c>
      <c r="F54" t="b">
        <v>0</v>
      </c>
      <c r="G54" t="b">
        <v>1</v>
      </c>
      <c r="L54" t="str">
        <f>_xlfn.IFNA(VLOOKUP(A54,LookupTable!A$1:O$200,1,FALSE),VLOOKUP(B54,LookupTable!A$1:O$200,1,FALSE))</f>
        <v>A090010</v>
      </c>
      <c r="M54" t="str">
        <f>_xlfn.IFNA(VLOOKUP(A54,LookupTable!A$1:O$200,2,FALSE),VLOOKUP(B54,LookupTable!A$1:O$200,2,FALSE))</f>
        <v>RM6.5-LFT-W-B</v>
      </c>
      <c r="N54" t="str">
        <f>_xlfn.IFNA(VLOOKUP(A54,LookupTable!A$1:O$200,3,FALSE),VLOOKUP(B54,LookupTable!A$1:O$200,3,FALSE))</f>
        <v>Portland Harbor 2009</v>
      </c>
      <c r="O54" t="str">
        <f>_xlfn.IFNA(VLOOKUP(A54,LookupTable!A$1:O$200,5,FALSE),VLOOKUP(B54,LookupTable!A$1:O$200,5,FALSE))</f>
        <v>St. John's Bridge</v>
      </c>
      <c r="P54">
        <f>_xlfn.IFNA(VLOOKUP(A54,LookupTable!A$1:O$200,6,FALSE),VLOOKUP(B54,LookupTable!A$1:O$200,6,FALSE))</f>
        <v>45.577809999999999</v>
      </c>
      <c r="Q54">
        <f>_xlfn.IFNA(VLOOKUP(A54,LookupTable!A$1:O$200,7,FALSE),VLOOKUP(B54,LookupTable!A$1:O$200,7,FALSE))</f>
        <v>-122.75232</v>
      </c>
      <c r="R54" t="str">
        <f>_xlfn.IFNA(VLOOKUP(A54,LookupTable!A$1:O$200,9,FALSE),VLOOKUP(B54,LookupTable!A$1:O$200,9,FALSE))</f>
        <v>NULL</v>
      </c>
      <c r="S54" t="str">
        <f>_xlfn.IFNA(VLOOKUP(A54,LookupTable!A$1:O$200,10,FALSE),VLOOKUP(B54,LookupTable!A$1:O$200,10,FALSE))</f>
        <v>NULL</v>
      </c>
      <c r="T54" t="str">
        <f>_xlfn.IFNA(VLOOKUP(A54,LookupTable!A$1:O$200,11,FALSE),VLOOKUP(B54,LookupTable!A$1:O$200,11,FALSE))</f>
        <v>NULL</v>
      </c>
      <c r="U54" t="str">
        <f>_xlfn.IFNA(VLOOKUP(A54,LookupTable!A$1:O$200,12,FALSE),VLOOKUP(B54,LookupTable!A$1:O$200,12,FALSE))</f>
        <v>NULL</v>
      </c>
      <c r="V54" t="str">
        <f>_xlfn.IFNA(VLOOKUP(A54,LookupTable!A$1:O$200,13,FALSE),VLOOKUP(B54,LookupTable!A$1:O$200,13,FALSE))</f>
        <v>NULL</v>
      </c>
      <c r="W54" t="str">
        <f>_xlfn.IFNA(VLOOKUP(A54,LookupTable!A$1:O$200,14,FALSE),VLOOKUP(B54,LookupTable!A$1:O$200,14,FALSE))</f>
        <v>NULL</v>
      </c>
      <c r="X54" t="str">
        <f>_xlfn.IFNA(VLOOKUP(A54,LookupTable!A$1:O$200,15,FALSE),VLOOKUP(B54,LookupTable!A$1:O$200,15,FALSE))</f>
        <v>NULL</v>
      </c>
    </row>
    <row r="55" spans="1:24" x14ac:dyDescent="0.25">
      <c r="A55" t="s">
        <v>96</v>
      </c>
      <c r="B55" t="s">
        <v>97</v>
      </c>
      <c r="C55">
        <v>2809</v>
      </c>
      <c r="D55" t="s">
        <v>9</v>
      </c>
      <c r="E55" t="s">
        <v>87</v>
      </c>
      <c r="F55" t="b">
        <v>0</v>
      </c>
      <c r="G55" t="b">
        <v>1</v>
      </c>
      <c r="L55" t="str">
        <f>_xlfn.IFNA(VLOOKUP(A55,LookupTable!A$1:O$200,1,FALSE),VLOOKUP(B55,LookupTable!A$1:O$200,1,FALSE))</f>
        <v>A090012</v>
      </c>
      <c r="M55" t="str">
        <f>_xlfn.IFNA(VLOOKUP(A55,LookupTable!A$1:O$200,2,FALSE),VLOOKUP(B55,LookupTable!A$1:O$200,2,FALSE))</f>
        <v>RM8W-LFT-W-B</v>
      </c>
      <c r="N55" t="str">
        <f>_xlfn.IFNA(VLOOKUP(A55,LookupTable!A$1:O$200,3,FALSE),VLOOKUP(B55,LookupTable!A$1:O$200,3,FALSE))</f>
        <v>Portland Harbor 2009</v>
      </c>
      <c r="O55" t="str">
        <f>_xlfn.IFNA(VLOOKUP(A55,LookupTable!A$1:O$200,5,FALSE),VLOOKUP(B55,LookupTable!A$1:O$200,5,FALSE))</f>
        <v>RM Eight West</v>
      </c>
      <c r="P55">
        <f>_xlfn.IFNA(VLOOKUP(A55,LookupTable!A$1:O$200,6,FALSE),VLOOKUP(B55,LookupTable!A$1:O$200,6,FALSE))</f>
        <v>45.570360000000001</v>
      </c>
      <c r="Q55">
        <f>_xlfn.IFNA(VLOOKUP(A55,LookupTable!A$1:O$200,7,FALSE),VLOOKUP(B55,LookupTable!A$1:O$200,7,FALSE))</f>
        <v>-122.74039</v>
      </c>
      <c r="R55" t="str">
        <f>_xlfn.IFNA(VLOOKUP(A55,LookupTable!A$1:O$200,9,FALSE),VLOOKUP(B55,LookupTable!A$1:O$200,9,FALSE))</f>
        <v>NULL</v>
      </c>
      <c r="S55" t="str">
        <f>_xlfn.IFNA(VLOOKUP(A55,LookupTable!A$1:O$200,10,FALSE),VLOOKUP(B55,LookupTable!A$1:O$200,10,FALSE))</f>
        <v>NULL</v>
      </c>
      <c r="T55" t="str">
        <f>_xlfn.IFNA(VLOOKUP(A55,LookupTable!A$1:O$200,11,FALSE),VLOOKUP(B55,LookupTable!A$1:O$200,11,FALSE))</f>
        <v>NULL</v>
      </c>
      <c r="U55" t="str">
        <f>_xlfn.IFNA(VLOOKUP(A55,LookupTable!A$1:O$200,12,FALSE),VLOOKUP(B55,LookupTable!A$1:O$200,12,FALSE))</f>
        <v>NULL</v>
      </c>
      <c r="V55" t="str">
        <f>_xlfn.IFNA(VLOOKUP(A55,LookupTable!A$1:O$200,13,FALSE),VLOOKUP(B55,LookupTable!A$1:O$200,13,FALSE))</f>
        <v>NULL</v>
      </c>
      <c r="W55" t="str">
        <f>_xlfn.IFNA(VLOOKUP(A55,LookupTable!A$1:O$200,14,FALSE),VLOOKUP(B55,LookupTable!A$1:O$200,14,FALSE))</f>
        <v>NULL</v>
      </c>
      <c r="X55" t="str">
        <f>_xlfn.IFNA(VLOOKUP(A55,LookupTable!A$1:O$200,15,FALSE),VLOOKUP(B55,LookupTable!A$1:O$200,15,FALSE))</f>
        <v>NULL</v>
      </c>
    </row>
    <row r="56" spans="1:24" x14ac:dyDescent="0.25">
      <c r="A56" t="s">
        <v>98</v>
      </c>
      <c r="B56" t="s">
        <v>99</v>
      </c>
      <c r="C56">
        <v>2803</v>
      </c>
      <c r="D56" t="s">
        <v>9</v>
      </c>
      <c r="E56" t="s">
        <v>87</v>
      </c>
      <c r="F56" t="b">
        <v>0</v>
      </c>
      <c r="G56" t="b">
        <v>1</v>
      </c>
      <c r="L56" t="str">
        <f>_xlfn.IFNA(VLOOKUP(A56,LookupTable!A$1:O$200,1,FALSE),VLOOKUP(B56,LookupTable!A$1:O$200,1,FALSE))</f>
        <v>A090014</v>
      </c>
      <c r="M56" t="str">
        <f>_xlfn.IFNA(VLOOKUP(A56,LookupTable!A$1:O$200,2,FALSE),VLOOKUP(B56,LookupTable!A$1:O$200,2,FALSE))</f>
        <v>RM7E-LFT-W-B</v>
      </c>
      <c r="N56" t="str">
        <f>_xlfn.IFNA(VLOOKUP(A56,LookupTable!A$1:O$200,3,FALSE),VLOOKUP(B56,LookupTable!A$1:O$200,3,FALSE))</f>
        <v>Portland Harbor 2009</v>
      </c>
      <c r="O56" t="str">
        <f>_xlfn.IFNA(VLOOKUP(A56,LookupTable!A$1:O$200,5,FALSE),VLOOKUP(B56,LookupTable!A$1:O$200,5,FALSE))</f>
        <v>McCormick and Baxter</v>
      </c>
      <c r="P56">
        <f>_xlfn.IFNA(VLOOKUP(A56,LookupTable!A$1:O$200,6,FALSE),VLOOKUP(B56,LookupTable!A$1:O$200,6,FALSE))</f>
        <v>45.580579999999998</v>
      </c>
      <c r="Q56">
        <f>_xlfn.IFNA(VLOOKUP(A56,LookupTable!A$1:O$200,7,FALSE),VLOOKUP(B56,LookupTable!A$1:O$200,7,FALSE))</f>
        <v>-122.74583</v>
      </c>
      <c r="R56" t="str">
        <f>_xlfn.IFNA(VLOOKUP(A56,LookupTable!A$1:O$200,9,FALSE),VLOOKUP(B56,LookupTable!A$1:O$200,9,FALSE))</f>
        <v>NULL</v>
      </c>
      <c r="S56" t="str">
        <f>_xlfn.IFNA(VLOOKUP(A56,LookupTable!A$1:O$200,10,FALSE),VLOOKUP(B56,LookupTable!A$1:O$200,10,FALSE))</f>
        <v>NULL</v>
      </c>
      <c r="T56" t="str">
        <f>_xlfn.IFNA(VLOOKUP(A56,LookupTable!A$1:O$200,11,FALSE),VLOOKUP(B56,LookupTable!A$1:O$200,11,FALSE))</f>
        <v>NULL</v>
      </c>
      <c r="U56" t="str">
        <f>_xlfn.IFNA(VLOOKUP(A56,LookupTable!A$1:O$200,12,FALSE),VLOOKUP(B56,LookupTable!A$1:O$200,12,FALSE))</f>
        <v>NULL</v>
      </c>
      <c r="V56" t="str">
        <f>_xlfn.IFNA(VLOOKUP(A56,LookupTable!A$1:O$200,13,FALSE),VLOOKUP(B56,LookupTable!A$1:O$200,13,FALSE))</f>
        <v>NULL</v>
      </c>
      <c r="W56" t="str">
        <f>_xlfn.IFNA(VLOOKUP(A56,LookupTable!A$1:O$200,14,FALSE),VLOOKUP(B56,LookupTable!A$1:O$200,14,FALSE))</f>
        <v>NULL</v>
      </c>
      <c r="X56" t="str">
        <f>_xlfn.IFNA(VLOOKUP(A56,LookupTable!A$1:O$200,15,FALSE),VLOOKUP(B56,LookupTable!A$1:O$200,15,FALSE))</f>
        <v>NULL</v>
      </c>
    </row>
    <row r="57" spans="1:24" x14ac:dyDescent="0.25">
      <c r="A57" t="s">
        <v>100</v>
      </c>
      <c r="B57" t="s">
        <v>101</v>
      </c>
      <c r="C57">
        <v>2806</v>
      </c>
      <c r="D57" t="s">
        <v>9</v>
      </c>
      <c r="E57" t="s">
        <v>87</v>
      </c>
      <c r="F57" t="b">
        <v>0</v>
      </c>
      <c r="G57" t="b">
        <v>1</v>
      </c>
      <c r="L57" t="str">
        <f>_xlfn.IFNA(VLOOKUP(A57,LookupTable!A$1:O$200,1,FALSE),VLOOKUP(B57,LookupTable!A$1:O$200,1,FALSE))</f>
        <v>A090020</v>
      </c>
      <c r="M57" t="str">
        <f>_xlfn.IFNA(VLOOKUP(A57,LookupTable!A$1:O$200,2,FALSE),VLOOKUP(B57,LookupTable!A$1:O$200,2,FALSE))</f>
        <v>RM7W-LFT-W-B</v>
      </c>
      <c r="N57" t="str">
        <f>_xlfn.IFNA(VLOOKUP(A57,LookupTable!A$1:O$200,3,FALSE),VLOOKUP(B57,LookupTable!A$1:O$200,3,FALSE))</f>
        <v>Portland Harbor 2009</v>
      </c>
      <c r="O57" t="str">
        <f>_xlfn.IFNA(VLOOKUP(A57,LookupTable!A$1:O$200,5,FALSE),VLOOKUP(B57,LookupTable!A$1:O$200,5,FALSE))</f>
        <v>Railroad Bridge</v>
      </c>
      <c r="P57">
        <f>_xlfn.IFNA(VLOOKUP(A57,LookupTable!A$1:O$200,6,FALSE),VLOOKUP(B57,LookupTable!A$1:O$200,6,FALSE))</f>
        <v>45.573869999999999</v>
      </c>
      <c r="Q57">
        <f>_xlfn.IFNA(VLOOKUP(A57,LookupTable!A$1:O$200,7,FALSE),VLOOKUP(B57,LookupTable!A$1:O$200,7,FALSE))</f>
        <v>-122.74574</v>
      </c>
      <c r="R57" t="str">
        <f>_xlfn.IFNA(VLOOKUP(A57,LookupTable!A$1:O$200,9,FALSE),VLOOKUP(B57,LookupTable!A$1:O$200,9,FALSE))</f>
        <v>NULL</v>
      </c>
      <c r="S57" t="str">
        <f>_xlfn.IFNA(VLOOKUP(A57,LookupTable!A$1:O$200,10,FALSE),VLOOKUP(B57,LookupTable!A$1:O$200,10,FALSE))</f>
        <v>NULL</v>
      </c>
      <c r="T57" t="str">
        <f>_xlfn.IFNA(VLOOKUP(A57,LookupTable!A$1:O$200,11,FALSE),VLOOKUP(B57,LookupTable!A$1:O$200,11,FALSE))</f>
        <v>NULL</v>
      </c>
      <c r="U57" t="str">
        <f>_xlfn.IFNA(VLOOKUP(A57,LookupTable!A$1:O$200,12,FALSE),VLOOKUP(B57,LookupTable!A$1:O$200,12,FALSE))</f>
        <v>NULL</v>
      </c>
      <c r="V57" t="str">
        <f>_xlfn.IFNA(VLOOKUP(A57,LookupTable!A$1:O$200,13,FALSE),VLOOKUP(B57,LookupTable!A$1:O$200,13,FALSE))</f>
        <v>NULL</v>
      </c>
      <c r="W57" t="str">
        <f>_xlfn.IFNA(VLOOKUP(A57,LookupTable!A$1:O$200,14,FALSE),VLOOKUP(B57,LookupTable!A$1:O$200,14,FALSE))</f>
        <v>NULL</v>
      </c>
      <c r="X57" t="str">
        <f>_xlfn.IFNA(VLOOKUP(A57,LookupTable!A$1:O$200,15,FALSE),VLOOKUP(B57,LookupTable!A$1:O$200,15,FALSE))</f>
        <v>NULL</v>
      </c>
    </row>
    <row r="58" spans="1:24" x14ac:dyDescent="0.25">
      <c r="A58" t="s">
        <v>102</v>
      </c>
      <c r="B58" t="s">
        <v>101</v>
      </c>
      <c r="C58">
        <v>2806</v>
      </c>
      <c r="D58" t="s">
        <v>9</v>
      </c>
      <c r="E58" t="s">
        <v>87</v>
      </c>
      <c r="F58" t="b">
        <v>0</v>
      </c>
      <c r="G58" t="b">
        <v>1</v>
      </c>
      <c r="L58" t="str">
        <f>_xlfn.IFNA(VLOOKUP(A58,LookupTable!A$1:O$200,1,FALSE),VLOOKUP(B58,LookupTable!A$1:O$200,1,FALSE))</f>
        <v>A090021</v>
      </c>
      <c r="M58" t="str">
        <f>_xlfn.IFNA(VLOOKUP(A58,LookupTable!A$1:O$200,2,FALSE),VLOOKUP(B58,LookupTable!A$1:O$200,2,FALSE))</f>
        <v>RM7W-LFT-W-B FDUP1</v>
      </c>
      <c r="N58" t="str">
        <f>_xlfn.IFNA(VLOOKUP(A58,LookupTable!A$1:O$200,3,FALSE),VLOOKUP(B58,LookupTable!A$1:O$200,3,FALSE))</f>
        <v>Portland Harbor 2009</v>
      </c>
      <c r="O58" t="str">
        <f>_xlfn.IFNA(VLOOKUP(A58,LookupTable!A$1:O$200,5,FALSE),VLOOKUP(B58,LookupTable!A$1:O$200,5,FALSE))</f>
        <v>Railroad Bridge</v>
      </c>
      <c r="P58">
        <f>_xlfn.IFNA(VLOOKUP(A58,LookupTable!A$1:O$200,6,FALSE),VLOOKUP(B58,LookupTable!A$1:O$200,6,FALSE))</f>
        <v>45.573869999999999</v>
      </c>
      <c r="Q58">
        <f>_xlfn.IFNA(VLOOKUP(A58,LookupTable!A$1:O$200,7,FALSE),VLOOKUP(B58,LookupTable!A$1:O$200,7,FALSE))</f>
        <v>-122.74574</v>
      </c>
      <c r="R58" t="str">
        <f>_xlfn.IFNA(VLOOKUP(A58,LookupTable!A$1:O$200,9,FALSE),VLOOKUP(B58,LookupTable!A$1:O$200,9,FALSE))</f>
        <v>NULL</v>
      </c>
      <c r="S58" t="str">
        <f>_xlfn.IFNA(VLOOKUP(A58,LookupTable!A$1:O$200,10,FALSE),VLOOKUP(B58,LookupTable!A$1:O$200,10,FALSE))</f>
        <v>NULL</v>
      </c>
      <c r="T58" t="str">
        <f>_xlfn.IFNA(VLOOKUP(A58,LookupTable!A$1:O$200,11,FALSE),VLOOKUP(B58,LookupTable!A$1:O$200,11,FALSE))</f>
        <v>NULL</v>
      </c>
      <c r="U58" t="str">
        <f>_xlfn.IFNA(VLOOKUP(A58,LookupTable!A$1:O$200,12,FALSE),VLOOKUP(B58,LookupTable!A$1:O$200,12,FALSE))</f>
        <v>NULL</v>
      </c>
      <c r="V58" t="str">
        <f>_xlfn.IFNA(VLOOKUP(A58,LookupTable!A$1:O$200,13,FALSE),VLOOKUP(B58,LookupTable!A$1:O$200,13,FALSE))</f>
        <v>NULL</v>
      </c>
      <c r="W58" t="str">
        <f>_xlfn.IFNA(VLOOKUP(A58,LookupTable!A$1:O$200,14,FALSE),VLOOKUP(B58,LookupTable!A$1:O$200,14,FALSE))</f>
        <v>NULL</v>
      </c>
      <c r="X58" t="str">
        <f>_xlfn.IFNA(VLOOKUP(A58,LookupTable!A$1:O$200,15,FALSE),VLOOKUP(B58,LookupTable!A$1:O$200,15,FALSE))</f>
        <v>NULL</v>
      </c>
    </row>
    <row r="59" spans="1:24" x14ac:dyDescent="0.25">
      <c r="A59" t="s">
        <v>103</v>
      </c>
      <c r="B59" t="s">
        <v>101</v>
      </c>
      <c r="C59">
        <v>2806</v>
      </c>
      <c r="D59" t="s">
        <v>9</v>
      </c>
      <c r="E59" t="s">
        <v>87</v>
      </c>
      <c r="F59" t="b">
        <v>0</v>
      </c>
      <c r="G59" t="b">
        <v>1</v>
      </c>
      <c r="L59" t="str">
        <f>_xlfn.IFNA(VLOOKUP(A59,LookupTable!A$1:O$200,1,FALSE),VLOOKUP(B59,LookupTable!A$1:O$200,1,FALSE))</f>
        <v>A090023</v>
      </c>
      <c r="M59" t="str">
        <f>_xlfn.IFNA(VLOOKUP(A59,LookupTable!A$1:O$200,2,FALSE),VLOOKUP(B59,LookupTable!A$1:O$200,2,FALSE))</f>
        <v>RM7W-LFT-W-B FDUP3</v>
      </c>
      <c r="N59" t="str">
        <f>_xlfn.IFNA(VLOOKUP(A59,LookupTable!A$1:O$200,3,FALSE),VLOOKUP(B59,LookupTable!A$1:O$200,3,FALSE))</f>
        <v>Portland Harbor 2009</v>
      </c>
      <c r="O59" t="str">
        <f>_xlfn.IFNA(VLOOKUP(A59,LookupTable!A$1:O$200,5,FALSE),VLOOKUP(B59,LookupTable!A$1:O$200,5,FALSE))</f>
        <v>Railroad Bridge</v>
      </c>
      <c r="P59">
        <f>_xlfn.IFNA(VLOOKUP(A59,LookupTable!A$1:O$200,6,FALSE),VLOOKUP(B59,LookupTable!A$1:O$200,6,FALSE))</f>
        <v>45.573869999999999</v>
      </c>
      <c r="Q59">
        <f>_xlfn.IFNA(VLOOKUP(A59,LookupTable!A$1:O$200,7,FALSE),VLOOKUP(B59,LookupTable!A$1:O$200,7,FALSE))</f>
        <v>-122.74574</v>
      </c>
      <c r="R59" t="str">
        <f>_xlfn.IFNA(VLOOKUP(A59,LookupTable!A$1:O$200,9,FALSE),VLOOKUP(B59,LookupTable!A$1:O$200,9,FALSE))</f>
        <v>NULL</v>
      </c>
      <c r="S59" t="str">
        <f>_xlfn.IFNA(VLOOKUP(A59,LookupTable!A$1:O$200,10,FALSE),VLOOKUP(B59,LookupTable!A$1:O$200,10,FALSE))</f>
        <v>NULL</v>
      </c>
      <c r="T59" t="str">
        <f>_xlfn.IFNA(VLOOKUP(A59,LookupTable!A$1:O$200,11,FALSE),VLOOKUP(B59,LookupTable!A$1:O$200,11,FALSE))</f>
        <v>NULL</v>
      </c>
      <c r="U59" t="str">
        <f>_xlfn.IFNA(VLOOKUP(A59,LookupTable!A$1:O$200,12,FALSE),VLOOKUP(B59,LookupTable!A$1:O$200,12,FALSE))</f>
        <v>NULL</v>
      </c>
      <c r="V59" t="str">
        <f>_xlfn.IFNA(VLOOKUP(A59,LookupTable!A$1:O$200,13,FALSE),VLOOKUP(B59,LookupTable!A$1:O$200,13,FALSE))</f>
        <v>NULL</v>
      </c>
      <c r="W59" t="str">
        <f>_xlfn.IFNA(VLOOKUP(A59,LookupTable!A$1:O$200,14,FALSE),VLOOKUP(B59,LookupTable!A$1:O$200,14,FALSE))</f>
        <v>NULL</v>
      </c>
      <c r="X59" t="str">
        <f>_xlfn.IFNA(VLOOKUP(A59,LookupTable!A$1:O$200,15,FALSE),VLOOKUP(B59,LookupTable!A$1:O$200,15,FALSE))</f>
        <v>NULL</v>
      </c>
    </row>
    <row r="60" spans="1:24" x14ac:dyDescent="0.25">
      <c r="A60" t="s">
        <v>104</v>
      </c>
      <c r="B60" t="s">
        <v>101</v>
      </c>
      <c r="C60">
        <v>2806</v>
      </c>
      <c r="D60" t="s">
        <v>9</v>
      </c>
      <c r="E60" t="s">
        <v>87</v>
      </c>
      <c r="F60" t="b">
        <v>0</v>
      </c>
      <c r="G60" t="b">
        <v>1</v>
      </c>
      <c r="L60" t="str">
        <f>_xlfn.IFNA(VLOOKUP(A60,LookupTable!A$1:O$200,1,FALSE),VLOOKUP(B60,LookupTable!A$1:O$200,1,FALSE))</f>
        <v>A090024</v>
      </c>
      <c r="M60" t="str">
        <f>_xlfn.IFNA(VLOOKUP(A60,LookupTable!A$1:O$200,2,FALSE),VLOOKUP(B60,LookupTable!A$1:O$200,2,FALSE))</f>
        <v>RM7W-LFT-W-B FDUP4</v>
      </c>
      <c r="N60" t="str">
        <f>_xlfn.IFNA(VLOOKUP(A60,LookupTable!A$1:O$200,3,FALSE),VLOOKUP(B60,LookupTable!A$1:O$200,3,FALSE))</f>
        <v>Portland Harbor 2009</v>
      </c>
      <c r="O60" t="str">
        <f>_xlfn.IFNA(VLOOKUP(A60,LookupTable!A$1:O$200,5,FALSE),VLOOKUP(B60,LookupTable!A$1:O$200,5,FALSE))</f>
        <v>Railroad Bridge</v>
      </c>
      <c r="P60">
        <f>_xlfn.IFNA(VLOOKUP(A60,LookupTable!A$1:O$200,6,FALSE),VLOOKUP(B60,LookupTable!A$1:O$200,6,FALSE))</f>
        <v>45.573869999999999</v>
      </c>
      <c r="Q60">
        <f>_xlfn.IFNA(VLOOKUP(A60,LookupTable!A$1:O$200,7,FALSE),VLOOKUP(B60,LookupTable!A$1:O$200,7,FALSE))</f>
        <v>-122.74574</v>
      </c>
      <c r="R60" t="str">
        <f>_xlfn.IFNA(VLOOKUP(A60,LookupTable!A$1:O$200,9,FALSE),VLOOKUP(B60,LookupTable!A$1:O$200,9,FALSE))</f>
        <v>NULL</v>
      </c>
      <c r="S60" t="str">
        <f>_xlfn.IFNA(VLOOKUP(A60,LookupTable!A$1:O$200,10,FALSE),VLOOKUP(B60,LookupTable!A$1:O$200,10,FALSE))</f>
        <v>NULL</v>
      </c>
      <c r="T60" t="str">
        <f>_xlfn.IFNA(VLOOKUP(A60,LookupTable!A$1:O$200,11,FALSE),VLOOKUP(B60,LookupTable!A$1:O$200,11,FALSE))</f>
        <v>NULL</v>
      </c>
      <c r="U60" t="str">
        <f>_xlfn.IFNA(VLOOKUP(A60,LookupTable!A$1:O$200,12,FALSE),VLOOKUP(B60,LookupTable!A$1:O$200,12,FALSE))</f>
        <v>NULL</v>
      </c>
      <c r="V60" t="str">
        <f>_xlfn.IFNA(VLOOKUP(A60,LookupTable!A$1:O$200,13,FALSE),VLOOKUP(B60,LookupTable!A$1:O$200,13,FALSE))</f>
        <v>NULL</v>
      </c>
      <c r="W60" t="str">
        <f>_xlfn.IFNA(VLOOKUP(A60,LookupTable!A$1:O$200,14,FALSE),VLOOKUP(B60,LookupTable!A$1:O$200,14,FALSE))</f>
        <v>NULL</v>
      </c>
      <c r="X60" t="str">
        <f>_xlfn.IFNA(VLOOKUP(A60,LookupTable!A$1:O$200,15,FALSE),VLOOKUP(B60,LookupTable!A$1:O$200,15,FALSE))</f>
        <v>NULL</v>
      </c>
    </row>
    <row r="61" spans="1:24" x14ac:dyDescent="0.25">
      <c r="A61" t="s">
        <v>105</v>
      </c>
      <c r="B61" t="s">
        <v>106</v>
      </c>
      <c r="C61">
        <v>2793</v>
      </c>
      <c r="D61" t="s">
        <v>9</v>
      </c>
      <c r="E61" t="s">
        <v>87</v>
      </c>
      <c r="F61" t="b">
        <v>0</v>
      </c>
      <c r="G61" t="b">
        <v>1</v>
      </c>
      <c r="L61" t="str">
        <f>_xlfn.IFNA(VLOOKUP(A61,LookupTable!A$1:O$200,1,FALSE),VLOOKUP(B61,LookupTable!A$1:O$200,1,FALSE))</f>
        <v>A090026</v>
      </c>
      <c r="M61" t="str">
        <f>_xlfn.IFNA(VLOOKUP(A61,LookupTable!A$1:O$200,2,FALSE),VLOOKUP(B61,LookupTable!A$1:O$200,2,FALSE))</f>
        <v>RM12-LFT-W-B</v>
      </c>
      <c r="N61" t="str">
        <f>_xlfn.IFNA(VLOOKUP(A61,LookupTable!A$1:O$200,3,FALSE),VLOOKUP(B61,LookupTable!A$1:O$200,3,FALSE))</f>
        <v>Portland Harbor 2009</v>
      </c>
      <c r="O61" t="str">
        <f>_xlfn.IFNA(VLOOKUP(A61,LookupTable!A$1:O$200,5,FALSE),VLOOKUP(B61,LookupTable!A$1:O$200,5,FALSE))</f>
        <v>Steel Pipe</v>
      </c>
      <c r="P61">
        <f>_xlfn.IFNA(VLOOKUP(A61,LookupTable!A$1:O$200,6,FALSE),VLOOKUP(B61,LookupTable!A$1:O$200,6,FALSE))</f>
        <v>45.526789999999998</v>
      </c>
      <c r="Q61">
        <f>_xlfn.IFNA(VLOOKUP(A61,LookupTable!A$1:O$200,7,FALSE),VLOOKUP(B61,LookupTable!A$1:O$200,7,FALSE))</f>
        <v>-122.66641</v>
      </c>
      <c r="R61" t="str">
        <f>_xlfn.IFNA(VLOOKUP(A61,LookupTable!A$1:O$200,9,FALSE),VLOOKUP(B61,LookupTable!A$1:O$200,9,FALSE))</f>
        <v>NULL</v>
      </c>
      <c r="S61" t="str">
        <f>_xlfn.IFNA(VLOOKUP(A61,LookupTable!A$1:O$200,10,FALSE),VLOOKUP(B61,LookupTable!A$1:O$200,10,FALSE))</f>
        <v>NULL</v>
      </c>
      <c r="T61" t="str">
        <f>_xlfn.IFNA(VLOOKUP(A61,LookupTable!A$1:O$200,11,FALSE),VLOOKUP(B61,LookupTable!A$1:O$200,11,FALSE))</f>
        <v>NULL</v>
      </c>
      <c r="U61" t="str">
        <f>_xlfn.IFNA(VLOOKUP(A61,LookupTable!A$1:O$200,12,FALSE),VLOOKUP(B61,LookupTable!A$1:O$200,12,FALSE))</f>
        <v>NULL</v>
      </c>
      <c r="V61" t="str">
        <f>_xlfn.IFNA(VLOOKUP(A61,LookupTable!A$1:O$200,13,FALSE),VLOOKUP(B61,LookupTable!A$1:O$200,13,FALSE))</f>
        <v>NULL</v>
      </c>
      <c r="W61" t="str">
        <f>_xlfn.IFNA(VLOOKUP(A61,LookupTable!A$1:O$200,14,FALSE),VLOOKUP(B61,LookupTable!A$1:O$200,14,FALSE))</f>
        <v>NULL</v>
      </c>
      <c r="X61" t="str">
        <f>_xlfn.IFNA(VLOOKUP(A61,LookupTable!A$1:O$200,15,FALSE),VLOOKUP(B61,LookupTable!A$1:O$200,15,FALSE))</f>
        <v>NULL</v>
      </c>
    </row>
    <row r="62" spans="1:24" x14ac:dyDescent="0.25">
      <c r="A62" t="s">
        <v>107</v>
      </c>
      <c r="B62" t="s">
        <v>108</v>
      </c>
      <c r="C62">
        <v>1456</v>
      </c>
      <c r="D62" t="s">
        <v>9</v>
      </c>
      <c r="E62" t="s">
        <v>87</v>
      </c>
      <c r="F62" t="b">
        <v>0</v>
      </c>
      <c r="G62" t="b">
        <v>1</v>
      </c>
      <c r="L62" t="str">
        <f>_xlfn.IFNA(VLOOKUP(A62,LookupTable!A$1:O$200,1,FALSE),VLOOKUP(B62,LookupTable!A$1:O$200,1,FALSE))</f>
        <v>A090058</v>
      </c>
      <c r="M62" t="str">
        <f>_xlfn.IFNA(VLOOKUP(A62,LookupTable!A$1:O$200,2,FALSE),VLOOKUP(B62,LookupTable!A$1:O$200,2,FALSE))</f>
        <v>CRDS-LFT-B</v>
      </c>
      <c r="N62" t="str">
        <f>_xlfn.IFNA(VLOOKUP(A62,LookupTable!A$1:O$200,3,FALSE),VLOOKUP(B62,LookupTable!A$1:O$200,3,FALSE))</f>
        <v>Portland Harbor 2009</v>
      </c>
      <c r="O62" t="str">
        <f>_xlfn.IFNA(VLOOKUP(A62,LookupTable!A$1:O$200,5,FALSE),VLOOKUP(B62,LookupTable!A$1:O$200,5,FALSE))</f>
        <v>Columbia River Downstream</v>
      </c>
      <c r="P62">
        <f>_xlfn.IFNA(VLOOKUP(A62,LookupTable!A$1:O$200,6,FALSE),VLOOKUP(B62,LookupTable!A$1:O$200,6,FALSE))</f>
        <v>45.06512</v>
      </c>
      <c r="Q62">
        <f>_xlfn.IFNA(VLOOKUP(A62,LookupTable!A$1:O$200,7,FALSE),VLOOKUP(B62,LookupTable!A$1:O$200,7,FALSE))</f>
        <v>-122.77161</v>
      </c>
      <c r="R62" t="str">
        <f>_xlfn.IFNA(VLOOKUP(A62,LookupTable!A$1:O$200,9,FALSE),VLOOKUP(B62,LookupTable!A$1:O$200,9,FALSE))</f>
        <v>NULL</v>
      </c>
      <c r="S62" t="str">
        <f>_xlfn.IFNA(VLOOKUP(A62,LookupTable!A$1:O$200,10,FALSE),VLOOKUP(B62,LookupTable!A$1:O$200,10,FALSE))</f>
        <v>NULL</v>
      </c>
      <c r="T62" t="str">
        <f>_xlfn.IFNA(VLOOKUP(A62,LookupTable!A$1:O$200,11,FALSE),VLOOKUP(B62,LookupTable!A$1:O$200,11,FALSE))</f>
        <v>NULL</v>
      </c>
      <c r="U62" t="str">
        <f>_xlfn.IFNA(VLOOKUP(A62,LookupTable!A$1:O$200,12,FALSE),VLOOKUP(B62,LookupTable!A$1:O$200,12,FALSE))</f>
        <v>NULL</v>
      </c>
      <c r="V62" t="str">
        <f>_xlfn.IFNA(VLOOKUP(A62,LookupTable!A$1:O$200,13,FALSE),VLOOKUP(B62,LookupTable!A$1:O$200,13,FALSE))</f>
        <v>NULL</v>
      </c>
      <c r="W62" t="str">
        <f>_xlfn.IFNA(VLOOKUP(A62,LookupTable!A$1:O$200,14,FALSE),VLOOKUP(B62,LookupTable!A$1:O$200,14,FALSE))</f>
        <v>NULL</v>
      </c>
      <c r="X62" t="str">
        <f>_xlfn.IFNA(VLOOKUP(A62,LookupTable!A$1:O$200,15,FALSE),VLOOKUP(B62,LookupTable!A$1:O$200,15,FALSE))</f>
        <v>NULL</v>
      </c>
    </row>
    <row r="63" spans="1:24" x14ac:dyDescent="0.25">
      <c r="A63" t="s">
        <v>109</v>
      </c>
      <c r="B63" t="s">
        <v>110</v>
      </c>
      <c r="C63">
        <v>1458</v>
      </c>
      <c r="D63" t="s">
        <v>9</v>
      </c>
      <c r="E63" t="s">
        <v>87</v>
      </c>
      <c r="F63" t="b">
        <v>0</v>
      </c>
      <c r="G63" t="b">
        <v>1</v>
      </c>
      <c r="L63" t="str">
        <f>_xlfn.IFNA(VLOOKUP(A63,LookupTable!A$1:O$200,1,FALSE),VLOOKUP(B63,LookupTable!A$1:O$200,1,FALSE))</f>
        <v>A090060</v>
      </c>
      <c r="M63" t="str">
        <f>_xlfn.IFNA(VLOOKUP(A63,LookupTable!A$1:O$200,2,FALSE),VLOOKUP(B63,LookupTable!A$1:O$200,2,FALSE))</f>
        <v>CRUS-LFT-B</v>
      </c>
      <c r="N63" t="str">
        <f>_xlfn.IFNA(VLOOKUP(A63,LookupTable!A$1:O$200,3,FALSE),VLOOKUP(B63,LookupTable!A$1:O$200,3,FALSE))</f>
        <v>Portland Harbor 2009</v>
      </c>
      <c r="O63" t="str">
        <f>_xlfn.IFNA(VLOOKUP(A63,LookupTable!A$1:O$200,5,FALSE),VLOOKUP(B63,LookupTable!A$1:O$200,5,FALSE))</f>
        <v>Columbia River Upstream</v>
      </c>
      <c r="P63">
        <f>_xlfn.IFNA(VLOOKUP(A63,LookupTable!A$1:O$200,6,FALSE),VLOOKUP(B63,LookupTable!A$1:O$200,6,FALSE))</f>
        <v>45.621079999999999</v>
      </c>
      <c r="Q63">
        <f>_xlfn.IFNA(VLOOKUP(A63,LookupTable!A$1:O$200,7,FALSE),VLOOKUP(B63,LookupTable!A$1:O$200,7,FALSE))</f>
        <v>-122.68788000000001</v>
      </c>
      <c r="R63" t="str">
        <f>_xlfn.IFNA(VLOOKUP(A63,LookupTable!A$1:O$200,9,FALSE),VLOOKUP(B63,LookupTable!A$1:O$200,9,FALSE))</f>
        <v>NULL</v>
      </c>
      <c r="S63" t="str">
        <f>_xlfn.IFNA(VLOOKUP(A63,LookupTable!A$1:O$200,10,FALSE),VLOOKUP(B63,LookupTable!A$1:O$200,10,FALSE))</f>
        <v>NULL</v>
      </c>
      <c r="T63" t="str">
        <f>_xlfn.IFNA(VLOOKUP(A63,LookupTable!A$1:O$200,11,FALSE),VLOOKUP(B63,LookupTable!A$1:O$200,11,FALSE))</f>
        <v>NULL</v>
      </c>
      <c r="U63" t="str">
        <f>_xlfn.IFNA(VLOOKUP(A63,LookupTable!A$1:O$200,12,FALSE),VLOOKUP(B63,LookupTable!A$1:O$200,12,FALSE))</f>
        <v>NULL</v>
      </c>
      <c r="V63" t="str">
        <f>_xlfn.IFNA(VLOOKUP(A63,LookupTable!A$1:O$200,13,FALSE),VLOOKUP(B63,LookupTable!A$1:O$200,13,FALSE))</f>
        <v>NULL</v>
      </c>
      <c r="W63" t="str">
        <f>_xlfn.IFNA(VLOOKUP(A63,LookupTable!A$1:O$200,14,FALSE),VLOOKUP(B63,LookupTable!A$1:O$200,14,FALSE))</f>
        <v>NULL</v>
      </c>
      <c r="X63" t="str">
        <f>_xlfn.IFNA(VLOOKUP(A63,LookupTable!A$1:O$200,15,FALSE),VLOOKUP(B63,LookupTable!A$1:O$200,15,FALSE))</f>
        <v>NULL</v>
      </c>
    </row>
    <row r="64" spans="1:24" x14ac:dyDescent="0.25">
      <c r="A64" t="s">
        <v>111</v>
      </c>
      <c r="B64" t="s">
        <v>112</v>
      </c>
      <c r="C64">
        <v>2805</v>
      </c>
      <c r="D64" t="s">
        <v>9</v>
      </c>
      <c r="E64" t="s">
        <v>87</v>
      </c>
      <c r="F64" t="b">
        <v>0</v>
      </c>
      <c r="G64" t="b">
        <v>1</v>
      </c>
      <c r="L64" t="str">
        <f>_xlfn.IFNA(VLOOKUP(A64,LookupTable!A$1:O$200,1,FALSE),VLOOKUP(B64,LookupTable!A$1:O$200,1,FALSE))</f>
        <v>A090062</v>
      </c>
      <c r="M64" t="str">
        <f>_xlfn.IFNA(VLOOKUP(A64,LookupTable!A$1:O$200,2,FALSE),VLOOKUP(B64,LookupTable!A$1:O$200,2,FALSE))</f>
        <v>RM3E-LFT-B</v>
      </c>
      <c r="N64" t="str">
        <f>_xlfn.IFNA(VLOOKUP(A64,LookupTable!A$1:O$200,3,FALSE),VLOOKUP(B64,LookupTable!A$1:O$200,3,FALSE))</f>
        <v>Portland Harbor 2009</v>
      </c>
      <c r="O64" t="str">
        <f>_xlfn.IFNA(VLOOKUP(A64,LookupTable!A$1:O$200,5,FALSE),VLOOKUP(B64,LookupTable!A$1:O$200,5,FALSE))</f>
        <v>Sauvie East</v>
      </c>
      <c r="P64">
        <f>_xlfn.IFNA(VLOOKUP(A64,LookupTable!A$1:O$200,6,FALSE),VLOOKUP(B64,LookupTable!A$1:O$200,6,FALSE))</f>
        <v>45.61403</v>
      </c>
      <c r="Q64">
        <f>_xlfn.IFNA(VLOOKUP(A64,LookupTable!A$1:O$200,7,FALSE),VLOOKUP(B64,LookupTable!A$1:O$200,7,FALSE))</f>
        <v>-122.7855</v>
      </c>
      <c r="R64" t="str">
        <f>_xlfn.IFNA(VLOOKUP(A64,LookupTable!A$1:O$200,9,FALSE),VLOOKUP(B64,LookupTable!A$1:O$200,9,FALSE))</f>
        <v>NULL</v>
      </c>
      <c r="S64" t="str">
        <f>_xlfn.IFNA(VLOOKUP(A64,LookupTable!A$1:O$200,10,FALSE),VLOOKUP(B64,LookupTable!A$1:O$200,10,FALSE))</f>
        <v>NULL</v>
      </c>
      <c r="T64" t="str">
        <f>_xlfn.IFNA(VLOOKUP(A64,LookupTable!A$1:O$200,11,FALSE),VLOOKUP(B64,LookupTable!A$1:O$200,11,FALSE))</f>
        <v>NULL</v>
      </c>
      <c r="U64" t="str">
        <f>_xlfn.IFNA(VLOOKUP(A64,LookupTable!A$1:O$200,12,FALSE),VLOOKUP(B64,LookupTable!A$1:O$200,12,FALSE))</f>
        <v>NULL</v>
      </c>
      <c r="V64" t="str">
        <f>_xlfn.IFNA(VLOOKUP(A64,LookupTable!A$1:O$200,13,FALSE),VLOOKUP(B64,LookupTable!A$1:O$200,13,FALSE))</f>
        <v>NULL</v>
      </c>
      <c r="W64" t="str">
        <f>_xlfn.IFNA(VLOOKUP(A64,LookupTable!A$1:O$200,14,FALSE),VLOOKUP(B64,LookupTable!A$1:O$200,14,FALSE))</f>
        <v>NULL</v>
      </c>
      <c r="X64" t="str">
        <f>_xlfn.IFNA(VLOOKUP(A64,LookupTable!A$1:O$200,15,FALSE),VLOOKUP(B64,LookupTable!A$1:O$200,15,FALSE))</f>
        <v>NULL</v>
      </c>
    </row>
    <row r="65" spans="1:24" x14ac:dyDescent="0.25">
      <c r="A65" t="s">
        <v>113</v>
      </c>
      <c r="B65" t="s">
        <v>114</v>
      </c>
      <c r="C65">
        <v>2794</v>
      </c>
      <c r="D65" t="s">
        <v>9</v>
      </c>
      <c r="E65" t="s">
        <v>87</v>
      </c>
      <c r="F65" t="b">
        <v>0</v>
      </c>
      <c r="G65" t="b">
        <v>1</v>
      </c>
      <c r="L65" t="str">
        <f>_xlfn.IFNA(VLOOKUP(A65,LookupTable!A$1:O$200,1,FALSE),VLOOKUP(B65,LookupTable!A$1:O$200,1,FALSE))</f>
        <v>A090064</v>
      </c>
      <c r="M65" t="str">
        <f>_xlfn.IFNA(VLOOKUP(A65,LookupTable!A$1:O$200,2,FALSE),VLOOKUP(B65,LookupTable!A$1:O$200,2,FALSE))</f>
        <v>RM3.5W-LFT-B</v>
      </c>
      <c r="N65" t="str">
        <f>_xlfn.IFNA(VLOOKUP(A65,LookupTable!A$1:O$200,3,FALSE),VLOOKUP(B65,LookupTable!A$1:O$200,3,FALSE))</f>
        <v>Portland Harbor 2009</v>
      </c>
      <c r="O65" t="str">
        <f>_xlfn.IFNA(VLOOKUP(A65,LookupTable!A$1:O$200,5,FALSE),VLOOKUP(B65,LookupTable!A$1:O$200,5,FALSE))</f>
        <v>Sauvie West</v>
      </c>
      <c r="P65">
        <f>_xlfn.IFNA(VLOOKUP(A65,LookupTable!A$1:O$200,6,FALSE),VLOOKUP(B65,LookupTable!A$1:O$200,6,FALSE))</f>
        <v>45.597909999999999</v>
      </c>
      <c r="Q65">
        <f>_xlfn.IFNA(VLOOKUP(A65,LookupTable!A$1:O$200,7,FALSE),VLOOKUP(B65,LookupTable!A$1:O$200,7,FALSE))</f>
        <v>-122.78128</v>
      </c>
      <c r="R65" t="str">
        <f>_xlfn.IFNA(VLOOKUP(A65,LookupTable!A$1:O$200,9,FALSE),VLOOKUP(B65,LookupTable!A$1:O$200,9,FALSE))</f>
        <v>NULL</v>
      </c>
      <c r="S65" t="str">
        <f>_xlfn.IFNA(VLOOKUP(A65,LookupTable!A$1:O$200,10,FALSE),VLOOKUP(B65,LookupTable!A$1:O$200,10,FALSE))</f>
        <v>NULL</v>
      </c>
      <c r="T65" t="str">
        <f>_xlfn.IFNA(VLOOKUP(A65,LookupTable!A$1:O$200,11,FALSE),VLOOKUP(B65,LookupTable!A$1:O$200,11,FALSE))</f>
        <v>NULL</v>
      </c>
      <c r="U65" t="str">
        <f>_xlfn.IFNA(VLOOKUP(A65,LookupTable!A$1:O$200,12,FALSE),VLOOKUP(B65,LookupTable!A$1:O$200,12,FALSE))</f>
        <v>NULL</v>
      </c>
      <c r="V65" t="str">
        <f>_xlfn.IFNA(VLOOKUP(A65,LookupTable!A$1:O$200,13,FALSE),VLOOKUP(B65,LookupTable!A$1:O$200,13,FALSE))</f>
        <v>NULL</v>
      </c>
      <c r="W65" t="str">
        <f>_xlfn.IFNA(VLOOKUP(A65,LookupTable!A$1:O$200,14,FALSE),VLOOKUP(B65,LookupTable!A$1:O$200,14,FALSE))</f>
        <v>NULL</v>
      </c>
      <c r="X65" t="str">
        <f>_xlfn.IFNA(VLOOKUP(A65,LookupTable!A$1:O$200,15,FALSE),VLOOKUP(B65,LookupTable!A$1:O$200,15,FALSE))</f>
        <v>NULL</v>
      </c>
    </row>
    <row r="66" spans="1:24" x14ac:dyDescent="0.25">
      <c r="A66" t="s">
        <v>115</v>
      </c>
      <c r="B66" t="s">
        <v>116</v>
      </c>
      <c r="C66">
        <v>2800</v>
      </c>
      <c r="D66" t="s">
        <v>9</v>
      </c>
      <c r="E66" t="s">
        <v>87</v>
      </c>
      <c r="F66" t="b">
        <v>0</v>
      </c>
      <c r="G66" t="b">
        <v>1</v>
      </c>
      <c r="L66" t="str">
        <f>_xlfn.IFNA(VLOOKUP(A66,LookupTable!A$1:O$200,1,FALSE),VLOOKUP(B66,LookupTable!A$1:O$200,1,FALSE))</f>
        <v>A090066</v>
      </c>
      <c r="M66" t="str">
        <f>_xlfn.IFNA(VLOOKUP(A66,LookupTable!A$1:O$200,2,FALSE),VLOOKUP(B66,LookupTable!A$1:O$200,2,FALSE))</f>
        <v>RM6.5W-LFT-B</v>
      </c>
      <c r="N66" t="str">
        <f>_xlfn.IFNA(VLOOKUP(A66,LookupTable!A$1:O$200,3,FALSE),VLOOKUP(B66,LookupTable!A$1:O$200,3,FALSE))</f>
        <v>Portland Harbor 2009</v>
      </c>
      <c r="O66" t="str">
        <f>_xlfn.IFNA(VLOOKUP(A66,LookupTable!A$1:O$200,5,FALSE),VLOOKUP(B66,LookupTable!A$1:O$200,5,FALSE))</f>
        <v>St. John's Bridge</v>
      </c>
      <c r="P66">
        <f>_xlfn.IFNA(VLOOKUP(A66,LookupTable!A$1:O$200,6,FALSE),VLOOKUP(B66,LookupTable!A$1:O$200,6,FALSE))</f>
        <v>45.577809999999999</v>
      </c>
      <c r="Q66">
        <f>_xlfn.IFNA(VLOOKUP(A66,LookupTable!A$1:O$200,7,FALSE),VLOOKUP(B66,LookupTable!A$1:O$200,7,FALSE))</f>
        <v>-122.75232</v>
      </c>
      <c r="R66" t="str">
        <f>_xlfn.IFNA(VLOOKUP(A66,LookupTable!A$1:O$200,9,FALSE),VLOOKUP(B66,LookupTable!A$1:O$200,9,FALSE))</f>
        <v>NULL</v>
      </c>
      <c r="S66" t="str">
        <f>_xlfn.IFNA(VLOOKUP(A66,LookupTable!A$1:O$200,10,FALSE),VLOOKUP(B66,LookupTable!A$1:O$200,10,FALSE))</f>
        <v>NULL</v>
      </c>
      <c r="T66" t="str">
        <f>_xlfn.IFNA(VLOOKUP(A66,LookupTable!A$1:O$200,11,FALSE),VLOOKUP(B66,LookupTable!A$1:O$200,11,FALSE))</f>
        <v>NULL</v>
      </c>
      <c r="U66" t="str">
        <f>_xlfn.IFNA(VLOOKUP(A66,LookupTable!A$1:O$200,12,FALSE),VLOOKUP(B66,LookupTable!A$1:O$200,12,FALSE))</f>
        <v>NULL</v>
      </c>
      <c r="V66" t="str">
        <f>_xlfn.IFNA(VLOOKUP(A66,LookupTable!A$1:O$200,13,FALSE),VLOOKUP(B66,LookupTable!A$1:O$200,13,FALSE))</f>
        <v>NULL</v>
      </c>
      <c r="W66" t="str">
        <f>_xlfn.IFNA(VLOOKUP(A66,LookupTable!A$1:O$200,14,FALSE),VLOOKUP(B66,LookupTable!A$1:O$200,14,FALSE))</f>
        <v>NULL</v>
      </c>
      <c r="X66" t="str">
        <f>_xlfn.IFNA(VLOOKUP(A66,LookupTable!A$1:O$200,15,FALSE),VLOOKUP(B66,LookupTable!A$1:O$200,15,FALSE))</f>
        <v>NULL</v>
      </c>
    </row>
    <row r="67" spans="1:24" x14ac:dyDescent="0.25">
      <c r="A67" t="s">
        <v>117</v>
      </c>
      <c r="B67" t="s">
        <v>118</v>
      </c>
      <c r="C67">
        <v>2808</v>
      </c>
      <c r="D67" t="s">
        <v>9</v>
      </c>
      <c r="E67" t="s">
        <v>87</v>
      </c>
      <c r="F67" t="b">
        <v>0</v>
      </c>
      <c r="G67" t="b">
        <v>1</v>
      </c>
      <c r="L67" t="str">
        <f>_xlfn.IFNA(VLOOKUP(A67,LookupTable!A$1:O$200,1,FALSE),VLOOKUP(B67,LookupTable!A$1:O$200,1,FALSE))</f>
        <v>A090068</v>
      </c>
      <c r="M67" t="str">
        <f>_xlfn.IFNA(VLOOKUP(A67,LookupTable!A$1:O$200,2,FALSE),VLOOKUP(B67,LookupTable!A$1:O$200,2,FALSE))</f>
        <v>RM8W-LFT-B</v>
      </c>
      <c r="N67" t="str">
        <f>_xlfn.IFNA(VLOOKUP(A67,LookupTable!A$1:O$200,3,FALSE),VLOOKUP(B67,LookupTable!A$1:O$200,3,FALSE))</f>
        <v>Portland Harbor 2009</v>
      </c>
      <c r="O67" t="str">
        <f>_xlfn.IFNA(VLOOKUP(A67,LookupTable!A$1:O$200,5,FALSE),VLOOKUP(B67,LookupTable!A$1:O$200,5,FALSE))</f>
        <v>RM Eight West</v>
      </c>
      <c r="P67">
        <f>_xlfn.IFNA(VLOOKUP(A67,LookupTable!A$1:O$200,6,FALSE),VLOOKUP(B67,LookupTable!A$1:O$200,6,FALSE))</f>
        <v>45.570360000000001</v>
      </c>
      <c r="Q67">
        <f>_xlfn.IFNA(VLOOKUP(A67,LookupTable!A$1:O$200,7,FALSE),VLOOKUP(B67,LookupTable!A$1:O$200,7,FALSE))</f>
        <v>-122.74039</v>
      </c>
      <c r="R67" t="str">
        <f>_xlfn.IFNA(VLOOKUP(A67,LookupTable!A$1:O$200,9,FALSE),VLOOKUP(B67,LookupTable!A$1:O$200,9,FALSE))</f>
        <v>NULL</v>
      </c>
      <c r="S67" t="str">
        <f>_xlfn.IFNA(VLOOKUP(A67,LookupTable!A$1:O$200,10,FALSE),VLOOKUP(B67,LookupTable!A$1:O$200,10,FALSE))</f>
        <v>NULL</v>
      </c>
      <c r="T67" t="str">
        <f>_xlfn.IFNA(VLOOKUP(A67,LookupTable!A$1:O$200,11,FALSE),VLOOKUP(B67,LookupTable!A$1:O$200,11,FALSE))</f>
        <v>NULL</v>
      </c>
      <c r="U67" t="str">
        <f>_xlfn.IFNA(VLOOKUP(A67,LookupTable!A$1:O$200,12,FALSE),VLOOKUP(B67,LookupTable!A$1:O$200,12,FALSE))</f>
        <v>NULL</v>
      </c>
      <c r="V67" t="str">
        <f>_xlfn.IFNA(VLOOKUP(A67,LookupTable!A$1:O$200,13,FALSE),VLOOKUP(B67,LookupTable!A$1:O$200,13,FALSE))</f>
        <v>NULL</v>
      </c>
      <c r="W67" t="str">
        <f>_xlfn.IFNA(VLOOKUP(A67,LookupTable!A$1:O$200,14,FALSE),VLOOKUP(B67,LookupTable!A$1:O$200,14,FALSE))</f>
        <v>NULL</v>
      </c>
      <c r="X67" t="str">
        <f>_xlfn.IFNA(VLOOKUP(A67,LookupTable!A$1:O$200,15,FALSE),VLOOKUP(B67,LookupTable!A$1:O$200,15,FALSE))</f>
        <v>NULL</v>
      </c>
    </row>
    <row r="68" spans="1:24" x14ac:dyDescent="0.25">
      <c r="A68" t="s">
        <v>119</v>
      </c>
      <c r="B68" t="s">
        <v>120</v>
      </c>
      <c r="C68">
        <v>2802</v>
      </c>
      <c r="D68" t="s">
        <v>9</v>
      </c>
      <c r="E68" t="s">
        <v>87</v>
      </c>
      <c r="F68" t="b">
        <v>0</v>
      </c>
      <c r="G68" t="b">
        <v>1</v>
      </c>
      <c r="L68" t="str">
        <f>_xlfn.IFNA(VLOOKUP(A68,LookupTable!A$1:O$200,1,FALSE),VLOOKUP(B68,LookupTable!A$1:O$200,1,FALSE))</f>
        <v>A090070</v>
      </c>
      <c r="M68" t="str">
        <f>_xlfn.IFNA(VLOOKUP(A68,LookupTable!A$1:O$200,2,FALSE),VLOOKUP(B68,LookupTable!A$1:O$200,2,FALSE))</f>
        <v>RM7E-LFT-B</v>
      </c>
      <c r="N68" t="str">
        <f>_xlfn.IFNA(VLOOKUP(A68,LookupTable!A$1:O$200,3,FALSE),VLOOKUP(B68,LookupTable!A$1:O$200,3,FALSE))</f>
        <v>Portland Harbor 2009</v>
      </c>
      <c r="O68" t="str">
        <f>_xlfn.IFNA(VLOOKUP(A68,LookupTable!A$1:O$200,5,FALSE),VLOOKUP(B68,LookupTable!A$1:O$200,5,FALSE))</f>
        <v>McCormick and Baxter</v>
      </c>
      <c r="P68">
        <f>_xlfn.IFNA(VLOOKUP(A68,LookupTable!A$1:O$200,6,FALSE),VLOOKUP(B68,LookupTable!A$1:O$200,6,FALSE))</f>
        <v>45.580579999999998</v>
      </c>
      <c r="Q68">
        <f>_xlfn.IFNA(VLOOKUP(A68,LookupTable!A$1:O$200,7,FALSE),VLOOKUP(B68,LookupTable!A$1:O$200,7,FALSE))</f>
        <v>-122.74583</v>
      </c>
      <c r="R68" t="str">
        <f>_xlfn.IFNA(VLOOKUP(A68,LookupTable!A$1:O$200,9,FALSE),VLOOKUP(B68,LookupTable!A$1:O$200,9,FALSE))</f>
        <v>NULL</v>
      </c>
      <c r="S68" t="str">
        <f>_xlfn.IFNA(VLOOKUP(A68,LookupTable!A$1:O$200,10,FALSE),VLOOKUP(B68,LookupTable!A$1:O$200,10,FALSE))</f>
        <v>NULL</v>
      </c>
      <c r="T68" t="str">
        <f>_xlfn.IFNA(VLOOKUP(A68,LookupTable!A$1:O$200,11,FALSE),VLOOKUP(B68,LookupTable!A$1:O$200,11,FALSE))</f>
        <v>NULL</v>
      </c>
      <c r="U68" t="str">
        <f>_xlfn.IFNA(VLOOKUP(A68,LookupTable!A$1:O$200,12,FALSE),VLOOKUP(B68,LookupTable!A$1:O$200,12,FALSE))</f>
        <v>NULL</v>
      </c>
      <c r="V68" t="str">
        <f>_xlfn.IFNA(VLOOKUP(A68,LookupTable!A$1:O$200,13,FALSE),VLOOKUP(B68,LookupTable!A$1:O$200,13,FALSE))</f>
        <v>NULL</v>
      </c>
      <c r="W68" t="str">
        <f>_xlfn.IFNA(VLOOKUP(A68,LookupTable!A$1:O$200,14,FALSE),VLOOKUP(B68,LookupTable!A$1:O$200,14,FALSE))</f>
        <v>NULL</v>
      </c>
      <c r="X68" t="str">
        <f>_xlfn.IFNA(VLOOKUP(A68,LookupTable!A$1:O$200,15,FALSE),VLOOKUP(B68,LookupTable!A$1:O$200,15,FALSE))</f>
        <v>NULL</v>
      </c>
    </row>
    <row r="69" spans="1:24" x14ac:dyDescent="0.25">
      <c r="A69" t="s">
        <v>121</v>
      </c>
      <c r="B69" t="s">
        <v>112</v>
      </c>
      <c r="C69">
        <v>2805</v>
      </c>
      <c r="D69" t="s">
        <v>9</v>
      </c>
      <c r="E69" t="s">
        <v>87</v>
      </c>
      <c r="F69" t="b">
        <v>0</v>
      </c>
      <c r="G69" t="b">
        <v>1</v>
      </c>
      <c r="L69" t="str">
        <f>_xlfn.IFNA(VLOOKUP(A69,LookupTable!A$1:O$200,1,FALSE),VLOOKUP(B69,LookupTable!A$1:O$200,1,FALSE))</f>
        <v>A090076</v>
      </c>
      <c r="M69" t="str">
        <f>_xlfn.IFNA(VLOOKUP(A69,LookupTable!A$1:O$200,2,FALSE),VLOOKUP(B69,LookupTable!A$1:O$200,2,FALSE))</f>
        <v>RM7W-LFT-B</v>
      </c>
      <c r="N69" t="str">
        <f>_xlfn.IFNA(VLOOKUP(A69,LookupTable!A$1:O$200,3,FALSE),VLOOKUP(B69,LookupTable!A$1:O$200,3,FALSE))</f>
        <v>Portland Harbor 2009</v>
      </c>
      <c r="O69" t="str">
        <f>_xlfn.IFNA(VLOOKUP(A69,LookupTable!A$1:O$200,5,FALSE),VLOOKUP(B69,LookupTable!A$1:O$200,5,FALSE))</f>
        <v>Railroad Bridge</v>
      </c>
      <c r="P69">
        <f>_xlfn.IFNA(VLOOKUP(A69,LookupTable!A$1:O$200,6,FALSE),VLOOKUP(B69,LookupTable!A$1:O$200,6,FALSE))</f>
        <v>45.573869999999999</v>
      </c>
      <c r="Q69">
        <f>_xlfn.IFNA(VLOOKUP(A69,LookupTable!A$1:O$200,7,FALSE),VLOOKUP(B69,LookupTable!A$1:O$200,7,FALSE))</f>
        <v>-122.74574</v>
      </c>
      <c r="R69" t="str">
        <f>_xlfn.IFNA(VLOOKUP(A69,LookupTable!A$1:O$200,9,FALSE),VLOOKUP(B69,LookupTable!A$1:O$200,9,FALSE))</f>
        <v>NULL</v>
      </c>
      <c r="S69" t="str">
        <f>_xlfn.IFNA(VLOOKUP(A69,LookupTable!A$1:O$200,10,FALSE),VLOOKUP(B69,LookupTable!A$1:O$200,10,FALSE))</f>
        <v>NULL</v>
      </c>
      <c r="T69" t="str">
        <f>_xlfn.IFNA(VLOOKUP(A69,LookupTable!A$1:O$200,11,FALSE),VLOOKUP(B69,LookupTable!A$1:O$200,11,FALSE))</f>
        <v>NULL</v>
      </c>
      <c r="U69" t="str">
        <f>_xlfn.IFNA(VLOOKUP(A69,LookupTable!A$1:O$200,12,FALSE),VLOOKUP(B69,LookupTable!A$1:O$200,12,FALSE))</f>
        <v>NULL</v>
      </c>
      <c r="V69" t="str">
        <f>_xlfn.IFNA(VLOOKUP(A69,LookupTable!A$1:O$200,13,FALSE),VLOOKUP(B69,LookupTable!A$1:O$200,13,FALSE))</f>
        <v>NULL</v>
      </c>
      <c r="W69" t="str">
        <f>_xlfn.IFNA(VLOOKUP(A69,LookupTable!A$1:O$200,14,FALSE),VLOOKUP(B69,LookupTable!A$1:O$200,14,FALSE))</f>
        <v>NULL</v>
      </c>
      <c r="X69" t="str">
        <f>_xlfn.IFNA(VLOOKUP(A69,LookupTable!A$1:O$200,15,FALSE),VLOOKUP(B69,LookupTable!A$1:O$200,15,FALSE))</f>
        <v>NULL</v>
      </c>
    </row>
    <row r="70" spans="1:24" x14ac:dyDescent="0.25">
      <c r="A70" t="s">
        <v>122</v>
      </c>
      <c r="B70" t="s">
        <v>112</v>
      </c>
      <c r="C70">
        <v>2805</v>
      </c>
      <c r="D70" t="s">
        <v>9</v>
      </c>
      <c r="E70" t="s">
        <v>87</v>
      </c>
      <c r="F70" t="b">
        <v>0</v>
      </c>
      <c r="G70" t="b">
        <v>1</v>
      </c>
      <c r="L70" t="str">
        <f>_xlfn.IFNA(VLOOKUP(A70,LookupTable!A$1:O$200,1,FALSE),VLOOKUP(B70,LookupTable!A$1:O$200,1,FALSE))</f>
        <v>A090077</v>
      </c>
      <c r="M70" t="str">
        <f>_xlfn.IFNA(VLOOKUP(A70,LookupTable!A$1:O$200,2,FALSE),VLOOKUP(B70,LookupTable!A$1:O$200,2,FALSE))</f>
        <v>RM7W-LFT-B</v>
      </c>
      <c r="N70" t="str">
        <f>_xlfn.IFNA(VLOOKUP(A70,LookupTable!A$1:O$200,3,FALSE),VLOOKUP(B70,LookupTable!A$1:O$200,3,FALSE))</f>
        <v>Portland Harbor 2009</v>
      </c>
      <c r="O70" t="str">
        <f>_xlfn.IFNA(VLOOKUP(A70,LookupTable!A$1:O$200,5,FALSE),VLOOKUP(B70,LookupTable!A$1:O$200,5,FALSE))</f>
        <v>Railroad Bridge</v>
      </c>
      <c r="P70">
        <f>_xlfn.IFNA(VLOOKUP(A70,LookupTable!A$1:O$200,6,FALSE),VLOOKUP(B70,LookupTable!A$1:O$200,6,FALSE))</f>
        <v>45.573869999999999</v>
      </c>
      <c r="Q70">
        <f>_xlfn.IFNA(VLOOKUP(A70,LookupTable!A$1:O$200,7,FALSE),VLOOKUP(B70,LookupTable!A$1:O$200,7,FALSE))</f>
        <v>-122.74574</v>
      </c>
      <c r="R70" t="str">
        <f>_xlfn.IFNA(VLOOKUP(A70,LookupTable!A$1:O$200,9,FALSE),VLOOKUP(B70,LookupTable!A$1:O$200,9,FALSE))</f>
        <v>NULL</v>
      </c>
      <c r="S70" t="str">
        <f>_xlfn.IFNA(VLOOKUP(A70,LookupTable!A$1:O$200,10,FALSE),VLOOKUP(B70,LookupTable!A$1:O$200,10,FALSE))</f>
        <v>NULL</v>
      </c>
      <c r="T70" t="str">
        <f>_xlfn.IFNA(VLOOKUP(A70,LookupTable!A$1:O$200,11,FALSE),VLOOKUP(B70,LookupTable!A$1:O$200,11,FALSE))</f>
        <v>NULL</v>
      </c>
      <c r="U70" t="str">
        <f>_xlfn.IFNA(VLOOKUP(A70,LookupTable!A$1:O$200,12,FALSE),VLOOKUP(B70,LookupTable!A$1:O$200,12,FALSE))</f>
        <v>NULL</v>
      </c>
      <c r="V70" t="str">
        <f>_xlfn.IFNA(VLOOKUP(A70,LookupTable!A$1:O$200,13,FALSE),VLOOKUP(B70,LookupTable!A$1:O$200,13,FALSE))</f>
        <v>NULL</v>
      </c>
      <c r="W70" t="str">
        <f>_xlfn.IFNA(VLOOKUP(A70,LookupTable!A$1:O$200,14,FALSE),VLOOKUP(B70,LookupTable!A$1:O$200,14,FALSE))</f>
        <v>NULL</v>
      </c>
      <c r="X70" t="str">
        <f>_xlfn.IFNA(VLOOKUP(A70,LookupTable!A$1:O$200,15,FALSE),VLOOKUP(B70,LookupTable!A$1:O$200,15,FALSE))</f>
        <v>NULL</v>
      </c>
    </row>
    <row r="71" spans="1:24" x14ac:dyDescent="0.25">
      <c r="A71" t="s">
        <v>123</v>
      </c>
      <c r="B71" t="s">
        <v>112</v>
      </c>
      <c r="C71">
        <v>2805</v>
      </c>
      <c r="D71" t="s">
        <v>9</v>
      </c>
      <c r="E71" t="s">
        <v>87</v>
      </c>
      <c r="F71" t="b">
        <v>0</v>
      </c>
      <c r="G71" t="b">
        <v>1</v>
      </c>
      <c r="L71" t="str">
        <f>_xlfn.IFNA(VLOOKUP(A71,LookupTable!A$1:O$200,1,FALSE),VLOOKUP(B71,LookupTable!A$1:O$200,1,FALSE))</f>
        <v>A090078</v>
      </c>
      <c r="M71" t="str">
        <f>_xlfn.IFNA(VLOOKUP(A71,LookupTable!A$1:O$200,2,FALSE),VLOOKUP(B71,LookupTable!A$1:O$200,2,FALSE))</f>
        <v>RM7W-LFT-B</v>
      </c>
      <c r="N71" t="str">
        <f>_xlfn.IFNA(VLOOKUP(A71,LookupTable!A$1:O$200,3,FALSE),VLOOKUP(B71,LookupTable!A$1:O$200,3,FALSE))</f>
        <v>Portland Harbor 2009</v>
      </c>
      <c r="O71" t="str">
        <f>_xlfn.IFNA(VLOOKUP(A71,LookupTable!A$1:O$200,5,FALSE),VLOOKUP(B71,LookupTable!A$1:O$200,5,FALSE))</f>
        <v>Railroad Bridge</v>
      </c>
      <c r="P71">
        <f>_xlfn.IFNA(VLOOKUP(A71,LookupTable!A$1:O$200,6,FALSE),VLOOKUP(B71,LookupTable!A$1:O$200,6,FALSE))</f>
        <v>45.573869999999999</v>
      </c>
      <c r="Q71">
        <f>_xlfn.IFNA(VLOOKUP(A71,LookupTable!A$1:O$200,7,FALSE),VLOOKUP(B71,LookupTable!A$1:O$200,7,FALSE))</f>
        <v>-122.74574</v>
      </c>
      <c r="R71" t="str">
        <f>_xlfn.IFNA(VLOOKUP(A71,LookupTable!A$1:O$200,9,FALSE),VLOOKUP(B71,LookupTable!A$1:O$200,9,FALSE))</f>
        <v>NULL</v>
      </c>
      <c r="S71" t="str">
        <f>_xlfn.IFNA(VLOOKUP(A71,LookupTable!A$1:O$200,10,FALSE),VLOOKUP(B71,LookupTable!A$1:O$200,10,FALSE))</f>
        <v>NULL</v>
      </c>
      <c r="T71" t="str">
        <f>_xlfn.IFNA(VLOOKUP(A71,LookupTable!A$1:O$200,11,FALSE),VLOOKUP(B71,LookupTable!A$1:O$200,11,FALSE))</f>
        <v>NULL</v>
      </c>
      <c r="U71" t="str">
        <f>_xlfn.IFNA(VLOOKUP(A71,LookupTable!A$1:O$200,12,FALSE),VLOOKUP(B71,LookupTable!A$1:O$200,12,FALSE))</f>
        <v>NULL</v>
      </c>
      <c r="V71" t="str">
        <f>_xlfn.IFNA(VLOOKUP(A71,LookupTable!A$1:O$200,13,FALSE),VLOOKUP(B71,LookupTable!A$1:O$200,13,FALSE))</f>
        <v>NULL</v>
      </c>
      <c r="W71" t="str">
        <f>_xlfn.IFNA(VLOOKUP(A71,LookupTable!A$1:O$200,14,FALSE),VLOOKUP(B71,LookupTable!A$1:O$200,14,FALSE))</f>
        <v>NULL</v>
      </c>
      <c r="X71" t="str">
        <f>_xlfn.IFNA(VLOOKUP(A71,LookupTable!A$1:O$200,15,FALSE),VLOOKUP(B71,LookupTable!A$1:O$200,15,FALSE))</f>
        <v>NULL</v>
      </c>
    </row>
    <row r="72" spans="1:24" x14ac:dyDescent="0.25">
      <c r="A72" t="s">
        <v>124</v>
      </c>
      <c r="B72" t="s">
        <v>112</v>
      </c>
      <c r="C72">
        <v>2805</v>
      </c>
      <c r="D72" t="s">
        <v>9</v>
      </c>
      <c r="E72" t="s">
        <v>87</v>
      </c>
      <c r="F72" t="b">
        <v>0</v>
      </c>
      <c r="G72" t="b">
        <v>1</v>
      </c>
      <c r="L72" t="str">
        <f>_xlfn.IFNA(VLOOKUP(A72,LookupTable!A$1:O$200,1,FALSE),VLOOKUP(B72,LookupTable!A$1:O$200,1,FALSE))</f>
        <v>A090079</v>
      </c>
      <c r="M72" t="str">
        <f>_xlfn.IFNA(VLOOKUP(A72,LookupTable!A$1:O$200,2,FALSE),VLOOKUP(B72,LookupTable!A$1:O$200,2,FALSE))</f>
        <v>RM7W-LFT-B</v>
      </c>
      <c r="N72" t="str">
        <f>_xlfn.IFNA(VLOOKUP(A72,LookupTable!A$1:O$200,3,FALSE),VLOOKUP(B72,LookupTable!A$1:O$200,3,FALSE))</f>
        <v>Portland Harbor 2009</v>
      </c>
      <c r="O72" t="str">
        <f>_xlfn.IFNA(VLOOKUP(A72,LookupTable!A$1:O$200,5,FALSE),VLOOKUP(B72,LookupTable!A$1:O$200,5,FALSE))</f>
        <v>Railroad Bridge</v>
      </c>
      <c r="P72">
        <f>_xlfn.IFNA(VLOOKUP(A72,LookupTable!A$1:O$200,6,FALSE),VLOOKUP(B72,LookupTable!A$1:O$200,6,FALSE))</f>
        <v>45.573869999999999</v>
      </c>
      <c r="Q72">
        <f>_xlfn.IFNA(VLOOKUP(A72,LookupTable!A$1:O$200,7,FALSE),VLOOKUP(B72,LookupTable!A$1:O$200,7,FALSE))</f>
        <v>-122.74574</v>
      </c>
      <c r="R72" t="str">
        <f>_xlfn.IFNA(VLOOKUP(A72,LookupTable!A$1:O$200,9,FALSE),VLOOKUP(B72,LookupTable!A$1:O$200,9,FALSE))</f>
        <v>NULL</v>
      </c>
      <c r="S72" t="str">
        <f>_xlfn.IFNA(VLOOKUP(A72,LookupTable!A$1:O$200,10,FALSE),VLOOKUP(B72,LookupTable!A$1:O$200,10,FALSE))</f>
        <v>NULL</v>
      </c>
      <c r="T72" t="str">
        <f>_xlfn.IFNA(VLOOKUP(A72,LookupTable!A$1:O$200,11,FALSE),VLOOKUP(B72,LookupTable!A$1:O$200,11,FALSE))</f>
        <v>NULL</v>
      </c>
      <c r="U72" t="str">
        <f>_xlfn.IFNA(VLOOKUP(A72,LookupTable!A$1:O$200,12,FALSE),VLOOKUP(B72,LookupTable!A$1:O$200,12,FALSE))</f>
        <v>NULL</v>
      </c>
      <c r="V72" t="str">
        <f>_xlfn.IFNA(VLOOKUP(A72,LookupTable!A$1:O$200,13,FALSE),VLOOKUP(B72,LookupTable!A$1:O$200,13,FALSE))</f>
        <v>NULL</v>
      </c>
      <c r="W72" t="str">
        <f>_xlfn.IFNA(VLOOKUP(A72,LookupTable!A$1:O$200,14,FALSE),VLOOKUP(B72,LookupTable!A$1:O$200,14,FALSE))</f>
        <v>NULL</v>
      </c>
      <c r="X72" t="str">
        <f>_xlfn.IFNA(VLOOKUP(A72,LookupTable!A$1:O$200,15,FALSE),VLOOKUP(B72,LookupTable!A$1:O$200,15,FALSE))</f>
        <v>NULL</v>
      </c>
    </row>
    <row r="73" spans="1:24" x14ac:dyDescent="0.25">
      <c r="A73" t="s">
        <v>125</v>
      </c>
      <c r="B73" t="s">
        <v>112</v>
      </c>
      <c r="C73">
        <v>2805</v>
      </c>
      <c r="D73" t="s">
        <v>9</v>
      </c>
      <c r="E73" t="s">
        <v>87</v>
      </c>
      <c r="F73" t="b">
        <v>0</v>
      </c>
      <c r="G73" t="b">
        <v>1</v>
      </c>
      <c r="L73" t="str">
        <f>_xlfn.IFNA(VLOOKUP(A73,LookupTable!A$1:O$200,1,FALSE),VLOOKUP(B73,LookupTable!A$1:O$200,1,FALSE))</f>
        <v>A090080</v>
      </c>
      <c r="M73" t="str">
        <f>_xlfn.IFNA(VLOOKUP(A73,LookupTable!A$1:O$200,2,FALSE),VLOOKUP(B73,LookupTable!A$1:O$200,2,FALSE))</f>
        <v>RM7W-LFT-B</v>
      </c>
      <c r="N73" t="str">
        <f>_xlfn.IFNA(VLOOKUP(A73,LookupTable!A$1:O$200,3,FALSE),VLOOKUP(B73,LookupTable!A$1:O$200,3,FALSE))</f>
        <v>Portland Harbor 2009</v>
      </c>
      <c r="O73" t="str">
        <f>_xlfn.IFNA(VLOOKUP(A73,LookupTable!A$1:O$200,5,FALSE),VLOOKUP(B73,LookupTable!A$1:O$200,5,FALSE))</f>
        <v>Railroad Bridge</v>
      </c>
      <c r="P73">
        <f>_xlfn.IFNA(VLOOKUP(A73,LookupTable!A$1:O$200,6,FALSE),VLOOKUP(B73,LookupTable!A$1:O$200,6,FALSE))</f>
        <v>45.573869999999999</v>
      </c>
      <c r="Q73">
        <f>_xlfn.IFNA(VLOOKUP(A73,LookupTable!A$1:O$200,7,FALSE),VLOOKUP(B73,LookupTable!A$1:O$200,7,FALSE))</f>
        <v>-122.74574</v>
      </c>
      <c r="R73" t="str">
        <f>_xlfn.IFNA(VLOOKUP(A73,LookupTable!A$1:O$200,9,FALSE),VLOOKUP(B73,LookupTable!A$1:O$200,9,FALSE))</f>
        <v>NULL</v>
      </c>
      <c r="S73" t="str">
        <f>_xlfn.IFNA(VLOOKUP(A73,LookupTable!A$1:O$200,10,FALSE),VLOOKUP(B73,LookupTable!A$1:O$200,10,FALSE))</f>
        <v>NULL</v>
      </c>
      <c r="T73" t="str">
        <f>_xlfn.IFNA(VLOOKUP(A73,LookupTable!A$1:O$200,11,FALSE),VLOOKUP(B73,LookupTable!A$1:O$200,11,FALSE))</f>
        <v>NULL</v>
      </c>
      <c r="U73" t="str">
        <f>_xlfn.IFNA(VLOOKUP(A73,LookupTable!A$1:O$200,12,FALSE),VLOOKUP(B73,LookupTable!A$1:O$200,12,FALSE))</f>
        <v>NULL</v>
      </c>
      <c r="V73" t="str">
        <f>_xlfn.IFNA(VLOOKUP(A73,LookupTable!A$1:O$200,13,FALSE),VLOOKUP(B73,LookupTable!A$1:O$200,13,FALSE))</f>
        <v>NULL</v>
      </c>
      <c r="W73" t="str">
        <f>_xlfn.IFNA(VLOOKUP(A73,LookupTable!A$1:O$200,14,FALSE),VLOOKUP(B73,LookupTable!A$1:O$200,14,FALSE))</f>
        <v>NULL</v>
      </c>
      <c r="X73" t="str">
        <f>_xlfn.IFNA(VLOOKUP(A73,LookupTable!A$1:O$200,15,FALSE),VLOOKUP(B73,LookupTable!A$1:O$200,15,FALSE))</f>
        <v>NULL</v>
      </c>
    </row>
    <row r="74" spans="1:24" x14ac:dyDescent="0.25">
      <c r="A74" t="s">
        <v>126</v>
      </c>
      <c r="B74" t="s">
        <v>127</v>
      </c>
      <c r="C74">
        <v>2791</v>
      </c>
      <c r="D74" t="s">
        <v>9</v>
      </c>
      <c r="E74" t="s">
        <v>87</v>
      </c>
      <c r="F74" t="b">
        <v>0</v>
      </c>
      <c r="G74" t="b">
        <v>1</v>
      </c>
      <c r="L74" t="str">
        <f>_xlfn.IFNA(VLOOKUP(A74,LookupTable!A$1:O$200,1,FALSE),VLOOKUP(B74,LookupTable!A$1:O$200,1,FALSE))</f>
        <v>A090082</v>
      </c>
      <c r="M74" t="str">
        <f>_xlfn.IFNA(VLOOKUP(A74,LookupTable!A$1:O$200,2,FALSE),VLOOKUP(B74,LookupTable!A$1:O$200,2,FALSE))</f>
        <v>RM12E-LFT-B</v>
      </c>
      <c r="N74" t="str">
        <f>_xlfn.IFNA(VLOOKUP(A74,LookupTable!A$1:O$200,3,FALSE),VLOOKUP(B74,LookupTable!A$1:O$200,3,FALSE))</f>
        <v>Portland Harbor 2009</v>
      </c>
      <c r="O74" t="str">
        <f>_xlfn.IFNA(VLOOKUP(A74,LookupTable!A$1:O$200,5,FALSE),VLOOKUP(B74,LookupTable!A$1:O$200,5,FALSE))</f>
        <v>Steel Pipe</v>
      </c>
      <c r="P74">
        <f>_xlfn.IFNA(VLOOKUP(A74,LookupTable!A$1:O$200,6,FALSE),VLOOKUP(B74,LookupTable!A$1:O$200,6,FALSE))</f>
        <v>45.526789999999998</v>
      </c>
      <c r="Q74">
        <f>_xlfn.IFNA(VLOOKUP(A74,LookupTable!A$1:O$200,7,FALSE),VLOOKUP(B74,LookupTable!A$1:O$200,7,FALSE))</f>
        <v>-122.66641</v>
      </c>
      <c r="R74" t="str">
        <f>_xlfn.IFNA(VLOOKUP(A74,LookupTable!A$1:O$200,9,FALSE),VLOOKUP(B74,LookupTable!A$1:O$200,9,FALSE))</f>
        <v>NULL</v>
      </c>
      <c r="S74" t="str">
        <f>_xlfn.IFNA(VLOOKUP(A74,LookupTable!A$1:O$200,10,FALSE),VLOOKUP(B74,LookupTable!A$1:O$200,10,FALSE))</f>
        <v>NULL</v>
      </c>
      <c r="T74" t="str">
        <f>_xlfn.IFNA(VLOOKUP(A74,LookupTable!A$1:O$200,11,FALSE),VLOOKUP(B74,LookupTable!A$1:O$200,11,FALSE))</f>
        <v>NULL</v>
      </c>
      <c r="U74" t="str">
        <f>_xlfn.IFNA(VLOOKUP(A74,LookupTable!A$1:O$200,12,FALSE),VLOOKUP(B74,LookupTable!A$1:O$200,12,FALSE))</f>
        <v>NULL</v>
      </c>
      <c r="V74" t="str">
        <f>_xlfn.IFNA(VLOOKUP(A74,LookupTable!A$1:O$200,13,FALSE),VLOOKUP(B74,LookupTable!A$1:O$200,13,FALSE))</f>
        <v>NULL</v>
      </c>
      <c r="W74" t="str">
        <f>_xlfn.IFNA(VLOOKUP(A74,LookupTable!A$1:O$200,14,FALSE),VLOOKUP(B74,LookupTable!A$1:O$200,14,FALSE))</f>
        <v>NULL</v>
      </c>
      <c r="X74" t="str">
        <f>_xlfn.IFNA(VLOOKUP(A74,LookupTable!A$1:O$200,15,FALSE),VLOOKUP(B74,LookupTable!A$1:O$200,15,FALSE))</f>
        <v>NULL</v>
      </c>
    </row>
    <row r="75" spans="1:24" x14ac:dyDescent="0.25">
      <c r="A75" t="s">
        <v>128</v>
      </c>
      <c r="B75" t="s">
        <v>129</v>
      </c>
      <c r="C75">
        <v>1426</v>
      </c>
      <c r="D75" t="s">
        <v>9</v>
      </c>
      <c r="E75" t="s">
        <v>87</v>
      </c>
      <c r="F75" t="b">
        <v>0</v>
      </c>
      <c r="G75" t="b">
        <v>1</v>
      </c>
      <c r="L75" t="str">
        <f>_xlfn.IFNA(VLOOKUP(A75,LookupTable!A$1:O$200,1,FALSE),VLOOKUP(B75,LookupTable!A$1:O$200,1,FALSE))</f>
        <v>10JUL29-01-014</v>
      </c>
      <c r="M75" t="str">
        <f>_xlfn.IFNA(VLOOKUP(A75,LookupTable!A$1:O$200,2,FALSE),VLOOKUP(B75,LookupTable!A$1:O$200,2,FALSE))</f>
        <v>Col Down-B</v>
      </c>
      <c r="N75" t="str">
        <f>_xlfn.IFNA(VLOOKUP(A75,LookupTable!A$1:O$200,3,FALSE),VLOOKUP(B75,LookupTable!A$1:O$200,3,FALSE))</f>
        <v>Portland Harbor 2010</v>
      </c>
      <c r="O75" t="str">
        <f>_xlfn.IFNA(VLOOKUP(A75,LookupTable!A$1:O$200,5,FALSE),VLOOKUP(B75,LookupTable!A$1:O$200,5,FALSE))</f>
        <v>Columbia River Downstream</v>
      </c>
      <c r="P75">
        <f>_xlfn.IFNA(VLOOKUP(A75,LookupTable!A$1:O$200,6,FALSE),VLOOKUP(B75,LookupTable!A$1:O$200,6,FALSE))</f>
        <v>45.06512</v>
      </c>
      <c r="Q75">
        <f>_xlfn.IFNA(VLOOKUP(A75,LookupTable!A$1:O$200,7,FALSE),VLOOKUP(B75,LookupTable!A$1:O$200,7,FALSE))</f>
        <v>-122.77161</v>
      </c>
      <c r="R75" t="str">
        <f>_xlfn.IFNA(VLOOKUP(A75,LookupTable!A$1:O$200,9,FALSE),VLOOKUP(B75,LookupTable!A$1:O$200,9,FALSE))</f>
        <v>NULL</v>
      </c>
      <c r="S75" t="str">
        <f>_xlfn.IFNA(VLOOKUP(A75,LookupTable!A$1:O$200,10,FALSE),VLOOKUP(B75,LookupTable!A$1:O$200,10,FALSE))</f>
        <v>NULL</v>
      </c>
      <c r="T75" t="str">
        <f>_xlfn.IFNA(VLOOKUP(A75,LookupTable!A$1:O$200,11,FALSE),VLOOKUP(B75,LookupTable!A$1:O$200,11,FALSE))</f>
        <v>NULL</v>
      </c>
      <c r="U75" t="str">
        <f>_xlfn.IFNA(VLOOKUP(A75,LookupTable!A$1:O$200,12,FALSE),VLOOKUP(B75,LookupTable!A$1:O$200,12,FALSE))</f>
        <v>NULL</v>
      </c>
      <c r="V75" t="str">
        <f>_xlfn.IFNA(VLOOKUP(A75,LookupTable!A$1:O$200,13,FALSE),VLOOKUP(B75,LookupTable!A$1:O$200,13,FALSE))</f>
        <v>NULL</v>
      </c>
      <c r="W75" t="str">
        <f>_xlfn.IFNA(VLOOKUP(A75,LookupTable!A$1:O$200,14,FALSE),VLOOKUP(B75,LookupTable!A$1:O$200,14,FALSE))</f>
        <v>NULL</v>
      </c>
      <c r="X75" t="str">
        <f>_xlfn.IFNA(VLOOKUP(A75,LookupTable!A$1:O$200,15,FALSE),VLOOKUP(B75,LookupTable!A$1:O$200,15,FALSE))</f>
        <v>NULL</v>
      </c>
    </row>
    <row r="76" spans="1:24" x14ac:dyDescent="0.25">
      <c r="A76" t="s">
        <v>130</v>
      </c>
      <c r="B76" t="s">
        <v>131</v>
      </c>
      <c r="C76">
        <v>1428</v>
      </c>
      <c r="D76" t="s">
        <v>9</v>
      </c>
      <c r="E76" t="s">
        <v>87</v>
      </c>
      <c r="F76" t="b">
        <v>0</v>
      </c>
      <c r="G76" t="b">
        <v>1</v>
      </c>
      <c r="L76" t="str">
        <f>_xlfn.IFNA(VLOOKUP(A76,LookupTable!A$1:O$200,1,FALSE),VLOOKUP(B76,LookupTable!A$1:O$200,1,FALSE))</f>
        <v>10JUL29-01-015</v>
      </c>
      <c r="M76" t="str">
        <f>_xlfn.IFNA(VLOOKUP(A76,LookupTable!A$1:O$200,2,FALSE),VLOOKUP(B76,LookupTable!A$1:O$200,2,FALSE))</f>
        <v>Col Up-W-B</v>
      </c>
      <c r="N76" t="str">
        <f>_xlfn.IFNA(VLOOKUP(A76,LookupTable!A$1:O$200,3,FALSE),VLOOKUP(B76,LookupTable!A$1:O$200,3,FALSE))</f>
        <v>Portland Harbor 2010</v>
      </c>
      <c r="O76" t="str">
        <f>_xlfn.IFNA(VLOOKUP(A76,LookupTable!A$1:O$200,5,FALSE),VLOOKUP(B76,LookupTable!A$1:O$200,5,FALSE))</f>
        <v>Columbia River Upstream</v>
      </c>
      <c r="P76">
        <f>_xlfn.IFNA(VLOOKUP(A76,LookupTable!A$1:O$200,6,FALSE),VLOOKUP(B76,LookupTable!A$1:O$200,6,FALSE))</f>
        <v>45.621079999999999</v>
      </c>
      <c r="Q76">
        <f>_xlfn.IFNA(VLOOKUP(A76,LookupTable!A$1:O$200,7,FALSE),VLOOKUP(B76,LookupTable!A$1:O$200,7,FALSE))</f>
        <v>-122.68788000000001</v>
      </c>
      <c r="R76" t="str">
        <f>_xlfn.IFNA(VLOOKUP(A76,LookupTable!A$1:O$200,9,FALSE),VLOOKUP(B76,LookupTable!A$1:O$200,9,FALSE))</f>
        <v>NULL</v>
      </c>
      <c r="S76" t="str">
        <f>_xlfn.IFNA(VLOOKUP(A76,LookupTable!A$1:O$200,10,FALSE),VLOOKUP(B76,LookupTable!A$1:O$200,10,FALSE))</f>
        <v>NULL</v>
      </c>
      <c r="T76" t="str">
        <f>_xlfn.IFNA(VLOOKUP(A76,LookupTable!A$1:O$200,11,FALSE),VLOOKUP(B76,LookupTable!A$1:O$200,11,FALSE))</f>
        <v>NULL</v>
      </c>
      <c r="U76" t="str">
        <f>_xlfn.IFNA(VLOOKUP(A76,LookupTable!A$1:O$200,12,FALSE),VLOOKUP(B76,LookupTable!A$1:O$200,12,FALSE))</f>
        <v>NULL</v>
      </c>
      <c r="V76" t="str">
        <f>_xlfn.IFNA(VLOOKUP(A76,LookupTable!A$1:O$200,13,FALSE),VLOOKUP(B76,LookupTable!A$1:O$200,13,FALSE))</f>
        <v>NULL</v>
      </c>
      <c r="W76" t="str">
        <f>_xlfn.IFNA(VLOOKUP(A76,LookupTable!A$1:O$200,14,FALSE),VLOOKUP(B76,LookupTable!A$1:O$200,14,FALSE))</f>
        <v>NULL</v>
      </c>
      <c r="X76" t="str">
        <f>_xlfn.IFNA(VLOOKUP(A76,LookupTable!A$1:O$200,15,FALSE),VLOOKUP(B76,LookupTable!A$1:O$200,15,FALSE))</f>
        <v>NULL</v>
      </c>
    </row>
    <row r="77" spans="1:24" x14ac:dyDescent="0.25">
      <c r="A77" t="s">
        <v>132</v>
      </c>
      <c r="B77" t="s">
        <v>133</v>
      </c>
      <c r="C77">
        <v>495</v>
      </c>
      <c r="D77" t="s">
        <v>9</v>
      </c>
      <c r="E77" t="s">
        <v>87</v>
      </c>
      <c r="F77" t="b">
        <v>0</v>
      </c>
      <c r="G77" t="b">
        <v>0</v>
      </c>
      <c r="L77" t="str">
        <f>_xlfn.IFNA(VLOOKUP(A77,LookupTable!A$1:O$200,1,FALSE),VLOOKUP(B77,LookupTable!A$1:O$200,1,FALSE))</f>
        <v>10JUL29-01-016</v>
      </c>
      <c r="M77" t="str">
        <f>_xlfn.IFNA(VLOOKUP(A77,LookupTable!A$1:O$200,2,FALSE),VLOOKUP(B77,LookupTable!A$1:O$200,2,FALSE))</f>
        <v>3E-W-B</v>
      </c>
      <c r="N77" t="str">
        <f>_xlfn.IFNA(VLOOKUP(A77,LookupTable!A$1:O$200,3,FALSE),VLOOKUP(B77,LookupTable!A$1:O$200,3,FALSE))</f>
        <v>Portland Harbor 2010</v>
      </c>
      <c r="O77" t="str">
        <f>_xlfn.IFNA(VLOOKUP(A77,LookupTable!A$1:O$200,5,FALSE),VLOOKUP(B77,LookupTable!A$1:O$200,5,FALSE))</f>
        <v>Sauvie East</v>
      </c>
      <c r="P77">
        <f>_xlfn.IFNA(VLOOKUP(A77,LookupTable!A$1:O$200,6,FALSE),VLOOKUP(B77,LookupTable!A$1:O$200,6,FALSE))</f>
        <v>45.61403</v>
      </c>
      <c r="Q77">
        <f>_xlfn.IFNA(VLOOKUP(A77,LookupTable!A$1:O$200,7,FALSE),VLOOKUP(B77,LookupTable!A$1:O$200,7,FALSE))</f>
        <v>-122.7855</v>
      </c>
      <c r="R77" t="str">
        <f>_xlfn.IFNA(VLOOKUP(A77,LookupTable!A$1:O$200,9,FALSE),VLOOKUP(B77,LookupTable!A$1:O$200,9,FALSE))</f>
        <v>NULL</v>
      </c>
      <c r="S77" t="str">
        <f>_xlfn.IFNA(VLOOKUP(A77,LookupTable!A$1:O$200,10,FALSE),VLOOKUP(B77,LookupTable!A$1:O$200,10,FALSE))</f>
        <v>NULL</v>
      </c>
      <c r="T77" t="str">
        <f>_xlfn.IFNA(VLOOKUP(A77,LookupTable!A$1:O$200,11,FALSE),VLOOKUP(B77,LookupTable!A$1:O$200,11,FALSE))</f>
        <v>NULL</v>
      </c>
      <c r="U77" t="str">
        <f>_xlfn.IFNA(VLOOKUP(A77,LookupTable!A$1:O$200,12,FALSE),VLOOKUP(B77,LookupTable!A$1:O$200,12,FALSE))</f>
        <v>NULL</v>
      </c>
      <c r="V77" t="str">
        <f>_xlfn.IFNA(VLOOKUP(A77,LookupTable!A$1:O$200,13,FALSE),VLOOKUP(B77,LookupTable!A$1:O$200,13,FALSE))</f>
        <v>NULL</v>
      </c>
      <c r="W77" t="str">
        <f>_xlfn.IFNA(VLOOKUP(A77,LookupTable!A$1:O$200,14,FALSE),VLOOKUP(B77,LookupTable!A$1:O$200,14,FALSE))</f>
        <v>NULL</v>
      </c>
      <c r="X77" t="str">
        <f>_xlfn.IFNA(VLOOKUP(A77,LookupTable!A$1:O$200,15,FALSE),VLOOKUP(B77,LookupTable!A$1:O$200,15,FALSE))</f>
        <v>NULL</v>
      </c>
    </row>
    <row r="78" spans="1:24" x14ac:dyDescent="0.25">
      <c r="A78" t="s">
        <v>134</v>
      </c>
      <c r="B78" t="s">
        <v>135</v>
      </c>
      <c r="C78">
        <v>452</v>
      </c>
      <c r="D78" t="s">
        <v>9</v>
      </c>
      <c r="E78" t="s">
        <v>87</v>
      </c>
      <c r="F78" t="b">
        <v>0</v>
      </c>
      <c r="G78" t="b">
        <v>1</v>
      </c>
      <c r="L78" t="str">
        <f>_xlfn.IFNA(VLOOKUP(A78,LookupTable!A$1:O$200,1,FALSE),VLOOKUP(B78,LookupTable!A$1:O$200,1,FALSE))</f>
        <v>10JUL29-01-017</v>
      </c>
      <c r="M78" t="str">
        <f>_xlfn.IFNA(VLOOKUP(A78,LookupTable!A$1:O$200,2,FALSE),VLOOKUP(B78,LookupTable!A$1:O$200,2,FALSE))</f>
        <v>3.5W-W-B</v>
      </c>
      <c r="N78" t="str">
        <f>_xlfn.IFNA(VLOOKUP(A78,LookupTable!A$1:O$200,3,FALSE),VLOOKUP(B78,LookupTable!A$1:O$200,3,FALSE))</f>
        <v>Portland Harbor 2010</v>
      </c>
      <c r="O78" t="str">
        <f>_xlfn.IFNA(VLOOKUP(A78,LookupTable!A$1:O$200,5,FALSE),VLOOKUP(B78,LookupTable!A$1:O$200,5,FALSE))</f>
        <v>Sauvie West</v>
      </c>
      <c r="P78">
        <f>_xlfn.IFNA(VLOOKUP(A78,LookupTable!A$1:O$200,6,FALSE),VLOOKUP(B78,LookupTable!A$1:O$200,6,FALSE))</f>
        <v>45.597909999999999</v>
      </c>
      <c r="Q78">
        <f>_xlfn.IFNA(VLOOKUP(A78,LookupTable!A$1:O$200,7,FALSE),VLOOKUP(B78,LookupTable!A$1:O$200,7,FALSE))</f>
        <v>-122.78128</v>
      </c>
      <c r="R78" t="str">
        <f>_xlfn.IFNA(VLOOKUP(A78,LookupTable!A$1:O$200,9,FALSE),VLOOKUP(B78,LookupTable!A$1:O$200,9,FALSE))</f>
        <v>NULL</v>
      </c>
      <c r="S78" t="str">
        <f>_xlfn.IFNA(VLOOKUP(A78,LookupTable!A$1:O$200,10,FALSE),VLOOKUP(B78,LookupTable!A$1:O$200,10,FALSE))</f>
        <v>NULL</v>
      </c>
      <c r="T78" t="str">
        <f>_xlfn.IFNA(VLOOKUP(A78,LookupTable!A$1:O$200,11,FALSE),VLOOKUP(B78,LookupTable!A$1:O$200,11,FALSE))</f>
        <v>NULL</v>
      </c>
      <c r="U78" t="str">
        <f>_xlfn.IFNA(VLOOKUP(A78,LookupTable!A$1:O$200,12,FALSE),VLOOKUP(B78,LookupTable!A$1:O$200,12,FALSE))</f>
        <v>NULL</v>
      </c>
      <c r="V78" t="str">
        <f>_xlfn.IFNA(VLOOKUP(A78,LookupTable!A$1:O$200,13,FALSE),VLOOKUP(B78,LookupTable!A$1:O$200,13,FALSE))</f>
        <v>NULL</v>
      </c>
      <c r="W78" t="str">
        <f>_xlfn.IFNA(VLOOKUP(A78,LookupTable!A$1:O$200,14,FALSE),VLOOKUP(B78,LookupTable!A$1:O$200,14,FALSE))</f>
        <v>NULL</v>
      </c>
      <c r="X78" t="str">
        <f>_xlfn.IFNA(VLOOKUP(A78,LookupTable!A$1:O$200,15,FALSE),VLOOKUP(B78,LookupTable!A$1:O$200,15,FALSE))</f>
        <v>NULL</v>
      </c>
    </row>
    <row r="79" spans="1:24" x14ac:dyDescent="0.25">
      <c r="A79" t="s">
        <v>136</v>
      </c>
      <c r="B79" t="s">
        <v>137</v>
      </c>
      <c r="C79">
        <v>719</v>
      </c>
      <c r="D79" t="s">
        <v>9</v>
      </c>
      <c r="E79" t="s">
        <v>87</v>
      </c>
      <c r="F79" t="b">
        <v>0</v>
      </c>
      <c r="G79" t="b">
        <v>1</v>
      </c>
      <c r="L79" t="str">
        <f>_xlfn.IFNA(VLOOKUP(A79,LookupTable!A$1:O$200,1,FALSE),VLOOKUP(B79,LookupTable!A$1:O$200,1,FALSE))</f>
        <v>10JUL29-01-019</v>
      </c>
      <c r="M79" t="str">
        <f>_xlfn.IFNA(VLOOKUP(A79,LookupTable!A$1:O$200,2,FALSE),VLOOKUP(B79,LookupTable!A$1:O$200,2,FALSE))</f>
        <v>7E-W-B</v>
      </c>
      <c r="N79" t="str">
        <f>_xlfn.IFNA(VLOOKUP(A79,LookupTable!A$1:O$200,3,FALSE),VLOOKUP(B79,LookupTable!A$1:O$200,3,FALSE))</f>
        <v>Portland Harbor 2010</v>
      </c>
      <c r="O79" t="str">
        <f>_xlfn.IFNA(VLOOKUP(A79,LookupTable!A$1:O$200,5,FALSE),VLOOKUP(B79,LookupTable!A$1:O$200,5,FALSE))</f>
        <v>McCormick and Baxter</v>
      </c>
      <c r="P79">
        <f>_xlfn.IFNA(VLOOKUP(A79,LookupTable!A$1:O$200,6,FALSE),VLOOKUP(B79,LookupTable!A$1:O$200,6,FALSE))</f>
        <v>45.580579999999998</v>
      </c>
      <c r="Q79">
        <f>_xlfn.IFNA(VLOOKUP(A79,LookupTable!A$1:O$200,7,FALSE),VLOOKUP(B79,LookupTable!A$1:O$200,7,FALSE))</f>
        <v>-122.74583</v>
      </c>
      <c r="R79" t="str">
        <f>_xlfn.IFNA(VLOOKUP(A79,LookupTable!A$1:O$200,9,FALSE),VLOOKUP(B79,LookupTable!A$1:O$200,9,FALSE))</f>
        <v>NULL</v>
      </c>
      <c r="S79" t="str">
        <f>_xlfn.IFNA(VLOOKUP(A79,LookupTable!A$1:O$200,10,FALSE),VLOOKUP(B79,LookupTable!A$1:O$200,10,FALSE))</f>
        <v>NULL</v>
      </c>
      <c r="T79" t="str">
        <f>_xlfn.IFNA(VLOOKUP(A79,LookupTable!A$1:O$200,11,FALSE),VLOOKUP(B79,LookupTable!A$1:O$200,11,FALSE))</f>
        <v>NULL</v>
      </c>
      <c r="U79" t="str">
        <f>_xlfn.IFNA(VLOOKUP(A79,LookupTable!A$1:O$200,12,FALSE),VLOOKUP(B79,LookupTable!A$1:O$200,12,FALSE))</f>
        <v>NULL</v>
      </c>
      <c r="V79" t="str">
        <f>_xlfn.IFNA(VLOOKUP(A79,LookupTable!A$1:O$200,13,FALSE),VLOOKUP(B79,LookupTable!A$1:O$200,13,FALSE))</f>
        <v>NULL</v>
      </c>
      <c r="W79" t="str">
        <f>_xlfn.IFNA(VLOOKUP(A79,LookupTable!A$1:O$200,14,FALSE),VLOOKUP(B79,LookupTable!A$1:O$200,14,FALSE))</f>
        <v>NULL</v>
      </c>
      <c r="X79" t="str">
        <f>_xlfn.IFNA(VLOOKUP(A79,LookupTable!A$1:O$200,15,FALSE),VLOOKUP(B79,LookupTable!A$1:O$200,15,FALSE))</f>
        <v>NULL</v>
      </c>
    </row>
    <row r="80" spans="1:24" x14ac:dyDescent="0.25">
      <c r="A80" t="s">
        <v>138</v>
      </c>
      <c r="B80" t="s">
        <v>139</v>
      </c>
      <c r="C80">
        <v>723</v>
      </c>
      <c r="D80" t="s">
        <v>9</v>
      </c>
      <c r="E80" t="s">
        <v>87</v>
      </c>
      <c r="F80" t="b">
        <v>0</v>
      </c>
      <c r="G80" t="b">
        <v>1</v>
      </c>
      <c r="L80" t="str">
        <f>_xlfn.IFNA(VLOOKUP(A80,LookupTable!A$1:O$200,1,FALSE),VLOOKUP(B80,LookupTable!A$1:O$200,1,FALSE))</f>
        <v>10JUL29-01-020</v>
      </c>
      <c r="M80" t="str">
        <f>_xlfn.IFNA(VLOOKUP(A80,LookupTable!A$1:O$200,2,FALSE),VLOOKUP(B80,LookupTable!A$1:O$200,2,FALSE))</f>
        <v>7W-W-B</v>
      </c>
      <c r="N80" t="str">
        <f>_xlfn.IFNA(VLOOKUP(A80,LookupTable!A$1:O$200,3,FALSE),VLOOKUP(B80,LookupTable!A$1:O$200,3,FALSE))</f>
        <v>Portland Harbor 2010</v>
      </c>
      <c r="O80" t="str">
        <f>_xlfn.IFNA(VLOOKUP(A80,LookupTable!A$1:O$200,5,FALSE),VLOOKUP(B80,LookupTable!A$1:O$200,5,FALSE))</f>
        <v>Railroad Bridge</v>
      </c>
      <c r="P80">
        <f>_xlfn.IFNA(VLOOKUP(A80,LookupTable!A$1:O$200,6,FALSE),VLOOKUP(B80,LookupTable!A$1:O$200,6,FALSE))</f>
        <v>45.573869999999999</v>
      </c>
      <c r="Q80">
        <f>_xlfn.IFNA(VLOOKUP(A80,LookupTable!A$1:O$200,7,FALSE),VLOOKUP(B80,LookupTable!A$1:O$200,7,FALSE))</f>
        <v>-122.74574</v>
      </c>
      <c r="R80" t="str">
        <f>_xlfn.IFNA(VLOOKUP(A80,LookupTable!A$1:O$200,9,FALSE),VLOOKUP(B80,LookupTable!A$1:O$200,9,FALSE))</f>
        <v>NULL</v>
      </c>
      <c r="S80" t="str">
        <f>_xlfn.IFNA(VLOOKUP(A80,LookupTable!A$1:O$200,10,FALSE),VLOOKUP(B80,LookupTable!A$1:O$200,10,FALSE))</f>
        <v>NULL</v>
      </c>
      <c r="T80" t="str">
        <f>_xlfn.IFNA(VLOOKUP(A80,LookupTable!A$1:O$200,11,FALSE),VLOOKUP(B80,LookupTable!A$1:O$200,11,FALSE))</f>
        <v>NULL</v>
      </c>
      <c r="U80" t="str">
        <f>_xlfn.IFNA(VLOOKUP(A80,LookupTable!A$1:O$200,12,FALSE),VLOOKUP(B80,LookupTable!A$1:O$200,12,FALSE))</f>
        <v>NULL</v>
      </c>
      <c r="V80" t="str">
        <f>_xlfn.IFNA(VLOOKUP(A80,LookupTable!A$1:O$200,13,FALSE),VLOOKUP(B80,LookupTable!A$1:O$200,13,FALSE))</f>
        <v>NULL</v>
      </c>
      <c r="W80" t="str">
        <f>_xlfn.IFNA(VLOOKUP(A80,LookupTable!A$1:O$200,14,FALSE),VLOOKUP(B80,LookupTable!A$1:O$200,14,FALSE))</f>
        <v>NULL</v>
      </c>
      <c r="X80" t="str">
        <f>_xlfn.IFNA(VLOOKUP(A80,LookupTable!A$1:O$200,15,FALSE),VLOOKUP(B80,LookupTable!A$1:O$200,15,FALSE))</f>
        <v>NULL</v>
      </c>
    </row>
    <row r="81" spans="1:24" x14ac:dyDescent="0.25">
      <c r="A81" t="s">
        <v>140</v>
      </c>
      <c r="B81" t="s">
        <v>141</v>
      </c>
      <c r="C81">
        <v>744</v>
      </c>
      <c r="D81" t="s">
        <v>9</v>
      </c>
      <c r="E81" t="s">
        <v>87</v>
      </c>
      <c r="F81" t="b">
        <v>0</v>
      </c>
      <c r="G81" t="b">
        <v>1</v>
      </c>
      <c r="L81" t="str">
        <f>_xlfn.IFNA(VLOOKUP(A81,LookupTable!A$1:O$200,1,FALSE),VLOOKUP(B81,LookupTable!A$1:O$200,1,FALSE))</f>
        <v>10JUL29-01-021</v>
      </c>
      <c r="M81" t="str">
        <f>_xlfn.IFNA(VLOOKUP(A81,LookupTable!A$1:O$200,2,FALSE),VLOOKUP(B81,LookupTable!A$1:O$200,2,FALSE))</f>
        <v>8W-W-B</v>
      </c>
      <c r="N81" t="str">
        <f>_xlfn.IFNA(VLOOKUP(A81,LookupTable!A$1:O$200,3,FALSE),VLOOKUP(B81,LookupTable!A$1:O$200,3,FALSE))</f>
        <v>Portland Harbor 2010</v>
      </c>
      <c r="O81" t="str">
        <f>_xlfn.IFNA(VLOOKUP(A81,LookupTable!A$1:O$200,5,FALSE),VLOOKUP(B81,LookupTable!A$1:O$200,5,FALSE))</f>
        <v>RM Eight West</v>
      </c>
      <c r="P81">
        <f>_xlfn.IFNA(VLOOKUP(A81,LookupTable!A$1:O$200,6,FALSE),VLOOKUP(B81,LookupTable!A$1:O$200,6,FALSE))</f>
        <v>45.570360000000001</v>
      </c>
      <c r="Q81">
        <f>_xlfn.IFNA(VLOOKUP(A81,LookupTable!A$1:O$200,7,FALSE),VLOOKUP(B81,LookupTable!A$1:O$200,7,FALSE))</f>
        <v>-122.74039</v>
      </c>
      <c r="R81" t="str">
        <f>_xlfn.IFNA(VLOOKUP(A81,LookupTable!A$1:O$200,9,FALSE),VLOOKUP(B81,LookupTable!A$1:O$200,9,FALSE))</f>
        <v>NULL</v>
      </c>
      <c r="S81" t="str">
        <f>_xlfn.IFNA(VLOOKUP(A81,LookupTable!A$1:O$200,10,FALSE),VLOOKUP(B81,LookupTable!A$1:O$200,10,FALSE))</f>
        <v>NULL</v>
      </c>
      <c r="T81" t="str">
        <f>_xlfn.IFNA(VLOOKUP(A81,LookupTable!A$1:O$200,11,FALSE),VLOOKUP(B81,LookupTable!A$1:O$200,11,FALSE))</f>
        <v>NULL</v>
      </c>
      <c r="U81" t="str">
        <f>_xlfn.IFNA(VLOOKUP(A81,LookupTable!A$1:O$200,12,FALSE),VLOOKUP(B81,LookupTable!A$1:O$200,12,FALSE))</f>
        <v>NULL</v>
      </c>
      <c r="V81" t="str">
        <f>_xlfn.IFNA(VLOOKUP(A81,LookupTable!A$1:O$200,13,FALSE),VLOOKUP(B81,LookupTable!A$1:O$200,13,FALSE))</f>
        <v>NULL</v>
      </c>
      <c r="W81" t="str">
        <f>_xlfn.IFNA(VLOOKUP(A81,LookupTable!A$1:O$200,14,FALSE),VLOOKUP(B81,LookupTable!A$1:O$200,14,FALSE))</f>
        <v>NULL</v>
      </c>
      <c r="X81" t="str">
        <f>_xlfn.IFNA(VLOOKUP(A81,LookupTable!A$1:O$200,15,FALSE),VLOOKUP(B81,LookupTable!A$1:O$200,15,FALSE))</f>
        <v>NULL</v>
      </c>
    </row>
    <row r="82" spans="1:24" x14ac:dyDescent="0.25">
      <c r="A82" t="s">
        <v>142</v>
      </c>
      <c r="B82" t="s">
        <v>143</v>
      </c>
      <c r="C82">
        <v>177</v>
      </c>
      <c r="D82" t="s">
        <v>9</v>
      </c>
      <c r="E82" t="s">
        <v>87</v>
      </c>
      <c r="F82" t="b">
        <v>0</v>
      </c>
      <c r="G82" t="b">
        <v>1</v>
      </c>
      <c r="L82" t="str">
        <f>_xlfn.IFNA(VLOOKUP(A82,LookupTable!A$1:O$200,1,FALSE),VLOOKUP(B82,LookupTable!A$1:O$200,1,FALSE))</f>
        <v>10JUL29-01-022</v>
      </c>
      <c r="M82" t="str">
        <f>_xlfn.IFNA(VLOOKUP(A82,LookupTable!A$1:O$200,2,FALSE),VLOOKUP(B82,LookupTable!A$1:O$200,2,FALSE))</f>
        <v>12E-W-B</v>
      </c>
      <c r="N82" t="str">
        <f>_xlfn.IFNA(VLOOKUP(A82,LookupTable!A$1:O$200,3,FALSE),VLOOKUP(B82,LookupTable!A$1:O$200,3,FALSE))</f>
        <v>Portland Harbor 2010</v>
      </c>
      <c r="O82" t="str">
        <f>_xlfn.IFNA(VLOOKUP(A82,LookupTable!A$1:O$200,5,FALSE),VLOOKUP(B82,LookupTable!A$1:O$200,5,FALSE))</f>
        <v>Steel Pipe</v>
      </c>
      <c r="P82">
        <f>_xlfn.IFNA(VLOOKUP(A82,LookupTable!A$1:O$200,6,FALSE),VLOOKUP(B82,LookupTable!A$1:O$200,6,FALSE))</f>
        <v>45.526789999999998</v>
      </c>
      <c r="Q82">
        <f>_xlfn.IFNA(VLOOKUP(A82,LookupTable!A$1:O$200,7,FALSE),VLOOKUP(B82,LookupTable!A$1:O$200,7,FALSE))</f>
        <v>-122.66641</v>
      </c>
      <c r="R82" t="str">
        <f>_xlfn.IFNA(VLOOKUP(A82,LookupTable!A$1:O$200,9,FALSE),VLOOKUP(B82,LookupTable!A$1:O$200,9,FALSE))</f>
        <v>NULL</v>
      </c>
      <c r="S82" t="str">
        <f>_xlfn.IFNA(VLOOKUP(A82,LookupTable!A$1:O$200,10,FALSE),VLOOKUP(B82,LookupTable!A$1:O$200,10,FALSE))</f>
        <v>NULL</v>
      </c>
      <c r="T82" t="str">
        <f>_xlfn.IFNA(VLOOKUP(A82,LookupTable!A$1:O$200,11,FALSE),VLOOKUP(B82,LookupTable!A$1:O$200,11,FALSE))</f>
        <v>NULL</v>
      </c>
      <c r="U82" t="str">
        <f>_xlfn.IFNA(VLOOKUP(A82,LookupTable!A$1:O$200,12,FALSE),VLOOKUP(B82,LookupTable!A$1:O$200,12,FALSE))</f>
        <v>NULL</v>
      </c>
      <c r="V82" t="str">
        <f>_xlfn.IFNA(VLOOKUP(A82,LookupTable!A$1:O$200,13,FALSE),VLOOKUP(B82,LookupTable!A$1:O$200,13,FALSE))</f>
        <v>NULL</v>
      </c>
      <c r="W82" t="str">
        <f>_xlfn.IFNA(VLOOKUP(A82,LookupTable!A$1:O$200,14,FALSE),VLOOKUP(B82,LookupTable!A$1:O$200,14,FALSE))</f>
        <v>NULL</v>
      </c>
      <c r="X82" t="str">
        <f>_xlfn.IFNA(VLOOKUP(A82,LookupTable!A$1:O$200,15,FALSE),VLOOKUP(B82,LookupTable!A$1:O$200,15,FALSE))</f>
        <v>NULL</v>
      </c>
    </row>
    <row r="83" spans="1:24" x14ac:dyDescent="0.25">
      <c r="A83" t="s">
        <v>144</v>
      </c>
      <c r="B83" t="s">
        <v>145</v>
      </c>
      <c r="C83">
        <v>1431</v>
      </c>
      <c r="D83" t="s">
        <v>9</v>
      </c>
      <c r="E83" t="s">
        <v>87</v>
      </c>
      <c r="F83" t="b">
        <v>0</v>
      </c>
      <c r="G83" t="b">
        <v>1</v>
      </c>
      <c r="L83" t="str">
        <f>_xlfn.IFNA(VLOOKUP(A83,LookupTable!A$1:O$200,1,FALSE),VLOOKUP(B83,LookupTable!A$1:O$200,1,FALSE))</f>
        <v>10OCT28-01-012</v>
      </c>
      <c r="M83" t="str">
        <f>_xlfn.IFNA(VLOOKUP(A83,LookupTable!A$1:O$200,2,FALSE),VLOOKUP(B83,LookupTable!A$1:O$200,2,FALSE))</f>
        <v>Col-Down-LFT-W-BLK</v>
      </c>
      <c r="N83" t="str">
        <f>_xlfn.IFNA(VLOOKUP(A83,LookupTable!A$1:O$200,3,FALSE),VLOOKUP(B83,LookupTable!A$1:O$200,3,FALSE))</f>
        <v>Portland Harbor 2010</v>
      </c>
      <c r="O83" t="str">
        <f>_xlfn.IFNA(VLOOKUP(A83,LookupTable!A$1:O$200,5,FALSE),VLOOKUP(B83,LookupTable!A$1:O$200,5,FALSE))</f>
        <v>Columbia River Downstream</v>
      </c>
      <c r="P83">
        <f>_xlfn.IFNA(VLOOKUP(A83,LookupTable!A$1:O$200,6,FALSE),VLOOKUP(B83,LookupTable!A$1:O$200,6,FALSE))</f>
        <v>45.06512</v>
      </c>
      <c r="Q83">
        <f>_xlfn.IFNA(VLOOKUP(A83,LookupTable!A$1:O$200,7,FALSE),VLOOKUP(B83,LookupTable!A$1:O$200,7,FALSE))</f>
        <v>-122.77161</v>
      </c>
      <c r="R83" t="str">
        <f>_xlfn.IFNA(VLOOKUP(A83,LookupTable!A$1:O$200,9,FALSE),VLOOKUP(B83,LookupTable!A$1:O$200,9,FALSE))</f>
        <v>NULL</v>
      </c>
      <c r="S83" t="str">
        <f>_xlfn.IFNA(VLOOKUP(A83,LookupTable!A$1:O$200,10,FALSE),VLOOKUP(B83,LookupTable!A$1:O$200,10,FALSE))</f>
        <v>NULL</v>
      </c>
      <c r="T83" t="str">
        <f>_xlfn.IFNA(VLOOKUP(A83,LookupTable!A$1:O$200,11,FALSE),VLOOKUP(B83,LookupTable!A$1:O$200,11,FALSE))</f>
        <v>NULL</v>
      </c>
      <c r="U83" t="str">
        <f>_xlfn.IFNA(VLOOKUP(A83,LookupTable!A$1:O$200,12,FALSE),VLOOKUP(B83,LookupTable!A$1:O$200,12,FALSE))</f>
        <v>NULL</v>
      </c>
      <c r="V83" t="str">
        <f>_xlfn.IFNA(VLOOKUP(A83,LookupTable!A$1:O$200,13,FALSE),VLOOKUP(B83,LookupTable!A$1:O$200,13,FALSE))</f>
        <v>NULL</v>
      </c>
      <c r="W83" t="str">
        <f>_xlfn.IFNA(VLOOKUP(A83,LookupTable!A$1:O$200,14,FALSE),VLOOKUP(B83,LookupTable!A$1:O$200,14,FALSE))</f>
        <v>NULL</v>
      </c>
      <c r="X83" t="str">
        <f>_xlfn.IFNA(VLOOKUP(A83,LookupTable!A$1:O$200,15,FALSE),VLOOKUP(B83,LookupTable!A$1:O$200,15,FALSE))</f>
        <v>NULL</v>
      </c>
    </row>
    <row r="84" spans="1:24" x14ac:dyDescent="0.25">
      <c r="A84" t="s">
        <v>146</v>
      </c>
      <c r="B84" t="s">
        <v>147</v>
      </c>
      <c r="C84">
        <v>1432</v>
      </c>
      <c r="D84" t="s">
        <v>9</v>
      </c>
      <c r="E84" t="s">
        <v>87</v>
      </c>
      <c r="F84" t="b">
        <v>0</v>
      </c>
      <c r="G84" t="b">
        <v>1</v>
      </c>
      <c r="L84" t="str">
        <f>_xlfn.IFNA(VLOOKUP(A84,LookupTable!A$1:O$200,1,FALSE),VLOOKUP(B84,LookupTable!A$1:O$200,1,FALSE))</f>
        <v>10OCT28-01-015</v>
      </c>
      <c r="M84" t="str">
        <f>_xlfn.IFNA(VLOOKUP(A84,LookupTable!A$1:O$200,2,FALSE),VLOOKUP(B84,LookupTable!A$1:O$200,2,FALSE))</f>
        <v>Col-Up-LFT-W-BLK</v>
      </c>
      <c r="N84" t="str">
        <f>_xlfn.IFNA(VLOOKUP(A84,LookupTable!A$1:O$200,3,FALSE),VLOOKUP(B84,LookupTable!A$1:O$200,3,FALSE))</f>
        <v>Portland Harbor 2010</v>
      </c>
      <c r="O84" t="str">
        <f>_xlfn.IFNA(VLOOKUP(A84,LookupTable!A$1:O$200,5,FALSE),VLOOKUP(B84,LookupTable!A$1:O$200,5,FALSE))</f>
        <v>Columbia River Upstream</v>
      </c>
      <c r="P84">
        <f>_xlfn.IFNA(VLOOKUP(A84,LookupTable!A$1:O$200,6,FALSE),VLOOKUP(B84,LookupTable!A$1:O$200,6,FALSE))</f>
        <v>45.621079999999999</v>
      </c>
      <c r="Q84">
        <f>_xlfn.IFNA(VLOOKUP(A84,LookupTable!A$1:O$200,7,FALSE),VLOOKUP(B84,LookupTable!A$1:O$200,7,FALSE))</f>
        <v>-122.68788000000001</v>
      </c>
      <c r="R84" t="str">
        <f>_xlfn.IFNA(VLOOKUP(A84,LookupTable!A$1:O$200,9,FALSE),VLOOKUP(B84,LookupTable!A$1:O$200,9,FALSE))</f>
        <v>NULL</v>
      </c>
      <c r="S84" t="str">
        <f>_xlfn.IFNA(VLOOKUP(A84,LookupTable!A$1:O$200,10,FALSE),VLOOKUP(B84,LookupTable!A$1:O$200,10,FALSE))</f>
        <v>NULL</v>
      </c>
      <c r="T84" t="str">
        <f>_xlfn.IFNA(VLOOKUP(A84,LookupTable!A$1:O$200,11,FALSE),VLOOKUP(B84,LookupTable!A$1:O$200,11,FALSE))</f>
        <v>NULL</v>
      </c>
      <c r="U84" t="str">
        <f>_xlfn.IFNA(VLOOKUP(A84,LookupTable!A$1:O$200,12,FALSE),VLOOKUP(B84,LookupTable!A$1:O$200,12,FALSE))</f>
        <v>NULL</v>
      </c>
      <c r="V84" t="str">
        <f>_xlfn.IFNA(VLOOKUP(A84,LookupTable!A$1:O$200,13,FALSE),VLOOKUP(B84,LookupTable!A$1:O$200,13,FALSE))</f>
        <v>NULL</v>
      </c>
      <c r="W84" t="str">
        <f>_xlfn.IFNA(VLOOKUP(A84,LookupTable!A$1:O$200,14,FALSE),VLOOKUP(B84,LookupTable!A$1:O$200,14,FALSE))</f>
        <v>NULL</v>
      </c>
      <c r="X84" t="str">
        <f>_xlfn.IFNA(VLOOKUP(A84,LookupTable!A$1:O$200,15,FALSE),VLOOKUP(B84,LookupTable!A$1:O$200,15,FALSE))</f>
        <v>NULL</v>
      </c>
    </row>
    <row r="85" spans="1:24" x14ac:dyDescent="0.25">
      <c r="A85" t="s">
        <v>148</v>
      </c>
      <c r="B85" t="s">
        <v>149</v>
      </c>
      <c r="C85">
        <v>834</v>
      </c>
      <c r="D85" t="s">
        <v>9</v>
      </c>
      <c r="E85" t="s">
        <v>87</v>
      </c>
      <c r="F85" t="b">
        <v>0</v>
      </c>
      <c r="G85" t="b">
        <v>0</v>
      </c>
      <c r="L85" t="str">
        <f>_xlfn.IFNA(VLOOKUP(A85,LookupTable!A$1:O$200,1,FALSE),VLOOKUP(B85,LookupTable!A$1:O$200,1,FALSE))</f>
        <v>A150129</v>
      </c>
      <c r="M85" t="str">
        <f>_xlfn.IFNA(VLOOKUP(A85,LookupTable!A$1:O$200,2,FALSE),VLOOKUP(B85,LookupTable!A$1:O$200,2,FALSE))</f>
        <v>RM18.5 F1</v>
      </c>
      <c r="N85" t="str">
        <f>_xlfn.IFNA(VLOOKUP(A85,LookupTable!A$1:O$200,3,FALSE),VLOOKUP(B85,LookupTable!A$1:O$200,3,FALSE))</f>
        <v>PH 2014 EDA</v>
      </c>
      <c r="O85" t="str">
        <f>_xlfn.IFNA(VLOOKUP(A85,LookupTable!A$1:O$200,5,FALSE),VLOOKUP(B85,LookupTable!A$1:O$200,5,FALSE))</f>
        <v>NULL</v>
      </c>
      <c r="P85" t="str">
        <f>_xlfn.IFNA(VLOOKUP(A85,LookupTable!A$1:O$200,6,FALSE),VLOOKUP(B85,LookupTable!A$1:O$200,6,FALSE))</f>
        <v>NULL</v>
      </c>
      <c r="Q85" t="str">
        <f>_xlfn.IFNA(VLOOKUP(A85,LookupTable!A$1:O$200,7,FALSE),VLOOKUP(B85,LookupTable!A$1:O$200,7,FALSE))</f>
        <v>NULL</v>
      </c>
      <c r="R85" t="str">
        <f>_xlfn.IFNA(VLOOKUP(A85,LookupTable!A$1:O$200,9,FALSE),VLOOKUP(B85,LookupTable!A$1:O$200,9,FALSE))</f>
        <v>A140386</v>
      </c>
      <c r="S85" t="str">
        <f>_xlfn.IFNA(VLOOKUP(A85,LookupTable!A$1:O$200,10,FALSE),VLOOKUP(B85,LookupTable!A$1:O$200,10,FALSE))</f>
        <v>18.5 EDA</v>
      </c>
      <c r="T85" t="str">
        <f>_xlfn.IFNA(VLOOKUP(A85,LookupTable!A$1:O$200,11,FALSE),VLOOKUP(B85,LookupTable!A$1:O$200,11,FALSE))</f>
        <v>Johnson Creek</v>
      </c>
      <c r="U85">
        <f>_xlfn.IFNA(VLOOKUP(A85,LookupTable!A$1:O$200,12,FALSE),VLOOKUP(B85,LookupTable!A$1:O$200,12,FALSE))</f>
        <v>45.436950000000003</v>
      </c>
      <c r="V85">
        <f>_xlfn.IFNA(VLOOKUP(A85,LookupTable!A$1:O$200,13,FALSE),VLOOKUP(B85,LookupTable!A$1:O$200,13,FALSE))</f>
        <v>-122.64668330000001</v>
      </c>
      <c r="W85" t="str">
        <f>_xlfn.IFNA(VLOOKUP(A85,LookupTable!A$1:O$200,14,FALSE),VLOOKUP(B85,LookupTable!A$1:O$200,14,FALSE))</f>
        <v>GC-MS - RTL DRS Screening - 1418 analytes, GC-QQQ - 55 PAHs, SARL Submission</v>
      </c>
      <c r="X85" t="str">
        <f>_xlfn.IFNA(VLOOKUP(A85,LookupTable!A$1:O$200,15,FALSE),VLOOKUP(B85,LookupTable!A$1:O$200,15,FALSE))</f>
        <v>GC-ECD-Pesticides-PE-WB SOP 404.05, GC-MS - RTL DRS Screening - 1299 analytes, GC-MS - RTL DRS Screening - 1418 analytes, GC-QQQ - 55 PAHs, GC-QQQ - 62 PAHs</v>
      </c>
    </row>
    <row r="86" spans="1:24" x14ac:dyDescent="0.25">
      <c r="A86" t="s">
        <v>150</v>
      </c>
      <c r="B86" t="s">
        <v>151</v>
      </c>
      <c r="C86">
        <v>848</v>
      </c>
      <c r="D86" t="s">
        <v>9</v>
      </c>
      <c r="E86" t="s">
        <v>87</v>
      </c>
      <c r="F86" t="b">
        <v>0</v>
      </c>
      <c r="G86" t="b">
        <v>0</v>
      </c>
      <c r="L86" t="str">
        <f>_xlfn.IFNA(VLOOKUP(A86,LookupTable!A$1:O$200,1,FALSE),VLOOKUP(B86,LookupTable!A$1:O$200,1,FALSE))</f>
        <v>A150270</v>
      </c>
      <c r="M86" t="str">
        <f>_xlfn.IFNA(VLOOKUP(A86,LookupTable!A$1:O$200,2,FALSE),VLOOKUP(B86,LookupTable!A$1:O$200,2,FALSE))</f>
        <v>Solvent Exchange Blank</v>
      </c>
      <c r="N86" t="str">
        <f>_xlfn.IFNA(VLOOKUP(A86,LookupTable!A$1:O$200,3,FALSE),VLOOKUP(B86,LookupTable!A$1:O$200,3,FALSE))</f>
        <v>PH 2014 EDA</v>
      </c>
      <c r="O86" t="str">
        <f>_xlfn.IFNA(VLOOKUP(A86,LookupTable!A$1:O$200,5,FALSE),VLOOKUP(B86,LookupTable!A$1:O$200,5,FALSE))</f>
        <v>Sauvie West</v>
      </c>
      <c r="P86">
        <f>_xlfn.IFNA(VLOOKUP(A86,LookupTable!A$1:O$200,6,FALSE),VLOOKUP(B86,LookupTable!A$1:O$200,6,FALSE))</f>
        <v>45.597909999999999</v>
      </c>
      <c r="Q86">
        <f>_xlfn.IFNA(VLOOKUP(A86,LookupTable!A$1:O$200,7,FALSE),VLOOKUP(B86,LookupTable!A$1:O$200,7,FALSE))</f>
        <v>-122.78128</v>
      </c>
      <c r="R86" t="str">
        <f>_xlfn.IFNA(VLOOKUP(A86,LookupTable!A$1:O$200,9,FALSE),VLOOKUP(B86,LookupTable!A$1:O$200,9,FALSE))</f>
        <v>NULL</v>
      </c>
      <c r="S86" t="str">
        <f>_xlfn.IFNA(VLOOKUP(A86,LookupTable!A$1:O$200,10,FALSE),VLOOKUP(B86,LookupTable!A$1:O$200,10,FALSE))</f>
        <v>NULL</v>
      </c>
      <c r="T86" t="str">
        <f>_xlfn.IFNA(VLOOKUP(A86,LookupTable!A$1:O$200,11,FALSE),VLOOKUP(B86,LookupTable!A$1:O$200,11,FALSE))</f>
        <v>NULL</v>
      </c>
      <c r="U86" t="str">
        <f>_xlfn.IFNA(VLOOKUP(A86,LookupTable!A$1:O$200,12,FALSE),VLOOKUP(B86,LookupTable!A$1:O$200,12,FALSE))</f>
        <v>NULL</v>
      </c>
      <c r="V86" t="str">
        <f>_xlfn.IFNA(VLOOKUP(A86,LookupTable!A$1:O$200,13,FALSE),VLOOKUP(B86,LookupTable!A$1:O$200,13,FALSE))</f>
        <v>NULL</v>
      </c>
      <c r="W86" t="str">
        <f>_xlfn.IFNA(VLOOKUP(A86,LookupTable!A$1:O$200,14,FALSE),VLOOKUP(B86,LookupTable!A$1:O$200,14,FALSE))</f>
        <v>NULL</v>
      </c>
      <c r="X86" t="str">
        <f>_xlfn.IFNA(VLOOKUP(A86,LookupTable!A$1:O$200,15,FALSE),VLOOKUP(B86,LookupTable!A$1:O$200,15,FALSE))</f>
        <v>NULL</v>
      </c>
    </row>
    <row r="87" spans="1:24" x14ac:dyDescent="0.25">
      <c r="A87" t="s">
        <v>152</v>
      </c>
      <c r="B87" t="s">
        <v>153</v>
      </c>
      <c r="C87">
        <v>840</v>
      </c>
      <c r="D87" t="s">
        <v>9</v>
      </c>
      <c r="E87" t="s">
        <v>87</v>
      </c>
      <c r="F87" t="b">
        <v>0</v>
      </c>
      <c r="G87" t="b">
        <v>0</v>
      </c>
      <c r="L87" t="e">
        <f>_xlfn.IFNA(VLOOKUP(A87,LookupTable!A$1:O$200,1,FALSE),VLOOKUP(B87,LookupTable!A$1:O$200,1,FALSE))</f>
        <v>#N/A</v>
      </c>
      <c r="M87" t="e">
        <f>_xlfn.IFNA(VLOOKUP(A87,LookupTable!A$1:O$200,2,FALSE),VLOOKUP(B87,LookupTable!A$1:O$200,2,FALSE))</f>
        <v>#N/A</v>
      </c>
      <c r="N87" t="e">
        <f>_xlfn.IFNA(VLOOKUP(A87,LookupTable!A$1:O$200,3,FALSE),VLOOKUP(B87,LookupTable!A$1:O$200,3,FALSE))</f>
        <v>#N/A</v>
      </c>
      <c r="O87" t="e">
        <f>_xlfn.IFNA(VLOOKUP(A87,LookupTable!A$1:O$200,5,FALSE),VLOOKUP(B87,LookupTable!A$1:O$200,5,FALSE))</f>
        <v>#N/A</v>
      </c>
      <c r="P87" t="e">
        <f>_xlfn.IFNA(VLOOKUP(A87,LookupTable!A$1:O$200,6,FALSE),VLOOKUP(B87,LookupTable!A$1:O$200,6,FALSE))</f>
        <v>#N/A</v>
      </c>
      <c r="Q87" t="e">
        <f>_xlfn.IFNA(VLOOKUP(A87,LookupTable!A$1:O$200,7,FALSE),VLOOKUP(B87,LookupTable!A$1:O$200,7,FALSE))</f>
        <v>#N/A</v>
      </c>
      <c r="R87" t="e">
        <f>_xlfn.IFNA(VLOOKUP(A87,LookupTable!A$1:O$200,9,FALSE),VLOOKUP(B87,LookupTable!A$1:O$200,9,FALSE))</f>
        <v>#N/A</v>
      </c>
      <c r="S87" t="e">
        <f>_xlfn.IFNA(VLOOKUP(A87,LookupTable!A$1:O$200,10,FALSE),VLOOKUP(B87,LookupTable!A$1:O$200,10,FALSE))</f>
        <v>#N/A</v>
      </c>
      <c r="T87" t="e">
        <f>_xlfn.IFNA(VLOOKUP(A87,LookupTable!A$1:O$200,11,FALSE),VLOOKUP(B87,LookupTable!A$1:O$200,11,FALSE))</f>
        <v>#N/A</v>
      </c>
      <c r="U87" t="e">
        <f>_xlfn.IFNA(VLOOKUP(A87,LookupTable!A$1:O$200,12,FALSE),VLOOKUP(B87,LookupTable!A$1:O$200,12,FALSE))</f>
        <v>#N/A</v>
      </c>
      <c r="V87" t="e">
        <f>_xlfn.IFNA(VLOOKUP(A87,LookupTable!A$1:O$200,13,FALSE),VLOOKUP(B87,LookupTable!A$1:O$200,13,FALSE))</f>
        <v>#N/A</v>
      </c>
      <c r="W87" t="e">
        <f>_xlfn.IFNA(VLOOKUP(A87,LookupTable!A$1:O$200,14,FALSE),VLOOKUP(B87,LookupTable!A$1:O$200,14,FALSE))</f>
        <v>#N/A</v>
      </c>
      <c r="X87" t="e">
        <f>_xlfn.IFNA(VLOOKUP(A87,LookupTable!A$1:O$200,15,FALSE),VLOOKUP(B87,LookupTable!A$1:O$200,15,FALSE))</f>
        <v>#N/A</v>
      </c>
    </row>
    <row r="88" spans="1:24" s="1" customFormat="1" x14ac:dyDescent="0.25">
      <c r="B88" s="1" t="s">
        <v>84</v>
      </c>
      <c r="L88" s="1" t="str">
        <f>_xlfn.IFNA(VLOOKUP(A88,LookupTable!A$1:O$200,1,FALSE),VLOOKUP(B88,LookupTable!A$1:O$200,1,FALSE))</f>
        <v>A150260</v>
      </c>
      <c r="M88" s="1" t="str">
        <f>_xlfn.IFNA(VLOOKUP(A88,LookupTable!A$1:O$200,2,FALSE),VLOOKUP(B88,LookupTable!A$1:O$200,2,FALSE))</f>
        <v>RM3.5W F1</v>
      </c>
      <c r="N88" s="1" t="str">
        <f>_xlfn.IFNA(VLOOKUP(A88,LookupTable!A$1:O$200,3,FALSE),VLOOKUP(B88,LookupTable!A$1:O$200,3,FALSE))</f>
        <v>PH 2014 EDA</v>
      </c>
      <c r="O88" s="1" t="str">
        <f>_xlfn.IFNA(VLOOKUP(A88,LookupTable!A$1:O$200,5,FALSE),VLOOKUP(B88,LookupTable!A$1:O$200,5,FALSE))</f>
        <v>Sauvie West</v>
      </c>
      <c r="P88" s="1">
        <f>_xlfn.IFNA(VLOOKUP(A88,LookupTable!A$1:O$200,6,FALSE),VLOOKUP(B88,LookupTable!A$1:O$200,6,FALSE))</f>
        <v>45.597909999999999</v>
      </c>
      <c r="Q88" s="1">
        <f>_xlfn.IFNA(VLOOKUP(A88,LookupTable!A$1:O$200,7,FALSE),VLOOKUP(B88,LookupTable!A$1:O$200,7,FALSE))</f>
        <v>-122.78128</v>
      </c>
      <c r="R88" s="1" t="str">
        <f>_xlfn.IFNA(VLOOKUP(A88,LookupTable!A$1:O$200,9,FALSE),VLOOKUP(B88,LookupTable!A$1:O$200,9,FALSE))</f>
        <v>A140384</v>
      </c>
      <c r="S88" s="1" t="str">
        <f>_xlfn.IFNA(VLOOKUP(A88,LookupTable!A$1:O$200,10,FALSE),VLOOKUP(B88,LookupTable!A$1:O$200,10,FALSE))</f>
        <v>3.5W EDA</v>
      </c>
      <c r="T88" s="1" t="str">
        <f>_xlfn.IFNA(VLOOKUP(A88,LookupTable!A$1:O$200,11,FALSE),VLOOKUP(B88,LookupTable!A$1:O$200,11,FALSE))</f>
        <v>Sauvie West</v>
      </c>
      <c r="U88" s="1">
        <f>_xlfn.IFNA(VLOOKUP(A88,LookupTable!A$1:O$200,12,FALSE),VLOOKUP(B88,LookupTable!A$1:O$200,12,FALSE))</f>
        <v>45.597909999999999</v>
      </c>
      <c r="V88" s="1">
        <f>_xlfn.IFNA(VLOOKUP(A88,LookupTable!A$1:O$200,13,FALSE),VLOOKUP(B88,LookupTable!A$1:O$200,13,FALSE))</f>
        <v>-122.78128</v>
      </c>
      <c r="W88" s="1" t="str">
        <f>_xlfn.IFNA(VLOOKUP(A88,LookupTable!A$1:O$200,14,FALSE),VLOOKUP(B88,LookupTable!A$1:O$200,14,FALSE))</f>
        <v>GC-MS - RTL DRS Screening - 1418 analytes, GC-QQQ - 55 PAHs, SARL Submission</v>
      </c>
      <c r="X88" s="1" t="str">
        <f>_xlfn.IFNA(VLOOKUP(A88,LookupTable!A$1:O$200,15,FALSE),VLOOKUP(B88,LookupTable!A$1:O$200,15,FALSE))</f>
        <v>GC-ECD-Pesticides-PE-WB SOP 404.05, GC-MS - RTL DRS Screening - 1299 analytes, GC-MS - RTL DRS Screening - 1418 analytes, GC-QQQ - 55 PAHs, GC-QQQ - 62 PAHs, SARL Submission</v>
      </c>
    </row>
    <row r="89" spans="1:24" s="1" customFormat="1" x14ac:dyDescent="0.25">
      <c r="B89" s="1" t="s">
        <v>231</v>
      </c>
      <c r="L89" s="1" t="str">
        <f>_xlfn.IFNA(VLOOKUP(A89,LookupTable!A$1:O$200,1,FALSE),VLOOKUP(B89,LookupTable!A$1:O$200,1,FALSE))</f>
        <v>A150261</v>
      </c>
      <c r="M89" s="1" t="str">
        <f>_xlfn.IFNA(VLOOKUP(A89,LookupTable!A$1:O$200,2,FALSE),VLOOKUP(B89,LookupTable!A$1:O$200,2,FALSE))</f>
        <v>RM3.5W F2</v>
      </c>
      <c r="N89" s="1" t="str">
        <f>_xlfn.IFNA(VLOOKUP(A89,LookupTable!A$1:O$200,3,FALSE),VLOOKUP(B89,LookupTable!A$1:O$200,3,FALSE))</f>
        <v>PH 2014 EDA</v>
      </c>
      <c r="O89" s="1" t="str">
        <f>_xlfn.IFNA(VLOOKUP(A89,LookupTable!A$1:O$200,5,FALSE),VLOOKUP(B89,LookupTable!A$1:O$200,5,FALSE))</f>
        <v>Sauvie West</v>
      </c>
      <c r="P89" s="1">
        <f>_xlfn.IFNA(VLOOKUP(A89,LookupTable!A$1:O$200,6,FALSE),VLOOKUP(B89,LookupTable!A$1:O$200,6,FALSE))</f>
        <v>45.597909999999999</v>
      </c>
      <c r="Q89" s="1">
        <f>_xlfn.IFNA(VLOOKUP(A89,LookupTable!A$1:O$200,7,FALSE),VLOOKUP(B89,LookupTable!A$1:O$200,7,FALSE))</f>
        <v>-122.78128</v>
      </c>
      <c r="R89" s="1" t="str">
        <f>_xlfn.IFNA(VLOOKUP(A89,LookupTable!A$1:O$200,9,FALSE),VLOOKUP(B89,LookupTable!A$1:O$200,9,FALSE))</f>
        <v>A140384</v>
      </c>
      <c r="S89" s="1" t="str">
        <f>_xlfn.IFNA(VLOOKUP(A89,LookupTable!A$1:O$200,10,FALSE),VLOOKUP(B89,LookupTable!A$1:O$200,10,FALSE))</f>
        <v>3.5W EDA</v>
      </c>
      <c r="T89" s="1" t="str">
        <f>_xlfn.IFNA(VLOOKUP(A89,LookupTable!A$1:O$200,11,FALSE),VLOOKUP(B89,LookupTable!A$1:O$200,11,FALSE))</f>
        <v>Sauvie West</v>
      </c>
      <c r="U89" s="1">
        <f>_xlfn.IFNA(VLOOKUP(A89,LookupTable!A$1:O$200,12,FALSE),VLOOKUP(B89,LookupTable!A$1:O$200,12,FALSE))</f>
        <v>45.597909999999999</v>
      </c>
      <c r="V89" s="1">
        <f>_xlfn.IFNA(VLOOKUP(A89,LookupTable!A$1:O$200,13,FALSE),VLOOKUP(B89,LookupTable!A$1:O$200,13,FALSE))</f>
        <v>-122.78128</v>
      </c>
      <c r="W89" s="1" t="str">
        <f>_xlfn.IFNA(VLOOKUP(A89,LookupTable!A$1:O$200,14,FALSE),VLOOKUP(B89,LookupTable!A$1:O$200,14,FALSE))</f>
        <v>GC-MS - RTL DRS Screening - 1418 analytes, GC-QQQ - 55 PAHs, SARL Submission</v>
      </c>
      <c r="X89" s="1" t="str">
        <f>_xlfn.IFNA(VLOOKUP(A89,LookupTable!A$1:O$200,15,FALSE),VLOOKUP(B89,LookupTable!A$1:O$200,15,FALSE))</f>
        <v>GC-ECD-Pesticides-PE-WB SOP 404.05, GC-MS - RTL DRS Screening - 1299 analytes, GC-MS - RTL DRS Screening - 1418 analytes, GC-QQQ - 55 PAHs, GC-QQQ - 62 PAHs, SARL Submission</v>
      </c>
    </row>
    <row r="90" spans="1:24" s="1" customFormat="1" x14ac:dyDescent="0.25">
      <c r="B90" s="1" t="s">
        <v>239</v>
      </c>
      <c r="L90" s="1" t="str">
        <f>_xlfn.IFNA(VLOOKUP(A90,LookupTable!A$1:O$200,1,FALSE),VLOOKUP(B90,LookupTable!A$1:O$200,1,FALSE))</f>
        <v>A150262</v>
      </c>
      <c r="M90" s="1" t="str">
        <f>_xlfn.IFNA(VLOOKUP(A90,LookupTable!A$1:O$200,2,FALSE),VLOOKUP(B90,LookupTable!A$1:O$200,2,FALSE))</f>
        <v>RM3.5W F3</v>
      </c>
      <c r="N90" s="1" t="str">
        <f>_xlfn.IFNA(VLOOKUP(A90,LookupTable!A$1:O$200,3,FALSE),VLOOKUP(B90,LookupTable!A$1:O$200,3,FALSE))</f>
        <v>PH 2014 EDA</v>
      </c>
      <c r="O90" s="1" t="str">
        <f>_xlfn.IFNA(VLOOKUP(A90,LookupTable!A$1:O$200,5,FALSE),VLOOKUP(B90,LookupTable!A$1:O$200,5,FALSE))</f>
        <v>Sauvie West</v>
      </c>
      <c r="P90" s="1">
        <f>_xlfn.IFNA(VLOOKUP(A90,LookupTable!A$1:O$200,6,FALSE),VLOOKUP(B90,LookupTable!A$1:O$200,6,FALSE))</f>
        <v>45.597909999999999</v>
      </c>
      <c r="Q90" s="1">
        <f>_xlfn.IFNA(VLOOKUP(A90,LookupTable!A$1:O$200,7,FALSE),VLOOKUP(B90,LookupTable!A$1:O$200,7,FALSE))</f>
        <v>-122.78128</v>
      </c>
      <c r="R90" s="1" t="str">
        <f>_xlfn.IFNA(VLOOKUP(A90,LookupTable!A$1:O$200,9,FALSE),VLOOKUP(B90,LookupTable!A$1:O$200,9,FALSE))</f>
        <v>A140384</v>
      </c>
      <c r="S90" s="1" t="str">
        <f>_xlfn.IFNA(VLOOKUP(A90,LookupTable!A$1:O$200,10,FALSE),VLOOKUP(B90,LookupTable!A$1:O$200,10,FALSE))</f>
        <v>3.5W EDA</v>
      </c>
      <c r="T90" s="1" t="str">
        <f>_xlfn.IFNA(VLOOKUP(A90,LookupTable!A$1:O$200,11,FALSE),VLOOKUP(B90,LookupTable!A$1:O$200,11,FALSE))</f>
        <v>Sauvie West</v>
      </c>
      <c r="U90" s="1">
        <f>_xlfn.IFNA(VLOOKUP(A90,LookupTable!A$1:O$200,12,FALSE),VLOOKUP(B90,LookupTable!A$1:O$200,12,FALSE))</f>
        <v>45.597909999999999</v>
      </c>
      <c r="V90" s="1">
        <f>_xlfn.IFNA(VLOOKUP(A90,LookupTable!A$1:O$200,13,FALSE),VLOOKUP(B90,LookupTable!A$1:O$200,13,FALSE))</f>
        <v>-122.78128</v>
      </c>
      <c r="W90" s="1" t="str">
        <f>_xlfn.IFNA(VLOOKUP(A90,LookupTable!A$1:O$200,14,FALSE),VLOOKUP(B90,LookupTable!A$1:O$200,14,FALSE))</f>
        <v>GC-MS - RTL DRS Screening - 1418 analytes, GC-QQQ - 55 PAHs, SARL Submission</v>
      </c>
      <c r="X90" s="1" t="str">
        <f>_xlfn.IFNA(VLOOKUP(A90,LookupTable!A$1:O$200,15,FALSE),VLOOKUP(B90,LookupTable!A$1:O$200,15,FALSE))</f>
        <v>GC-ECD-Pesticides-PE-WB SOP 404.05, GC-MS - RTL DRS Screening - 1299 analytes, GC-MS - RTL DRS Screening - 1418 analytes, GC-QQQ - 55 PAHs, GC-QQQ - 62 PAHs, SARL Submission</v>
      </c>
    </row>
    <row r="91" spans="1:24" x14ac:dyDescent="0.25">
      <c r="A91" t="s">
        <v>154</v>
      </c>
      <c r="B91" t="s">
        <v>155</v>
      </c>
      <c r="C91">
        <v>789</v>
      </c>
      <c r="D91" t="s">
        <v>9</v>
      </c>
      <c r="E91" t="s">
        <v>87</v>
      </c>
      <c r="F91" t="b">
        <v>0</v>
      </c>
      <c r="G91" t="b">
        <v>0</v>
      </c>
      <c r="L91" t="str">
        <f>_xlfn.IFNA(VLOOKUP(A91,LookupTable!A$1:O$200,1,FALSE),VLOOKUP(B91,LookupTable!A$1:O$200,1,FALSE))</f>
        <v>A130295</v>
      </c>
      <c r="M91" t="str">
        <f>_xlfn.IFNA(VLOOKUP(A91,LookupTable!A$1:O$200,2,FALSE),VLOOKUP(B91,LookupTable!A$1:O$200,2,FALSE))</f>
        <v>Rio Indoche Bio</v>
      </c>
      <c r="N91" t="str">
        <f>_xlfn.IFNA(VLOOKUP(A91,LookupTable!A$1:O$200,3,FALSE),VLOOKUP(B91,LookupTable!A$1:O$200,3,FALSE))</f>
        <v>Peru GEOHealth 2013</v>
      </c>
      <c r="O91" t="str">
        <f>_xlfn.IFNA(VLOOKUP(A91,LookupTable!A$1:O$200,5,FALSE),VLOOKUP(B91,LookupTable!A$1:O$200,5,FALSE))</f>
        <v>NULL</v>
      </c>
      <c r="P91" t="str">
        <f>_xlfn.IFNA(VLOOKUP(A91,LookupTable!A$1:O$200,6,FALSE),VLOOKUP(B91,LookupTable!A$1:O$200,6,FALSE))</f>
        <v>NULL</v>
      </c>
      <c r="Q91" t="str">
        <f>_xlfn.IFNA(VLOOKUP(A91,LookupTable!A$1:O$200,7,FALSE),VLOOKUP(B91,LookupTable!A$1:O$200,7,FALSE))</f>
        <v>NULL</v>
      </c>
      <c r="R91" t="str">
        <f>_xlfn.IFNA(VLOOKUP(A91,LookupTable!A$1:O$200,9,FALSE),VLOOKUP(B91,LookupTable!A$1:O$200,9,FALSE))</f>
        <v>NULL</v>
      </c>
      <c r="S91" t="str">
        <f>_xlfn.IFNA(VLOOKUP(A91,LookupTable!A$1:O$200,10,FALSE),VLOOKUP(B91,LookupTable!A$1:O$200,10,FALSE))</f>
        <v>NULL</v>
      </c>
      <c r="T91" t="str">
        <f>_xlfn.IFNA(VLOOKUP(A91,LookupTable!A$1:O$200,11,FALSE),VLOOKUP(B91,LookupTable!A$1:O$200,11,FALSE))</f>
        <v>NULL</v>
      </c>
      <c r="U91" t="str">
        <f>_xlfn.IFNA(VLOOKUP(A91,LookupTable!A$1:O$200,12,FALSE),VLOOKUP(B91,LookupTable!A$1:O$200,12,FALSE))</f>
        <v>NULL</v>
      </c>
      <c r="V91" t="str">
        <f>_xlfn.IFNA(VLOOKUP(A91,LookupTable!A$1:O$200,13,FALSE),VLOOKUP(B91,LookupTable!A$1:O$200,13,FALSE))</f>
        <v>NULL</v>
      </c>
      <c r="W91" t="str">
        <f>_xlfn.IFNA(VLOOKUP(A91,LookupTable!A$1:O$200,14,FALSE),VLOOKUP(B91,LookupTable!A$1:O$200,14,FALSE))</f>
        <v>Sample Archive</v>
      </c>
      <c r="X91" t="str">
        <f>_xlfn.IFNA(VLOOKUP(A91,LookupTable!A$1:O$200,15,FALSE),VLOOKUP(B91,LookupTable!A$1:O$200,15,FALSE))</f>
        <v>NULL</v>
      </c>
    </row>
    <row r="92" spans="1:24" x14ac:dyDescent="0.25">
      <c r="A92" t="s">
        <v>156</v>
      </c>
      <c r="B92" t="s">
        <v>157</v>
      </c>
      <c r="C92">
        <v>818</v>
      </c>
      <c r="D92" t="s">
        <v>9</v>
      </c>
      <c r="E92" t="s">
        <v>87</v>
      </c>
      <c r="F92" t="b">
        <v>0</v>
      </c>
      <c r="G92" t="b">
        <v>0</v>
      </c>
      <c r="L92" t="str">
        <f>_xlfn.IFNA(VLOOKUP(A92,LookupTable!A$1:O$200,1,FALSE),VLOOKUP(B92,LookupTable!A$1:O$200,1,FALSE))</f>
        <v>A150026</v>
      </c>
      <c r="M92" t="str">
        <f>_xlfn.IFNA(VLOOKUP(A92,LookupTable!A$1:O$200,2,FALSE),VLOOKUP(B92,LookupTable!A$1:O$200,2,FALSE))</f>
        <v>18.5 REC</v>
      </c>
      <c r="N92" t="str">
        <f>_xlfn.IFNA(VLOOKUP(A92,LookupTable!A$1:O$200,3,FALSE),VLOOKUP(B92,LookupTable!A$1:O$200,3,FALSE))</f>
        <v>PH 2014 EDA</v>
      </c>
      <c r="O92" t="str">
        <f>_xlfn.IFNA(VLOOKUP(A92,LookupTable!A$1:O$200,5,FALSE),VLOOKUP(B92,LookupTable!A$1:O$200,5,FALSE))</f>
        <v>NULL</v>
      </c>
      <c r="P92" t="str">
        <f>_xlfn.IFNA(VLOOKUP(A92,LookupTable!A$1:O$200,6,FALSE),VLOOKUP(B92,LookupTable!A$1:O$200,6,FALSE))</f>
        <v>NULL</v>
      </c>
      <c r="Q92" t="str">
        <f>_xlfn.IFNA(VLOOKUP(A92,LookupTable!A$1:O$200,7,FALSE),VLOOKUP(B92,LookupTable!A$1:O$200,7,FALSE))</f>
        <v>NULL</v>
      </c>
      <c r="R92" t="str">
        <f>_xlfn.IFNA(VLOOKUP(A92,LookupTable!A$1:O$200,9,FALSE),VLOOKUP(B92,LookupTable!A$1:O$200,9,FALSE))</f>
        <v>A140386</v>
      </c>
      <c r="S92" t="str">
        <f>_xlfn.IFNA(VLOOKUP(A92,LookupTable!A$1:O$200,10,FALSE),VLOOKUP(B92,LookupTable!A$1:O$200,10,FALSE))</f>
        <v>18.5 EDA</v>
      </c>
      <c r="T92" t="str">
        <f>_xlfn.IFNA(VLOOKUP(A92,LookupTable!A$1:O$200,11,FALSE),VLOOKUP(B92,LookupTable!A$1:O$200,11,FALSE))</f>
        <v>Johnson Creek</v>
      </c>
      <c r="U92">
        <f>_xlfn.IFNA(VLOOKUP(A92,LookupTable!A$1:O$200,12,FALSE),VLOOKUP(B92,LookupTable!A$1:O$200,12,FALSE))</f>
        <v>45.436950000000003</v>
      </c>
      <c r="V92">
        <f>_xlfn.IFNA(VLOOKUP(A92,LookupTable!A$1:O$200,13,FALSE),VLOOKUP(B92,LookupTable!A$1:O$200,13,FALSE))</f>
        <v>-122.64668330000001</v>
      </c>
      <c r="W92" t="str">
        <f>_xlfn.IFNA(VLOOKUP(A92,LookupTable!A$1:O$200,14,FALSE),VLOOKUP(B92,LookupTable!A$1:O$200,14,FALSE))</f>
        <v>SARL Submission</v>
      </c>
      <c r="X92" t="str">
        <f>_xlfn.IFNA(VLOOKUP(A92,LookupTable!A$1:O$200,15,FALSE),VLOOKUP(B92,LookupTable!A$1:O$200,15,FALSE))</f>
        <v>GC-ECD-Pesticides-PE-WB SOP 404.05, GC-MS - RTL DRS Screening - 1299 analytes, GC-MS - RTL DRS Screening - 1418 analytes, GC-QQQ - 55 PAHs, GC-QQQ - 62 PAHs</v>
      </c>
    </row>
    <row r="93" spans="1:24" x14ac:dyDescent="0.25">
      <c r="A93" t="s">
        <v>158</v>
      </c>
      <c r="B93" t="s">
        <v>159</v>
      </c>
      <c r="C93">
        <v>2798</v>
      </c>
      <c r="D93" t="s">
        <v>9</v>
      </c>
      <c r="E93" t="s">
        <v>87</v>
      </c>
      <c r="F93" t="b">
        <v>0</v>
      </c>
      <c r="G93" t="b">
        <v>1</v>
      </c>
      <c r="L93" t="str">
        <f>_xlfn.IFNA(VLOOKUP(A93,LookupTable!A$1:O$200,1,FALSE),VLOOKUP(B93,LookupTable!A$1:O$200,1,FALSE))</f>
        <v>10OCT28-01-016</v>
      </c>
      <c r="M93" t="str">
        <f>_xlfn.IFNA(VLOOKUP(A93,LookupTable!A$1:O$200,2,FALSE),VLOOKUP(B93,LookupTable!A$1:O$200,2,FALSE))</f>
        <v>RM3E-LFT-W-BLK</v>
      </c>
      <c r="N93" t="str">
        <f>_xlfn.IFNA(VLOOKUP(A93,LookupTable!A$1:O$200,3,FALSE),VLOOKUP(B93,LookupTable!A$1:O$200,3,FALSE))</f>
        <v>Portland Harbor 2010</v>
      </c>
      <c r="O93" t="str">
        <f>_xlfn.IFNA(VLOOKUP(A93,LookupTable!A$1:O$200,5,FALSE),VLOOKUP(B93,LookupTable!A$1:O$200,5,FALSE))</f>
        <v>Sauvie East</v>
      </c>
      <c r="P93">
        <f>_xlfn.IFNA(VLOOKUP(A93,LookupTable!A$1:O$200,6,FALSE),VLOOKUP(B93,LookupTable!A$1:O$200,6,FALSE))</f>
        <v>45.61403</v>
      </c>
      <c r="Q93">
        <f>_xlfn.IFNA(VLOOKUP(A93,LookupTable!A$1:O$200,7,FALSE),VLOOKUP(B93,LookupTable!A$1:O$200,7,FALSE))</f>
        <v>-122.7855</v>
      </c>
      <c r="R93" t="str">
        <f>_xlfn.IFNA(VLOOKUP(A93,LookupTable!A$1:O$200,9,FALSE),VLOOKUP(B93,LookupTable!A$1:O$200,9,FALSE))</f>
        <v>NULL</v>
      </c>
      <c r="S93" t="str">
        <f>_xlfn.IFNA(VLOOKUP(A93,LookupTable!A$1:O$200,10,FALSE),VLOOKUP(B93,LookupTable!A$1:O$200,10,FALSE))</f>
        <v>NULL</v>
      </c>
      <c r="T93" t="str">
        <f>_xlfn.IFNA(VLOOKUP(A93,LookupTable!A$1:O$200,11,FALSE),VLOOKUP(B93,LookupTable!A$1:O$200,11,FALSE))</f>
        <v>NULL</v>
      </c>
      <c r="U93" t="str">
        <f>_xlfn.IFNA(VLOOKUP(A93,LookupTable!A$1:O$200,12,FALSE),VLOOKUP(B93,LookupTable!A$1:O$200,12,FALSE))</f>
        <v>NULL</v>
      </c>
      <c r="V93" t="str">
        <f>_xlfn.IFNA(VLOOKUP(A93,LookupTable!A$1:O$200,13,FALSE),VLOOKUP(B93,LookupTable!A$1:O$200,13,FALSE))</f>
        <v>NULL</v>
      </c>
      <c r="W93" t="str">
        <f>_xlfn.IFNA(VLOOKUP(A93,LookupTable!A$1:O$200,14,FALSE),VLOOKUP(B93,LookupTable!A$1:O$200,14,FALSE))</f>
        <v>NULL</v>
      </c>
      <c r="X93" t="str">
        <f>_xlfn.IFNA(VLOOKUP(A93,LookupTable!A$1:O$200,15,FALSE),VLOOKUP(B93,LookupTable!A$1:O$200,15,FALSE))</f>
        <v>NULL</v>
      </c>
    </row>
    <row r="94" spans="1:24" x14ac:dyDescent="0.25">
      <c r="A94" t="s">
        <v>160</v>
      </c>
      <c r="B94" t="s">
        <v>161</v>
      </c>
      <c r="C94">
        <v>809</v>
      </c>
      <c r="D94" t="s">
        <v>9</v>
      </c>
      <c r="E94" t="s">
        <v>87</v>
      </c>
      <c r="F94" t="b">
        <v>0</v>
      </c>
      <c r="G94" t="b">
        <v>0</v>
      </c>
      <c r="L94" t="str">
        <f>_xlfn.IFNA(VLOOKUP(A94,LookupTable!A$1:O$200,1,FALSE),VLOOKUP(B94,LookupTable!A$1:O$200,1,FALSE))</f>
        <v>A150005</v>
      </c>
      <c r="M94" t="str">
        <f>_xlfn.IFNA(VLOOKUP(A94,LookupTable!A$1:O$200,2,FALSE),VLOOKUP(B94,LookupTable!A$1:O$200,2,FALSE))</f>
        <v>11E F1 PH14</v>
      </c>
      <c r="N94" t="str">
        <f>_xlfn.IFNA(VLOOKUP(A94,LookupTable!A$1:O$200,3,FALSE),VLOOKUP(B94,LookupTable!A$1:O$200,3,FALSE))</f>
        <v>PH 2014 EDA</v>
      </c>
      <c r="O94" t="str">
        <f>_xlfn.IFNA(VLOOKUP(A94,LookupTable!A$1:O$200,5,FALSE),VLOOKUP(B94,LookupTable!A$1:O$200,5,FALSE))</f>
        <v>NULL</v>
      </c>
      <c r="P94" t="str">
        <f>_xlfn.IFNA(VLOOKUP(A94,LookupTable!A$1:O$200,6,FALSE),VLOOKUP(B94,LookupTable!A$1:O$200,6,FALSE))</f>
        <v>NULL</v>
      </c>
      <c r="Q94" t="str">
        <f>_xlfn.IFNA(VLOOKUP(A94,LookupTable!A$1:O$200,7,FALSE),VLOOKUP(B94,LookupTable!A$1:O$200,7,FALSE))</f>
        <v>NULL</v>
      </c>
      <c r="R94" t="str">
        <f>_xlfn.IFNA(VLOOKUP(A94,LookupTable!A$1:O$200,9,FALSE),VLOOKUP(B94,LookupTable!A$1:O$200,9,FALSE))</f>
        <v>A140385</v>
      </c>
      <c r="S94" t="str">
        <f>_xlfn.IFNA(VLOOKUP(A94,LookupTable!A$1:O$200,10,FALSE),VLOOKUP(B94,LookupTable!A$1:O$200,10,FALSE))</f>
        <v>11E EDA</v>
      </c>
      <c r="T94" t="str">
        <f>_xlfn.IFNA(VLOOKUP(A94,LookupTable!A$1:O$200,11,FALSE),VLOOKUP(B94,LookupTable!A$1:O$200,11,FALSE))</f>
        <v>RM 11E</v>
      </c>
      <c r="U94">
        <f>_xlfn.IFNA(VLOOKUP(A94,LookupTable!A$1:O$200,12,FALSE),VLOOKUP(B94,LookupTable!A$1:O$200,12,FALSE))</f>
        <v>45.536532999999999</v>
      </c>
      <c r="V94">
        <f>_xlfn.IFNA(VLOOKUP(A94,LookupTable!A$1:O$200,13,FALSE),VLOOKUP(B94,LookupTable!A$1:O$200,13,FALSE))</f>
        <v>-122.67715</v>
      </c>
      <c r="W94" t="str">
        <f>_xlfn.IFNA(VLOOKUP(A94,LookupTable!A$1:O$200,14,FALSE),VLOOKUP(B94,LookupTable!A$1:O$200,14,FALSE))</f>
        <v>GC-ECD-Pesticides-PE-WB 2015, GC-MS - RTL DRS Screening - 1418 analytes, GC-QQQ - 55 PAHs, SARL Submission</v>
      </c>
      <c r="X94" t="str">
        <f>_xlfn.IFNA(VLOOKUP(A94,LookupTable!A$1:O$200,15,FALSE),VLOOKUP(B94,LookupTable!A$1:O$200,15,FALSE))</f>
        <v>GC-ECD-Pesticides-PE-WB SOP 404.05, GC-MS - RTL DRS Screening - 1299 analytes, GC-MS - RTL DRS Screening - 1418 analytes, GC-QQQ - 55 PAHs, GC-QQQ - 62 PAHs</v>
      </c>
    </row>
    <row r="95" spans="1:24" x14ac:dyDescent="0.25">
      <c r="A95" t="s">
        <v>162</v>
      </c>
      <c r="B95" t="s">
        <v>163</v>
      </c>
      <c r="C95">
        <v>798</v>
      </c>
      <c r="D95" t="s">
        <v>9</v>
      </c>
      <c r="E95" t="s">
        <v>87</v>
      </c>
      <c r="F95" t="b">
        <v>0</v>
      </c>
      <c r="G95" t="b">
        <v>1</v>
      </c>
      <c r="L95" t="str">
        <f>_xlfn.IFNA(VLOOKUP(A95,LookupTable!A$1:O$200,1,FALSE),VLOOKUP(B95,LookupTable!A$1:O$200,1,FALSE))</f>
        <v>A140384</v>
      </c>
      <c r="M95" t="str">
        <f>_xlfn.IFNA(VLOOKUP(A95,LookupTable!A$1:O$200,2,FALSE),VLOOKUP(B95,LookupTable!A$1:O$200,2,FALSE))</f>
        <v>3.5W EDA</v>
      </c>
      <c r="N95" t="str">
        <f>_xlfn.IFNA(VLOOKUP(A95,LookupTable!A$1:O$200,3,FALSE),VLOOKUP(B95,LookupTable!A$1:O$200,3,FALSE))</f>
        <v>Portland Harbor 2014</v>
      </c>
      <c r="O95" t="str">
        <f>_xlfn.IFNA(VLOOKUP(A95,LookupTable!A$1:O$200,5,FALSE),VLOOKUP(B95,LookupTable!A$1:O$200,5,FALSE))</f>
        <v>Sauvie West</v>
      </c>
      <c r="P95">
        <f>_xlfn.IFNA(VLOOKUP(A95,LookupTable!A$1:O$200,6,FALSE),VLOOKUP(B95,LookupTable!A$1:O$200,6,FALSE))</f>
        <v>45.597909999999999</v>
      </c>
      <c r="Q95">
        <f>_xlfn.IFNA(VLOOKUP(A95,LookupTable!A$1:O$200,7,FALSE),VLOOKUP(B95,LookupTable!A$1:O$200,7,FALSE))</f>
        <v>-122.78128</v>
      </c>
      <c r="R95" t="str">
        <f>_xlfn.IFNA(VLOOKUP(A95,LookupTable!A$1:O$200,9,FALSE),VLOOKUP(B95,LookupTable!A$1:O$200,9,FALSE))</f>
        <v>NULL</v>
      </c>
      <c r="S95" t="str">
        <f>_xlfn.IFNA(VLOOKUP(A95,LookupTable!A$1:O$200,10,FALSE),VLOOKUP(B95,LookupTable!A$1:O$200,10,FALSE))</f>
        <v>NULL</v>
      </c>
      <c r="T95" t="str">
        <f>_xlfn.IFNA(VLOOKUP(A95,LookupTable!A$1:O$200,11,FALSE),VLOOKUP(B95,LookupTable!A$1:O$200,11,FALSE))</f>
        <v>NULL</v>
      </c>
      <c r="U95" t="str">
        <f>_xlfn.IFNA(VLOOKUP(A95,LookupTable!A$1:O$200,12,FALSE),VLOOKUP(B95,LookupTable!A$1:O$200,12,FALSE))</f>
        <v>NULL</v>
      </c>
      <c r="V95" t="str">
        <f>_xlfn.IFNA(VLOOKUP(A95,LookupTable!A$1:O$200,13,FALSE),VLOOKUP(B95,LookupTable!A$1:O$200,13,FALSE))</f>
        <v>NULL</v>
      </c>
      <c r="W95" t="str">
        <f>_xlfn.IFNA(VLOOKUP(A95,LookupTable!A$1:O$200,14,FALSE),VLOOKUP(B95,LookupTable!A$1:O$200,14,FALSE))</f>
        <v>GC-ECD-Pesticides-PE-WB SOP 404.05, GC-MS - RTL DRS Screening - 1299 analytes, GC-MS - RTL DRS Screening - 1418 analytes, GC-QQQ - 55 PAHs, GC-QQQ - 62 PAHs, SARL Submission</v>
      </c>
      <c r="X95" t="str">
        <f>_xlfn.IFNA(VLOOKUP(A95,LookupTable!A$1:O$200,15,FALSE),VLOOKUP(B95,LookupTable!A$1:O$200,15,FALSE))</f>
        <v>NULL</v>
      </c>
    </row>
    <row r="96" spans="1:24" x14ac:dyDescent="0.25">
      <c r="A96" t="s">
        <v>164</v>
      </c>
      <c r="B96" t="s">
        <v>165</v>
      </c>
      <c r="C96">
        <v>794</v>
      </c>
      <c r="D96" t="s">
        <v>9</v>
      </c>
      <c r="E96" t="s">
        <v>87</v>
      </c>
      <c r="F96" t="b">
        <v>1</v>
      </c>
      <c r="G96" t="b">
        <v>1</v>
      </c>
      <c r="L96" t="str">
        <f>_xlfn.IFNA(VLOOKUP(A96,LookupTable!A$1:O$200,1,FALSE),VLOOKUP(B96,LookupTable!A$1:O$200,1,FALSE))</f>
        <v>A130502</v>
      </c>
      <c r="M96" t="str">
        <f>_xlfn.IFNA(VLOOKUP(A96,LookupTable!A$1:O$200,2,FALSE),VLOOKUP(B96,LookupTable!A$1:O$200,2,FALSE))</f>
        <v>RM6.5W-H20-EDA-LFT</v>
      </c>
      <c r="N96" t="str">
        <f>_xlfn.IFNA(VLOOKUP(A96,LookupTable!A$1:O$200,3,FALSE),VLOOKUP(B96,LookupTable!A$1:O$200,3,FALSE))</f>
        <v>Portland Harbor 2013</v>
      </c>
      <c r="O96" t="str">
        <f>_xlfn.IFNA(VLOOKUP(A96,LookupTable!A$1:O$200,5,FALSE),VLOOKUP(B96,LookupTable!A$1:O$200,5,FALSE))</f>
        <v>St. John's Bridge</v>
      </c>
      <c r="P96">
        <f>_xlfn.IFNA(VLOOKUP(A96,LookupTable!A$1:O$200,6,FALSE),VLOOKUP(B96,LookupTable!A$1:O$200,6,FALSE))</f>
        <v>45.577809999999999</v>
      </c>
      <c r="Q96">
        <f>_xlfn.IFNA(VLOOKUP(A96,LookupTable!A$1:O$200,7,FALSE),VLOOKUP(B96,LookupTable!A$1:O$200,7,FALSE))</f>
        <v>-122.75232</v>
      </c>
      <c r="R96" t="str">
        <f>_xlfn.IFNA(VLOOKUP(A96,LookupTable!A$1:O$200,9,FALSE),VLOOKUP(B96,LookupTable!A$1:O$200,9,FALSE))</f>
        <v>NULL</v>
      </c>
      <c r="S96" t="str">
        <f>_xlfn.IFNA(VLOOKUP(A96,LookupTable!A$1:O$200,10,FALSE),VLOOKUP(B96,LookupTable!A$1:O$200,10,FALSE))</f>
        <v>NULL</v>
      </c>
      <c r="T96" t="str">
        <f>_xlfn.IFNA(VLOOKUP(A96,LookupTable!A$1:O$200,11,FALSE),VLOOKUP(B96,LookupTable!A$1:O$200,11,FALSE))</f>
        <v>NULL</v>
      </c>
      <c r="U96" t="str">
        <f>_xlfn.IFNA(VLOOKUP(A96,LookupTable!A$1:O$200,12,FALSE),VLOOKUP(B96,LookupTable!A$1:O$200,12,FALSE))</f>
        <v>NULL</v>
      </c>
      <c r="V96" t="str">
        <f>_xlfn.IFNA(VLOOKUP(A96,LookupTable!A$1:O$200,13,FALSE),VLOOKUP(B96,LookupTable!A$1:O$200,13,FALSE))</f>
        <v>NULL</v>
      </c>
      <c r="W96" t="str">
        <f>_xlfn.IFNA(VLOOKUP(A96,LookupTable!A$1:O$200,14,FALSE),VLOOKUP(B96,LookupTable!A$1:O$200,14,FALSE))</f>
        <v>GC-MS - RTL DRS Screening - 1299 analytes, GC-QQQ - 62 PAHs, PAHs Surrogate Reverted</v>
      </c>
      <c r="X96" t="str">
        <f>_xlfn.IFNA(VLOOKUP(A96,LookupTable!A$1:O$200,15,FALSE),VLOOKUP(B96,LookupTable!A$1:O$200,15,FALSE))</f>
        <v>NULL</v>
      </c>
    </row>
    <row r="97" spans="1:24" x14ac:dyDescent="0.25">
      <c r="A97" t="s">
        <v>166</v>
      </c>
      <c r="B97" t="s">
        <v>167</v>
      </c>
      <c r="C97">
        <v>792</v>
      </c>
      <c r="D97" t="s">
        <v>9</v>
      </c>
      <c r="E97" t="s">
        <v>87</v>
      </c>
      <c r="F97" t="b">
        <v>1</v>
      </c>
      <c r="G97" t="b">
        <v>1</v>
      </c>
      <c r="L97" t="str">
        <f>_xlfn.IFNA(VLOOKUP(A97,LookupTable!A$1:O$200,1,FALSE),VLOOKUP(B97,LookupTable!A$1:O$200,1,FALSE))</f>
        <v>A130475</v>
      </c>
      <c r="M97" t="str">
        <f>_xlfn.IFNA(VLOOKUP(A97,LookupTable!A$1:O$200,2,FALSE),VLOOKUP(B97,LookupTable!A$1:O$200,2,FALSE))</f>
        <v>RM18.5-H20-EDA-LFT</v>
      </c>
      <c r="N97" t="str">
        <f>_xlfn.IFNA(VLOOKUP(A97,LookupTable!A$1:O$200,3,FALSE),VLOOKUP(B97,LookupTable!A$1:O$200,3,FALSE))</f>
        <v>Portland Harbor 2013</v>
      </c>
      <c r="O97" t="str">
        <f>_xlfn.IFNA(VLOOKUP(A97,LookupTable!A$1:O$200,5,FALSE),VLOOKUP(B97,LookupTable!A$1:O$200,5,FALSE))</f>
        <v>Johnson Creek</v>
      </c>
      <c r="P97">
        <f>_xlfn.IFNA(VLOOKUP(A97,LookupTable!A$1:O$200,6,FALSE),VLOOKUP(B97,LookupTable!A$1:O$200,6,FALSE))</f>
        <v>45.436950000000003</v>
      </c>
      <c r="Q97">
        <f>_xlfn.IFNA(VLOOKUP(A97,LookupTable!A$1:O$200,7,FALSE),VLOOKUP(B97,LookupTable!A$1:O$200,7,FALSE))</f>
        <v>-122.64668330000001</v>
      </c>
      <c r="R97" t="str">
        <f>_xlfn.IFNA(VLOOKUP(A97,LookupTable!A$1:O$200,9,FALSE),VLOOKUP(B97,LookupTable!A$1:O$200,9,FALSE))</f>
        <v>NULL</v>
      </c>
      <c r="S97" t="str">
        <f>_xlfn.IFNA(VLOOKUP(A97,LookupTable!A$1:O$200,10,FALSE),VLOOKUP(B97,LookupTable!A$1:O$200,10,FALSE))</f>
        <v>NULL</v>
      </c>
      <c r="T97" t="str">
        <f>_xlfn.IFNA(VLOOKUP(A97,LookupTable!A$1:O$200,11,FALSE),VLOOKUP(B97,LookupTable!A$1:O$200,11,FALSE))</f>
        <v>NULL</v>
      </c>
      <c r="U97" t="str">
        <f>_xlfn.IFNA(VLOOKUP(A97,LookupTable!A$1:O$200,12,FALSE),VLOOKUP(B97,LookupTable!A$1:O$200,12,FALSE))</f>
        <v>NULL</v>
      </c>
      <c r="V97" t="str">
        <f>_xlfn.IFNA(VLOOKUP(A97,LookupTable!A$1:O$200,13,FALSE),VLOOKUP(B97,LookupTable!A$1:O$200,13,FALSE))</f>
        <v>NULL</v>
      </c>
      <c r="W97" t="str">
        <f>_xlfn.IFNA(VLOOKUP(A97,LookupTable!A$1:O$200,14,FALSE),VLOOKUP(B97,LookupTable!A$1:O$200,14,FALSE))</f>
        <v>GC-MS - RTL DRS Screening - 1299 analytes, GC-QQQ - 62 PAHs, PAHs Surrogate Reverted</v>
      </c>
      <c r="X97" t="str">
        <f>_xlfn.IFNA(VLOOKUP(A97,LookupTable!A$1:O$200,15,FALSE),VLOOKUP(B97,LookupTable!A$1:O$200,15,FALSE))</f>
        <v>NULL</v>
      </c>
    </row>
    <row r="98" spans="1:24" x14ac:dyDescent="0.25">
      <c r="A98" t="s">
        <v>168</v>
      </c>
      <c r="B98" t="s">
        <v>169</v>
      </c>
      <c r="C98">
        <v>814</v>
      </c>
      <c r="D98" t="s">
        <v>9</v>
      </c>
      <c r="E98" t="s">
        <v>87</v>
      </c>
      <c r="F98" t="b">
        <v>0</v>
      </c>
      <c r="G98" t="b">
        <v>0</v>
      </c>
      <c r="L98" t="str">
        <f>_xlfn.IFNA(VLOOKUP(A98,LookupTable!A$1:O$200,1,FALSE),VLOOKUP(B98,LookupTable!A$1:O$200,1,FALSE))</f>
        <v>A150010</v>
      </c>
      <c r="M98" t="str">
        <f>_xlfn.IFNA(VLOOKUP(A98,LookupTable!A$1:O$200,2,FALSE),VLOOKUP(B98,LookupTable!A$1:O$200,2,FALSE))</f>
        <v>Hexane F2</v>
      </c>
      <c r="N98" t="str">
        <f>_xlfn.IFNA(VLOOKUP(A98,LookupTable!A$1:O$200,3,FALSE),VLOOKUP(B98,LookupTable!A$1:O$200,3,FALSE))</f>
        <v>PH 2014 EDA</v>
      </c>
      <c r="O98" t="str">
        <f>_xlfn.IFNA(VLOOKUP(A98,LookupTable!A$1:O$200,5,FALSE),VLOOKUP(B98,LookupTable!A$1:O$200,5,FALSE))</f>
        <v>NULL</v>
      </c>
      <c r="P98" t="str">
        <f>_xlfn.IFNA(VLOOKUP(A98,LookupTable!A$1:O$200,6,FALSE),VLOOKUP(B98,LookupTable!A$1:O$200,6,FALSE))</f>
        <v>NULL</v>
      </c>
      <c r="Q98" t="str">
        <f>_xlfn.IFNA(VLOOKUP(A98,LookupTable!A$1:O$200,7,FALSE),VLOOKUP(B98,LookupTable!A$1:O$200,7,FALSE))</f>
        <v>NULL</v>
      </c>
      <c r="R98" t="str">
        <f>_xlfn.IFNA(VLOOKUP(A98,LookupTable!A$1:O$200,9,FALSE),VLOOKUP(B98,LookupTable!A$1:O$200,9,FALSE))</f>
        <v>NULL</v>
      </c>
      <c r="S98" t="str">
        <f>_xlfn.IFNA(VLOOKUP(A98,LookupTable!A$1:O$200,10,FALSE),VLOOKUP(B98,LookupTable!A$1:O$200,10,FALSE))</f>
        <v>NULL</v>
      </c>
      <c r="T98" t="str">
        <f>_xlfn.IFNA(VLOOKUP(A98,LookupTable!A$1:O$200,11,FALSE),VLOOKUP(B98,LookupTable!A$1:O$200,11,FALSE))</f>
        <v>NULL</v>
      </c>
      <c r="U98" t="str">
        <f>_xlfn.IFNA(VLOOKUP(A98,LookupTable!A$1:O$200,12,FALSE),VLOOKUP(B98,LookupTable!A$1:O$200,12,FALSE))</f>
        <v>NULL</v>
      </c>
      <c r="V98" t="str">
        <f>_xlfn.IFNA(VLOOKUP(A98,LookupTable!A$1:O$200,13,FALSE),VLOOKUP(B98,LookupTable!A$1:O$200,13,FALSE))</f>
        <v>NULL</v>
      </c>
      <c r="W98" t="str">
        <f>_xlfn.IFNA(VLOOKUP(A98,LookupTable!A$1:O$200,14,FALSE),VLOOKUP(B98,LookupTable!A$1:O$200,14,FALSE))</f>
        <v>GC-ECD-Pesticides-PE-WB 2015, GC-MS - RTL DRS Screening - 1418 analytes, GC-QQQ - 55 PAHs, SARL Submission</v>
      </c>
      <c r="X98" t="str">
        <f>_xlfn.IFNA(VLOOKUP(A98,LookupTable!A$1:O$200,15,FALSE),VLOOKUP(B98,LookupTable!A$1:O$200,15,FALSE))</f>
        <v>NULL</v>
      </c>
    </row>
    <row r="99" spans="1:24" x14ac:dyDescent="0.25">
      <c r="A99" t="s">
        <v>170</v>
      </c>
      <c r="B99" t="s">
        <v>171</v>
      </c>
      <c r="C99">
        <v>793</v>
      </c>
      <c r="D99" t="s">
        <v>9</v>
      </c>
      <c r="E99" t="s">
        <v>87</v>
      </c>
      <c r="F99" t="b">
        <v>1</v>
      </c>
      <c r="G99" t="b">
        <v>1</v>
      </c>
      <c r="L99" t="str">
        <f>_xlfn.IFNA(VLOOKUP(A99,LookupTable!A$1:O$200,1,FALSE),VLOOKUP(B99,LookupTable!A$1:O$200,1,FALSE))</f>
        <v>A130485</v>
      </c>
      <c r="M99" t="str">
        <f>_xlfn.IFNA(VLOOKUP(A99,LookupTable!A$1:O$200,2,FALSE),VLOOKUP(B99,LookupTable!A$1:O$200,2,FALSE))</f>
        <v>RM12E-H20-EDA-LFT</v>
      </c>
      <c r="N99" t="str">
        <f>_xlfn.IFNA(VLOOKUP(A99,LookupTable!A$1:O$200,3,FALSE),VLOOKUP(B99,LookupTable!A$1:O$200,3,FALSE))</f>
        <v>Portland Harbor 2013</v>
      </c>
      <c r="O99" t="str">
        <f>_xlfn.IFNA(VLOOKUP(A99,LookupTable!A$1:O$200,5,FALSE),VLOOKUP(B99,LookupTable!A$1:O$200,5,FALSE))</f>
        <v>Steel Pipe</v>
      </c>
      <c r="P99">
        <f>_xlfn.IFNA(VLOOKUP(A99,LookupTable!A$1:O$200,6,FALSE),VLOOKUP(B99,LookupTable!A$1:O$200,6,FALSE))</f>
        <v>45.526789999999998</v>
      </c>
      <c r="Q99">
        <f>_xlfn.IFNA(VLOOKUP(A99,LookupTable!A$1:O$200,7,FALSE),VLOOKUP(B99,LookupTable!A$1:O$200,7,FALSE))</f>
        <v>-122.66641</v>
      </c>
      <c r="R99" t="str">
        <f>_xlfn.IFNA(VLOOKUP(A99,LookupTable!A$1:O$200,9,FALSE),VLOOKUP(B99,LookupTable!A$1:O$200,9,FALSE))</f>
        <v>NULL</v>
      </c>
      <c r="S99" t="str">
        <f>_xlfn.IFNA(VLOOKUP(A99,LookupTable!A$1:O$200,10,FALSE),VLOOKUP(B99,LookupTable!A$1:O$200,10,FALSE))</f>
        <v>NULL</v>
      </c>
      <c r="T99" t="str">
        <f>_xlfn.IFNA(VLOOKUP(A99,LookupTable!A$1:O$200,11,FALSE),VLOOKUP(B99,LookupTable!A$1:O$200,11,FALSE))</f>
        <v>NULL</v>
      </c>
      <c r="U99" t="str">
        <f>_xlfn.IFNA(VLOOKUP(A99,LookupTable!A$1:O$200,12,FALSE),VLOOKUP(B99,LookupTable!A$1:O$200,12,FALSE))</f>
        <v>NULL</v>
      </c>
      <c r="V99" t="str">
        <f>_xlfn.IFNA(VLOOKUP(A99,LookupTable!A$1:O$200,13,FALSE),VLOOKUP(B99,LookupTable!A$1:O$200,13,FALSE))</f>
        <v>NULL</v>
      </c>
      <c r="W99" t="str">
        <f>_xlfn.IFNA(VLOOKUP(A99,LookupTable!A$1:O$200,14,FALSE),VLOOKUP(B99,LookupTable!A$1:O$200,14,FALSE))</f>
        <v>GC-MS - RTL DRS Screening - 1299 analytes, GC-QQQ - 62 PAHs, PAHs Surrogate Reverted</v>
      </c>
      <c r="X99" t="str">
        <f>_xlfn.IFNA(VLOOKUP(A99,LookupTable!A$1:O$200,15,FALSE),VLOOKUP(B99,LookupTable!A$1:O$200,15,FALSE))</f>
        <v>NULL</v>
      </c>
    </row>
    <row r="100" spans="1:24" x14ac:dyDescent="0.25">
      <c r="A100" t="s">
        <v>172</v>
      </c>
      <c r="B100" t="s">
        <v>173</v>
      </c>
      <c r="C100">
        <v>813</v>
      </c>
      <c r="D100" t="s">
        <v>9</v>
      </c>
      <c r="E100" t="s">
        <v>87</v>
      </c>
      <c r="F100" t="b">
        <v>0</v>
      </c>
      <c r="G100" t="b">
        <v>0</v>
      </c>
      <c r="L100" t="str">
        <f>_xlfn.IFNA(VLOOKUP(A100,LookupTable!A$1:O$200,1,FALSE),VLOOKUP(B100,LookupTable!A$1:O$200,1,FALSE))</f>
        <v>A150009</v>
      </c>
      <c r="M100" t="str">
        <f>_xlfn.IFNA(VLOOKUP(A100,LookupTable!A$1:O$200,2,FALSE),VLOOKUP(B100,LookupTable!A$1:O$200,2,FALSE))</f>
        <v>Hexane F1</v>
      </c>
      <c r="N100" t="str">
        <f>_xlfn.IFNA(VLOOKUP(A100,LookupTable!A$1:O$200,3,FALSE),VLOOKUP(B100,LookupTable!A$1:O$200,3,FALSE))</f>
        <v>PH 2014 EDA</v>
      </c>
      <c r="O100" t="str">
        <f>_xlfn.IFNA(VLOOKUP(A100,LookupTable!A$1:O$200,5,FALSE),VLOOKUP(B100,LookupTable!A$1:O$200,5,FALSE))</f>
        <v>NULL</v>
      </c>
      <c r="P100" t="str">
        <f>_xlfn.IFNA(VLOOKUP(A100,LookupTable!A$1:O$200,6,FALSE),VLOOKUP(B100,LookupTable!A$1:O$200,6,FALSE))</f>
        <v>NULL</v>
      </c>
      <c r="Q100" t="str">
        <f>_xlfn.IFNA(VLOOKUP(A100,LookupTable!A$1:O$200,7,FALSE),VLOOKUP(B100,LookupTable!A$1:O$200,7,FALSE))</f>
        <v>NULL</v>
      </c>
      <c r="R100" t="str">
        <f>_xlfn.IFNA(VLOOKUP(A100,LookupTable!A$1:O$200,9,FALSE),VLOOKUP(B100,LookupTable!A$1:O$200,9,FALSE))</f>
        <v>NULL</v>
      </c>
      <c r="S100" t="str">
        <f>_xlfn.IFNA(VLOOKUP(A100,LookupTable!A$1:O$200,10,FALSE),VLOOKUP(B100,LookupTable!A$1:O$200,10,FALSE))</f>
        <v>NULL</v>
      </c>
      <c r="T100" t="str">
        <f>_xlfn.IFNA(VLOOKUP(A100,LookupTable!A$1:O$200,11,FALSE),VLOOKUP(B100,LookupTable!A$1:O$200,11,FALSE))</f>
        <v>NULL</v>
      </c>
      <c r="U100" t="str">
        <f>_xlfn.IFNA(VLOOKUP(A100,LookupTable!A$1:O$200,12,FALSE),VLOOKUP(B100,LookupTable!A$1:O$200,12,FALSE))</f>
        <v>NULL</v>
      </c>
      <c r="V100" t="str">
        <f>_xlfn.IFNA(VLOOKUP(A100,LookupTable!A$1:O$200,13,FALSE),VLOOKUP(B100,LookupTable!A$1:O$200,13,FALSE))</f>
        <v>NULL</v>
      </c>
      <c r="W100" t="str">
        <f>_xlfn.IFNA(VLOOKUP(A100,LookupTable!A$1:O$200,14,FALSE),VLOOKUP(B100,LookupTable!A$1:O$200,14,FALSE))</f>
        <v>GC-ECD-Pesticides-PE-WB 2015, GC-MS - RTL DRS Screening - 1418 analytes, GC-QQQ - 55 PAHs, SARL Submission</v>
      </c>
      <c r="X100" t="str">
        <f>_xlfn.IFNA(VLOOKUP(A100,LookupTable!A$1:O$200,15,FALSE),VLOOKUP(B100,LookupTable!A$1:O$200,15,FALSE))</f>
        <v>NULL</v>
      </c>
    </row>
    <row r="101" spans="1:24" x14ac:dyDescent="0.25">
      <c r="A101" t="s">
        <v>174</v>
      </c>
      <c r="B101" t="s">
        <v>175</v>
      </c>
      <c r="C101">
        <v>847</v>
      </c>
      <c r="D101" t="s">
        <v>9</v>
      </c>
      <c r="E101" t="s">
        <v>87</v>
      </c>
      <c r="F101" t="b">
        <v>0</v>
      </c>
      <c r="G101" t="b">
        <v>0</v>
      </c>
      <c r="L101" t="str">
        <f>_xlfn.IFNA(VLOOKUP(A101,LookupTable!A$1:O$200,1,FALSE),VLOOKUP(B101,LookupTable!A$1:O$200,1,FALSE))</f>
        <v>A150266</v>
      </c>
      <c r="M101" t="str">
        <f>_xlfn.IFNA(VLOOKUP(A101,LookupTable!A$1:O$200,2,FALSE),VLOOKUP(B101,LookupTable!A$1:O$200,2,FALSE))</f>
        <v>RM3.5 F2.4</v>
      </c>
      <c r="N101" t="str">
        <f>_xlfn.IFNA(VLOOKUP(A101,LookupTable!A$1:O$200,3,FALSE),VLOOKUP(B101,LookupTable!A$1:O$200,3,FALSE))</f>
        <v>PH 2014 EDA</v>
      </c>
      <c r="O101" t="str">
        <f>_xlfn.IFNA(VLOOKUP(A101,LookupTable!A$1:O$200,5,FALSE),VLOOKUP(B101,LookupTable!A$1:O$200,5,FALSE))</f>
        <v>Sauvie West</v>
      </c>
      <c r="P101">
        <f>_xlfn.IFNA(VLOOKUP(A101,LookupTable!A$1:O$200,6,FALSE),VLOOKUP(B101,LookupTable!A$1:O$200,6,FALSE))</f>
        <v>45.597909999999999</v>
      </c>
      <c r="Q101">
        <f>_xlfn.IFNA(VLOOKUP(A101,LookupTable!A$1:O$200,7,FALSE),VLOOKUP(B101,LookupTable!A$1:O$200,7,FALSE))</f>
        <v>-122.78128</v>
      </c>
      <c r="R101" t="str">
        <f>_xlfn.IFNA(VLOOKUP(A101,LookupTable!A$1:O$200,9,FALSE),VLOOKUP(B101,LookupTable!A$1:O$200,9,FALSE))</f>
        <v>A150261</v>
      </c>
      <c r="S101" t="str">
        <f>_xlfn.IFNA(VLOOKUP(A101,LookupTable!A$1:O$200,10,FALSE),VLOOKUP(B101,LookupTable!A$1:O$200,10,FALSE))</f>
        <v>RM3.5W F2</v>
      </c>
      <c r="T101" t="str">
        <f>_xlfn.IFNA(VLOOKUP(A101,LookupTable!A$1:O$200,11,FALSE),VLOOKUP(B101,LookupTable!A$1:O$200,11,FALSE))</f>
        <v>Sauvie West</v>
      </c>
      <c r="U101">
        <f>_xlfn.IFNA(VLOOKUP(A101,LookupTable!A$1:O$200,12,FALSE),VLOOKUP(B101,LookupTable!A$1:O$200,12,FALSE))</f>
        <v>45.597909999999999</v>
      </c>
      <c r="V101">
        <f>_xlfn.IFNA(VLOOKUP(A101,LookupTable!A$1:O$200,13,FALSE),VLOOKUP(B101,LookupTable!A$1:O$200,13,FALSE))</f>
        <v>-122.78128</v>
      </c>
      <c r="W101" t="str">
        <f>_xlfn.IFNA(VLOOKUP(A101,LookupTable!A$1:O$200,14,FALSE),VLOOKUP(B101,LookupTable!A$1:O$200,14,FALSE))</f>
        <v>GC-MS - RTL DRS Screening - 1418 analytes, GC-QQQ - 55 PAHs, SARL Submission</v>
      </c>
      <c r="X101" t="str">
        <f>_xlfn.IFNA(VLOOKUP(A101,LookupTable!A$1:O$200,15,FALSE),VLOOKUP(B101,LookupTable!A$1:O$200,15,FALSE))</f>
        <v>GC-MS - RTL DRS Screening - 1418 analytes, GC-QQQ - 55 PAHs, SARL Submission</v>
      </c>
    </row>
    <row r="102" spans="1:24" x14ac:dyDescent="0.25">
      <c r="A102" t="s">
        <v>176</v>
      </c>
      <c r="B102" t="s">
        <v>177</v>
      </c>
      <c r="C102">
        <v>836</v>
      </c>
      <c r="D102" t="s">
        <v>9</v>
      </c>
      <c r="E102" t="s">
        <v>87</v>
      </c>
      <c r="F102" t="b">
        <v>0</v>
      </c>
      <c r="G102" t="b">
        <v>0</v>
      </c>
      <c r="L102" t="str">
        <f>_xlfn.IFNA(VLOOKUP(A102,LookupTable!A$1:O$200,1,FALSE),VLOOKUP(B102,LookupTable!A$1:O$200,1,FALSE))</f>
        <v>A150131</v>
      </c>
      <c r="M102" t="str">
        <f>_xlfn.IFNA(VLOOKUP(A102,LookupTable!A$1:O$200,2,FALSE),VLOOKUP(B102,LookupTable!A$1:O$200,2,FALSE))</f>
        <v>RM18.5 F3</v>
      </c>
      <c r="N102" t="str">
        <f>_xlfn.IFNA(VLOOKUP(A102,LookupTable!A$1:O$200,3,FALSE),VLOOKUP(B102,LookupTable!A$1:O$200,3,FALSE))</f>
        <v>PH 2014 EDA</v>
      </c>
      <c r="O102" t="str">
        <f>_xlfn.IFNA(VLOOKUP(A102,LookupTable!A$1:O$200,5,FALSE),VLOOKUP(B102,LookupTable!A$1:O$200,5,FALSE))</f>
        <v>NULL</v>
      </c>
      <c r="P102" t="str">
        <f>_xlfn.IFNA(VLOOKUP(A102,LookupTable!A$1:O$200,6,FALSE),VLOOKUP(B102,LookupTable!A$1:O$200,6,FALSE))</f>
        <v>NULL</v>
      </c>
      <c r="Q102" t="str">
        <f>_xlfn.IFNA(VLOOKUP(A102,LookupTable!A$1:O$200,7,FALSE),VLOOKUP(B102,LookupTable!A$1:O$200,7,FALSE))</f>
        <v>NULL</v>
      </c>
      <c r="R102" t="str">
        <f>_xlfn.IFNA(VLOOKUP(A102,LookupTable!A$1:O$200,9,FALSE),VLOOKUP(B102,LookupTable!A$1:O$200,9,FALSE))</f>
        <v>A140386</v>
      </c>
      <c r="S102" t="str">
        <f>_xlfn.IFNA(VLOOKUP(A102,LookupTable!A$1:O$200,10,FALSE),VLOOKUP(B102,LookupTable!A$1:O$200,10,FALSE))</f>
        <v>18.5 EDA</v>
      </c>
      <c r="T102" t="str">
        <f>_xlfn.IFNA(VLOOKUP(A102,LookupTable!A$1:O$200,11,FALSE),VLOOKUP(B102,LookupTable!A$1:O$200,11,FALSE))</f>
        <v>Johnson Creek</v>
      </c>
      <c r="U102">
        <f>_xlfn.IFNA(VLOOKUP(A102,LookupTable!A$1:O$200,12,FALSE),VLOOKUP(B102,LookupTable!A$1:O$200,12,FALSE))</f>
        <v>45.436950000000003</v>
      </c>
      <c r="V102">
        <f>_xlfn.IFNA(VLOOKUP(A102,LookupTable!A$1:O$200,13,FALSE),VLOOKUP(B102,LookupTable!A$1:O$200,13,FALSE))</f>
        <v>-122.64668330000001</v>
      </c>
      <c r="W102" t="str">
        <f>_xlfn.IFNA(VLOOKUP(A102,LookupTable!A$1:O$200,14,FALSE),VLOOKUP(B102,LookupTable!A$1:O$200,14,FALSE))</f>
        <v>GC-MS - RTL DRS Screening - 1418 analytes, GC-QQQ - 55 PAHs, SARL Submission</v>
      </c>
      <c r="X102" t="str">
        <f>_xlfn.IFNA(VLOOKUP(A102,LookupTable!A$1:O$200,15,FALSE),VLOOKUP(B102,LookupTable!A$1:O$200,15,FALSE))</f>
        <v>GC-ECD-Pesticides-PE-WB SOP 404.05, GC-MS - RTL DRS Screening - 1299 analytes, GC-MS - RTL DRS Screening - 1418 analytes, GC-QQQ - 55 PAHs, GC-QQQ - 62 PAHs</v>
      </c>
    </row>
    <row r="103" spans="1:24" x14ac:dyDescent="0.25">
      <c r="A103" t="s">
        <v>178</v>
      </c>
      <c r="B103" t="s">
        <v>179</v>
      </c>
      <c r="C103">
        <v>795</v>
      </c>
      <c r="D103" t="s">
        <v>9</v>
      </c>
      <c r="E103" t="s">
        <v>87</v>
      </c>
      <c r="F103" t="b">
        <v>1</v>
      </c>
      <c r="G103" t="b">
        <v>1</v>
      </c>
      <c r="L103" t="str">
        <f>_xlfn.IFNA(VLOOKUP(A103,LookupTable!A$1:O$200,1,FALSE),VLOOKUP(B103,LookupTable!A$1:O$200,1,FALSE))</f>
        <v>A130512</v>
      </c>
      <c r="M103" t="str">
        <f>_xlfn.IFNA(VLOOKUP(A103,LookupTable!A$1:O$200,2,FALSE),VLOOKUP(B103,LookupTable!A$1:O$200,2,FALSE))</f>
        <v>RM1NW-H20-EDA-LFT</v>
      </c>
      <c r="N103" t="str">
        <f>_xlfn.IFNA(VLOOKUP(A103,LookupTable!A$1:O$200,3,FALSE),VLOOKUP(B103,LookupTable!A$1:O$200,3,FALSE))</f>
        <v>Portland Harbor 2013</v>
      </c>
      <c r="O103" t="str">
        <f>_xlfn.IFNA(VLOOKUP(A103,LookupTable!A$1:O$200,5,FALSE),VLOOKUP(B103,LookupTable!A$1:O$200,5,FALSE))</f>
        <v>RM 1 NW</v>
      </c>
      <c r="P103">
        <f>_xlfn.IFNA(VLOOKUP(A103,LookupTable!A$1:O$200,6,FALSE),VLOOKUP(B103,LookupTable!A$1:O$200,6,FALSE))</f>
        <v>45.6419</v>
      </c>
      <c r="Q103">
        <f>_xlfn.IFNA(VLOOKUP(A103,LookupTable!A$1:O$200,7,FALSE),VLOOKUP(B103,LookupTable!A$1:O$200,7,FALSE))</f>
        <v>-122.77966670000001</v>
      </c>
      <c r="R103" t="str">
        <f>_xlfn.IFNA(VLOOKUP(A103,LookupTable!A$1:O$200,9,FALSE),VLOOKUP(B103,LookupTable!A$1:O$200,9,FALSE))</f>
        <v>NULL</v>
      </c>
      <c r="S103" t="str">
        <f>_xlfn.IFNA(VLOOKUP(A103,LookupTable!A$1:O$200,10,FALSE),VLOOKUP(B103,LookupTable!A$1:O$200,10,FALSE))</f>
        <v>NULL</v>
      </c>
      <c r="T103" t="str">
        <f>_xlfn.IFNA(VLOOKUP(A103,LookupTable!A$1:O$200,11,FALSE),VLOOKUP(B103,LookupTable!A$1:O$200,11,FALSE))</f>
        <v>NULL</v>
      </c>
      <c r="U103" t="str">
        <f>_xlfn.IFNA(VLOOKUP(A103,LookupTable!A$1:O$200,12,FALSE),VLOOKUP(B103,LookupTable!A$1:O$200,12,FALSE))</f>
        <v>NULL</v>
      </c>
      <c r="V103" t="str">
        <f>_xlfn.IFNA(VLOOKUP(A103,LookupTable!A$1:O$200,13,FALSE),VLOOKUP(B103,LookupTable!A$1:O$200,13,FALSE))</f>
        <v>NULL</v>
      </c>
      <c r="W103" t="str">
        <f>_xlfn.IFNA(VLOOKUP(A103,LookupTable!A$1:O$200,14,FALSE),VLOOKUP(B103,LookupTable!A$1:O$200,14,FALSE))</f>
        <v>GC-MS - RTL DRS Screening - 1299 analytes, GC-QQQ - 62 PAHs, PAHs Surrogate Reverted</v>
      </c>
      <c r="X103" t="str">
        <f>_xlfn.IFNA(VLOOKUP(A103,LookupTable!A$1:O$200,15,FALSE),VLOOKUP(B103,LookupTable!A$1:O$200,15,FALSE))</f>
        <v>NULL</v>
      </c>
    </row>
    <row r="104" spans="1:24" x14ac:dyDescent="0.25">
      <c r="A104" t="s">
        <v>180</v>
      </c>
      <c r="B104" t="s">
        <v>181</v>
      </c>
      <c r="C104">
        <v>802</v>
      </c>
      <c r="D104" t="s">
        <v>9</v>
      </c>
      <c r="E104" t="s">
        <v>87</v>
      </c>
      <c r="F104" t="b">
        <v>0</v>
      </c>
      <c r="G104" t="b">
        <v>0</v>
      </c>
      <c r="L104" t="e">
        <f>_xlfn.IFNA(VLOOKUP(A104,LookupTable!A$1:O$200,1,FALSE),VLOOKUP(B104,LookupTable!A$1:O$200,1,FALSE))</f>
        <v>#N/A</v>
      </c>
      <c r="M104" t="e">
        <f>_xlfn.IFNA(VLOOKUP(A104,LookupTable!A$1:O$200,2,FALSE),VLOOKUP(B104,LookupTable!A$1:O$200,2,FALSE))</f>
        <v>#N/A</v>
      </c>
      <c r="N104" t="e">
        <f>_xlfn.IFNA(VLOOKUP(A104,LookupTable!A$1:O$200,3,FALSE),VLOOKUP(B104,LookupTable!A$1:O$200,3,FALSE))</f>
        <v>#N/A</v>
      </c>
      <c r="O104" t="e">
        <f>_xlfn.IFNA(VLOOKUP(A104,LookupTable!A$1:O$200,5,FALSE),VLOOKUP(B104,LookupTable!A$1:O$200,5,FALSE))</f>
        <v>#N/A</v>
      </c>
      <c r="P104" t="e">
        <f>_xlfn.IFNA(VLOOKUP(A104,LookupTable!A$1:O$200,6,FALSE),VLOOKUP(B104,LookupTable!A$1:O$200,6,FALSE))</f>
        <v>#N/A</v>
      </c>
      <c r="Q104" t="e">
        <f>_xlfn.IFNA(VLOOKUP(A104,LookupTable!A$1:O$200,7,FALSE),VLOOKUP(B104,LookupTable!A$1:O$200,7,FALSE))</f>
        <v>#N/A</v>
      </c>
      <c r="R104" t="e">
        <f>_xlfn.IFNA(VLOOKUP(A104,LookupTable!A$1:O$200,9,FALSE),VLOOKUP(B104,LookupTable!A$1:O$200,9,FALSE))</f>
        <v>#N/A</v>
      </c>
      <c r="S104" t="e">
        <f>_xlfn.IFNA(VLOOKUP(A104,LookupTable!A$1:O$200,10,FALSE),VLOOKUP(B104,LookupTable!A$1:O$200,10,FALSE))</f>
        <v>#N/A</v>
      </c>
      <c r="T104" t="e">
        <f>_xlfn.IFNA(VLOOKUP(A104,LookupTable!A$1:O$200,11,FALSE),VLOOKUP(B104,LookupTable!A$1:O$200,11,FALSE))</f>
        <v>#N/A</v>
      </c>
      <c r="U104" t="e">
        <f>_xlfn.IFNA(VLOOKUP(A104,LookupTable!A$1:O$200,12,FALSE),VLOOKUP(B104,LookupTable!A$1:O$200,12,FALSE))</f>
        <v>#N/A</v>
      </c>
      <c r="V104" t="e">
        <f>_xlfn.IFNA(VLOOKUP(A104,LookupTable!A$1:O$200,13,FALSE),VLOOKUP(B104,LookupTable!A$1:O$200,13,FALSE))</f>
        <v>#N/A</v>
      </c>
      <c r="W104" t="e">
        <f>_xlfn.IFNA(VLOOKUP(A104,LookupTable!A$1:O$200,14,FALSE),VLOOKUP(B104,LookupTable!A$1:O$200,14,FALSE))</f>
        <v>#N/A</v>
      </c>
      <c r="X104" t="e">
        <f>_xlfn.IFNA(VLOOKUP(A104,LookupTable!A$1:O$200,15,FALSE),VLOOKUP(B104,LookupTable!A$1:O$200,15,FALSE))</f>
        <v>#N/A</v>
      </c>
    </row>
    <row r="105" spans="1:24" x14ac:dyDescent="0.25">
      <c r="A105" t="s">
        <v>182</v>
      </c>
      <c r="B105" t="s">
        <v>183</v>
      </c>
      <c r="C105">
        <v>831</v>
      </c>
      <c r="D105" t="s">
        <v>9</v>
      </c>
      <c r="E105" t="s">
        <v>87</v>
      </c>
      <c r="F105" t="b">
        <v>0</v>
      </c>
      <c r="G105" t="b">
        <v>0</v>
      </c>
      <c r="L105" t="str">
        <f>_xlfn.IFNA(VLOOKUP(A105,LookupTable!A$1:O$200,1,FALSE),VLOOKUP(B105,LookupTable!A$1:O$200,1,FALSE))</f>
        <v>A150126</v>
      </c>
      <c r="M105" t="str">
        <f>_xlfn.IFNA(VLOOKUP(A105,LookupTable!A$1:O$200,2,FALSE),VLOOKUP(B105,LookupTable!A$1:O$200,2,FALSE))</f>
        <v>RM 11E F2</v>
      </c>
      <c r="N105" t="str">
        <f>_xlfn.IFNA(VLOOKUP(A105,LookupTable!A$1:O$200,3,FALSE),VLOOKUP(B105,LookupTable!A$1:O$200,3,FALSE))</f>
        <v>PH 2014 EDA</v>
      </c>
      <c r="O105" t="str">
        <f>_xlfn.IFNA(VLOOKUP(A105,LookupTable!A$1:O$200,5,FALSE),VLOOKUP(B105,LookupTable!A$1:O$200,5,FALSE))</f>
        <v>NULL</v>
      </c>
      <c r="P105" t="str">
        <f>_xlfn.IFNA(VLOOKUP(A105,LookupTable!A$1:O$200,6,FALSE),VLOOKUP(B105,LookupTable!A$1:O$200,6,FALSE))</f>
        <v>NULL</v>
      </c>
      <c r="Q105" t="str">
        <f>_xlfn.IFNA(VLOOKUP(A105,LookupTable!A$1:O$200,7,FALSE),VLOOKUP(B105,LookupTable!A$1:O$200,7,FALSE))</f>
        <v>NULL</v>
      </c>
      <c r="R105" t="str">
        <f>_xlfn.IFNA(VLOOKUP(A105,LookupTable!A$1:O$200,9,FALSE),VLOOKUP(B105,LookupTable!A$1:O$200,9,FALSE))</f>
        <v>A140385</v>
      </c>
      <c r="S105" t="str">
        <f>_xlfn.IFNA(VLOOKUP(A105,LookupTable!A$1:O$200,10,FALSE),VLOOKUP(B105,LookupTable!A$1:O$200,10,FALSE))</f>
        <v>11E EDA</v>
      </c>
      <c r="T105" t="str">
        <f>_xlfn.IFNA(VLOOKUP(A105,LookupTable!A$1:O$200,11,FALSE),VLOOKUP(B105,LookupTable!A$1:O$200,11,FALSE))</f>
        <v>RM 11E</v>
      </c>
      <c r="U105">
        <f>_xlfn.IFNA(VLOOKUP(A105,LookupTable!A$1:O$200,12,FALSE),VLOOKUP(B105,LookupTable!A$1:O$200,12,FALSE))</f>
        <v>45.536532999999999</v>
      </c>
      <c r="V105">
        <f>_xlfn.IFNA(VLOOKUP(A105,LookupTable!A$1:O$200,13,FALSE),VLOOKUP(B105,LookupTable!A$1:O$200,13,FALSE))</f>
        <v>-122.67715</v>
      </c>
      <c r="W105" t="str">
        <f>_xlfn.IFNA(VLOOKUP(A105,LookupTable!A$1:O$200,14,FALSE),VLOOKUP(B105,LookupTable!A$1:O$200,14,FALSE))</f>
        <v>GC-MS - RTL DRS Screening - 1418 analytes, GC-QQQ - 55 PAHs, SARL Submission</v>
      </c>
      <c r="X105" t="str">
        <f>_xlfn.IFNA(VLOOKUP(A105,LookupTable!A$1:O$200,15,FALSE),VLOOKUP(B105,LookupTable!A$1:O$200,15,FALSE))</f>
        <v>GC-ECD-Pesticides-PE-WB SOP 404.05, GC-MS - RTL DRS Screening - 1299 analytes, GC-MS - RTL DRS Screening - 1418 analytes, GC-QQQ - 55 PAHs, GC-QQQ - 62 PAHs</v>
      </c>
    </row>
    <row r="106" spans="1:24" x14ac:dyDescent="0.25">
      <c r="A106" t="s">
        <v>184</v>
      </c>
      <c r="B106" t="s">
        <v>185</v>
      </c>
      <c r="C106">
        <v>826</v>
      </c>
      <c r="D106" t="s">
        <v>9</v>
      </c>
      <c r="E106" t="s">
        <v>87</v>
      </c>
      <c r="F106" t="b">
        <v>0</v>
      </c>
      <c r="G106" t="b">
        <v>0</v>
      </c>
      <c r="L106" t="str">
        <f>_xlfn.IFNA(VLOOKUP(A106,LookupTable!A$1:O$200,1,FALSE),VLOOKUP(B106,LookupTable!A$1:O$200,1,FALSE))</f>
        <v>A150121</v>
      </c>
      <c r="M106" t="str">
        <f>_xlfn.IFNA(VLOOKUP(A106,LookupTable!A$1:O$200,2,FALSE),VLOOKUP(B106,LookupTable!A$1:O$200,2,FALSE))</f>
        <v>RM1NW F1</v>
      </c>
      <c r="N106" t="str">
        <f>_xlfn.IFNA(VLOOKUP(A106,LookupTable!A$1:O$200,3,FALSE),VLOOKUP(B106,LookupTable!A$1:O$200,3,FALSE))</f>
        <v>PH 2014 EDA</v>
      </c>
      <c r="O106" t="str">
        <f>_xlfn.IFNA(VLOOKUP(A106,LookupTable!A$1:O$200,5,FALSE),VLOOKUP(B106,LookupTable!A$1:O$200,5,FALSE))</f>
        <v>NULL</v>
      </c>
      <c r="P106" t="str">
        <f>_xlfn.IFNA(VLOOKUP(A106,LookupTable!A$1:O$200,6,FALSE),VLOOKUP(B106,LookupTable!A$1:O$200,6,FALSE))</f>
        <v>NULL</v>
      </c>
      <c r="Q106" t="str">
        <f>_xlfn.IFNA(VLOOKUP(A106,LookupTable!A$1:O$200,7,FALSE),VLOOKUP(B106,LookupTable!A$1:O$200,7,FALSE))</f>
        <v>NULL</v>
      </c>
      <c r="R106" t="str">
        <f>_xlfn.IFNA(VLOOKUP(A106,LookupTable!A$1:O$200,9,FALSE),VLOOKUP(B106,LookupTable!A$1:O$200,9,FALSE))</f>
        <v>A140383</v>
      </c>
      <c r="S106" t="str">
        <f>_xlfn.IFNA(VLOOKUP(A106,LookupTable!A$1:O$200,10,FALSE),VLOOKUP(B106,LookupTable!A$1:O$200,10,FALSE))</f>
        <v>1NW EDA</v>
      </c>
      <c r="T106" t="str">
        <f>_xlfn.IFNA(VLOOKUP(A106,LookupTable!A$1:O$200,11,FALSE),VLOOKUP(B106,LookupTable!A$1:O$200,11,FALSE))</f>
        <v>RM 1 NW</v>
      </c>
      <c r="U106">
        <f>_xlfn.IFNA(VLOOKUP(A106,LookupTable!A$1:O$200,12,FALSE),VLOOKUP(B106,LookupTable!A$1:O$200,12,FALSE))</f>
        <v>45.6419</v>
      </c>
      <c r="V106">
        <f>_xlfn.IFNA(VLOOKUP(A106,LookupTable!A$1:O$200,13,FALSE),VLOOKUP(B106,LookupTable!A$1:O$200,13,FALSE))</f>
        <v>-122.77966670000001</v>
      </c>
      <c r="W106" t="str">
        <f>_xlfn.IFNA(VLOOKUP(A106,LookupTable!A$1:O$200,14,FALSE),VLOOKUP(B106,LookupTable!A$1:O$200,14,FALSE))</f>
        <v>GC-MS - RTL DRS Screening - 1418 analytes, GC-QQQ - 55 PAHs, SARL Submission</v>
      </c>
      <c r="X106" t="str">
        <f>_xlfn.IFNA(VLOOKUP(A106,LookupTable!A$1:O$200,15,FALSE),VLOOKUP(B106,LookupTable!A$1:O$200,15,FALSE))</f>
        <v>GC-ECD-Pesticides-PE-WB SOP 404.05, GC-MS - RTL DRS Screening - 1299 analytes, GC-MS - RTL DRS Screening - 1418 analytes, GC-QQQ - 55 PAHs, GC-QQQ - 62 PAHs</v>
      </c>
    </row>
    <row r="107" spans="1:24" x14ac:dyDescent="0.25">
      <c r="A107" t="s">
        <v>186</v>
      </c>
      <c r="B107" t="s">
        <v>165</v>
      </c>
      <c r="C107">
        <v>794</v>
      </c>
      <c r="D107" t="s">
        <v>9</v>
      </c>
      <c r="E107" t="s">
        <v>87</v>
      </c>
      <c r="F107" t="b">
        <v>1</v>
      </c>
      <c r="G107" t="b">
        <v>1</v>
      </c>
      <c r="L107" t="str">
        <f>_xlfn.IFNA(VLOOKUP(A107,LookupTable!A$1:O$200,1,FALSE),VLOOKUP(B107,LookupTable!A$1:O$200,1,FALSE))</f>
        <v>A130502</v>
      </c>
      <c r="M107" t="str">
        <f>_xlfn.IFNA(VLOOKUP(A107,LookupTable!A$1:O$200,2,FALSE),VLOOKUP(B107,LookupTable!A$1:O$200,2,FALSE))</f>
        <v>RM6.5W-H20-EDA-LFT</v>
      </c>
      <c r="N107" t="str">
        <f>_xlfn.IFNA(VLOOKUP(A107,LookupTable!A$1:O$200,3,FALSE),VLOOKUP(B107,LookupTable!A$1:O$200,3,FALSE))</f>
        <v>Portland Harbor 2013</v>
      </c>
      <c r="O107" t="str">
        <f>_xlfn.IFNA(VLOOKUP(A107,LookupTable!A$1:O$200,5,FALSE),VLOOKUP(B107,LookupTable!A$1:O$200,5,FALSE))</f>
        <v>St. John's Bridge</v>
      </c>
      <c r="P107">
        <f>_xlfn.IFNA(VLOOKUP(A107,LookupTable!A$1:O$200,6,FALSE),VLOOKUP(B107,LookupTable!A$1:O$200,6,FALSE))</f>
        <v>45.577809999999999</v>
      </c>
      <c r="Q107">
        <f>_xlfn.IFNA(VLOOKUP(A107,LookupTable!A$1:O$200,7,FALSE),VLOOKUP(B107,LookupTable!A$1:O$200,7,FALSE))</f>
        <v>-122.75232</v>
      </c>
      <c r="R107" t="str">
        <f>_xlfn.IFNA(VLOOKUP(A107,LookupTable!A$1:O$200,9,FALSE),VLOOKUP(B107,LookupTable!A$1:O$200,9,FALSE))</f>
        <v>NULL</v>
      </c>
      <c r="S107" t="str">
        <f>_xlfn.IFNA(VLOOKUP(A107,LookupTable!A$1:O$200,10,FALSE),VLOOKUP(B107,LookupTable!A$1:O$200,10,FALSE))</f>
        <v>NULL</v>
      </c>
      <c r="T107" t="str">
        <f>_xlfn.IFNA(VLOOKUP(A107,LookupTable!A$1:O$200,11,FALSE),VLOOKUP(B107,LookupTable!A$1:O$200,11,FALSE))</f>
        <v>NULL</v>
      </c>
      <c r="U107" t="str">
        <f>_xlfn.IFNA(VLOOKUP(A107,LookupTable!A$1:O$200,12,FALSE),VLOOKUP(B107,LookupTable!A$1:O$200,12,FALSE))</f>
        <v>NULL</v>
      </c>
      <c r="V107" t="str">
        <f>_xlfn.IFNA(VLOOKUP(A107,LookupTable!A$1:O$200,13,FALSE),VLOOKUP(B107,LookupTable!A$1:O$200,13,FALSE))</f>
        <v>NULL</v>
      </c>
      <c r="W107" t="str">
        <f>_xlfn.IFNA(VLOOKUP(A107,LookupTable!A$1:O$200,14,FALSE),VLOOKUP(B107,LookupTable!A$1:O$200,14,FALSE))</f>
        <v>GC-MS - RTL DRS Screening - 1299 analytes, GC-QQQ - 62 PAHs, PAHs Surrogate Reverted</v>
      </c>
      <c r="X107" t="str">
        <f>_xlfn.IFNA(VLOOKUP(A107,LookupTable!A$1:O$200,15,FALSE),VLOOKUP(B107,LookupTable!A$1:O$200,15,FALSE))</f>
        <v>NULL</v>
      </c>
    </row>
    <row r="108" spans="1:24" x14ac:dyDescent="0.25">
      <c r="A108" t="s">
        <v>187</v>
      </c>
      <c r="B108" t="s">
        <v>188</v>
      </c>
      <c r="C108">
        <v>828</v>
      </c>
      <c r="D108" t="s">
        <v>9</v>
      </c>
      <c r="E108" t="s">
        <v>87</v>
      </c>
      <c r="F108" t="b">
        <v>0</v>
      </c>
      <c r="G108" t="b">
        <v>0</v>
      </c>
      <c r="L108" t="str">
        <f>_xlfn.IFNA(VLOOKUP(A108,LookupTable!A$1:O$200,1,FALSE),VLOOKUP(B108,LookupTable!A$1:O$200,1,FALSE))</f>
        <v>A150123</v>
      </c>
      <c r="M108" t="str">
        <f>_xlfn.IFNA(VLOOKUP(A108,LookupTable!A$1:O$200,2,FALSE),VLOOKUP(B108,LookupTable!A$1:O$200,2,FALSE))</f>
        <v>RM1NW F3</v>
      </c>
      <c r="N108" t="str">
        <f>_xlfn.IFNA(VLOOKUP(A108,LookupTable!A$1:O$200,3,FALSE),VLOOKUP(B108,LookupTable!A$1:O$200,3,FALSE))</f>
        <v>PH 2014 EDA</v>
      </c>
      <c r="O108" t="str">
        <f>_xlfn.IFNA(VLOOKUP(A108,LookupTable!A$1:O$200,5,FALSE),VLOOKUP(B108,LookupTable!A$1:O$200,5,FALSE))</f>
        <v>NULL</v>
      </c>
      <c r="P108" t="str">
        <f>_xlfn.IFNA(VLOOKUP(A108,LookupTable!A$1:O$200,6,FALSE),VLOOKUP(B108,LookupTable!A$1:O$200,6,FALSE))</f>
        <v>NULL</v>
      </c>
      <c r="Q108" t="str">
        <f>_xlfn.IFNA(VLOOKUP(A108,LookupTable!A$1:O$200,7,FALSE),VLOOKUP(B108,LookupTable!A$1:O$200,7,FALSE))</f>
        <v>NULL</v>
      </c>
      <c r="R108" t="str">
        <f>_xlfn.IFNA(VLOOKUP(A108,LookupTable!A$1:O$200,9,FALSE),VLOOKUP(B108,LookupTable!A$1:O$200,9,FALSE))</f>
        <v>A140383</v>
      </c>
      <c r="S108" t="str">
        <f>_xlfn.IFNA(VLOOKUP(A108,LookupTable!A$1:O$200,10,FALSE),VLOOKUP(B108,LookupTable!A$1:O$200,10,FALSE))</f>
        <v>1NW EDA</v>
      </c>
      <c r="T108" t="str">
        <f>_xlfn.IFNA(VLOOKUP(A108,LookupTable!A$1:O$200,11,FALSE),VLOOKUP(B108,LookupTable!A$1:O$200,11,FALSE))</f>
        <v>RM 1 NW</v>
      </c>
      <c r="U108">
        <f>_xlfn.IFNA(VLOOKUP(A108,LookupTable!A$1:O$200,12,FALSE),VLOOKUP(B108,LookupTable!A$1:O$200,12,FALSE))</f>
        <v>45.6419</v>
      </c>
      <c r="V108">
        <f>_xlfn.IFNA(VLOOKUP(A108,LookupTable!A$1:O$200,13,FALSE),VLOOKUP(B108,LookupTable!A$1:O$200,13,FALSE))</f>
        <v>-122.77966670000001</v>
      </c>
      <c r="W108" t="str">
        <f>_xlfn.IFNA(VLOOKUP(A108,LookupTable!A$1:O$200,14,FALSE),VLOOKUP(B108,LookupTable!A$1:O$200,14,FALSE))</f>
        <v>GC-MS - RTL DRS Screening - 1418 analytes, GC-QQQ - 55 PAHs, SARL Submission</v>
      </c>
      <c r="X108" t="str">
        <f>_xlfn.IFNA(VLOOKUP(A108,LookupTable!A$1:O$200,15,FALSE),VLOOKUP(B108,LookupTable!A$1:O$200,15,FALSE))</f>
        <v>GC-ECD-Pesticides-PE-WB SOP 404.05, GC-MS - RTL DRS Screening - 1299 analytes, GC-MS - RTL DRS Screening - 1418 analytes, GC-QQQ - 55 PAHs, GC-QQQ - 62 PAHs</v>
      </c>
    </row>
    <row r="109" spans="1:24" x14ac:dyDescent="0.25">
      <c r="A109" t="s">
        <v>189</v>
      </c>
      <c r="B109" t="s">
        <v>190</v>
      </c>
      <c r="C109">
        <v>833</v>
      </c>
      <c r="D109" t="s">
        <v>9</v>
      </c>
      <c r="E109" t="s">
        <v>87</v>
      </c>
      <c r="F109" t="b">
        <v>0</v>
      </c>
      <c r="G109" t="b">
        <v>0</v>
      </c>
      <c r="L109" t="str">
        <f>_xlfn.IFNA(VLOOKUP(A109,LookupTable!A$1:O$200,1,FALSE),VLOOKUP(B109,LookupTable!A$1:O$200,1,FALSE))</f>
        <v>A150128</v>
      </c>
      <c r="M109" t="str">
        <f>_xlfn.IFNA(VLOOKUP(A109,LookupTable!A$1:O$200,2,FALSE),VLOOKUP(B109,LookupTable!A$1:O$200,2,FALSE))</f>
        <v>RM11E REC</v>
      </c>
      <c r="N109" t="str">
        <f>_xlfn.IFNA(VLOOKUP(A109,LookupTable!A$1:O$200,3,FALSE),VLOOKUP(B109,LookupTable!A$1:O$200,3,FALSE))</f>
        <v>PH 2014 EDA</v>
      </c>
      <c r="O109" t="str">
        <f>_xlfn.IFNA(VLOOKUP(A109,LookupTable!A$1:O$200,5,FALSE),VLOOKUP(B109,LookupTable!A$1:O$200,5,FALSE))</f>
        <v>NULL</v>
      </c>
      <c r="P109" t="str">
        <f>_xlfn.IFNA(VLOOKUP(A109,LookupTable!A$1:O$200,6,FALSE),VLOOKUP(B109,LookupTable!A$1:O$200,6,FALSE))</f>
        <v>NULL</v>
      </c>
      <c r="Q109" t="str">
        <f>_xlfn.IFNA(VLOOKUP(A109,LookupTable!A$1:O$200,7,FALSE),VLOOKUP(B109,LookupTable!A$1:O$200,7,FALSE))</f>
        <v>NULL</v>
      </c>
      <c r="R109" t="str">
        <f>_xlfn.IFNA(VLOOKUP(A109,LookupTable!A$1:O$200,9,FALSE),VLOOKUP(B109,LookupTable!A$1:O$200,9,FALSE))</f>
        <v>A140385</v>
      </c>
      <c r="S109" t="str">
        <f>_xlfn.IFNA(VLOOKUP(A109,LookupTable!A$1:O$200,10,FALSE),VLOOKUP(B109,LookupTable!A$1:O$200,10,FALSE))</f>
        <v>11E EDA</v>
      </c>
      <c r="T109" t="str">
        <f>_xlfn.IFNA(VLOOKUP(A109,LookupTable!A$1:O$200,11,FALSE),VLOOKUP(B109,LookupTable!A$1:O$200,11,FALSE))</f>
        <v>RM 11E</v>
      </c>
      <c r="U109">
        <f>_xlfn.IFNA(VLOOKUP(A109,LookupTable!A$1:O$200,12,FALSE),VLOOKUP(B109,LookupTable!A$1:O$200,12,FALSE))</f>
        <v>45.536532999999999</v>
      </c>
      <c r="V109">
        <f>_xlfn.IFNA(VLOOKUP(A109,LookupTable!A$1:O$200,13,FALSE),VLOOKUP(B109,LookupTable!A$1:O$200,13,FALSE))</f>
        <v>-122.67715</v>
      </c>
      <c r="W109" t="str">
        <f>_xlfn.IFNA(VLOOKUP(A109,LookupTable!A$1:O$200,14,FALSE),VLOOKUP(B109,LookupTable!A$1:O$200,14,FALSE))</f>
        <v>SARL Submission</v>
      </c>
      <c r="X109" t="str">
        <f>_xlfn.IFNA(VLOOKUP(A109,LookupTable!A$1:O$200,15,FALSE),VLOOKUP(B109,LookupTable!A$1:O$200,15,FALSE))</f>
        <v>GC-ECD-Pesticides-PE-WB SOP 404.05, GC-MS - RTL DRS Screening - 1299 analytes, GC-MS - RTL DRS Screening - 1418 analytes, GC-QQQ - 55 PAHs, GC-QQQ - 62 PAHs</v>
      </c>
    </row>
    <row r="110" spans="1:24" x14ac:dyDescent="0.25">
      <c r="A110" t="s">
        <v>191</v>
      </c>
      <c r="B110" t="s">
        <v>192</v>
      </c>
      <c r="C110">
        <v>845</v>
      </c>
      <c r="D110" t="s">
        <v>9</v>
      </c>
      <c r="E110" t="s">
        <v>87</v>
      </c>
      <c r="F110" t="b">
        <v>0</v>
      </c>
      <c r="G110" t="b">
        <v>0</v>
      </c>
      <c r="L110" t="str">
        <f>_xlfn.IFNA(VLOOKUP(A110,LookupTable!A$1:O$200,1,FALSE),VLOOKUP(B110,LookupTable!A$1:O$200,1,FALSE))</f>
        <v>A150264</v>
      </c>
      <c r="M110" t="str">
        <f>_xlfn.IFNA(VLOOKUP(A110,LookupTable!A$1:O$200,2,FALSE),VLOOKUP(B110,LookupTable!A$1:O$200,2,FALSE))</f>
        <v>RM3.5 F2.2</v>
      </c>
      <c r="N110" t="str">
        <f>_xlfn.IFNA(VLOOKUP(A110,LookupTable!A$1:O$200,3,FALSE),VLOOKUP(B110,LookupTable!A$1:O$200,3,FALSE))</f>
        <v>PH 2014 EDA</v>
      </c>
      <c r="O110" t="str">
        <f>_xlfn.IFNA(VLOOKUP(A110,LookupTable!A$1:O$200,5,FALSE),VLOOKUP(B110,LookupTable!A$1:O$200,5,FALSE))</f>
        <v>Sauvie West</v>
      </c>
      <c r="P110">
        <f>_xlfn.IFNA(VLOOKUP(A110,LookupTable!A$1:O$200,6,FALSE),VLOOKUP(B110,LookupTable!A$1:O$200,6,FALSE))</f>
        <v>45.597909999999999</v>
      </c>
      <c r="Q110">
        <f>_xlfn.IFNA(VLOOKUP(A110,LookupTable!A$1:O$200,7,FALSE),VLOOKUP(B110,LookupTable!A$1:O$200,7,FALSE))</f>
        <v>-122.78128</v>
      </c>
      <c r="R110" t="str">
        <f>_xlfn.IFNA(VLOOKUP(A110,LookupTable!A$1:O$200,9,FALSE),VLOOKUP(B110,LookupTable!A$1:O$200,9,FALSE))</f>
        <v>A150261</v>
      </c>
      <c r="S110" t="str">
        <f>_xlfn.IFNA(VLOOKUP(A110,LookupTable!A$1:O$200,10,FALSE),VLOOKUP(B110,LookupTable!A$1:O$200,10,FALSE))</f>
        <v>RM3.5W F2</v>
      </c>
      <c r="T110" t="str">
        <f>_xlfn.IFNA(VLOOKUP(A110,LookupTable!A$1:O$200,11,FALSE),VLOOKUP(B110,LookupTable!A$1:O$200,11,FALSE))</f>
        <v>Sauvie West</v>
      </c>
      <c r="U110">
        <f>_xlfn.IFNA(VLOOKUP(A110,LookupTable!A$1:O$200,12,FALSE),VLOOKUP(B110,LookupTable!A$1:O$200,12,FALSE))</f>
        <v>45.597909999999999</v>
      </c>
      <c r="V110">
        <f>_xlfn.IFNA(VLOOKUP(A110,LookupTable!A$1:O$200,13,FALSE),VLOOKUP(B110,LookupTable!A$1:O$200,13,FALSE))</f>
        <v>-122.78128</v>
      </c>
      <c r="W110" t="str">
        <f>_xlfn.IFNA(VLOOKUP(A110,LookupTable!A$1:O$200,14,FALSE),VLOOKUP(B110,LookupTable!A$1:O$200,14,FALSE))</f>
        <v>GC-MS - RTL DRS Screening - 1418 analytes, GC-QQQ - 55 PAHs, SARL Submission</v>
      </c>
      <c r="X110" t="str">
        <f>_xlfn.IFNA(VLOOKUP(A110,LookupTable!A$1:O$200,15,FALSE),VLOOKUP(B110,LookupTable!A$1:O$200,15,FALSE))</f>
        <v>GC-MS - RTL DRS Screening - 1418 analytes, GC-QQQ - 55 PAHs, SARL Submission</v>
      </c>
    </row>
    <row r="111" spans="1:24" x14ac:dyDescent="0.25">
      <c r="A111" t="s">
        <v>193</v>
      </c>
      <c r="B111" t="s">
        <v>194</v>
      </c>
      <c r="C111">
        <v>803</v>
      </c>
      <c r="D111" t="s">
        <v>9</v>
      </c>
      <c r="E111" t="s">
        <v>87</v>
      </c>
      <c r="F111" t="b">
        <v>0</v>
      </c>
      <c r="G111" t="b">
        <v>0</v>
      </c>
      <c r="L111" t="e">
        <f>_xlfn.IFNA(VLOOKUP(A111,LookupTable!A$1:O$200,1,FALSE),VLOOKUP(B111,LookupTable!A$1:O$200,1,FALSE))</f>
        <v>#N/A</v>
      </c>
      <c r="M111" t="e">
        <f>_xlfn.IFNA(VLOOKUP(A111,LookupTable!A$1:O$200,2,FALSE),VLOOKUP(B111,LookupTable!A$1:O$200,2,FALSE))</f>
        <v>#N/A</v>
      </c>
      <c r="N111" t="e">
        <f>_xlfn.IFNA(VLOOKUP(A111,LookupTable!A$1:O$200,3,FALSE),VLOOKUP(B111,LookupTable!A$1:O$200,3,FALSE))</f>
        <v>#N/A</v>
      </c>
      <c r="O111" t="e">
        <f>_xlfn.IFNA(VLOOKUP(A111,LookupTable!A$1:O$200,5,FALSE),VLOOKUP(B111,LookupTable!A$1:O$200,5,FALSE))</f>
        <v>#N/A</v>
      </c>
      <c r="P111" t="e">
        <f>_xlfn.IFNA(VLOOKUP(A111,LookupTable!A$1:O$200,6,FALSE),VLOOKUP(B111,LookupTable!A$1:O$200,6,FALSE))</f>
        <v>#N/A</v>
      </c>
      <c r="Q111" t="e">
        <f>_xlfn.IFNA(VLOOKUP(A111,LookupTable!A$1:O$200,7,FALSE),VLOOKUP(B111,LookupTable!A$1:O$200,7,FALSE))</f>
        <v>#N/A</v>
      </c>
      <c r="R111" t="e">
        <f>_xlfn.IFNA(VLOOKUP(A111,LookupTable!A$1:O$200,9,FALSE),VLOOKUP(B111,LookupTable!A$1:O$200,9,FALSE))</f>
        <v>#N/A</v>
      </c>
      <c r="S111" t="e">
        <f>_xlfn.IFNA(VLOOKUP(A111,LookupTable!A$1:O$200,10,FALSE),VLOOKUP(B111,LookupTable!A$1:O$200,10,FALSE))</f>
        <v>#N/A</v>
      </c>
      <c r="T111" t="e">
        <f>_xlfn.IFNA(VLOOKUP(A111,LookupTable!A$1:O$200,11,FALSE),VLOOKUP(B111,LookupTable!A$1:O$200,11,FALSE))</f>
        <v>#N/A</v>
      </c>
      <c r="U111" t="e">
        <f>_xlfn.IFNA(VLOOKUP(A111,LookupTable!A$1:O$200,12,FALSE),VLOOKUP(B111,LookupTable!A$1:O$200,12,FALSE))</f>
        <v>#N/A</v>
      </c>
      <c r="V111" t="e">
        <f>_xlfn.IFNA(VLOOKUP(A111,LookupTable!A$1:O$200,13,FALSE),VLOOKUP(B111,LookupTable!A$1:O$200,13,FALSE))</f>
        <v>#N/A</v>
      </c>
      <c r="W111" t="e">
        <f>_xlfn.IFNA(VLOOKUP(A111,LookupTable!A$1:O$200,14,FALSE),VLOOKUP(B111,LookupTable!A$1:O$200,14,FALSE))</f>
        <v>#N/A</v>
      </c>
      <c r="X111" t="e">
        <f>_xlfn.IFNA(VLOOKUP(A111,LookupTable!A$1:O$200,15,FALSE),VLOOKUP(B111,LookupTable!A$1:O$200,15,FALSE))</f>
        <v>#N/A</v>
      </c>
    </row>
    <row r="112" spans="1:24" x14ac:dyDescent="0.25">
      <c r="A112" t="s">
        <v>195</v>
      </c>
      <c r="B112" t="s">
        <v>196</v>
      </c>
      <c r="C112">
        <v>806</v>
      </c>
      <c r="D112" t="s">
        <v>9</v>
      </c>
      <c r="E112" t="s">
        <v>87</v>
      </c>
      <c r="F112" t="b">
        <v>0</v>
      </c>
      <c r="G112" t="b">
        <v>0</v>
      </c>
      <c r="L112" t="str">
        <f>_xlfn.IFNA(VLOOKUP(A112,LookupTable!A$1:O$200,1,FALSE),VLOOKUP(B112,LookupTable!A$1:O$200,1,FALSE))</f>
        <v>A150002</v>
      </c>
      <c r="M112" t="str">
        <f>_xlfn.IFNA(VLOOKUP(A112,LookupTable!A$1:O$200,2,FALSE),VLOOKUP(B112,LookupTable!A$1:O$200,2,FALSE))</f>
        <v>1NW F2 PH14</v>
      </c>
      <c r="N112" t="str">
        <f>_xlfn.IFNA(VLOOKUP(A112,LookupTable!A$1:O$200,3,FALSE),VLOOKUP(B112,LookupTable!A$1:O$200,3,FALSE))</f>
        <v>PH 2014 EDA</v>
      </c>
      <c r="O112" t="str">
        <f>_xlfn.IFNA(VLOOKUP(A112,LookupTable!A$1:O$200,5,FALSE),VLOOKUP(B112,LookupTable!A$1:O$200,5,FALSE))</f>
        <v>NULL</v>
      </c>
      <c r="P112" t="str">
        <f>_xlfn.IFNA(VLOOKUP(A112,LookupTable!A$1:O$200,6,FALSE),VLOOKUP(B112,LookupTable!A$1:O$200,6,FALSE))</f>
        <v>NULL</v>
      </c>
      <c r="Q112" t="str">
        <f>_xlfn.IFNA(VLOOKUP(A112,LookupTable!A$1:O$200,7,FALSE),VLOOKUP(B112,LookupTable!A$1:O$200,7,FALSE))</f>
        <v>NULL</v>
      </c>
      <c r="R112" t="str">
        <f>_xlfn.IFNA(VLOOKUP(A112,LookupTable!A$1:O$200,9,FALSE),VLOOKUP(B112,LookupTable!A$1:O$200,9,FALSE))</f>
        <v>A140383</v>
      </c>
      <c r="S112" t="str">
        <f>_xlfn.IFNA(VLOOKUP(A112,LookupTable!A$1:O$200,10,FALSE),VLOOKUP(B112,LookupTable!A$1:O$200,10,FALSE))</f>
        <v>1NW EDA</v>
      </c>
      <c r="T112" t="str">
        <f>_xlfn.IFNA(VLOOKUP(A112,LookupTable!A$1:O$200,11,FALSE),VLOOKUP(B112,LookupTable!A$1:O$200,11,FALSE))</f>
        <v>RM 1 NW</v>
      </c>
      <c r="U112">
        <f>_xlfn.IFNA(VLOOKUP(A112,LookupTable!A$1:O$200,12,FALSE),VLOOKUP(B112,LookupTable!A$1:O$200,12,FALSE))</f>
        <v>45.6419</v>
      </c>
      <c r="V112">
        <f>_xlfn.IFNA(VLOOKUP(A112,LookupTable!A$1:O$200,13,FALSE),VLOOKUP(B112,LookupTable!A$1:O$200,13,FALSE))</f>
        <v>-122.77966670000001</v>
      </c>
      <c r="W112" t="str">
        <f>_xlfn.IFNA(VLOOKUP(A112,LookupTable!A$1:O$200,14,FALSE),VLOOKUP(B112,LookupTable!A$1:O$200,14,FALSE))</f>
        <v>GC-ECD-Pesticides-PE-WB 2015, GC-MS - RTL DRS Screening - 1418 analytes, GC-QQQ - 55 PAHs, SARL Submission</v>
      </c>
      <c r="X112" t="str">
        <f>_xlfn.IFNA(VLOOKUP(A112,LookupTable!A$1:O$200,15,FALSE),VLOOKUP(B112,LookupTable!A$1:O$200,15,FALSE))</f>
        <v>GC-ECD-Pesticides-PE-WB SOP 404.05, GC-MS - RTL DRS Screening - 1299 analytes, GC-MS - RTL DRS Screening - 1418 analytes, GC-QQQ - 55 PAHs, GC-QQQ - 62 PAHs</v>
      </c>
    </row>
    <row r="113" spans="1:24" x14ac:dyDescent="0.25">
      <c r="A113" t="s">
        <v>197</v>
      </c>
      <c r="B113" t="s">
        <v>198</v>
      </c>
      <c r="C113">
        <v>801</v>
      </c>
      <c r="D113" t="s">
        <v>9</v>
      </c>
      <c r="E113" t="s">
        <v>87</v>
      </c>
      <c r="F113" t="b">
        <v>0</v>
      </c>
      <c r="G113" t="b">
        <v>0</v>
      </c>
      <c r="L113" t="e">
        <f>_xlfn.IFNA(VLOOKUP(A113,LookupTable!A$1:O$200,1,FALSE),VLOOKUP(B113,LookupTable!A$1:O$200,1,FALSE))</f>
        <v>#N/A</v>
      </c>
      <c r="M113" t="e">
        <f>_xlfn.IFNA(VLOOKUP(A113,LookupTable!A$1:O$200,2,FALSE),VLOOKUP(B113,LookupTable!A$1:O$200,2,FALSE))</f>
        <v>#N/A</v>
      </c>
      <c r="N113" t="e">
        <f>_xlfn.IFNA(VLOOKUP(A113,LookupTable!A$1:O$200,3,FALSE),VLOOKUP(B113,LookupTable!A$1:O$200,3,FALSE))</f>
        <v>#N/A</v>
      </c>
      <c r="O113" t="e">
        <f>_xlfn.IFNA(VLOOKUP(A113,LookupTable!A$1:O$200,5,FALSE),VLOOKUP(B113,LookupTable!A$1:O$200,5,FALSE))</f>
        <v>#N/A</v>
      </c>
      <c r="P113" t="e">
        <f>_xlfn.IFNA(VLOOKUP(A113,LookupTable!A$1:O$200,6,FALSE),VLOOKUP(B113,LookupTable!A$1:O$200,6,FALSE))</f>
        <v>#N/A</v>
      </c>
      <c r="Q113" t="e">
        <f>_xlfn.IFNA(VLOOKUP(A113,LookupTable!A$1:O$200,7,FALSE),VLOOKUP(B113,LookupTable!A$1:O$200,7,FALSE))</f>
        <v>#N/A</v>
      </c>
      <c r="R113" t="e">
        <f>_xlfn.IFNA(VLOOKUP(A113,LookupTable!A$1:O$200,9,FALSE),VLOOKUP(B113,LookupTable!A$1:O$200,9,FALSE))</f>
        <v>#N/A</v>
      </c>
      <c r="S113" t="e">
        <f>_xlfn.IFNA(VLOOKUP(A113,LookupTable!A$1:O$200,10,FALSE),VLOOKUP(B113,LookupTable!A$1:O$200,10,FALSE))</f>
        <v>#N/A</v>
      </c>
      <c r="T113" t="e">
        <f>_xlfn.IFNA(VLOOKUP(A113,LookupTable!A$1:O$200,11,FALSE),VLOOKUP(B113,LookupTable!A$1:O$200,11,FALSE))</f>
        <v>#N/A</v>
      </c>
      <c r="U113" t="e">
        <f>_xlfn.IFNA(VLOOKUP(A113,LookupTable!A$1:O$200,12,FALSE),VLOOKUP(B113,LookupTable!A$1:O$200,12,FALSE))</f>
        <v>#N/A</v>
      </c>
      <c r="V113" t="e">
        <f>_xlfn.IFNA(VLOOKUP(A113,LookupTable!A$1:O$200,13,FALSE),VLOOKUP(B113,LookupTable!A$1:O$200,13,FALSE))</f>
        <v>#N/A</v>
      </c>
      <c r="W113" t="e">
        <f>_xlfn.IFNA(VLOOKUP(A113,LookupTable!A$1:O$200,14,FALSE),VLOOKUP(B113,LookupTable!A$1:O$200,14,FALSE))</f>
        <v>#N/A</v>
      </c>
      <c r="X113" t="e">
        <f>_xlfn.IFNA(VLOOKUP(A113,LookupTable!A$1:O$200,15,FALSE),VLOOKUP(B113,LookupTable!A$1:O$200,15,FALSE))</f>
        <v>#N/A</v>
      </c>
    </row>
    <row r="114" spans="1:24" x14ac:dyDescent="0.25">
      <c r="A114" t="s">
        <v>199</v>
      </c>
      <c r="B114" t="s">
        <v>200</v>
      </c>
      <c r="C114">
        <v>807</v>
      </c>
      <c r="D114" t="s">
        <v>9</v>
      </c>
      <c r="E114" t="s">
        <v>87</v>
      </c>
      <c r="F114" t="b">
        <v>0</v>
      </c>
      <c r="G114" t="b">
        <v>0</v>
      </c>
      <c r="L114" t="str">
        <f>_xlfn.IFNA(VLOOKUP(A114,LookupTable!A$1:O$200,1,FALSE),VLOOKUP(B114,LookupTable!A$1:O$200,1,FALSE))</f>
        <v>A150003</v>
      </c>
      <c r="M114" t="str">
        <f>_xlfn.IFNA(VLOOKUP(A114,LookupTable!A$1:O$200,2,FALSE),VLOOKUP(B114,LookupTable!A$1:O$200,2,FALSE))</f>
        <v>6.5W F1 PH14</v>
      </c>
      <c r="N114" t="str">
        <f>_xlfn.IFNA(VLOOKUP(A114,LookupTable!A$1:O$200,3,FALSE),VLOOKUP(B114,LookupTable!A$1:O$200,3,FALSE))</f>
        <v>PH 2014 EDA</v>
      </c>
      <c r="O114" t="str">
        <f>_xlfn.IFNA(VLOOKUP(A114,LookupTable!A$1:O$200,5,FALSE),VLOOKUP(B114,LookupTable!A$1:O$200,5,FALSE))</f>
        <v>NULL</v>
      </c>
      <c r="P114" t="str">
        <f>_xlfn.IFNA(VLOOKUP(A114,LookupTable!A$1:O$200,6,FALSE),VLOOKUP(B114,LookupTable!A$1:O$200,6,FALSE))</f>
        <v>NULL</v>
      </c>
      <c r="Q114" t="str">
        <f>_xlfn.IFNA(VLOOKUP(A114,LookupTable!A$1:O$200,7,FALSE),VLOOKUP(B114,LookupTable!A$1:O$200,7,FALSE))</f>
        <v>NULL</v>
      </c>
      <c r="R114" t="str">
        <f>_xlfn.IFNA(VLOOKUP(A114,LookupTable!A$1:O$200,9,FALSE),VLOOKUP(B114,LookupTable!A$1:O$200,9,FALSE))</f>
        <v>A140384</v>
      </c>
      <c r="S114" t="str">
        <f>_xlfn.IFNA(VLOOKUP(A114,LookupTable!A$1:O$200,10,FALSE),VLOOKUP(B114,LookupTable!A$1:O$200,10,FALSE))</f>
        <v>3.5W EDA</v>
      </c>
      <c r="T114" t="str">
        <f>_xlfn.IFNA(VLOOKUP(A114,LookupTable!A$1:O$200,11,FALSE),VLOOKUP(B114,LookupTable!A$1:O$200,11,FALSE))</f>
        <v>Sauvie West</v>
      </c>
      <c r="U114">
        <f>_xlfn.IFNA(VLOOKUP(A114,LookupTable!A$1:O$200,12,FALSE),VLOOKUP(B114,LookupTable!A$1:O$200,12,FALSE))</f>
        <v>45.597909999999999</v>
      </c>
      <c r="V114">
        <f>_xlfn.IFNA(VLOOKUP(A114,LookupTable!A$1:O$200,13,FALSE),VLOOKUP(B114,LookupTable!A$1:O$200,13,FALSE))</f>
        <v>-122.78128</v>
      </c>
      <c r="W114" t="str">
        <f>_xlfn.IFNA(VLOOKUP(A114,LookupTable!A$1:O$200,14,FALSE),VLOOKUP(B114,LookupTable!A$1:O$200,14,FALSE))</f>
        <v>GC-ECD-Pesticides-PE-WB 2015, GC-MS - RTL DRS Screening - 1418 analytes, GC-QQQ - 55 PAHs, SARL Submission</v>
      </c>
      <c r="X114" t="str">
        <f>_xlfn.IFNA(VLOOKUP(A114,LookupTable!A$1:O$200,15,FALSE),VLOOKUP(B114,LookupTable!A$1:O$200,15,FALSE))</f>
        <v>GC-ECD-Pesticides-PE-WB SOP 404.05, GC-MS - RTL DRS Screening - 1299 analytes, GC-MS - RTL DRS Screening - 1418 analytes, GC-QQQ - 55 PAHs, GC-QQQ - 62 PAHs, SARL Submission</v>
      </c>
    </row>
    <row r="115" spans="1:24" x14ac:dyDescent="0.25">
      <c r="A115" t="s">
        <v>201</v>
      </c>
      <c r="B115" t="s">
        <v>202</v>
      </c>
      <c r="C115">
        <v>827</v>
      </c>
      <c r="D115" t="s">
        <v>9</v>
      </c>
      <c r="E115" t="s">
        <v>87</v>
      </c>
      <c r="F115" t="b">
        <v>0</v>
      </c>
      <c r="G115" t="b">
        <v>0</v>
      </c>
      <c r="L115" t="str">
        <f>_xlfn.IFNA(VLOOKUP(A115,LookupTable!A$1:O$200,1,FALSE),VLOOKUP(B115,LookupTable!A$1:O$200,1,FALSE))</f>
        <v>A150122</v>
      </c>
      <c r="M115" t="str">
        <f>_xlfn.IFNA(VLOOKUP(A115,LookupTable!A$1:O$200,2,FALSE),VLOOKUP(B115,LookupTable!A$1:O$200,2,FALSE))</f>
        <v>RM1NW F2</v>
      </c>
      <c r="N115" t="str">
        <f>_xlfn.IFNA(VLOOKUP(A115,LookupTable!A$1:O$200,3,FALSE),VLOOKUP(B115,LookupTable!A$1:O$200,3,FALSE))</f>
        <v>PH 2014 EDA</v>
      </c>
      <c r="O115" t="str">
        <f>_xlfn.IFNA(VLOOKUP(A115,LookupTable!A$1:O$200,5,FALSE),VLOOKUP(B115,LookupTable!A$1:O$200,5,FALSE))</f>
        <v>NULL</v>
      </c>
      <c r="P115" t="str">
        <f>_xlfn.IFNA(VLOOKUP(A115,LookupTable!A$1:O$200,6,FALSE),VLOOKUP(B115,LookupTable!A$1:O$200,6,FALSE))</f>
        <v>NULL</v>
      </c>
      <c r="Q115" t="str">
        <f>_xlfn.IFNA(VLOOKUP(A115,LookupTable!A$1:O$200,7,FALSE),VLOOKUP(B115,LookupTable!A$1:O$200,7,FALSE))</f>
        <v>NULL</v>
      </c>
      <c r="R115" t="str">
        <f>_xlfn.IFNA(VLOOKUP(A115,LookupTable!A$1:O$200,9,FALSE),VLOOKUP(B115,LookupTable!A$1:O$200,9,FALSE))</f>
        <v>A140383</v>
      </c>
      <c r="S115" t="str">
        <f>_xlfn.IFNA(VLOOKUP(A115,LookupTable!A$1:O$200,10,FALSE),VLOOKUP(B115,LookupTable!A$1:O$200,10,FALSE))</f>
        <v>1NW EDA</v>
      </c>
      <c r="T115" t="str">
        <f>_xlfn.IFNA(VLOOKUP(A115,LookupTable!A$1:O$200,11,FALSE),VLOOKUP(B115,LookupTable!A$1:O$200,11,FALSE))</f>
        <v>RM 1 NW</v>
      </c>
      <c r="U115">
        <f>_xlfn.IFNA(VLOOKUP(A115,LookupTable!A$1:O$200,12,FALSE),VLOOKUP(B115,LookupTable!A$1:O$200,12,FALSE))</f>
        <v>45.6419</v>
      </c>
      <c r="V115">
        <f>_xlfn.IFNA(VLOOKUP(A115,LookupTable!A$1:O$200,13,FALSE),VLOOKUP(B115,LookupTable!A$1:O$200,13,FALSE))</f>
        <v>-122.77966670000001</v>
      </c>
      <c r="W115" t="str">
        <f>_xlfn.IFNA(VLOOKUP(A115,LookupTable!A$1:O$200,14,FALSE),VLOOKUP(B115,LookupTable!A$1:O$200,14,FALSE))</f>
        <v>GC-MS - RTL DRS Screening - 1418 analytes, GC-QQQ - 55 PAHs, SARL Submission</v>
      </c>
      <c r="X115" t="str">
        <f>_xlfn.IFNA(VLOOKUP(A115,LookupTable!A$1:O$200,15,FALSE),VLOOKUP(B115,LookupTable!A$1:O$200,15,FALSE))</f>
        <v>GC-ECD-Pesticides-PE-WB SOP 404.05, GC-MS - RTL DRS Screening - 1299 analytes, GC-MS - RTL DRS Screening - 1418 analytes, GC-QQQ - 55 PAHs, GC-QQQ - 62 PAHs</v>
      </c>
    </row>
    <row r="116" spans="1:24" x14ac:dyDescent="0.25">
      <c r="A116" t="s">
        <v>203</v>
      </c>
      <c r="B116" t="s">
        <v>204</v>
      </c>
      <c r="C116">
        <v>830</v>
      </c>
      <c r="D116" t="s">
        <v>9</v>
      </c>
      <c r="E116" t="s">
        <v>87</v>
      </c>
      <c r="F116" t="b">
        <v>0</v>
      </c>
      <c r="G116" t="b">
        <v>0</v>
      </c>
      <c r="L116" t="str">
        <f>_xlfn.IFNA(VLOOKUP(A116,LookupTable!A$1:O$200,1,FALSE),VLOOKUP(B116,LookupTable!A$1:O$200,1,FALSE))</f>
        <v>A150125</v>
      </c>
      <c r="M116" t="str">
        <f>_xlfn.IFNA(VLOOKUP(A116,LookupTable!A$1:O$200,2,FALSE),VLOOKUP(B116,LookupTable!A$1:O$200,2,FALSE))</f>
        <v>RM11E F1</v>
      </c>
      <c r="N116" t="str">
        <f>_xlfn.IFNA(VLOOKUP(A116,LookupTable!A$1:O$200,3,FALSE),VLOOKUP(B116,LookupTable!A$1:O$200,3,FALSE))</f>
        <v>PH 2014 EDA</v>
      </c>
      <c r="O116" t="str">
        <f>_xlfn.IFNA(VLOOKUP(A116,LookupTable!A$1:O$200,5,FALSE),VLOOKUP(B116,LookupTable!A$1:O$200,5,FALSE))</f>
        <v>NULL</v>
      </c>
      <c r="P116" t="str">
        <f>_xlfn.IFNA(VLOOKUP(A116,LookupTable!A$1:O$200,6,FALSE),VLOOKUP(B116,LookupTable!A$1:O$200,6,FALSE))</f>
        <v>NULL</v>
      </c>
      <c r="Q116" t="str">
        <f>_xlfn.IFNA(VLOOKUP(A116,LookupTable!A$1:O$200,7,FALSE),VLOOKUP(B116,LookupTable!A$1:O$200,7,FALSE))</f>
        <v>NULL</v>
      </c>
      <c r="R116" t="str">
        <f>_xlfn.IFNA(VLOOKUP(A116,LookupTable!A$1:O$200,9,FALSE),VLOOKUP(B116,LookupTable!A$1:O$200,9,FALSE))</f>
        <v>A140385</v>
      </c>
      <c r="S116" t="str">
        <f>_xlfn.IFNA(VLOOKUP(A116,LookupTable!A$1:O$200,10,FALSE),VLOOKUP(B116,LookupTable!A$1:O$200,10,FALSE))</f>
        <v>11E EDA</v>
      </c>
      <c r="T116" t="str">
        <f>_xlfn.IFNA(VLOOKUP(A116,LookupTable!A$1:O$200,11,FALSE),VLOOKUP(B116,LookupTable!A$1:O$200,11,FALSE))</f>
        <v>RM 11E</v>
      </c>
      <c r="U116">
        <f>_xlfn.IFNA(VLOOKUP(A116,LookupTable!A$1:O$200,12,FALSE),VLOOKUP(B116,LookupTable!A$1:O$200,12,FALSE))</f>
        <v>45.536532999999999</v>
      </c>
      <c r="V116">
        <f>_xlfn.IFNA(VLOOKUP(A116,LookupTable!A$1:O$200,13,FALSE),VLOOKUP(B116,LookupTable!A$1:O$200,13,FALSE))</f>
        <v>-122.67715</v>
      </c>
      <c r="W116" t="str">
        <f>_xlfn.IFNA(VLOOKUP(A116,LookupTable!A$1:O$200,14,FALSE),VLOOKUP(B116,LookupTable!A$1:O$200,14,FALSE))</f>
        <v>GC-MS - RTL DRS Screening - 1418 analytes, GC-QQQ - 55 PAHs, SARL Submission</v>
      </c>
      <c r="X116" t="str">
        <f>_xlfn.IFNA(VLOOKUP(A116,LookupTable!A$1:O$200,15,FALSE),VLOOKUP(B116,LookupTable!A$1:O$200,15,FALSE))</f>
        <v>GC-ECD-Pesticides-PE-WB SOP 404.05, GC-MS - RTL DRS Screening - 1299 analytes, GC-MS - RTL DRS Screening - 1418 analytes, GC-QQQ - 55 PAHs, GC-QQQ - 62 PAHs</v>
      </c>
    </row>
    <row r="117" spans="1:24" x14ac:dyDescent="0.25">
      <c r="A117" t="s">
        <v>205</v>
      </c>
      <c r="B117" t="s">
        <v>206</v>
      </c>
      <c r="C117">
        <v>2796</v>
      </c>
      <c r="D117" t="s">
        <v>9</v>
      </c>
      <c r="E117" t="s">
        <v>87</v>
      </c>
      <c r="F117" t="b">
        <v>0</v>
      </c>
      <c r="G117" t="b">
        <v>1</v>
      </c>
      <c r="L117" t="str">
        <f>_xlfn.IFNA(VLOOKUP(A117,LookupTable!A$1:O$200,1,FALSE),VLOOKUP(B117,LookupTable!A$1:O$200,1,FALSE))</f>
        <v>10OCT28-01-017</v>
      </c>
      <c r="M117" t="str">
        <f>_xlfn.IFNA(VLOOKUP(A117,LookupTable!A$1:O$200,2,FALSE),VLOOKUP(B117,LookupTable!A$1:O$200,2,FALSE))</f>
        <v>RM3.5W-LFT-W-BLK</v>
      </c>
      <c r="N117" t="str">
        <f>_xlfn.IFNA(VLOOKUP(A117,LookupTable!A$1:O$200,3,FALSE),VLOOKUP(B117,LookupTable!A$1:O$200,3,FALSE))</f>
        <v>Portland Harbor 2010</v>
      </c>
      <c r="O117" t="str">
        <f>_xlfn.IFNA(VLOOKUP(A117,LookupTable!A$1:O$200,5,FALSE),VLOOKUP(B117,LookupTable!A$1:O$200,5,FALSE))</f>
        <v>Sauvie West</v>
      </c>
      <c r="P117">
        <f>_xlfn.IFNA(VLOOKUP(A117,LookupTable!A$1:O$200,6,FALSE),VLOOKUP(B117,LookupTable!A$1:O$200,6,FALSE))</f>
        <v>45.597909999999999</v>
      </c>
      <c r="Q117">
        <f>_xlfn.IFNA(VLOOKUP(A117,LookupTable!A$1:O$200,7,FALSE),VLOOKUP(B117,LookupTable!A$1:O$200,7,FALSE))</f>
        <v>-122.78128</v>
      </c>
      <c r="R117" t="str">
        <f>_xlfn.IFNA(VLOOKUP(A117,LookupTable!A$1:O$200,9,FALSE),VLOOKUP(B117,LookupTable!A$1:O$200,9,FALSE))</f>
        <v>NULL</v>
      </c>
      <c r="S117" t="str">
        <f>_xlfn.IFNA(VLOOKUP(A117,LookupTable!A$1:O$200,10,FALSE),VLOOKUP(B117,LookupTable!A$1:O$200,10,FALSE))</f>
        <v>NULL</v>
      </c>
      <c r="T117" t="str">
        <f>_xlfn.IFNA(VLOOKUP(A117,LookupTable!A$1:O$200,11,FALSE),VLOOKUP(B117,LookupTable!A$1:O$200,11,FALSE))</f>
        <v>NULL</v>
      </c>
      <c r="U117" t="str">
        <f>_xlfn.IFNA(VLOOKUP(A117,LookupTable!A$1:O$200,12,FALSE),VLOOKUP(B117,LookupTable!A$1:O$200,12,FALSE))</f>
        <v>NULL</v>
      </c>
      <c r="V117" t="str">
        <f>_xlfn.IFNA(VLOOKUP(A117,LookupTable!A$1:O$200,13,FALSE),VLOOKUP(B117,LookupTable!A$1:O$200,13,FALSE))</f>
        <v>NULL</v>
      </c>
      <c r="W117" t="str">
        <f>_xlfn.IFNA(VLOOKUP(A117,LookupTable!A$1:O$200,14,FALSE),VLOOKUP(B117,LookupTable!A$1:O$200,14,FALSE))</f>
        <v>NULL</v>
      </c>
      <c r="X117" t="str">
        <f>_xlfn.IFNA(VLOOKUP(A117,LookupTable!A$1:O$200,15,FALSE),VLOOKUP(B117,LookupTable!A$1:O$200,15,FALSE))</f>
        <v>NULL</v>
      </c>
    </row>
    <row r="118" spans="1:24" x14ac:dyDescent="0.25">
      <c r="A118" t="s">
        <v>207</v>
      </c>
      <c r="B118" t="s">
        <v>208</v>
      </c>
      <c r="C118">
        <v>819</v>
      </c>
      <c r="D118" t="s">
        <v>9</v>
      </c>
      <c r="E118" t="s">
        <v>87</v>
      </c>
      <c r="F118" t="b">
        <v>0</v>
      </c>
      <c r="G118" t="b">
        <v>0</v>
      </c>
      <c r="L118" t="str">
        <f>_xlfn.IFNA(VLOOKUP(A118,LookupTable!A$1:O$200,1,FALSE),VLOOKUP(B118,LookupTable!A$1:O$200,1,FALSE))</f>
        <v>A150027</v>
      </c>
      <c r="M118" t="str">
        <f>_xlfn.IFNA(VLOOKUP(A118,LookupTable!A$1:O$200,2,FALSE),VLOOKUP(B118,LookupTable!A$1:O$200,2,FALSE))</f>
        <v>Hexane REC</v>
      </c>
      <c r="N118" t="str">
        <f>_xlfn.IFNA(VLOOKUP(A118,LookupTable!A$1:O$200,3,FALSE),VLOOKUP(B118,LookupTable!A$1:O$200,3,FALSE))</f>
        <v>PH 2014 EDA</v>
      </c>
      <c r="O118" t="str">
        <f>_xlfn.IFNA(VLOOKUP(A118,LookupTable!A$1:O$200,5,FALSE),VLOOKUP(B118,LookupTable!A$1:O$200,5,FALSE))</f>
        <v>NULL</v>
      </c>
      <c r="P118" t="str">
        <f>_xlfn.IFNA(VLOOKUP(A118,LookupTable!A$1:O$200,6,FALSE),VLOOKUP(B118,LookupTable!A$1:O$200,6,FALSE))</f>
        <v>NULL</v>
      </c>
      <c r="Q118" t="str">
        <f>_xlfn.IFNA(VLOOKUP(A118,LookupTable!A$1:O$200,7,FALSE),VLOOKUP(B118,LookupTable!A$1:O$200,7,FALSE))</f>
        <v>NULL</v>
      </c>
      <c r="R118" t="str">
        <f>_xlfn.IFNA(VLOOKUP(A118,LookupTable!A$1:O$200,9,FALSE),VLOOKUP(B118,LookupTable!A$1:O$200,9,FALSE))</f>
        <v>NULL</v>
      </c>
      <c r="S118" t="str">
        <f>_xlfn.IFNA(VLOOKUP(A118,LookupTable!A$1:O$200,10,FALSE),VLOOKUP(B118,LookupTable!A$1:O$200,10,FALSE))</f>
        <v>NULL</v>
      </c>
      <c r="T118" t="str">
        <f>_xlfn.IFNA(VLOOKUP(A118,LookupTable!A$1:O$200,11,FALSE),VLOOKUP(B118,LookupTable!A$1:O$200,11,FALSE))</f>
        <v>NULL</v>
      </c>
      <c r="U118" t="str">
        <f>_xlfn.IFNA(VLOOKUP(A118,LookupTable!A$1:O$200,12,FALSE),VLOOKUP(B118,LookupTable!A$1:O$200,12,FALSE))</f>
        <v>NULL</v>
      </c>
      <c r="V118" t="str">
        <f>_xlfn.IFNA(VLOOKUP(A118,LookupTable!A$1:O$200,13,FALSE),VLOOKUP(B118,LookupTable!A$1:O$200,13,FALSE))</f>
        <v>NULL</v>
      </c>
      <c r="W118" t="str">
        <f>_xlfn.IFNA(VLOOKUP(A118,LookupTable!A$1:O$200,14,FALSE),VLOOKUP(B118,LookupTable!A$1:O$200,14,FALSE))</f>
        <v>SARL Submission</v>
      </c>
      <c r="X118" t="str">
        <f>_xlfn.IFNA(VLOOKUP(A118,LookupTable!A$1:O$200,15,FALSE),VLOOKUP(B118,LookupTable!A$1:O$200,15,FALSE))</f>
        <v>NULL</v>
      </c>
    </row>
    <row r="119" spans="1:24" x14ac:dyDescent="0.25">
      <c r="A119" t="s">
        <v>209</v>
      </c>
      <c r="B119" t="s">
        <v>210</v>
      </c>
      <c r="C119">
        <v>808</v>
      </c>
      <c r="D119" t="s">
        <v>9</v>
      </c>
      <c r="E119" t="s">
        <v>87</v>
      </c>
      <c r="F119" t="b">
        <v>0</v>
      </c>
      <c r="G119" t="b">
        <v>0</v>
      </c>
      <c r="L119" t="str">
        <f>_xlfn.IFNA(VLOOKUP(A119,LookupTable!A$1:O$200,1,FALSE),VLOOKUP(B119,LookupTable!A$1:O$200,1,FALSE))</f>
        <v>A150004</v>
      </c>
      <c r="M119" t="str">
        <f>_xlfn.IFNA(VLOOKUP(A119,LookupTable!A$1:O$200,2,FALSE),VLOOKUP(B119,LookupTable!A$1:O$200,2,FALSE))</f>
        <v>6.5W F2 PH14</v>
      </c>
      <c r="N119" t="str">
        <f>_xlfn.IFNA(VLOOKUP(A119,LookupTable!A$1:O$200,3,FALSE),VLOOKUP(B119,LookupTable!A$1:O$200,3,FALSE))</f>
        <v>PH 2014 EDA</v>
      </c>
      <c r="O119" t="str">
        <f>_xlfn.IFNA(VLOOKUP(A119,LookupTable!A$1:O$200,5,FALSE),VLOOKUP(B119,LookupTable!A$1:O$200,5,FALSE))</f>
        <v>NULL</v>
      </c>
      <c r="P119" t="str">
        <f>_xlfn.IFNA(VLOOKUP(A119,LookupTable!A$1:O$200,6,FALSE),VLOOKUP(B119,LookupTable!A$1:O$200,6,FALSE))</f>
        <v>NULL</v>
      </c>
      <c r="Q119" t="str">
        <f>_xlfn.IFNA(VLOOKUP(A119,LookupTable!A$1:O$200,7,FALSE),VLOOKUP(B119,LookupTable!A$1:O$200,7,FALSE))</f>
        <v>NULL</v>
      </c>
      <c r="R119" t="str">
        <f>_xlfn.IFNA(VLOOKUP(A119,LookupTable!A$1:O$200,9,FALSE),VLOOKUP(B119,LookupTable!A$1:O$200,9,FALSE))</f>
        <v>A140384</v>
      </c>
      <c r="S119" t="str">
        <f>_xlfn.IFNA(VLOOKUP(A119,LookupTable!A$1:O$200,10,FALSE),VLOOKUP(B119,LookupTable!A$1:O$200,10,FALSE))</f>
        <v>3.5W EDA</v>
      </c>
      <c r="T119" t="str">
        <f>_xlfn.IFNA(VLOOKUP(A119,LookupTable!A$1:O$200,11,FALSE),VLOOKUP(B119,LookupTable!A$1:O$200,11,FALSE))</f>
        <v>Sauvie West</v>
      </c>
      <c r="U119">
        <f>_xlfn.IFNA(VLOOKUP(A119,LookupTable!A$1:O$200,12,FALSE),VLOOKUP(B119,LookupTable!A$1:O$200,12,FALSE))</f>
        <v>45.597909999999999</v>
      </c>
      <c r="V119">
        <f>_xlfn.IFNA(VLOOKUP(A119,LookupTable!A$1:O$200,13,FALSE),VLOOKUP(B119,LookupTable!A$1:O$200,13,FALSE))</f>
        <v>-122.78128</v>
      </c>
      <c r="W119" t="str">
        <f>_xlfn.IFNA(VLOOKUP(A119,LookupTable!A$1:O$200,14,FALSE),VLOOKUP(B119,LookupTable!A$1:O$200,14,FALSE))</f>
        <v>GC-ECD-Pesticides-PE-WB 2015, GC-MS - RTL DRS Screening - 1418 analytes, GC-QQQ - 55 PAHs, SARL Submission</v>
      </c>
      <c r="X119" t="str">
        <f>_xlfn.IFNA(VLOOKUP(A119,LookupTable!A$1:O$200,15,FALSE),VLOOKUP(B119,LookupTable!A$1:O$200,15,FALSE))</f>
        <v>GC-ECD-Pesticides-PE-WB SOP 404.05, GC-MS - RTL DRS Screening - 1299 analytes, GC-MS - RTL DRS Screening - 1418 analytes, GC-QQQ - 55 PAHs, GC-QQQ - 62 PAHs, SARL Submission</v>
      </c>
    </row>
    <row r="120" spans="1:24" x14ac:dyDescent="0.25">
      <c r="A120" t="s">
        <v>211</v>
      </c>
      <c r="B120" t="s">
        <v>212</v>
      </c>
      <c r="C120">
        <v>815</v>
      </c>
      <c r="D120" t="s">
        <v>9</v>
      </c>
      <c r="E120" t="s">
        <v>87</v>
      </c>
      <c r="F120" t="b">
        <v>0</v>
      </c>
      <c r="G120" t="b">
        <v>0</v>
      </c>
      <c r="L120" t="str">
        <f>_xlfn.IFNA(VLOOKUP(A120,LookupTable!A$1:O$200,1,FALSE),VLOOKUP(B120,LookupTable!A$1:O$200,1,FALSE))</f>
        <v>A150023</v>
      </c>
      <c r="M120" t="str">
        <f>_xlfn.IFNA(VLOOKUP(A120,LookupTable!A$1:O$200,2,FALSE),VLOOKUP(B120,LookupTable!A$1:O$200,2,FALSE))</f>
        <v>1NW REC</v>
      </c>
      <c r="N120" t="str">
        <f>_xlfn.IFNA(VLOOKUP(A120,LookupTable!A$1:O$200,3,FALSE),VLOOKUP(B120,LookupTable!A$1:O$200,3,FALSE))</f>
        <v>PH 2014 EDA</v>
      </c>
      <c r="O120" t="str">
        <f>_xlfn.IFNA(VLOOKUP(A120,LookupTable!A$1:O$200,5,FALSE),VLOOKUP(B120,LookupTable!A$1:O$200,5,FALSE))</f>
        <v>NULL</v>
      </c>
      <c r="P120" t="str">
        <f>_xlfn.IFNA(VLOOKUP(A120,LookupTable!A$1:O$200,6,FALSE),VLOOKUP(B120,LookupTable!A$1:O$200,6,FALSE))</f>
        <v>NULL</v>
      </c>
      <c r="Q120" t="str">
        <f>_xlfn.IFNA(VLOOKUP(A120,LookupTable!A$1:O$200,7,FALSE),VLOOKUP(B120,LookupTable!A$1:O$200,7,FALSE))</f>
        <v>NULL</v>
      </c>
      <c r="R120" t="str">
        <f>_xlfn.IFNA(VLOOKUP(A120,LookupTable!A$1:O$200,9,FALSE),VLOOKUP(B120,LookupTable!A$1:O$200,9,FALSE))</f>
        <v>A140383</v>
      </c>
      <c r="S120" t="str">
        <f>_xlfn.IFNA(VLOOKUP(A120,LookupTable!A$1:O$200,10,FALSE),VLOOKUP(B120,LookupTable!A$1:O$200,10,FALSE))</f>
        <v>1NW EDA</v>
      </c>
      <c r="T120" t="str">
        <f>_xlfn.IFNA(VLOOKUP(A120,LookupTable!A$1:O$200,11,FALSE),VLOOKUP(B120,LookupTable!A$1:O$200,11,FALSE))</f>
        <v>RM 1 NW</v>
      </c>
      <c r="U120">
        <f>_xlfn.IFNA(VLOOKUP(A120,LookupTable!A$1:O$200,12,FALSE),VLOOKUP(B120,LookupTable!A$1:O$200,12,FALSE))</f>
        <v>45.6419</v>
      </c>
      <c r="V120">
        <f>_xlfn.IFNA(VLOOKUP(A120,LookupTable!A$1:O$200,13,FALSE),VLOOKUP(B120,LookupTable!A$1:O$200,13,FALSE))</f>
        <v>-122.77966670000001</v>
      </c>
      <c r="W120" t="str">
        <f>_xlfn.IFNA(VLOOKUP(A120,LookupTable!A$1:O$200,14,FALSE),VLOOKUP(B120,LookupTable!A$1:O$200,14,FALSE))</f>
        <v>SARL Submission</v>
      </c>
      <c r="X120" t="str">
        <f>_xlfn.IFNA(VLOOKUP(A120,LookupTable!A$1:O$200,15,FALSE),VLOOKUP(B120,LookupTable!A$1:O$200,15,FALSE))</f>
        <v>GC-ECD-Pesticides-PE-WB SOP 404.05, GC-MS - RTL DRS Screening - 1299 analytes, GC-MS - RTL DRS Screening - 1418 analytes, GC-QQQ - 55 PAHs, GC-QQQ - 62 PAHs</v>
      </c>
    </row>
    <row r="121" spans="1:24" x14ac:dyDescent="0.25">
      <c r="A121" t="s">
        <v>213</v>
      </c>
      <c r="B121" t="s">
        <v>214</v>
      </c>
      <c r="C121">
        <v>817</v>
      </c>
      <c r="D121" t="s">
        <v>9</v>
      </c>
      <c r="E121" t="s">
        <v>87</v>
      </c>
      <c r="F121" t="b">
        <v>0</v>
      </c>
      <c r="G121" t="b">
        <v>0</v>
      </c>
      <c r="L121" t="str">
        <f>_xlfn.IFNA(VLOOKUP(A121,LookupTable!A$1:O$200,1,FALSE),VLOOKUP(B121,LookupTable!A$1:O$200,1,FALSE))</f>
        <v>A150025</v>
      </c>
      <c r="M121" t="str">
        <f>_xlfn.IFNA(VLOOKUP(A121,LookupTable!A$1:O$200,2,FALSE),VLOOKUP(B121,LookupTable!A$1:O$200,2,FALSE))</f>
        <v>11E REC</v>
      </c>
      <c r="N121" t="str">
        <f>_xlfn.IFNA(VLOOKUP(A121,LookupTable!A$1:O$200,3,FALSE),VLOOKUP(B121,LookupTable!A$1:O$200,3,FALSE))</f>
        <v>PH 2014 EDA</v>
      </c>
      <c r="O121" t="str">
        <f>_xlfn.IFNA(VLOOKUP(A121,LookupTable!A$1:O$200,5,FALSE),VLOOKUP(B121,LookupTable!A$1:O$200,5,FALSE))</f>
        <v>NULL</v>
      </c>
      <c r="P121" t="str">
        <f>_xlfn.IFNA(VLOOKUP(A121,LookupTable!A$1:O$200,6,FALSE),VLOOKUP(B121,LookupTable!A$1:O$200,6,FALSE))</f>
        <v>NULL</v>
      </c>
      <c r="Q121" t="str">
        <f>_xlfn.IFNA(VLOOKUP(A121,LookupTable!A$1:O$200,7,FALSE),VLOOKUP(B121,LookupTable!A$1:O$200,7,FALSE))</f>
        <v>NULL</v>
      </c>
      <c r="R121" t="str">
        <f>_xlfn.IFNA(VLOOKUP(A121,LookupTable!A$1:O$200,9,FALSE),VLOOKUP(B121,LookupTable!A$1:O$200,9,FALSE))</f>
        <v>A140385</v>
      </c>
      <c r="S121" t="str">
        <f>_xlfn.IFNA(VLOOKUP(A121,LookupTable!A$1:O$200,10,FALSE),VLOOKUP(B121,LookupTable!A$1:O$200,10,FALSE))</f>
        <v>11E EDA</v>
      </c>
      <c r="T121" t="str">
        <f>_xlfn.IFNA(VLOOKUP(A121,LookupTable!A$1:O$200,11,FALSE),VLOOKUP(B121,LookupTable!A$1:O$200,11,FALSE))</f>
        <v>RM 11E</v>
      </c>
      <c r="U121">
        <f>_xlfn.IFNA(VLOOKUP(A121,LookupTable!A$1:O$200,12,FALSE),VLOOKUP(B121,LookupTable!A$1:O$200,12,FALSE))</f>
        <v>45.536532999999999</v>
      </c>
      <c r="V121">
        <f>_xlfn.IFNA(VLOOKUP(A121,LookupTable!A$1:O$200,13,FALSE),VLOOKUP(B121,LookupTable!A$1:O$200,13,FALSE))</f>
        <v>-122.67715</v>
      </c>
      <c r="W121" t="str">
        <f>_xlfn.IFNA(VLOOKUP(A121,LookupTable!A$1:O$200,14,FALSE),VLOOKUP(B121,LookupTable!A$1:O$200,14,FALSE))</f>
        <v>SARL Submission</v>
      </c>
      <c r="X121" t="str">
        <f>_xlfn.IFNA(VLOOKUP(A121,LookupTable!A$1:O$200,15,FALSE),VLOOKUP(B121,LookupTable!A$1:O$200,15,FALSE))</f>
        <v>GC-ECD-Pesticides-PE-WB SOP 404.05, GC-MS - RTL DRS Screening - 1299 analytes, GC-MS - RTL DRS Screening - 1418 analytes, GC-QQQ - 55 PAHs, GC-QQQ - 62 PAHs</v>
      </c>
    </row>
    <row r="122" spans="1:24" x14ac:dyDescent="0.25">
      <c r="A122" t="s">
        <v>215</v>
      </c>
      <c r="B122" t="s">
        <v>216</v>
      </c>
      <c r="C122">
        <v>846</v>
      </c>
      <c r="D122" t="s">
        <v>9</v>
      </c>
      <c r="E122" t="s">
        <v>87</v>
      </c>
      <c r="F122" t="b">
        <v>0</v>
      </c>
      <c r="G122" t="b">
        <v>0</v>
      </c>
      <c r="L122" t="str">
        <f>_xlfn.IFNA(VLOOKUP(A122,LookupTable!A$1:O$200,1,FALSE),VLOOKUP(B122,LookupTable!A$1:O$200,1,FALSE))</f>
        <v>A150265</v>
      </c>
      <c r="M122" t="str">
        <f>_xlfn.IFNA(VLOOKUP(A122,LookupTable!A$1:O$200,2,FALSE),VLOOKUP(B122,LookupTable!A$1:O$200,2,FALSE))</f>
        <v>RM3.5 F2.3</v>
      </c>
      <c r="N122" t="str">
        <f>_xlfn.IFNA(VLOOKUP(A122,LookupTable!A$1:O$200,3,FALSE),VLOOKUP(B122,LookupTable!A$1:O$200,3,FALSE))</f>
        <v>PH 2014 EDA</v>
      </c>
      <c r="O122" t="str">
        <f>_xlfn.IFNA(VLOOKUP(A122,LookupTable!A$1:O$200,5,FALSE),VLOOKUP(B122,LookupTable!A$1:O$200,5,FALSE))</f>
        <v>Sauvie West</v>
      </c>
      <c r="P122">
        <f>_xlfn.IFNA(VLOOKUP(A122,LookupTable!A$1:O$200,6,FALSE),VLOOKUP(B122,LookupTable!A$1:O$200,6,FALSE))</f>
        <v>45.597909999999999</v>
      </c>
      <c r="Q122">
        <f>_xlfn.IFNA(VLOOKUP(A122,LookupTable!A$1:O$200,7,FALSE),VLOOKUP(B122,LookupTable!A$1:O$200,7,FALSE))</f>
        <v>-122.78128</v>
      </c>
      <c r="R122" t="str">
        <f>_xlfn.IFNA(VLOOKUP(A122,LookupTable!A$1:O$200,9,FALSE),VLOOKUP(B122,LookupTable!A$1:O$200,9,FALSE))</f>
        <v>A150261</v>
      </c>
      <c r="S122" t="str">
        <f>_xlfn.IFNA(VLOOKUP(A122,LookupTable!A$1:O$200,10,FALSE),VLOOKUP(B122,LookupTable!A$1:O$200,10,FALSE))</f>
        <v>RM3.5W F2</v>
      </c>
      <c r="T122" t="str">
        <f>_xlfn.IFNA(VLOOKUP(A122,LookupTable!A$1:O$200,11,FALSE),VLOOKUP(B122,LookupTable!A$1:O$200,11,FALSE))</f>
        <v>Sauvie West</v>
      </c>
      <c r="U122">
        <f>_xlfn.IFNA(VLOOKUP(A122,LookupTable!A$1:O$200,12,FALSE),VLOOKUP(B122,LookupTable!A$1:O$200,12,FALSE))</f>
        <v>45.597909999999999</v>
      </c>
      <c r="V122">
        <f>_xlfn.IFNA(VLOOKUP(A122,LookupTable!A$1:O$200,13,FALSE),VLOOKUP(B122,LookupTable!A$1:O$200,13,FALSE))</f>
        <v>-122.78128</v>
      </c>
      <c r="W122" t="str">
        <f>_xlfn.IFNA(VLOOKUP(A122,LookupTable!A$1:O$200,14,FALSE),VLOOKUP(B122,LookupTable!A$1:O$200,14,FALSE))</f>
        <v>GC-MS - RTL DRS Screening - 1418 analytes, GC-QQQ - 55 PAHs, SARL Submission</v>
      </c>
      <c r="X122" t="str">
        <f>_xlfn.IFNA(VLOOKUP(A122,LookupTable!A$1:O$200,15,FALSE),VLOOKUP(B122,LookupTable!A$1:O$200,15,FALSE))</f>
        <v>GC-MS - RTL DRS Screening - 1418 analytes, GC-QQQ - 55 PAHs, SARL Submission</v>
      </c>
    </row>
    <row r="123" spans="1:24" x14ac:dyDescent="0.25">
      <c r="A123" t="s">
        <v>217</v>
      </c>
      <c r="B123" t="s">
        <v>218</v>
      </c>
      <c r="C123">
        <v>835</v>
      </c>
      <c r="D123" t="s">
        <v>9</v>
      </c>
      <c r="E123" t="s">
        <v>87</v>
      </c>
      <c r="F123" t="b">
        <v>0</v>
      </c>
      <c r="G123" t="b">
        <v>0</v>
      </c>
      <c r="L123" t="str">
        <f>_xlfn.IFNA(VLOOKUP(A123,LookupTable!A$1:O$200,1,FALSE),VLOOKUP(B123,LookupTable!A$1:O$200,1,FALSE))</f>
        <v>A150130</v>
      </c>
      <c r="M123" t="str">
        <f>_xlfn.IFNA(VLOOKUP(A123,LookupTable!A$1:O$200,2,FALSE),VLOOKUP(B123,LookupTable!A$1:O$200,2,FALSE))</f>
        <v>RM18.5 F2</v>
      </c>
      <c r="N123" t="str">
        <f>_xlfn.IFNA(VLOOKUP(A123,LookupTable!A$1:O$200,3,FALSE),VLOOKUP(B123,LookupTable!A$1:O$200,3,FALSE))</f>
        <v>PH 2014 EDA</v>
      </c>
      <c r="O123" t="str">
        <f>_xlfn.IFNA(VLOOKUP(A123,LookupTable!A$1:O$200,5,FALSE),VLOOKUP(B123,LookupTable!A$1:O$200,5,FALSE))</f>
        <v>NULL</v>
      </c>
      <c r="P123" t="str">
        <f>_xlfn.IFNA(VLOOKUP(A123,LookupTable!A$1:O$200,6,FALSE),VLOOKUP(B123,LookupTable!A$1:O$200,6,FALSE))</f>
        <v>NULL</v>
      </c>
      <c r="Q123" t="str">
        <f>_xlfn.IFNA(VLOOKUP(A123,LookupTable!A$1:O$200,7,FALSE),VLOOKUP(B123,LookupTable!A$1:O$200,7,FALSE))</f>
        <v>NULL</v>
      </c>
      <c r="R123" t="str">
        <f>_xlfn.IFNA(VLOOKUP(A123,LookupTable!A$1:O$200,9,FALSE),VLOOKUP(B123,LookupTable!A$1:O$200,9,FALSE))</f>
        <v>A140386</v>
      </c>
      <c r="S123" t="str">
        <f>_xlfn.IFNA(VLOOKUP(A123,LookupTable!A$1:O$200,10,FALSE),VLOOKUP(B123,LookupTable!A$1:O$200,10,FALSE))</f>
        <v>18.5 EDA</v>
      </c>
      <c r="T123" t="str">
        <f>_xlfn.IFNA(VLOOKUP(A123,LookupTable!A$1:O$200,11,FALSE),VLOOKUP(B123,LookupTable!A$1:O$200,11,FALSE))</f>
        <v>Johnson Creek</v>
      </c>
      <c r="U123">
        <f>_xlfn.IFNA(VLOOKUP(A123,LookupTable!A$1:O$200,12,FALSE),VLOOKUP(B123,LookupTable!A$1:O$200,12,FALSE))</f>
        <v>45.436950000000003</v>
      </c>
      <c r="V123">
        <f>_xlfn.IFNA(VLOOKUP(A123,LookupTable!A$1:O$200,13,FALSE),VLOOKUP(B123,LookupTable!A$1:O$200,13,FALSE))</f>
        <v>-122.64668330000001</v>
      </c>
      <c r="W123" t="str">
        <f>_xlfn.IFNA(VLOOKUP(A123,LookupTable!A$1:O$200,14,FALSE),VLOOKUP(B123,LookupTable!A$1:O$200,14,FALSE))</f>
        <v>GC-MS - RTL DRS Screening - 1418 analytes, GC-QQQ - 55 PAHs, SARL Submission</v>
      </c>
      <c r="X123" t="str">
        <f>_xlfn.IFNA(VLOOKUP(A123,LookupTable!A$1:O$200,15,FALSE),VLOOKUP(B123,LookupTable!A$1:O$200,15,FALSE))</f>
        <v>GC-ECD-Pesticides-PE-WB SOP 404.05, GC-MS - RTL DRS Screening - 1299 analytes, GC-MS - RTL DRS Screening - 1418 analytes, GC-QQQ - 55 PAHs, GC-QQQ - 62 PAHs</v>
      </c>
    </row>
    <row r="124" spans="1:24" x14ac:dyDescent="0.25">
      <c r="A124" t="s">
        <v>219</v>
      </c>
      <c r="B124" t="s">
        <v>220</v>
      </c>
      <c r="C124">
        <v>796</v>
      </c>
      <c r="D124" t="s">
        <v>9</v>
      </c>
      <c r="E124" t="s">
        <v>87</v>
      </c>
      <c r="F124" t="b">
        <v>1</v>
      </c>
      <c r="G124" t="b">
        <v>1</v>
      </c>
      <c r="L124" t="str">
        <f>_xlfn.IFNA(VLOOKUP(A124,LookupTable!A$1:O$200,1,FALSE),VLOOKUP(B124,LookupTable!A$1:O$200,1,FALSE))</f>
        <v>A130527</v>
      </c>
      <c r="M124" t="str">
        <f>_xlfn.IFNA(VLOOKUP(A124,LookupTable!A$1:O$200,2,FALSE),VLOOKUP(B124,LookupTable!A$1:O$200,2,FALSE))</f>
        <v>RM11E-H2O-EDA-LFT</v>
      </c>
      <c r="N124" t="str">
        <f>_xlfn.IFNA(VLOOKUP(A124,LookupTable!A$1:O$200,3,FALSE),VLOOKUP(B124,LookupTable!A$1:O$200,3,FALSE))</f>
        <v>Portland Harbor 2013</v>
      </c>
      <c r="O124" t="str">
        <f>_xlfn.IFNA(VLOOKUP(A124,LookupTable!A$1:O$200,5,FALSE),VLOOKUP(B124,LookupTable!A$1:O$200,5,FALSE))</f>
        <v>RM 11E</v>
      </c>
      <c r="P124">
        <f>_xlfn.IFNA(VLOOKUP(A124,LookupTable!A$1:O$200,6,FALSE),VLOOKUP(B124,LookupTable!A$1:O$200,6,FALSE))</f>
        <v>45.536532999999999</v>
      </c>
      <c r="Q124">
        <f>_xlfn.IFNA(VLOOKUP(A124,LookupTable!A$1:O$200,7,FALSE),VLOOKUP(B124,LookupTable!A$1:O$200,7,FALSE))</f>
        <v>-122.67715</v>
      </c>
      <c r="R124" t="str">
        <f>_xlfn.IFNA(VLOOKUP(A124,LookupTable!A$1:O$200,9,FALSE),VLOOKUP(B124,LookupTable!A$1:O$200,9,FALSE))</f>
        <v>NULL</v>
      </c>
      <c r="S124" t="str">
        <f>_xlfn.IFNA(VLOOKUP(A124,LookupTable!A$1:O$200,10,FALSE),VLOOKUP(B124,LookupTable!A$1:O$200,10,FALSE))</f>
        <v>NULL</v>
      </c>
      <c r="T124" t="str">
        <f>_xlfn.IFNA(VLOOKUP(A124,LookupTable!A$1:O$200,11,FALSE),VLOOKUP(B124,LookupTable!A$1:O$200,11,FALSE))</f>
        <v>NULL</v>
      </c>
      <c r="U124" t="str">
        <f>_xlfn.IFNA(VLOOKUP(A124,LookupTable!A$1:O$200,12,FALSE),VLOOKUP(B124,LookupTable!A$1:O$200,12,FALSE))</f>
        <v>NULL</v>
      </c>
      <c r="V124" t="str">
        <f>_xlfn.IFNA(VLOOKUP(A124,LookupTable!A$1:O$200,13,FALSE),VLOOKUP(B124,LookupTable!A$1:O$200,13,FALSE))</f>
        <v>NULL</v>
      </c>
      <c r="W124" t="str">
        <f>_xlfn.IFNA(VLOOKUP(A124,LookupTable!A$1:O$200,14,FALSE),VLOOKUP(B124,LookupTable!A$1:O$200,14,FALSE))</f>
        <v>GC-MS - RTL DRS Screening - 1299 analytes, GC-QQQ - 62 PAHs, PAHs Surrogate Reverted</v>
      </c>
      <c r="X124" t="str">
        <f>_xlfn.IFNA(VLOOKUP(A124,LookupTable!A$1:O$200,15,FALSE),VLOOKUP(B124,LookupTable!A$1:O$200,15,FALSE))</f>
        <v>NULL</v>
      </c>
    </row>
    <row r="125" spans="1:24" x14ac:dyDescent="0.25">
      <c r="A125" t="s">
        <v>221</v>
      </c>
      <c r="B125" t="s">
        <v>222</v>
      </c>
      <c r="C125">
        <v>812</v>
      </c>
      <c r="D125" t="s">
        <v>9</v>
      </c>
      <c r="E125" t="s">
        <v>87</v>
      </c>
      <c r="F125" t="b">
        <v>0</v>
      </c>
      <c r="G125" t="b">
        <v>0</v>
      </c>
      <c r="L125" t="str">
        <f>_xlfn.IFNA(VLOOKUP(A125,LookupTable!A$1:O$200,1,FALSE),VLOOKUP(B125,LookupTable!A$1:O$200,1,FALSE))</f>
        <v>A150008</v>
      </c>
      <c r="M125" t="str">
        <f>_xlfn.IFNA(VLOOKUP(A125,LookupTable!A$1:O$200,2,FALSE),VLOOKUP(B125,LookupTable!A$1:O$200,2,FALSE))</f>
        <v>18.5 F2 PH14</v>
      </c>
      <c r="N125" t="str">
        <f>_xlfn.IFNA(VLOOKUP(A125,LookupTable!A$1:O$200,3,FALSE),VLOOKUP(B125,LookupTable!A$1:O$200,3,FALSE))</f>
        <v>PH 2014 EDA</v>
      </c>
      <c r="O125" t="str">
        <f>_xlfn.IFNA(VLOOKUP(A125,LookupTable!A$1:O$200,5,FALSE),VLOOKUP(B125,LookupTable!A$1:O$200,5,FALSE))</f>
        <v>NULL</v>
      </c>
      <c r="P125" t="str">
        <f>_xlfn.IFNA(VLOOKUP(A125,LookupTable!A$1:O$200,6,FALSE),VLOOKUP(B125,LookupTable!A$1:O$200,6,FALSE))</f>
        <v>NULL</v>
      </c>
      <c r="Q125" t="str">
        <f>_xlfn.IFNA(VLOOKUP(A125,LookupTable!A$1:O$200,7,FALSE),VLOOKUP(B125,LookupTable!A$1:O$200,7,FALSE))</f>
        <v>NULL</v>
      </c>
      <c r="R125" t="str">
        <f>_xlfn.IFNA(VLOOKUP(A125,LookupTable!A$1:O$200,9,FALSE),VLOOKUP(B125,LookupTable!A$1:O$200,9,FALSE))</f>
        <v>A140386</v>
      </c>
      <c r="S125" t="str">
        <f>_xlfn.IFNA(VLOOKUP(A125,LookupTable!A$1:O$200,10,FALSE),VLOOKUP(B125,LookupTable!A$1:O$200,10,FALSE))</f>
        <v>18.5 EDA</v>
      </c>
      <c r="T125" t="str">
        <f>_xlfn.IFNA(VLOOKUP(A125,LookupTable!A$1:O$200,11,FALSE),VLOOKUP(B125,LookupTable!A$1:O$200,11,FALSE))</f>
        <v>Johnson Creek</v>
      </c>
      <c r="U125">
        <f>_xlfn.IFNA(VLOOKUP(A125,LookupTable!A$1:O$200,12,FALSE),VLOOKUP(B125,LookupTable!A$1:O$200,12,FALSE))</f>
        <v>45.436950000000003</v>
      </c>
      <c r="V125">
        <f>_xlfn.IFNA(VLOOKUP(A125,LookupTable!A$1:O$200,13,FALSE),VLOOKUP(B125,LookupTable!A$1:O$200,13,FALSE))</f>
        <v>-122.64668330000001</v>
      </c>
      <c r="W125" t="str">
        <f>_xlfn.IFNA(VLOOKUP(A125,LookupTable!A$1:O$200,14,FALSE),VLOOKUP(B125,LookupTable!A$1:O$200,14,FALSE))</f>
        <v>GC-ECD-Pesticides-PE-WB 2015, GC-MS - RTL DRS Screening - 1418 analytes, GC-QQQ - 55 PAHs, SARL Submission</v>
      </c>
      <c r="X125" t="str">
        <f>_xlfn.IFNA(VLOOKUP(A125,LookupTable!A$1:O$200,15,FALSE),VLOOKUP(B125,LookupTable!A$1:O$200,15,FALSE))</f>
        <v>GC-ECD-Pesticides-PE-WB SOP 404.05, GC-MS - RTL DRS Screening - 1299 analytes, GC-MS - RTL DRS Screening - 1418 analytes, GC-QQQ - 55 PAHs, GC-QQQ - 62 PAHs</v>
      </c>
    </row>
    <row r="126" spans="1:24" x14ac:dyDescent="0.25">
      <c r="A126" t="s">
        <v>223</v>
      </c>
      <c r="B126" t="s">
        <v>224</v>
      </c>
      <c r="C126">
        <v>811</v>
      </c>
      <c r="D126" t="s">
        <v>9</v>
      </c>
      <c r="E126" t="s">
        <v>87</v>
      </c>
      <c r="F126" t="b">
        <v>0</v>
      </c>
      <c r="G126" t="b">
        <v>0</v>
      </c>
      <c r="L126" t="str">
        <f>_xlfn.IFNA(VLOOKUP(A126,LookupTable!A$1:O$200,1,FALSE),VLOOKUP(B126,LookupTable!A$1:O$200,1,FALSE))</f>
        <v>A150007</v>
      </c>
      <c r="M126" t="str">
        <f>_xlfn.IFNA(VLOOKUP(A126,LookupTable!A$1:O$200,2,FALSE),VLOOKUP(B126,LookupTable!A$1:O$200,2,FALSE))</f>
        <v>18.5 F1 PH14</v>
      </c>
      <c r="N126" t="str">
        <f>_xlfn.IFNA(VLOOKUP(A126,LookupTable!A$1:O$200,3,FALSE),VLOOKUP(B126,LookupTable!A$1:O$200,3,FALSE))</f>
        <v>PH 2014 EDA</v>
      </c>
      <c r="O126" t="str">
        <f>_xlfn.IFNA(VLOOKUP(A126,LookupTable!A$1:O$200,5,FALSE),VLOOKUP(B126,LookupTable!A$1:O$200,5,FALSE))</f>
        <v>NULL</v>
      </c>
      <c r="P126" t="str">
        <f>_xlfn.IFNA(VLOOKUP(A126,LookupTable!A$1:O$200,6,FALSE),VLOOKUP(B126,LookupTable!A$1:O$200,6,FALSE))</f>
        <v>NULL</v>
      </c>
      <c r="Q126" t="str">
        <f>_xlfn.IFNA(VLOOKUP(A126,LookupTable!A$1:O$200,7,FALSE),VLOOKUP(B126,LookupTable!A$1:O$200,7,FALSE))</f>
        <v>NULL</v>
      </c>
      <c r="R126" t="str">
        <f>_xlfn.IFNA(VLOOKUP(A126,LookupTable!A$1:O$200,9,FALSE),VLOOKUP(B126,LookupTable!A$1:O$200,9,FALSE))</f>
        <v>A140386</v>
      </c>
      <c r="S126" t="str">
        <f>_xlfn.IFNA(VLOOKUP(A126,LookupTable!A$1:O$200,10,FALSE),VLOOKUP(B126,LookupTable!A$1:O$200,10,FALSE))</f>
        <v>18.5 EDA</v>
      </c>
      <c r="T126" t="str">
        <f>_xlfn.IFNA(VLOOKUP(A126,LookupTable!A$1:O$200,11,FALSE),VLOOKUP(B126,LookupTable!A$1:O$200,11,FALSE))</f>
        <v>Johnson Creek</v>
      </c>
      <c r="U126">
        <f>_xlfn.IFNA(VLOOKUP(A126,LookupTable!A$1:O$200,12,FALSE),VLOOKUP(B126,LookupTable!A$1:O$200,12,FALSE))</f>
        <v>45.436950000000003</v>
      </c>
      <c r="V126">
        <f>_xlfn.IFNA(VLOOKUP(A126,LookupTable!A$1:O$200,13,FALSE),VLOOKUP(B126,LookupTable!A$1:O$200,13,FALSE))</f>
        <v>-122.64668330000001</v>
      </c>
      <c r="W126" t="str">
        <f>_xlfn.IFNA(VLOOKUP(A126,LookupTable!A$1:O$200,14,FALSE),VLOOKUP(B126,LookupTable!A$1:O$200,14,FALSE))</f>
        <v>GC-ECD-Pesticides-PE-WB 2015, GC-MS - RTL DRS Screening - 1418 analytes, GC-QQQ - 55 PAHs, SARL Submission</v>
      </c>
      <c r="X126" t="str">
        <f>_xlfn.IFNA(VLOOKUP(A126,LookupTable!A$1:O$200,15,FALSE),VLOOKUP(B126,LookupTable!A$1:O$200,15,FALSE))</f>
        <v>GC-ECD-Pesticides-PE-WB SOP 404.05, GC-MS - RTL DRS Screening - 1299 analytes, GC-MS - RTL DRS Screening - 1418 analytes, GC-QQQ - 55 PAHs, GC-QQQ - 62 PAHs</v>
      </c>
    </row>
    <row r="127" spans="1:24" x14ac:dyDescent="0.25">
      <c r="A127" t="s">
        <v>225</v>
      </c>
      <c r="B127" t="s">
        <v>226</v>
      </c>
      <c r="C127">
        <v>797</v>
      </c>
      <c r="D127" t="s">
        <v>9</v>
      </c>
      <c r="E127" t="s">
        <v>87</v>
      </c>
      <c r="F127" t="b">
        <v>0</v>
      </c>
      <c r="G127" t="b">
        <v>1</v>
      </c>
      <c r="L127" t="str">
        <f>_xlfn.IFNA(VLOOKUP(A127,LookupTable!A$1:O$200,1,FALSE),VLOOKUP(B127,LookupTable!A$1:O$200,1,FALSE))</f>
        <v>A140383</v>
      </c>
      <c r="M127" t="str">
        <f>_xlfn.IFNA(VLOOKUP(A127,LookupTable!A$1:O$200,2,FALSE),VLOOKUP(B127,LookupTable!A$1:O$200,2,FALSE))</f>
        <v>1NW EDA</v>
      </c>
      <c r="N127" t="str">
        <f>_xlfn.IFNA(VLOOKUP(A127,LookupTable!A$1:O$200,3,FALSE),VLOOKUP(B127,LookupTable!A$1:O$200,3,FALSE))</f>
        <v>Portland Harbor 2014</v>
      </c>
      <c r="O127" t="str">
        <f>_xlfn.IFNA(VLOOKUP(A127,LookupTable!A$1:O$200,5,FALSE),VLOOKUP(B127,LookupTable!A$1:O$200,5,FALSE))</f>
        <v>RM 1 NW</v>
      </c>
      <c r="P127">
        <f>_xlfn.IFNA(VLOOKUP(A127,LookupTable!A$1:O$200,6,FALSE),VLOOKUP(B127,LookupTable!A$1:O$200,6,FALSE))</f>
        <v>45.6419</v>
      </c>
      <c r="Q127">
        <f>_xlfn.IFNA(VLOOKUP(A127,LookupTable!A$1:O$200,7,FALSE),VLOOKUP(B127,LookupTable!A$1:O$200,7,FALSE))</f>
        <v>-122.77966670000001</v>
      </c>
      <c r="R127" t="str">
        <f>_xlfn.IFNA(VLOOKUP(A127,LookupTable!A$1:O$200,9,FALSE),VLOOKUP(B127,LookupTable!A$1:O$200,9,FALSE))</f>
        <v>NULL</v>
      </c>
      <c r="S127" t="str">
        <f>_xlfn.IFNA(VLOOKUP(A127,LookupTable!A$1:O$200,10,FALSE),VLOOKUP(B127,LookupTable!A$1:O$200,10,FALSE))</f>
        <v>NULL</v>
      </c>
      <c r="T127" t="str">
        <f>_xlfn.IFNA(VLOOKUP(A127,LookupTable!A$1:O$200,11,FALSE),VLOOKUP(B127,LookupTable!A$1:O$200,11,FALSE))</f>
        <v>NULL</v>
      </c>
      <c r="U127" t="str">
        <f>_xlfn.IFNA(VLOOKUP(A127,LookupTable!A$1:O$200,12,FALSE),VLOOKUP(B127,LookupTable!A$1:O$200,12,FALSE))</f>
        <v>NULL</v>
      </c>
      <c r="V127" t="str">
        <f>_xlfn.IFNA(VLOOKUP(A127,LookupTable!A$1:O$200,13,FALSE),VLOOKUP(B127,LookupTable!A$1:O$200,13,FALSE))</f>
        <v>NULL</v>
      </c>
      <c r="W127" t="str">
        <f>_xlfn.IFNA(VLOOKUP(A127,LookupTable!A$1:O$200,14,FALSE),VLOOKUP(B127,LookupTable!A$1:O$200,14,FALSE))</f>
        <v>GC-ECD-Pesticides-PE-WB SOP 404.05, GC-MS - RTL DRS Screening - 1299 analytes, GC-MS - RTL DRS Screening - 1418 analytes, GC-QQQ - 55 PAHs, GC-QQQ - 62 PAHs</v>
      </c>
      <c r="X127" t="str">
        <f>_xlfn.IFNA(VLOOKUP(A127,LookupTable!A$1:O$200,15,FALSE),VLOOKUP(B127,LookupTable!A$1:O$200,15,FALSE))</f>
        <v>NULL</v>
      </c>
    </row>
    <row r="128" spans="1:24" x14ac:dyDescent="0.25">
      <c r="A128" t="s">
        <v>227</v>
      </c>
      <c r="B128" t="s">
        <v>228</v>
      </c>
      <c r="C128">
        <v>843</v>
      </c>
      <c r="D128" t="s">
        <v>9</v>
      </c>
      <c r="E128" t="s">
        <v>87</v>
      </c>
      <c r="F128" t="b">
        <v>0</v>
      </c>
      <c r="G128" t="b">
        <v>0</v>
      </c>
      <c r="L128" t="str">
        <f>_xlfn.IFNA(VLOOKUP(A128,LookupTable!A$1:O$200,1,FALSE),VLOOKUP(B128,LookupTable!A$1:O$200,1,FALSE))</f>
        <v>A150263</v>
      </c>
      <c r="M128" t="str">
        <f>_xlfn.IFNA(VLOOKUP(A128,LookupTable!A$1:O$200,2,FALSE),VLOOKUP(B128,LookupTable!A$1:O$200,2,FALSE))</f>
        <v>RM3.5W F2.1</v>
      </c>
      <c r="N128" t="str">
        <f>_xlfn.IFNA(VLOOKUP(A128,LookupTable!A$1:O$200,3,FALSE),VLOOKUP(B128,LookupTable!A$1:O$200,3,FALSE))</f>
        <v>PH 2014 EDA</v>
      </c>
      <c r="O128" t="str">
        <f>_xlfn.IFNA(VLOOKUP(A128,LookupTable!A$1:O$200,5,FALSE),VLOOKUP(B128,LookupTable!A$1:O$200,5,FALSE))</f>
        <v>Sauvie West</v>
      </c>
      <c r="P128">
        <f>_xlfn.IFNA(VLOOKUP(A128,LookupTable!A$1:O$200,6,FALSE),VLOOKUP(B128,LookupTable!A$1:O$200,6,FALSE))</f>
        <v>45.597909999999999</v>
      </c>
      <c r="Q128">
        <f>_xlfn.IFNA(VLOOKUP(A128,LookupTable!A$1:O$200,7,FALSE),VLOOKUP(B128,LookupTable!A$1:O$200,7,FALSE))</f>
        <v>-122.78128</v>
      </c>
      <c r="R128" t="str">
        <f>_xlfn.IFNA(VLOOKUP(A128,LookupTable!A$1:O$200,9,FALSE),VLOOKUP(B128,LookupTable!A$1:O$200,9,FALSE))</f>
        <v>A150261</v>
      </c>
      <c r="S128" t="str">
        <f>_xlfn.IFNA(VLOOKUP(A128,LookupTable!A$1:O$200,10,FALSE),VLOOKUP(B128,LookupTable!A$1:O$200,10,FALSE))</f>
        <v>RM3.5W F2</v>
      </c>
      <c r="T128" t="str">
        <f>_xlfn.IFNA(VLOOKUP(A128,LookupTable!A$1:O$200,11,FALSE),VLOOKUP(B128,LookupTable!A$1:O$200,11,FALSE))</f>
        <v>Sauvie West</v>
      </c>
      <c r="U128">
        <f>_xlfn.IFNA(VLOOKUP(A128,LookupTable!A$1:O$200,12,FALSE),VLOOKUP(B128,LookupTable!A$1:O$200,12,FALSE))</f>
        <v>45.597909999999999</v>
      </c>
      <c r="V128">
        <f>_xlfn.IFNA(VLOOKUP(A128,LookupTable!A$1:O$200,13,FALSE),VLOOKUP(B128,LookupTable!A$1:O$200,13,FALSE))</f>
        <v>-122.78128</v>
      </c>
      <c r="W128" t="str">
        <f>_xlfn.IFNA(VLOOKUP(A128,LookupTable!A$1:O$200,14,FALSE),VLOOKUP(B128,LookupTable!A$1:O$200,14,FALSE))</f>
        <v>GC-MS - RTL DRS Screening - 1418 analytes, GC-QQQ - 55 PAHs, SARL Submission</v>
      </c>
      <c r="X128" t="str">
        <f>_xlfn.IFNA(VLOOKUP(A128,LookupTable!A$1:O$200,15,FALSE),VLOOKUP(B128,LookupTable!A$1:O$200,15,FALSE))</f>
        <v>GC-MS - RTL DRS Screening - 1418 analytes, GC-QQQ - 55 PAHs, SARL Submission</v>
      </c>
    </row>
    <row r="129" spans="1:24" x14ac:dyDescent="0.25">
      <c r="A129" t="s">
        <v>229</v>
      </c>
      <c r="B129" t="s">
        <v>226</v>
      </c>
      <c r="C129">
        <v>797</v>
      </c>
      <c r="D129" t="s">
        <v>9</v>
      </c>
      <c r="E129" t="s">
        <v>87</v>
      </c>
      <c r="F129" t="b">
        <v>0</v>
      </c>
      <c r="G129" t="b">
        <v>1</v>
      </c>
      <c r="L129" t="str">
        <f>_xlfn.IFNA(VLOOKUP(A129,LookupTable!A$1:O$200,1,FALSE),VLOOKUP(B129,LookupTable!A$1:O$200,1,FALSE))</f>
        <v>A140383</v>
      </c>
      <c r="M129" t="str">
        <f>_xlfn.IFNA(VLOOKUP(A129,LookupTable!A$1:O$200,2,FALSE),VLOOKUP(B129,LookupTable!A$1:O$200,2,FALSE))</f>
        <v>1NW EDA</v>
      </c>
      <c r="N129" t="str">
        <f>_xlfn.IFNA(VLOOKUP(A129,LookupTable!A$1:O$200,3,FALSE),VLOOKUP(B129,LookupTable!A$1:O$200,3,FALSE))</f>
        <v>Portland Harbor 2014</v>
      </c>
      <c r="O129" t="str">
        <f>_xlfn.IFNA(VLOOKUP(A129,LookupTable!A$1:O$200,5,FALSE),VLOOKUP(B129,LookupTable!A$1:O$200,5,FALSE))</f>
        <v>RM 1 NW</v>
      </c>
      <c r="P129">
        <f>_xlfn.IFNA(VLOOKUP(A129,LookupTable!A$1:O$200,6,FALSE),VLOOKUP(B129,LookupTable!A$1:O$200,6,FALSE))</f>
        <v>45.6419</v>
      </c>
      <c r="Q129">
        <f>_xlfn.IFNA(VLOOKUP(A129,LookupTable!A$1:O$200,7,FALSE),VLOOKUP(B129,LookupTable!A$1:O$200,7,FALSE))</f>
        <v>-122.77966670000001</v>
      </c>
      <c r="R129" t="str">
        <f>_xlfn.IFNA(VLOOKUP(A129,LookupTable!A$1:O$200,9,FALSE),VLOOKUP(B129,LookupTable!A$1:O$200,9,FALSE))</f>
        <v>NULL</v>
      </c>
      <c r="S129" t="str">
        <f>_xlfn.IFNA(VLOOKUP(A129,LookupTable!A$1:O$200,10,FALSE),VLOOKUP(B129,LookupTable!A$1:O$200,10,FALSE))</f>
        <v>NULL</v>
      </c>
      <c r="T129" t="str">
        <f>_xlfn.IFNA(VLOOKUP(A129,LookupTable!A$1:O$200,11,FALSE),VLOOKUP(B129,LookupTable!A$1:O$200,11,FALSE))</f>
        <v>NULL</v>
      </c>
      <c r="U129" t="str">
        <f>_xlfn.IFNA(VLOOKUP(A129,LookupTable!A$1:O$200,12,FALSE),VLOOKUP(B129,LookupTable!A$1:O$200,12,FALSE))</f>
        <v>NULL</v>
      </c>
      <c r="V129" t="str">
        <f>_xlfn.IFNA(VLOOKUP(A129,LookupTable!A$1:O$200,13,FALSE),VLOOKUP(B129,LookupTable!A$1:O$200,13,FALSE))</f>
        <v>NULL</v>
      </c>
      <c r="W129" t="str">
        <f>_xlfn.IFNA(VLOOKUP(A129,LookupTable!A$1:O$200,14,FALSE),VLOOKUP(B129,LookupTable!A$1:O$200,14,FALSE))</f>
        <v>GC-ECD-Pesticides-PE-WB SOP 404.05, GC-MS - RTL DRS Screening - 1299 analytes, GC-MS - RTL DRS Screening - 1418 analytes, GC-QQQ - 55 PAHs, GC-QQQ - 62 PAHs</v>
      </c>
      <c r="X129" t="str">
        <f>_xlfn.IFNA(VLOOKUP(A129,LookupTable!A$1:O$200,15,FALSE),VLOOKUP(B129,LookupTable!A$1:O$200,15,FALSE))</f>
        <v>NULL</v>
      </c>
    </row>
    <row r="130" spans="1:24" x14ac:dyDescent="0.25">
      <c r="A130" t="s">
        <v>230</v>
      </c>
      <c r="B130" t="s">
        <v>231</v>
      </c>
      <c r="C130">
        <v>841</v>
      </c>
      <c r="D130" t="s">
        <v>9</v>
      </c>
      <c r="E130" t="s">
        <v>87</v>
      </c>
      <c r="F130" t="b">
        <v>0</v>
      </c>
      <c r="G130" t="b">
        <v>0</v>
      </c>
      <c r="L130" t="str">
        <f>_xlfn.IFNA(VLOOKUP(A130,LookupTable!A$1:O$200,1,FALSE),VLOOKUP(B130,LookupTable!A$1:O$200,1,FALSE))</f>
        <v>A150261</v>
      </c>
      <c r="M130" t="str">
        <f>_xlfn.IFNA(VLOOKUP(A130,LookupTable!A$1:O$200,2,FALSE),VLOOKUP(B130,LookupTable!A$1:O$200,2,FALSE))</f>
        <v>RM3.5W F2</v>
      </c>
      <c r="N130" t="str">
        <f>_xlfn.IFNA(VLOOKUP(A130,LookupTable!A$1:O$200,3,FALSE),VLOOKUP(B130,LookupTable!A$1:O$200,3,FALSE))</f>
        <v>PH 2014 EDA</v>
      </c>
      <c r="O130" t="str">
        <f>_xlfn.IFNA(VLOOKUP(A130,LookupTable!A$1:O$200,5,FALSE),VLOOKUP(B130,LookupTable!A$1:O$200,5,FALSE))</f>
        <v>Sauvie West</v>
      </c>
      <c r="P130">
        <f>_xlfn.IFNA(VLOOKUP(A130,LookupTable!A$1:O$200,6,FALSE),VLOOKUP(B130,LookupTable!A$1:O$200,6,FALSE))</f>
        <v>45.597909999999999</v>
      </c>
      <c r="Q130">
        <f>_xlfn.IFNA(VLOOKUP(A130,LookupTable!A$1:O$200,7,FALSE),VLOOKUP(B130,LookupTable!A$1:O$200,7,FALSE))</f>
        <v>-122.78128</v>
      </c>
      <c r="R130" t="str">
        <f>_xlfn.IFNA(VLOOKUP(A130,LookupTable!A$1:O$200,9,FALSE),VLOOKUP(B130,LookupTable!A$1:O$200,9,FALSE))</f>
        <v>A140384</v>
      </c>
      <c r="S130" t="str">
        <f>_xlfn.IFNA(VLOOKUP(A130,LookupTable!A$1:O$200,10,FALSE),VLOOKUP(B130,LookupTable!A$1:O$200,10,FALSE))</f>
        <v>3.5W EDA</v>
      </c>
      <c r="T130" t="str">
        <f>_xlfn.IFNA(VLOOKUP(A130,LookupTable!A$1:O$200,11,FALSE),VLOOKUP(B130,LookupTable!A$1:O$200,11,FALSE))</f>
        <v>Sauvie West</v>
      </c>
      <c r="U130">
        <f>_xlfn.IFNA(VLOOKUP(A130,LookupTable!A$1:O$200,12,FALSE),VLOOKUP(B130,LookupTable!A$1:O$200,12,FALSE))</f>
        <v>45.597909999999999</v>
      </c>
      <c r="V130">
        <f>_xlfn.IFNA(VLOOKUP(A130,LookupTable!A$1:O$200,13,FALSE),VLOOKUP(B130,LookupTable!A$1:O$200,13,FALSE))</f>
        <v>-122.78128</v>
      </c>
      <c r="W130" t="str">
        <f>_xlfn.IFNA(VLOOKUP(A130,LookupTable!A$1:O$200,14,FALSE),VLOOKUP(B130,LookupTable!A$1:O$200,14,FALSE))</f>
        <v>GC-MS - RTL DRS Screening - 1418 analytes, GC-QQQ - 55 PAHs, SARL Submission</v>
      </c>
      <c r="X130" t="str">
        <f>_xlfn.IFNA(VLOOKUP(A130,LookupTable!A$1:O$200,15,FALSE),VLOOKUP(B130,LookupTable!A$1:O$200,15,FALSE))</f>
        <v>GC-ECD-Pesticides-PE-WB SOP 404.05, GC-MS - RTL DRS Screening - 1299 analytes, GC-MS - RTL DRS Screening - 1418 analytes, GC-QQQ - 55 PAHs, GC-QQQ - 62 PAHs, SARL Submission</v>
      </c>
    </row>
    <row r="131" spans="1:24" x14ac:dyDescent="0.25">
      <c r="A131" t="s">
        <v>232</v>
      </c>
      <c r="B131" t="s">
        <v>233</v>
      </c>
      <c r="C131">
        <v>799</v>
      </c>
      <c r="D131" t="s">
        <v>9</v>
      </c>
      <c r="E131" t="s">
        <v>87</v>
      </c>
      <c r="F131" t="b">
        <v>0</v>
      </c>
      <c r="G131" t="b">
        <v>1</v>
      </c>
      <c r="L131" t="str">
        <f>_xlfn.IFNA(VLOOKUP(A131,LookupTable!A$1:O$200,1,FALSE),VLOOKUP(B131,LookupTable!A$1:O$200,1,FALSE))</f>
        <v>A140385</v>
      </c>
      <c r="M131" t="str">
        <f>_xlfn.IFNA(VLOOKUP(A131,LookupTable!A$1:O$200,2,FALSE),VLOOKUP(B131,LookupTable!A$1:O$200,2,FALSE))</f>
        <v>11E EDA</v>
      </c>
      <c r="N131" t="str">
        <f>_xlfn.IFNA(VLOOKUP(A131,LookupTable!A$1:O$200,3,FALSE),VLOOKUP(B131,LookupTable!A$1:O$200,3,FALSE))</f>
        <v>Portland Harbor 2014</v>
      </c>
      <c r="O131" t="str">
        <f>_xlfn.IFNA(VLOOKUP(A131,LookupTable!A$1:O$200,5,FALSE),VLOOKUP(B131,LookupTable!A$1:O$200,5,FALSE))</f>
        <v>RM 11E</v>
      </c>
      <c r="P131">
        <f>_xlfn.IFNA(VLOOKUP(A131,LookupTable!A$1:O$200,6,FALSE),VLOOKUP(B131,LookupTable!A$1:O$200,6,FALSE))</f>
        <v>45.536532999999999</v>
      </c>
      <c r="Q131">
        <f>_xlfn.IFNA(VLOOKUP(A131,LookupTable!A$1:O$200,7,FALSE),VLOOKUP(B131,LookupTable!A$1:O$200,7,FALSE))</f>
        <v>-122.67715</v>
      </c>
      <c r="R131" t="str">
        <f>_xlfn.IFNA(VLOOKUP(A131,LookupTable!A$1:O$200,9,FALSE),VLOOKUP(B131,LookupTable!A$1:O$200,9,FALSE))</f>
        <v>NULL</v>
      </c>
      <c r="S131" t="str">
        <f>_xlfn.IFNA(VLOOKUP(A131,LookupTable!A$1:O$200,10,FALSE),VLOOKUP(B131,LookupTable!A$1:O$200,10,FALSE))</f>
        <v>NULL</v>
      </c>
      <c r="T131" t="str">
        <f>_xlfn.IFNA(VLOOKUP(A131,LookupTable!A$1:O$200,11,FALSE),VLOOKUP(B131,LookupTable!A$1:O$200,11,FALSE))</f>
        <v>NULL</v>
      </c>
      <c r="U131" t="str">
        <f>_xlfn.IFNA(VLOOKUP(A131,LookupTable!A$1:O$200,12,FALSE),VLOOKUP(B131,LookupTable!A$1:O$200,12,FALSE))</f>
        <v>NULL</v>
      </c>
      <c r="V131" t="str">
        <f>_xlfn.IFNA(VLOOKUP(A131,LookupTable!A$1:O$200,13,FALSE),VLOOKUP(B131,LookupTable!A$1:O$200,13,FALSE))</f>
        <v>NULL</v>
      </c>
      <c r="W131" t="str">
        <f>_xlfn.IFNA(VLOOKUP(A131,LookupTable!A$1:O$200,14,FALSE),VLOOKUP(B131,LookupTable!A$1:O$200,14,FALSE))</f>
        <v>GC-ECD-Pesticides-PE-WB SOP 404.05, GC-MS - RTL DRS Screening - 1299 analytes, GC-MS - RTL DRS Screening - 1418 analytes, GC-QQQ - 55 PAHs, GC-QQQ - 62 PAHs</v>
      </c>
      <c r="X131" t="str">
        <f>_xlfn.IFNA(VLOOKUP(A131,LookupTable!A$1:O$200,15,FALSE),VLOOKUP(B131,LookupTable!A$1:O$200,15,FALSE))</f>
        <v>NULL</v>
      </c>
    </row>
    <row r="132" spans="1:24" x14ac:dyDescent="0.25">
      <c r="A132" t="s">
        <v>234</v>
      </c>
      <c r="B132" t="s">
        <v>235</v>
      </c>
      <c r="C132">
        <v>2508</v>
      </c>
      <c r="D132" t="s">
        <v>9</v>
      </c>
      <c r="E132" t="s">
        <v>87</v>
      </c>
      <c r="F132" t="b">
        <v>0</v>
      </c>
      <c r="G132" t="b">
        <v>0</v>
      </c>
      <c r="L132" t="e">
        <f>_xlfn.IFNA(VLOOKUP(A132,LookupTable!A$1:O$200,1,FALSE),VLOOKUP(B132,LookupTable!A$1:O$200,1,FALSE))</f>
        <v>#N/A</v>
      </c>
      <c r="M132" t="e">
        <f>_xlfn.IFNA(VLOOKUP(A132,LookupTable!A$1:O$200,2,FALSE),VLOOKUP(B132,LookupTable!A$1:O$200,2,FALSE))</f>
        <v>#N/A</v>
      </c>
      <c r="N132" t="e">
        <f>_xlfn.IFNA(VLOOKUP(A132,LookupTable!A$1:O$200,3,FALSE),VLOOKUP(B132,LookupTable!A$1:O$200,3,FALSE))</f>
        <v>#N/A</v>
      </c>
      <c r="O132" t="e">
        <f>_xlfn.IFNA(VLOOKUP(A132,LookupTable!A$1:O$200,5,FALSE),VLOOKUP(B132,LookupTable!A$1:O$200,5,FALSE))</f>
        <v>#N/A</v>
      </c>
      <c r="P132" t="e">
        <f>_xlfn.IFNA(VLOOKUP(A132,LookupTable!A$1:O$200,6,FALSE),VLOOKUP(B132,LookupTable!A$1:O$200,6,FALSE))</f>
        <v>#N/A</v>
      </c>
      <c r="Q132" t="e">
        <f>_xlfn.IFNA(VLOOKUP(A132,LookupTable!A$1:O$200,7,FALSE),VLOOKUP(B132,LookupTable!A$1:O$200,7,FALSE))</f>
        <v>#N/A</v>
      </c>
      <c r="R132" t="e">
        <f>_xlfn.IFNA(VLOOKUP(A132,LookupTable!A$1:O$200,9,FALSE),VLOOKUP(B132,LookupTable!A$1:O$200,9,FALSE))</f>
        <v>#N/A</v>
      </c>
      <c r="S132" t="e">
        <f>_xlfn.IFNA(VLOOKUP(A132,LookupTable!A$1:O$200,10,FALSE),VLOOKUP(B132,LookupTable!A$1:O$200,10,FALSE))</f>
        <v>#N/A</v>
      </c>
      <c r="T132" t="e">
        <f>_xlfn.IFNA(VLOOKUP(A132,LookupTable!A$1:O$200,11,FALSE),VLOOKUP(B132,LookupTable!A$1:O$200,11,FALSE))</f>
        <v>#N/A</v>
      </c>
      <c r="U132" t="e">
        <f>_xlfn.IFNA(VLOOKUP(A132,LookupTable!A$1:O$200,12,FALSE),VLOOKUP(B132,LookupTable!A$1:O$200,12,FALSE))</f>
        <v>#N/A</v>
      </c>
      <c r="V132" t="e">
        <f>_xlfn.IFNA(VLOOKUP(A132,LookupTable!A$1:O$200,13,FALSE),VLOOKUP(B132,LookupTable!A$1:O$200,13,FALSE))</f>
        <v>#N/A</v>
      </c>
      <c r="W132" t="e">
        <f>_xlfn.IFNA(VLOOKUP(A132,LookupTable!A$1:O$200,14,FALSE),VLOOKUP(B132,LookupTable!A$1:O$200,14,FALSE))</f>
        <v>#N/A</v>
      </c>
      <c r="X132" t="e">
        <f>_xlfn.IFNA(VLOOKUP(A132,LookupTable!A$1:O$200,15,FALSE),VLOOKUP(B132,LookupTable!A$1:O$200,15,FALSE))</f>
        <v>#N/A</v>
      </c>
    </row>
    <row r="133" spans="1:24" x14ac:dyDescent="0.25">
      <c r="A133" t="s">
        <v>236</v>
      </c>
      <c r="B133" t="s">
        <v>237</v>
      </c>
      <c r="C133">
        <v>838</v>
      </c>
      <c r="D133" t="s">
        <v>9</v>
      </c>
      <c r="E133" t="s">
        <v>87</v>
      </c>
      <c r="F133" t="b">
        <v>0</v>
      </c>
      <c r="G133" t="b">
        <v>0</v>
      </c>
      <c r="L133" t="str">
        <f>_xlfn.IFNA(VLOOKUP(A133,LookupTable!A$1:O$200,1,FALSE),VLOOKUP(B133,LookupTable!A$1:O$200,1,FALSE))</f>
        <v>A150133</v>
      </c>
      <c r="M133" t="str">
        <f>_xlfn.IFNA(VLOOKUP(A133,LookupTable!A$1:O$200,2,FALSE),VLOOKUP(B133,LookupTable!A$1:O$200,2,FALSE))</f>
        <v>Blank 5/4/15</v>
      </c>
      <c r="N133" t="str">
        <f>_xlfn.IFNA(VLOOKUP(A133,LookupTable!A$1:O$200,3,FALSE),VLOOKUP(B133,LookupTable!A$1:O$200,3,FALSE))</f>
        <v>PH 2014 EDA</v>
      </c>
      <c r="O133" t="str">
        <f>_xlfn.IFNA(VLOOKUP(A133,LookupTable!A$1:O$200,5,FALSE),VLOOKUP(B133,LookupTable!A$1:O$200,5,FALSE))</f>
        <v>NULL</v>
      </c>
      <c r="P133" t="str">
        <f>_xlfn.IFNA(VLOOKUP(A133,LookupTable!A$1:O$200,6,FALSE),VLOOKUP(B133,LookupTable!A$1:O$200,6,FALSE))</f>
        <v>NULL</v>
      </c>
      <c r="Q133" t="str">
        <f>_xlfn.IFNA(VLOOKUP(A133,LookupTable!A$1:O$200,7,FALSE),VLOOKUP(B133,LookupTable!A$1:O$200,7,FALSE))</f>
        <v>NULL</v>
      </c>
      <c r="R133" t="str">
        <f>_xlfn.IFNA(VLOOKUP(A133,LookupTable!A$1:O$200,9,FALSE),VLOOKUP(B133,LookupTable!A$1:O$200,9,FALSE))</f>
        <v>NULL</v>
      </c>
      <c r="S133" t="str">
        <f>_xlfn.IFNA(VLOOKUP(A133,LookupTable!A$1:O$200,10,FALSE),VLOOKUP(B133,LookupTable!A$1:O$200,10,FALSE))</f>
        <v>NULL</v>
      </c>
      <c r="T133" t="str">
        <f>_xlfn.IFNA(VLOOKUP(A133,LookupTable!A$1:O$200,11,FALSE),VLOOKUP(B133,LookupTable!A$1:O$200,11,FALSE))</f>
        <v>NULL</v>
      </c>
      <c r="U133" t="str">
        <f>_xlfn.IFNA(VLOOKUP(A133,LookupTable!A$1:O$200,12,FALSE),VLOOKUP(B133,LookupTable!A$1:O$200,12,FALSE))</f>
        <v>NULL</v>
      </c>
      <c r="V133" t="str">
        <f>_xlfn.IFNA(VLOOKUP(A133,LookupTable!A$1:O$200,13,FALSE),VLOOKUP(B133,LookupTable!A$1:O$200,13,FALSE))</f>
        <v>NULL</v>
      </c>
      <c r="W133" t="str">
        <f>_xlfn.IFNA(VLOOKUP(A133,LookupTable!A$1:O$200,14,FALSE),VLOOKUP(B133,LookupTable!A$1:O$200,14,FALSE))</f>
        <v>SARL Submission</v>
      </c>
      <c r="X133" t="str">
        <f>_xlfn.IFNA(VLOOKUP(A133,LookupTable!A$1:O$200,15,FALSE),VLOOKUP(B133,LookupTable!A$1:O$200,15,FALSE))</f>
        <v>NULL</v>
      </c>
    </row>
    <row r="134" spans="1:24" x14ac:dyDescent="0.25">
      <c r="A134" t="s">
        <v>238</v>
      </c>
      <c r="B134" t="s">
        <v>239</v>
      </c>
      <c r="C134">
        <v>842</v>
      </c>
      <c r="D134" t="s">
        <v>9</v>
      </c>
      <c r="E134" t="s">
        <v>87</v>
      </c>
      <c r="F134" t="b">
        <v>0</v>
      </c>
      <c r="G134" t="b">
        <v>0</v>
      </c>
      <c r="L134" t="str">
        <f>_xlfn.IFNA(VLOOKUP(A134,LookupTable!A$1:O$200,1,FALSE),VLOOKUP(B134,LookupTable!A$1:O$200,1,FALSE))</f>
        <v>A150262</v>
      </c>
      <c r="M134" t="str">
        <f>_xlfn.IFNA(VLOOKUP(A134,LookupTable!A$1:O$200,2,FALSE),VLOOKUP(B134,LookupTable!A$1:O$200,2,FALSE))</f>
        <v>RM3.5W F3</v>
      </c>
      <c r="N134" t="str">
        <f>_xlfn.IFNA(VLOOKUP(A134,LookupTable!A$1:O$200,3,FALSE),VLOOKUP(B134,LookupTable!A$1:O$200,3,FALSE))</f>
        <v>PH 2014 EDA</v>
      </c>
      <c r="O134" t="str">
        <f>_xlfn.IFNA(VLOOKUP(A134,LookupTable!A$1:O$200,5,FALSE),VLOOKUP(B134,LookupTable!A$1:O$200,5,FALSE))</f>
        <v>Sauvie West</v>
      </c>
      <c r="P134">
        <f>_xlfn.IFNA(VLOOKUP(A134,LookupTable!A$1:O$200,6,FALSE),VLOOKUP(B134,LookupTable!A$1:O$200,6,FALSE))</f>
        <v>45.597909999999999</v>
      </c>
      <c r="Q134">
        <f>_xlfn.IFNA(VLOOKUP(A134,LookupTable!A$1:O$200,7,FALSE),VLOOKUP(B134,LookupTable!A$1:O$200,7,FALSE))</f>
        <v>-122.78128</v>
      </c>
      <c r="R134" t="str">
        <f>_xlfn.IFNA(VLOOKUP(A134,LookupTable!A$1:O$200,9,FALSE),VLOOKUP(B134,LookupTable!A$1:O$200,9,FALSE))</f>
        <v>A140384</v>
      </c>
      <c r="S134" t="str">
        <f>_xlfn.IFNA(VLOOKUP(A134,LookupTable!A$1:O$200,10,FALSE),VLOOKUP(B134,LookupTable!A$1:O$200,10,FALSE))</f>
        <v>3.5W EDA</v>
      </c>
      <c r="T134" t="str">
        <f>_xlfn.IFNA(VLOOKUP(A134,LookupTable!A$1:O$200,11,FALSE),VLOOKUP(B134,LookupTable!A$1:O$200,11,FALSE))</f>
        <v>Sauvie West</v>
      </c>
      <c r="U134">
        <f>_xlfn.IFNA(VLOOKUP(A134,LookupTable!A$1:O$200,12,FALSE),VLOOKUP(B134,LookupTable!A$1:O$200,12,FALSE))</f>
        <v>45.597909999999999</v>
      </c>
      <c r="V134">
        <f>_xlfn.IFNA(VLOOKUP(A134,LookupTable!A$1:O$200,13,FALSE),VLOOKUP(B134,LookupTable!A$1:O$200,13,FALSE))</f>
        <v>-122.78128</v>
      </c>
      <c r="W134" t="str">
        <f>_xlfn.IFNA(VLOOKUP(A134,LookupTable!A$1:O$200,14,FALSE),VLOOKUP(B134,LookupTable!A$1:O$200,14,FALSE))</f>
        <v>GC-MS - RTL DRS Screening - 1418 analytes, GC-QQQ - 55 PAHs, SARL Submission</v>
      </c>
      <c r="X134" t="str">
        <f>_xlfn.IFNA(VLOOKUP(A134,LookupTable!A$1:O$200,15,FALSE),VLOOKUP(B134,LookupTable!A$1:O$200,15,FALSE))</f>
        <v>GC-ECD-Pesticides-PE-WB SOP 404.05, GC-MS - RTL DRS Screening - 1299 analytes, GC-MS - RTL DRS Screening - 1418 analytes, GC-QQQ - 55 PAHs, GC-QQQ - 62 PAHs, SARL Submission</v>
      </c>
    </row>
    <row r="135" spans="1:24" x14ac:dyDescent="0.25">
      <c r="A135" t="s">
        <v>240</v>
      </c>
      <c r="B135" t="s">
        <v>241</v>
      </c>
      <c r="C135">
        <v>2804</v>
      </c>
      <c r="D135" t="s">
        <v>9</v>
      </c>
      <c r="E135" t="s">
        <v>87</v>
      </c>
      <c r="F135" t="b">
        <v>0</v>
      </c>
      <c r="G135" t="b">
        <v>1</v>
      </c>
      <c r="L135" t="str">
        <f>_xlfn.IFNA(VLOOKUP(A135,LookupTable!A$1:O$200,1,FALSE),VLOOKUP(B135,LookupTable!A$1:O$200,1,FALSE))</f>
        <v>10OCT28-01-018</v>
      </c>
      <c r="M135" t="str">
        <f>_xlfn.IFNA(VLOOKUP(A135,LookupTable!A$1:O$200,2,FALSE),VLOOKUP(B135,LookupTable!A$1:O$200,2,FALSE))</f>
        <v>RM7E-LFT-W-BLK</v>
      </c>
      <c r="N135" t="str">
        <f>_xlfn.IFNA(VLOOKUP(A135,LookupTable!A$1:O$200,3,FALSE),VLOOKUP(B135,LookupTable!A$1:O$200,3,FALSE))</f>
        <v>Portland Harbor 2010</v>
      </c>
      <c r="O135" t="str">
        <f>_xlfn.IFNA(VLOOKUP(A135,LookupTable!A$1:O$200,5,FALSE),VLOOKUP(B135,LookupTable!A$1:O$200,5,FALSE))</f>
        <v>McCormick and Baxter</v>
      </c>
      <c r="P135">
        <f>_xlfn.IFNA(VLOOKUP(A135,LookupTable!A$1:O$200,6,FALSE),VLOOKUP(B135,LookupTable!A$1:O$200,6,FALSE))</f>
        <v>45.580579999999998</v>
      </c>
      <c r="Q135">
        <f>_xlfn.IFNA(VLOOKUP(A135,LookupTable!A$1:O$200,7,FALSE),VLOOKUP(B135,LookupTable!A$1:O$200,7,FALSE))</f>
        <v>-122.74583</v>
      </c>
      <c r="R135" t="str">
        <f>_xlfn.IFNA(VLOOKUP(A135,LookupTable!A$1:O$200,9,FALSE),VLOOKUP(B135,LookupTable!A$1:O$200,9,FALSE))</f>
        <v>NULL</v>
      </c>
      <c r="S135" t="str">
        <f>_xlfn.IFNA(VLOOKUP(A135,LookupTable!A$1:O$200,10,FALSE),VLOOKUP(B135,LookupTable!A$1:O$200,10,FALSE))</f>
        <v>NULL</v>
      </c>
      <c r="T135" t="str">
        <f>_xlfn.IFNA(VLOOKUP(A135,LookupTable!A$1:O$200,11,FALSE),VLOOKUP(B135,LookupTable!A$1:O$200,11,FALSE))</f>
        <v>NULL</v>
      </c>
      <c r="U135" t="str">
        <f>_xlfn.IFNA(VLOOKUP(A135,LookupTable!A$1:O$200,12,FALSE),VLOOKUP(B135,LookupTable!A$1:O$200,12,FALSE))</f>
        <v>NULL</v>
      </c>
      <c r="V135" t="str">
        <f>_xlfn.IFNA(VLOOKUP(A135,LookupTable!A$1:O$200,13,FALSE),VLOOKUP(B135,LookupTable!A$1:O$200,13,FALSE))</f>
        <v>NULL</v>
      </c>
      <c r="W135" t="str">
        <f>_xlfn.IFNA(VLOOKUP(A135,LookupTable!A$1:O$200,14,FALSE),VLOOKUP(B135,LookupTable!A$1:O$200,14,FALSE))</f>
        <v>NULL</v>
      </c>
      <c r="X135" t="str">
        <f>_xlfn.IFNA(VLOOKUP(A135,LookupTable!A$1:O$200,15,FALSE),VLOOKUP(B135,LookupTable!A$1:O$200,15,FALSE))</f>
        <v>NULL</v>
      </c>
    </row>
    <row r="136" spans="1:24" x14ac:dyDescent="0.25">
      <c r="A136" t="s">
        <v>242</v>
      </c>
      <c r="B136" t="s">
        <v>243</v>
      </c>
      <c r="C136">
        <v>790</v>
      </c>
      <c r="D136" t="s">
        <v>9</v>
      </c>
      <c r="E136" t="s">
        <v>87</v>
      </c>
      <c r="F136" t="b">
        <v>0</v>
      </c>
      <c r="G136" t="b">
        <v>0</v>
      </c>
      <c r="L136" t="str">
        <f>_xlfn.IFNA(VLOOKUP(A136,LookupTable!A$1:O$200,1,FALSE),VLOOKUP(B136,LookupTable!A$1:O$200,1,FALSE))</f>
        <v>A130296</v>
      </c>
      <c r="M136" t="str">
        <f>_xlfn.IFNA(VLOOKUP(A136,LookupTable!A$1:O$200,2,FALSE),VLOOKUP(B136,LookupTable!A$1:O$200,2,FALSE))</f>
        <v>Rio Mayo Bio</v>
      </c>
      <c r="N136" t="str">
        <f>_xlfn.IFNA(VLOOKUP(A136,LookupTable!A$1:O$200,3,FALSE),VLOOKUP(B136,LookupTable!A$1:O$200,3,FALSE))</f>
        <v>Peru GEOHealth 2013</v>
      </c>
      <c r="O136" t="str">
        <f>_xlfn.IFNA(VLOOKUP(A136,LookupTable!A$1:O$200,5,FALSE),VLOOKUP(B136,LookupTable!A$1:O$200,5,FALSE))</f>
        <v>NULL</v>
      </c>
      <c r="P136" t="str">
        <f>_xlfn.IFNA(VLOOKUP(A136,LookupTable!A$1:O$200,6,FALSE),VLOOKUP(B136,LookupTable!A$1:O$200,6,FALSE))</f>
        <v>NULL</v>
      </c>
      <c r="Q136" t="str">
        <f>_xlfn.IFNA(VLOOKUP(A136,LookupTable!A$1:O$200,7,FALSE),VLOOKUP(B136,LookupTable!A$1:O$200,7,FALSE))</f>
        <v>NULL</v>
      </c>
      <c r="R136" t="str">
        <f>_xlfn.IFNA(VLOOKUP(A136,LookupTable!A$1:O$200,9,FALSE),VLOOKUP(B136,LookupTable!A$1:O$200,9,FALSE))</f>
        <v>NULL</v>
      </c>
      <c r="S136" t="str">
        <f>_xlfn.IFNA(VLOOKUP(A136,LookupTable!A$1:O$200,10,FALSE),VLOOKUP(B136,LookupTable!A$1:O$200,10,FALSE))</f>
        <v>NULL</v>
      </c>
      <c r="T136" t="str">
        <f>_xlfn.IFNA(VLOOKUP(A136,LookupTable!A$1:O$200,11,FALSE),VLOOKUP(B136,LookupTable!A$1:O$200,11,FALSE))</f>
        <v>NULL</v>
      </c>
      <c r="U136" t="str">
        <f>_xlfn.IFNA(VLOOKUP(A136,LookupTable!A$1:O$200,12,FALSE),VLOOKUP(B136,LookupTable!A$1:O$200,12,FALSE))</f>
        <v>NULL</v>
      </c>
      <c r="V136" t="str">
        <f>_xlfn.IFNA(VLOOKUP(A136,LookupTable!A$1:O$200,13,FALSE),VLOOKUP(B136,LookupTable!A$1:O$200,13,FALSE))</f>
        <v>NULL</v>
      </c>
      <c r="W136" t="str">
        <f>_xlfn.IFNA(VLOOKUP(A136,LookupTable!A$1:O$200,14,FALSE),VLOOKUP(B136,LookupTable!A$1:O$200,14,FALSE))</f>
        <v>Sample Archive</v>
      </c>
      <c r="X136" t="str">
        <f>_xlfn.IFNA(VLOOKUP(A136,LookupTable!A$1:O$200,15,FALSE),VLOOKUP(B136,LookupTable!A$1:O$200,15,FALSE))</f>
        <v>NULL</v>
      </c>
    </row>
    <row r="137" spans="1:24" x14ac:dyDescent="0.25">
      <c r="A137" t="s">
        <v>244</v>
      </c>
      <c r="B137" t="s">
        <v>245</v>
      </c>
      <c r="C137">
        <v>837</v>
      </c>
      <c r="D137" t="s">
        <v>9</v>
      </c>
      <c r="E137" t="s">
        <v>87</v>
      </c>
      <c r="F137" t="b">
        <v>0</v>
      </c>
      <c r="G137" t="b">
        <v>0</v>
      </c>
      <c r="L137" t="str">
        <f>_xlfn.IFNA(VLOOKUP(A137,LookupTable!A$1:O$200,1,FALSE),VLOOKUP(B137,LookupTable!A$1:O$200,1,FALSE))</f>
        <v>A150132</v>
      </c>
      <c r="M137" t="str">
        <f>_xlfn.IFNA(VLOOKUP(A137,LookupTable!A$1:O$200,2,FALSE),VLOOKUP(B137,LookupTable!A$1:O$200,2,FALSE))</f>
        <v>RM18.5 REC</v>
      </c>
      <c r="N137" t="str">
        <f>_xlfn.IFNA(VLOOKUP(A137,LookupTable!A$1:O$200,3,FALSE),VLOOKUP(B137,LookupTable!A$1:O$200,3,FALSE))</f>
        <v>PH 2014 EDA</v>
      </c>
      <c r="O137" t="str">
        <f>_xlfn.IFNA(VLOOKUP(A137,LookupTable!A$1:O$200,5,FALSE),VLOOKUP(B137,LookupTable!A$1:O$200,5,FALSE))</f>
        <v>NULL</v>
      </c>
      <c r="P137" t="str">
        <f>_xlfn.IFNA(VLOOKUP(A137,LookupTable!A$1:O$200,6,FALSE),VLOOKUP(B137,LookupTable!A$1:O$200,6,FALSE))</f>
        <v>NULL</v>
      </c>
      <c r="Q137" t="str">
        <f>_xlfn.IFNA(VLOOKUP(A137,LookupTable!A$1:O$200,7,FALSE),VLOOKUP(B137,LookupTable!A$1:O$200,7,FALSE))</f>
        <v>NULL</v>
      </c>
      <c r="R137" t="str">
        <f>_xlfn.IFNA(VLOOKUP(A137,LookupTable!A$1:O$200,9,FALSE),VLOOKUP(B137,LookupTable!A$1:O$200,9,FALSE))</f>
        <v>A140386</v>
      </c>
      <c r="S137" t="str">
        <f>_xlfn.IFNA(VLOOKUP(A137,LookupTable!A$1:O$200,10,FALSE),VLOOKUP(B137,LookupTable!A$1:O$200,10,FALSE))</f>
        <v>18.5 EDA</v>
      </c>
      <c r="T137" t="str">
        <f>_xlfn.IFNA(VLOOKUP(A137,LookupTable!A$1:O$200,11,FALSE),VLOOKUP(B137,LookupTable!A$1:O$200,11,FALSE))</f>
        <v>Johnson Creek</v>
      </c>
      <c r="U137">
        <f>_xlfn.IFNA(VLOOKUP(A137,LookupTable!A$1:O$200,12,FALSE),VLOOKUP(B137,LookupTable!A$1:O$200,12,FALSE))</f>
        <v>45.436950000000003</v>
      </c>
      <c r="V137">
        <f>_xlfn.IFNA(VLOOKUP(A137,LookupTable!A$1:O$200,13,FALSE),VLOOKUP(B137,LookupTable!A$1:O$200,13,FALSE))</f>
        <v>-122.64668330000001</v>
      </c>
      <c r="W137" t="str">
        <f>_xlfn.IFNA(VLOOKUP(A137,LookupTable!A$1:O$200,14,FALSE),VLOOKUP(B137,LookupTable!A$1:O$200,14,FALSE))</f>
        <v>SARL Submission</v>
      </c>
      <c r="X137" t="str">
        <f>_xlfn.IFNA(VLOOKUP(A137,LookupTable!A$1:O$200,15,FALSE),VLOOKUP(B137,LookupTable!A$1:O$200,15,FALSE))</f>
        <v>GC-ECD-Pesticides-PE-WB SOP 404.05, GC-MS - RTL DRS Screening - 1299 analytes, GC-MS - RTL DRS Screening - 1418 analytes, GC-QQQ - 55 PAHs, GC-QQQ - 62 PAHs</v>
      </c>
    </row>
    <row r="138" spans="1:24" x14ac:dyDescent="0.25">
      <c r="A138" t="s">
        <v>246</v>
      </c>
      <c r="B138" t="s">
        <v>247</v>
      </c>
      <c r="C138">
        <v>816</v>
      </c>
      <c r="D138" t="s">
        <v>9</v>
      </c>
      <c r="E138" t="s">
        <v>87</v>
      </c>
      <c r="F138" t="b">
        <v>0</v>
      </c>
      <c r="G138" t="b">
        <v>0</v>
      </c>
      <c r="L138" t="str">
        <f>_xlfn.IFNA(VLOOKUP(A138,LookupTable!A$1:O$200,1,FALSE),VLOOKUP(B138,LookupTable!A$1:O$200,1,FALSE))</f>
        <v>A150024</v>
      </c>
      <c r="M138" t="str">
        <f>_xlfn.IFNA(VLOOKUP(A138,LookupTable!A$1:O$200,2,FALSE),VLOOKUP(B138,LookupTable!A$1:O$200,2,FALSE))</f>
        <v>6.5W REC</v>
      </c>
      <c r="N138" t="str">
        <f>_xlfn.IFNA(VLOOKUP(A138,LookupTable!A$1:O$200,3,FALSE),VLOOKUP(B138,LookupTable!A$1:O$200,3,FALSE))</f>
        <v>PH 2014 EDA</v>
      </c>
      <c r="O138" t="str">
        <f>_xlfn.IFNA(VLOOKUP(A138,LookupTable!A$1:O$200,5,FALSE),VLOOKUP(B138,LookupTable!A$1:O$200,5,FALSE))</f>
        <v>NULL</v>
      </c>
      <c r="P138" t="str">
        <f>_xlfn.IFNA(VLOOKUP(A138,LookupTable!A$1:O$200,6,FALSE),VLOOKUP(B138,LookupTable!A$1:O$200,6,FALSE))</f>
        <v>NULL</v>
      </c>
      <c r="Q138" t="str">
        <f>_xlfn.IFNA(VLOOKUP(A138,LookupTable!A$1:O$200,7,FALSE),VLOOKUP(B138,LookupTable!A$1:O$200,7,FALSE))</f>
        <v>NULL</v>
      </c>
      <c r="R138" t="str">
        <f>_xlfn.IFNA(VLOOKUP(A138,LookupTable!A$1:O$200,9,FALSE),VLOOKUP(B138,LookupTable!A$1:O$200,9,FALSE))</f>
        <v>A140384</v>
      </c>
      <c r="S138" t="str">
        <f>_xlfn.IFNA(VLOOKUP(A138,LookupTable!A$1:O$200,10,FALSE),VLOOKUP(B138,LookupTable!A$1:O$200,10,FALSE))</f>
        <v>3.5W EDA</v>
      </c>
      <c r="T138" t="str">
        <f>_xlfn.IFNA(VLOOKUP(A138,LookupTable!A$1:O$200,11,FALSE),VLOOKUP(B138,LookupTable!A$1:O$200,11,FALSE))</f>
        <v>Sauvie West</v>
      </c>
      <c r="U138">
        <f>_xlfn.IFNA(VLOOKUP(A138,LookupTable!A$1:O$200,12,FALSE),VLOOKUP(B138,LookupTable!A$1:O$200,12,FALSE))</f>
        <v>45.597909999999999</v>
      </c>
      <c r="V138">
        <f>_xlfn.IFNA(VLOOKUP(A138,LookupTable!A$1:O$200,13,FALSE),VLOOKUP(B138,LookupTable!A$1:O$200,13,FALSE))</f>
        <v>-122.78128</v>
      </c>
      <c r="W138" t="str">
        <f>_xlfn.IFNA(VLOOKUP(A138,LookupTable!A$1:O$200,14,FALSE),VLOOKUP(B138,LookupTable!A$1:O$200,14,FALSE))</f>
        <v>SARL Submission</v>
      </c>
      <c r="X138" t="str">
        <f>_xlfn.IFNA(VLOOKUP(A138,LookupTable!A$1:O$200,15,FALSE),VLOOKUP(B138,LookupTable!A$1:O$200,15,FALSE))</f>
        <v>GC-ECD-Pesticides-PE-WB SOP 404.05, GC-MS - RTL DRS Screening - 1299 analytes, GC-MS - RTL DRS Screening - 1418 analytes, GC-QQQ - 55 PAHs, GC-QQQ - 62 PAHs, SARL Submission</v>
      </c>
    </row>
    <row r="139" spans="1:24" x14ac:dyDescent="0.25">
      <c r="A139" t="s">
        <v>248</v>
      </c>
      <c r="B139" t="s">
        <v>163</v>
      </c>
      <c r="C139">
        <v>798</v>
      </c>
      <c r="D139" t="s">
        <v>9</v>
      </c>
      <c r="E139" t="s">
        <v>87</v>
      </c>
      <c r="F139" t="b">
        <v>0</v>
      </c>
      <c r="G139" t="b">
        <v>1</v>
      </c>
      <c r="L139" t="str">
        <f>_xlfn.IFNA(VLOOKUP(A139,LookupTable!A$1:O$200,1,FALSE),VLOOKUP(B139,LookupTable!A$1:O$200,1,FALSE))</f>
        <v>A140384</v>
      </c>
      <c r="M139" t="str">
        <f>_xlfn.IFNA(VLOOKUP(A139,LookupTable!A$1:O$200,2,FALSE),VLOOKUP(B139,LookupTable!A$1:O$200,2,FALSE))</f>
        <v>3.5W EDA</v>
      </c>
      <c r="N139" t="str">
        <f>_xlfn.IFNA(VLOOKUP(A139,LookupTable!A$1:O$200,3,FALSE),VLOOKUP(B139,LookupTable!A$1:O$200,3,FALSE))</f>
        <v>Portland Harbor 2014</v>
      </c>
      <c r="O139" t="str">
        <f>_xlfn.IFNA(VLOOKUP(A139,LookupTable!A$1:O$200,5,FALSE),VLOOKUP(B139,LookupTable!A$1:O$200,5,FALSE))</f>
        <v>Sauvie West</v>
      </c>
      <c r="P139">
        <f>_xlfn.IFNA(VLOOKUP(A139,LookupTable!A$1:O$200,6,FALSE),VLOOKUP(B139,LookupTable!A$1:O$200,6,FALSE))</f>
        <v>45.597909999999999</v>
      </c>
      <c r="Q139">
        <f>_xlfn.IFNA(VLOOKUP(A139,LookupTable!A$1:O$200,7,FALSE),VLOOKUP(B139,LookupTable!A$1:O$200,7,FALSE))</f>
        <v>-122.78128</v>
      </c>
      <c r="R139" t="str">
        <f>_xlfn.IFNA(VLOOKUP(A139,LookupTable!A$1:O$200,9,FALSE),VLOOKUP(B139,LookupTable!A$1:O$200,9,FALSE))</f>
        <v>NULL</v>
      </c>
      <c r="S139" t="str">
        <f>_xlfn.IFNA(VLOOKUP(A139,LookupTable!A$1:O$200,10,FALSE),VLOOKUP(B139,LookupTable!A$1:O$200,10,FALSE))</f>
        <v>NULL</v>
      </c>
      <c r="T139" t="str">
        <f>_xlfn.IFNA(VLOOKUP(A139,LookupTable!A$1:O$200,11,FALSE),VLOOKUP(B139,LookupTable!A$1:O$200,11,FALSE))</f>
        <v>NULL</v>
      </c>
      <c r="U139" t="str">
        <f>_xlfn.IFNA(VLOOKUP(A139,LookupTable!A$1:O$200,12,FALSE),VLOOKUP(B139,LookupTable!A$1:O$200,12,FALSE))</f>
        <v>NULL</v>
      </c>
      <c r="V139" t="str">
        <f>_xlfn.IFNA(VLOOKUP(A139,LookupTable!A$1:O$200,13,FALSE),VLOOKUP(B139,LookupTable!A$1:O$200,13,FALSE))</f>
        <v>NULL</v>
      </c>
      <c r="W139" t="str">
        <f>_xlfn.IFNA(VLOOKUP(A139,LookupTable!A$1:O$200,14,FALSE),VLOOKUP(B139,LookupTable!A$1:O$200,14,FALSE))</f>
        <v>GC-ECD-Pesticides-PE-WB SOP 404.05, GC-MS - RTL DRS Screening - 1299 analytes, GC-MS - RTL DRS Screening - 1418 analytes, GC-QQQ - 55 PAHs, GC-QQQ - 62 PAHs, SARL Submission</v>
      </c>
      <c r="X139" t="str">
        <f>_xlfn.IFNA(VLOOKUP(A139,LookupTable!A$1:O$200,15,FALSE),VLOOKUP(B139,LookupTable!A$1:O$200,15,FALSE))</f>
        <v>NULL</v>
      </c>
    </row>
    <row r="140" spans="1:24" x14ac:dyDescent="0.25">
      <c r="A140" t="s">
        <v>249</v>
      </c>
      <c r="B140" t="s">
        <v>250</v>
      </c>
      <c r="C140">
        <v>829</v>
      </c>
      <c r="D140" t="s">
        <v>9</v>
      </c>
      <c r="E140" t="s">
        <v>87</v>
      </c>
      <c r="F140" t="b">
        <v>0</v>
      </c>
      <c r="G140" t="b">
        <v>0</v>
      </c>
      <c r="L140" t="str">
        <f>_xlfn.IFNA(VLOOKUP(A140,LookupTable!A$1:O$200,1,FALSE),VLOOKUP(B140,LookupTable!A$1:O$200,1,FALSE))</f>
        <v>A150124</v>
      </c>
      <c r="M140" t="str">
        <f>_xlfn.IFNA(VLOOKUP(A140,LookupTable!A$1:O$200,2,FALSE),VLOOKUP(B140,LookupTable!A$1:O$200,2,FALSE))</f>
        <v>RM1NW REC</v>
      </c>
      <c r="N140" t="str">
        <f>_xlfn.IFNA(VLOOKUP(A140,LookupTable!A$1:O$200,3,FALSE),VLOOKUP(B140,LookupTable!A$1:O$200,3,FALSE))</f>
        <v>PH 2014 EDA</v>
      </c>
      <c r="O140" t="str">
        <f>_xlfn.IFNA(VLOOKUP(A140,LookupTable!A$1:O$200,5,FALSE),VLOOKUP(B140,LookupTable!A$1:O$200,5,FALSE))</f>
        <v>NULL</v>
      </c>
      <c r="P140" t="str">
        <f>_xlfn.IFNA(VLOOKUP(A140,LookupTable!A$1:O$200,6,FALSE),VLOOKUP(B140,LookupTable!A$1:O$200,6,FALSE))</f>
        <v>NULL</v>
      </c>
      <c r="Q140" t="str">
        <f>_xlfn.IFNA(VLOOKUP(A140,LookupTable!A$1:O$200,7,FALSE),VLOOKUP(B140,LookupTable!A$1:O$200,7,FALSE))</f>
        <v>NULL</v>
      </c>
      <c r="R140" t="str">
        <f>_xlfn.IFNA(VLOOKUP(A140,LookupTable!A$1:O$200,9,FALSE),VLOOKUP(B140,LookupTable!A$1:O$200,9,FALSE))</f>
        <v>A140383</v>
      </c>
      <c r="S140" t="str">
        <f>_xlfn.IFNA(VLOOKUP(A140,LookupTable!A$1:O$200,10,FALSE),VLOOKUP(B140,LookupTable!A$1:O$200,10,FALSE))</f>
        <v>1NW EDA</v>
      </c>
      <c r="T140" t="str">
        <f>_xlfn.IFNA(VLOOKUP(A140,LookupTable!A$1:O$200,11,FALSE),VLOOKUP(B140,LookupTable!A$1:O$200,11,FALSE))</f>
        <v>RM 1 NW</v>
      </c>
      <c r="U140">
        <f>_xlfn.IFNA(VLOOKUP(A140,LookupTable!A$1:O$200,12,FALSE),VLOOKUP(B140,LookupTable!A$1:O$200,12,FALSE))</f>
        <v>45.6419</v>
      </c>
      <c r="V140">
        <f>_xlfn.IFNA(VLOOKUP(A140,LookupTable!A$1:O$200,13,FALSE),VLOOKUP(B140,LookupTable!A$1:O$200,13,FALSE))</f>
        <v>-122.77966670000001</v>
      </c>
      <c r="W140" t="str">
        <f>_xlfn.IFNA(VLOOKUP(A140,LookupTable!A$1:O$200,14,FALSE),VLOOKUP(B140,LookupTable!A$1:O$200,14,FALSE))</f>
        <v>SARL Submission</v>
      </c>
      <c r="X140" t="str">
        <f>_xlfn.IFNA(VLOOKUP(A140,LookupTable!A$1:O$200,15,FALSE),VLOOKUP(B140,LookupTable!A$1:O$200,15,FALSE))</f>
        <v>GC-ECD-Pesticides-PE-WB SOP 404.05, GC-MS - RTL DRS Screening - 1299 analytes, GC-MS - RTL DRS Screening - 1418 analytes, GC-QQQ - 55 PAHs, GC-QQQ - 62 PAHs</v>
      </c>
    </row>
    <row r="141" spans="1:24" x14ac:dyDescent="0.25">
      <c r="A141" t="s">
        <v>251</v>
      </c>
      <c r="B141" t="s">
        <v>252</v>
      </c>
      <c r="C141">
        <v>810</v>
      </c>
      <c r="D141" t="s">
        <v>9</v>
      </c>
      <c r="E141" t="s">
        <v>87</v>
      </c>
      <c r="F141" t="b">
        <v>0</v>
      </c>
      <c r="G141" t="b">
        <v>0</v>
      </c>
      <c r="L141" t="str">
        <f>_xlfn.IFNA(VLOOKUP(A141,LookupTable!A$1:O$200,1,FALSE),VLOOKUP(B141,LookupTable!A$1:O$200,1,FALSE))</f>
        <v>A150006</v>
      </c>
      <c r="M141" t="str">
        <f>_xlfn.IFNA(VLOOKUP(A141,LookupTable!A$1:O$200,2,FALSE),VLOOKUP(B141,LookupTable!A$1:O$200,2,FALSE))</f>
        <v>11E F2 PH14</v>
      </c>
      <c r="N141" t="str">
        <f>_xlfn.IFNA(VLOOKUP(A141,LookupTable!A$1:O$200,3,FALSE),VLOOKUP(B141,LookupTable!A$1:O$200,3,FALSE))</f>
        <v>PH 2014 EDA</v>
      </c>
      <c r="O141" t="str">
        <f>_xlfn.IFNA(VLOOKUP(A141,LookupTable!A$1:O$200,5,FALSE),VLOOKUP(B141,LookupTable!A$1:O$200,5,FALSE))</f>
        <v>NULL</v>
      </c>
      <c r="P141" t="str">
        <f>_xlfn.IFNA(VLOOKUP(A141,LookupTable!A$1:O$200,6,FALSE),VLOOKUP(B141,LookupTable!A$1:O$200,6,FALSE))</f>
        <v>NULL</v>
      </c>
      <c r="Q141" t="str">
        <f>_xlfn.IFNA(VLOOKUP(A141,LookupTable!A$1:O$200,7,FALSE),VLOOKUP(B141,LookupTable!A$1:O$200,7,FALSE))</f>
        <v>NULL</v>
      </c>
      <c r="R141" t="str">
        <f>_xlfn.IFNA(VLOOKUP(A141,LookupTable!A$1:O$200,9,FALSE),VLOOKUP(B141,LookupTable!A$1:O$200,9,FALSE))</f>
        <v>A140385</v>
      </c>
      <c r="S141" t="str">
        <f>_xlfn.IFNA(VLOOKUP(A141,LookupTable!A$1:O$200,10,FALSE),VLOOKUP(B141,LookupTable!A$1:O$200,10,FALSE))</f>
        <v>11E EDA</v>
      </c>
      <c r="T141" t="str">
        <f>_xlfn.IFNA(VLOOKUP(A141,LookupTable!A$1:O$200,11,FALSE),VLOOKUP(B141,LookupTable!A$1:O$200,11,FALSE))</f>
        <v>RM 11E</v>
      </c>
      <c r="U141">
        <f>_xlfn.IFNA(VLOOKUP(A141,LookupTable!A$1:O$200,12,FALSE),VLOOKUP(B141,LookupTable!A$1:O$200,12,FALSE))</f>
        <v>45.536532999999999</v>
      </c>
      <c r="V141">
        <f>_xlfn.IFNA(VLOOKUP(A141,LookupTable!A$1:O$200,13,FALSE),VLOOKUP(B141,LookupTable!A$1:O$200,13,FALSE))</f>
        <v>-122.67715</v>
      </c>
      <c r="W141" t="str">
        <f>_xlfn.IFNA(VLOOKUP(A141,LookupTable!A$1:O$200,14,FALSE),VLOOKUP(B141,LookupTable!A$1:O$200,14,FALSE))</f>
        <v>GC-ECD-Pesticides-PE-WB 2015, GC-MS - RTL DRS Screening - 1418 analytes, GC-QQQ - 55 PAHs, SARL Submission</v>
      </c>
      <c r="X141" t="str">
        <f>_xlfn.IFNA(VLOOKUP(A141,LookupTable!A$1:O$200,15,FALSE),VLOOKUP(B141,LookupTable!A$1:O$200,15,FALSE))</f>
        <v>GC-ECD-Pesticides-PE-WB SOP 404.05, GC-MS - RTL DRS Screening - 1299 analytes, GC-MS - RTL DRS Screening - 1418 analytes, GC-QQQ - 55 PAHs, GC-QQQ - 62 PAHs</v>
      </c>
    </row>
    <row r="142" spans="1:24" x14ac:dyDescent="0.25">
      <c r="A142" t="s">
        <v>253</v>
      </c>
      <c r="B142" t="s">
        <v>254</v>
      </c>
      <c r="C142">
        <v>788</v>
      </c>
      <c r="D142" t="s">
        <v>9</v>
      </c>
      <c r="E142" t="s">
        <v>87</v>
      </c>
      <c r="F142" t="b">
        <v>0</v>
      </c>
      <c r="G142" t="b">
        <v>0</v>
      </c>
      <c r="L142" t="str">
        <f>_xlfn.IFNA(VLOOKUP(A142,LookupTable!A$1:O$200,1,FALSE),VLOOKUP(B142,LookupTable!A$1:O$200,1,FALSE))</f>
        <v>A130037</v>
      </c>
      <c r="M142" t="str">
        <f>_xlfn.IFNA(VLOOKUP(A142,LookupTable!A$1:O$200,2,FALSE),VLOOKUP(B142,LookupTable!A$1:O$200,2,FALSE))</f>
        <v>PH_EDA_100LFT_bio3</v>
      </c>
      <c r="N142" t="str">
        <f>_xlfn.IFNA(VLOOKUP(A142,LookupTable!A$1:O$200,3,FALSE),VLOOKUP(B142,LookupTable!A$1:O$200,3,FALSE))</f>
        <v>Portland Harbor 2012</v>
      </c>
      <c r="O142" t="str">
        <f>_xlfn.IFNA(VLOOKUP(A142,LookupTable!A$1:O$200,5,FALSE),VLOOKUP(B142,LookupTable!A$1:O$200,5,FALSE))</f>
        <v>St. John's Bridge</v>
      </c>
      <c r="P142">
        <f>_xlfn.IFNA(VLOOKUP(A142,LookupTable!A$1:O$200,6,FALSE),VLOOKUP(B142,LookupTable!A$1:O$200,6,FALSE))</f>
        <v>45.577809999999999</v>
      </c>
      <c r="Q142">
        <f>_xlfn.IFNA(VLOOKUP(A142,LookupTable!A$1:O$200,7,FALSE),VLOOKUP(B142,LookupTable!A$1:O$200,7,FALSE))</f>
        <v>-122.75232</v>
      </c>
      <c r="R142" t="str">
        <f>_xlfn.IFNA(VLOOKUP(A142,LookupTable!A$1:O$200,9,FALSE),VLOOKUP(B142,LookupTable!A$1:O$200,9,FALSE))</f>
        <v>NULL</v>
      </c>
      <c r="S142" t="str">
        <f>_xlfn.IFNA(VLOOKUP(A142,LookupTable!A$1:O$200,10,FALSE),VLOOKUP(B142,LookupTable!A$1:O$200,10,FALSE))</f>
        <v>NULL</v>
      </c>
      <c r="T142" t="str">
        <f>_xlfn.IFNA(VLOOKUP(A142,LookupTable!A$1:O$200,11,FALSE),VLOOKUP(B142,LookupTable!A$1:O$200,11,FALSE))</f>
        <v>NULL</v>
      </c>
      <c r="U142" t="str">
        <f>_xlfn.IFNA(VLOOKUP(A142,LookupTable!A$1:O$200,12,FALSE),VLOOKUP(B142,LookupTable!A$1:O$200,12,FALSE))</f>
        <v>NULL</v>
      </c>
      <c r="V142" t="str">
        <f>_xlfn.IFNA(VLOOKUP(A142,LookupTable!A$1:O$200,13,FALSE),VLOOKUP(B142,LookupTable!A$1:O$200,13,FALSE))</f>
        <v>NULL</v>
      </c>
      <c r="W142" t="str">
        <f>_xlfn.IFNA(VLOOKUP(A142,LookupTable!A$1:O$200,14,FALSE),VLOOKUP(B142,LookupTable!A$1:O$200,14,FALSE))</f>
        <v>GC-QQQ - 62 PAHs, PAHs Surrogate Reverted</v>
      </c>
      <c r="X142" t="str">
        <f>_xlfn.IFNA(VLOOKUP(A142,LookupTable!A$1:O$200,15,FALSE),VLOOKUP(B142,LookupTable!A$1:O$200,15,FALSE))</f>
        <v>NULL</v>
      </c>
    </row>
    <row r="143" spans="1:24" x14ac:dyDescent="0.25">
      <c r="A143" t="s">
        <v>255</v>
      </c>
      <c r="B143" t="s">
        <v>226</v>
      </c>
      <c r="C143">
        <v>797</v>
      </c>
      <c r="D143" t="s">
        <v>9</v>
      </c>
      <c r="E143" t="s">
        <v>87</v>
      </c>
      <c r="F143" t="b">
        <v>0</v>
      </c>
      <c r="G143" t="b">
        <v>1</v>
      </c>
      <c r="L143" t="str">
        <f>_xlfn.IFNA(VLOOKUP(A143,LookupTable!A$1:O$200,1,FALSE),VLOOKUP(B143,LookupTable!A$1:O$200,1,FALSE))</f>
        <v>A140383</v>
      </c>
      <c r="M143" t="str">
        <f>_xlfn.IFNA(VLOOKUP(A143,LookupTable!A$1:O$200,2,FALSE),VLOOKUP(B143,LookupTable!A$1:O$200,2,FALSE))</f>
        <v>1NW EDA</v>
      </c>
      <c r="N143" t="str">
        <f>_xlfn.IFNA(VLOOKUP(A143,LookupTable!A$1:O$200,3,FALSE),VLOOKUP(B143,LookupTable!A$1:O$200,3,FALSE))</f>
        <v>Portland Harbor 2014</v>
      </c>
      <c r="O143" t="str">
        <f>_xlfn.IFNA(VLOOKUP(A143,LookupTable!A$1:O$200,5,FALSE),VLOOKUP(B143,LookupTable!A$1:O$200,5,FALSE))</f>
        <v>RM 1 NW</v>
      </c>
      <c r="P143">
        <f>_xlfn.IFNA(VLOOKUP(A143,LookupTable!A$1:O$200,6,FALSE),VLOOKUP(B143,LookupTable!A$1:O$200,6,FALSE))</f>
        <v>45.6419</v>
      </c>
      <c r="Q143">
        <f>_xlfn.IFNA(VLOOKUP(A143,LookupTable!A$1:O$200,7,FALSE),VLOOKUP(B143,LookupTable!A$1:O$200,7,FALSE))</f>
        <v>-122.77966670000001</v>
      </c>
      <c r="R143" t="str">
        <f>_xlfn.IFNA(VLOOKUP(A143,LookupTable!A$1:O$200,9,FALSE),VLOOKUP(B143,LookupTable!A$1:O$200,9,FALSE))</f>
        <v>NULL</v>
      </c>
      <c r="S143" t="str">
        <f>_xlfn.IFNA(VLOOKUP(A143,LookupTable!A$1:O$200,10,FALSE),VLOOKUP(B143,LookupTable!A$1:O$200,10,FALSE))</f>
        <v>NULL</v>
      </c>
      <c r="T143" t="str">
        <f>_xlfn.IFNA(VLOOKUP(A143,LookupTable!A$1:O$200,11,FALSE),VLOOKUP(B143,LookupTable!A$1:O$200,11,FALSE))</f>
        <v>NULL</v>
      </c>
      <c r="U143" t="str">
        <f>_xlfn.IFNA(VLOOKUP(A143,LookupTable!A$1:O$200,12,FALSE),VLOOKUP(B143,LookupTable!A$1:O$200,12,FALSE))</f>
        <v>NULL</v>
      </c>
      <c r="V143" t="str">
        <f>_xlfn.IFNA(VLOOKUP(A143,LookupTable!A$1:O$200,13,FALSE),VLOOKUP(B143,LookupTable!A$1:O$200,13,FALSE))</f>
        <v>NULL</v>
      </c>
      <c r="W143" t="str">
        <f>_xlfn.IFNA(VLOOKUP(A143,LookupTable!A$1:O$200,14,FALSE),VLOOKUP(B143,LookupTable!A$1:O$200,14,FALSE))</f>
        <v>GC-ECD-Pesticides-PE-WB SOP 404.05, GC-MS - RTL DRS Screening - 1299 analytes, GC-MS - RTL DRS Screening - 1418 analytes, GC-QQQ - 55 PAHs, GC-QQQ - 62 PAHs</v>
      </c>
      <c r="X143" t="str">
        <f>_xlfn.IFNA(VLOOKUP(A143,LookupTable!A$1:O$200,15,FALSE),VLOOKUP(B143,LookupTable!A$1:O$200,15,FALSE))</f>
        <v>NULL</v>
      </c>
    </row>
    <row r="144" spans="1:24" x14ac:dyDescent="0.25">
      <c r="A144" t="s">
        <v>256</v>
      </c>
      <c r="B144" t="s">
        <v>257</v>
      </c>
      <c r="C144">
        <v>832</v>
      </c>
      <c r="D144" t="s">
        <v>9</v>
      </c>
      <c r="E144" t="s">
        <v>87</v>
      </c>
      <c r="F144" t="b">
        <v>0</v>
      </c>
      <c r="G144" t="b">
        <v>0</v>
      </c>
      <c r="L144" t="str">
        <f>_xlfn.IFNA(VLOOKUP(A144,LookupTable!A$1:O$200,1,FALSE),VLOOKUP(B144,LookupTable!A$1:O$200,1,FALSE))</f>
        <v>A150127</v>
      </c>
      <c r="M144" t="str">
        <f>_xlfn.IFNA(VLOOKUP(A144,LookupTable!A$1:O$200,2,FALSE),VLOOKUP(B144,LookupTable!A$1:O$200,2,FALSE))</f>
        <v>RM11E F3</v>
      </c>
      <c r="N144" t="str">
        <f>_xlfn.IFNA(VLOOKUP(A144,LookupTable!A$1:O$200,3,FALSE),VLOOKUP(B144,LookupTable!A$1:O$200,3,FALSE))</f>
        <v>PH 2014 EDA</v>
      </c>
      <c r="O144" t="str">
        <f>_xlfn.IFNA(VLOOKUP(A144,LookupTable!A$1:O$200,5,FALSE),VLOOKUP(B144,LookupTable!A$1:O$200,5,FALSE))</f>
        <v>NULL</v>
      </c>
      <c r="P144" t="str">
        <f>_xlfn.IFNA(VLOOKUP(A144,LookupTable!A$1:O$200,6,FALSE),VLOOKUP(B144,LookupTable!A$1:O$200,6,FALSE))</f>
        <v>NULL</v>
      </c>
      <c r="Q144" t="str">
        <f>_xlfn.IFNA(VLOOKUP(A144,LookupTable!A$1:O$200,7,FALSE),VLOOKUP(B144,LookupTable!A$1:O$200,7,FALSE))</f>
        <v>NULL</v>
      </c>
      <c r="R144" t="str">
        <f>_xlfn.IFNA(VLOOKUP(A144,LookupTable!A$1:O$200,9,FALSE),VLOOKUP(B144,LookupTable!A$1:O$200,9,FALSE))</f>
        <v>A140385</v>
      </c>
      <c r="S144" t="str">
        <f>_xlfn.IFNA(VLOOKUP(A144,LookupTable!A$1:O$200,10,FALSE),VLOOKUP(B144,LookupTable!A$1:O$200,10,FALSE))</f>
        <v>11E EDA</v>
      </c>
      <c r="T144" t="str">
        <f>_xlfn.IFNA(VLOOKUP(A144,LookupTable!A$1:O$200,11,FALSE),VLOOKUP(B144,LookupTable!A$1:O$200,11,FALSE))</f>
        <v>RM 11E</v>
      </c>
      <c r="U144">
        <f>_xlfn.IFNA(VLOOKUP(A144,LookupTable!A$1:O$200,12,FALSE),VLOOKUP(B144,LookupTable!A$1:O$200,12,FALSE))</f>
        <v>45.536532999999999</v>
      </c>
      <c r="V144">
        <f>_xlfn.IFNA(VLOOKUP(A144,LookupTable!A$1:O$200,13,FALSE),VLOOKUP(B144,LookupTable!A$1:O$200,13,FALSE))</f>
        <v>-122.67715</v>
      </c>
      <c r="W144" t="str">
        <f>_xlfn.IFNA(VLOOKUP(A144,LookupTable!A$1:O$200,14,FALSE),VLOOKUP(B144,LookupTable!A$1:O$200,14,FALSE))</f>
        <v>GC-MS - RTL DRS Screening - 1418 analytes, GC-QQQ - 55 PAHs, SARL Submission</v>
      </c>
      <c r="X144" t="str">
        <f>_xlfn.IFNA(VLOOKUP(A144,LookupTable!A$1:O$200,15,FALSE),VLOOKUP(B144,LookupTable!A$1:O$200,15,FALSE))</f>
        <v>GC-ECD-Pesticides-PE-WB SOP 404.05, GC-MS - RTL DRS Screening - 1299 analytes, GC-MS - RTL DRS Screening - 1418 analytes, GC-QQQ - 55 PAHs, GC-QQQ - 62 PAHs</v>
      </c>
    </row>
    <row r="145" spans="1:24" x14ac:dyDescent="0.25">
      <c r="A145" t="s">
        <v>258</v>
      </c>
      <c r="B145" t="s">
        <v>259</v>
      </c>
      <c r="C145">
        <v>2807</v>
      </c>
      <c r="D145" t="s">
        <v>9</v>
      </c>
      <c r="E145" t="s">
        <v>87</v>
      </c>
      <c r="F145" t="b">
        <v>0</v>
      </c>
      <c r="G145" t="b">
        <v>1</v>
      </c>
      <c r="L145" t="str">
        <f>_xlfn.IFNA(VLOOKUP(A145,LookupTable!A$1:O$200,1,FALSE),VLOOKUP(B145,LookupTable!A$1:O$200,1,FALSE))</f>
        <v>10OCT28-01-019</v>
      </c>
      <c r="M145" t="str">
        <f>_xlfn.IFNA(VLOOKUP(A145,LookupTable!A$1:O$200,2,FALSE),VLOOKUP(B145,LookupTable!A$1:O$200,2,FALSE))</f>
        <v>RM7W-LFT-W-BLK</v>
      </c>
      <c r="N145" t="str">
        <f>_xlfn.IFNA(VLOOKUP(A145,LookupTable!A$1:O$200,3,FALSE),VLOOKUP(B145,LookupTable!A$1:O$200,3,FALSE))</f>
        <v>Portland Harbor 2010</v>
      </c>
      <c r="O145" t="str">
        <f>_xlfn.IFNA(VLOOKUP(A145,LookupTable!A$1:O$200,5,FALSE),VLOOKUP(B145,LookupTable!A$1:O$200,5,FALSE))</f>
        <v>Railroad Bridge</v>
      </c>
      <c r="P145">
        <f>_xlfn.IFNA(VLOOKUP(A145,LookupTable!A$1:O$200,6,FALSE),VLOOKUP(B145,LookupTable!A$1:O$200,6,FALSE))</f>
        <v>45.573869999999999</v>
      </c>
      <c r="Q145">
        <f>_xlfn.IFNA(VLOOKUP(A145,LookupTable!A$1:O$200,7,FALSE),VLOOKUP(B145,LookupTable!A$1:O$200,7,FALSE))</f>
        <v>-122.74574</v>
      </c>
      <c r="R145" t="str">
        <f>_xlfn.IFNA(VLOOKUP(A145,LookupTable!A$1:O$200,9,FALSE),VLOOKUP(B145,LookupTable!A$1:O$200,9,FALSE))</f>
        <v>NULL</v>
      </c>
      <c r="S145" t="str">
        <f>_xlfn.IFNA(VLOOKUP(A145,LookupTable!A$1:O$200,10,FALSE),VLOOKUP(B145,LookupTable!A$1:O$200,10,FALSE))</f>
        <v>NULL</v>
      </c>
      <c r="T145" t="str">
        <f>_xlfn.IFNA(VLOOKUP(A145,LookupTable!A$1:O$200,11,FALSE),VLOOKUP(B145,LookupTable!A$1:O$200,11,FALSE))</f>
        <v>NULL</v>
      </c>
      <c r="U145" t="str">
        <f>_xlfn.IFNA(VLOOKUP(A145,LookupTable!A$1:O$200,12,FALSE),VLOOKUP(B145,LookupTable!A$1:O$200,12,FALSE))</f>
        <v>NULL</v>
      </c>
      <c r="V145" t="str">
        <f>_xlfn.IFNA(VLOOKUP(A145,LookupTable!A$1:O$200,13,FALSE),VLOOKUP(B145,LookupTable!A$1:O$200,13,FALSE))</f>
        <v>NULL</v>
      </c>
      <c r="W145" t="str">
        <f>_xlfn.IFNA(VLOOKUP(A145,LookupTable!A$1:O$200,14,FALSE),VLOOKUP(B145,LookupTable!A$1:O$200,14,FALSE))</f>
        <v>NULL</v>
      </c>
      <c r="X145" t="str">
        <f>_xlfn.IFNA(VLOOKUP(A145,LookupTable!A$1:O$200,15,FALSE),VLOOKUP(B145,LookupTable!A$1:O$200,15,FALSE))</f>
        <v>NULL</v>
      </c>
    </row>
    <row r="146" spans="1:24" x14ac:dyDescent="0.25">
      <c r="A146" t="s">
        <v>260</v>
      </c>
      <c r="B146" t="s">
        <v>261</v>
      </c>
      <c r="C146">
        <v>2810</v>
      </c>
      <c r="D146" t="s">
        <v>9</v>
      </c>
      <c r="E146" t="s">
        <v>87</v>
      </c>
      <c r="F146" t="b">
        <v>0</v>
      </c>
      <c r="G146" t="b">
        <v>1</v>
      </c>
      <c r="L146" t="str">
        <f>_xlfn.IFNA(VLOOKUP(A146,LookupTable!A$1:O$200,1,FALSE),VLOOKUP(B146,LookupTable!A$1:O$200,1,FALSE))</f>
        <v>10OCT28-01-020</v>
      </c>
      <c r="M146" t="str">
        <f>_xlfn.IFNA(VLOOKUP(A146,LookupTable!A$1:O$200,2,FALSE),VLOOKUP(B146,LookupTable!A$1:O$200,2,FALSE))</f>
        <v>RM8W-LFT-W-BLK</v>
      </c>
      <c r="N146" t="str">
        <f>_xlfn.IFNA(VLOOKUP(A146,LookupTable!A$1:O$200,3,FALSE),VLOOKUP(B146,LookupTable!A$1:O$200,3,FALSE))</f>
        <v>Portland Harbor 2010</v>
      </c>
      <c r="O146" t="str">
        <f>_xlfn.IFNA(VLOOKUP(A146,LookupTable!A$1:O$200,5,FALSE),VLOOKUP(B146,LookupTable!A$1:O$200,5,FALSE))</f>
        <v>RM Eight West</v>
      </c>
      <c r="P146">
        <f>_xlfn.IFNA(VLOOKUP(A146,LookupTable!A$1:O$200,6,FALSE),VLOOKUP(B146,LookupTable!A$1:O$200,6,FALSE))</f>
        <v>45.570360000000001</v>
      </c>
      <c r="Q146">
        <f>_xlfn.IFNA(VLOOKUP(A146,LookupTable!A$1:O$200,7,FALSE),VLOOKUP(B146,LookupTable!A$1:O$200,7,FALSE))</f>
        <v>-122.74039</v>
      </c>
      <c r="R146" t="str">
        <f>_xlfn.IFNA(VLOOKUP(A146,LookupTable!A$1:O$200,9,FALSE),VLOOKUP(B146,LookupTable!A$1:O$200,9,FALSE))</f>
        <v>NULL</v>
      </c>
      <c r="S146" t="str">
        <f>_xlfn.IFNA(VLOOKUP(A146,LookupTable!A$1:O$200,10,FALSE),VLOOKUP(B146,LookupTable!A$1:O$200,10,FALSE))</f>
        <v>NULL</v>
      </c>
      <c r="T146" t="str">
        <f>_xlfn.IFNA(VLOOKUP(A146,LookupTable!A$1:O$200,11,FALSE),VLOOKUP(B146,LookupTable!A$1:O$200,11,FALSE))</f>
        <v>NULL</v>
      </c>
      <c r="U146" t="str">
        <f>_xlfn.IFNA(VLOOKUP(A146,LookupTable!A$1:O$200,12,FALSE),VLOOKUP(B146,LookupTable!A$1:O$200,12,FALSE))</f>
        <v>NULL</v>
      </c>
      <c r="V146" t="str">
        <f>_xlfn.IFNA(VLOOKUP(A146,LookupTable!A$1:O$200,13,FALSE),VLOOKUP(B146,LookupTable!A$1:O$200,13,FALSE))</f>
        <v>NULL</v>
      </c>
      <c r="W146" t="str">
        <f>_xlfn.IFNA(VLOOKUP(A146,LookupTable!A$1:O$200,14,FALSE),VLOOKUP(B146,LookupTable!A$1:O$200,14,FALSE))</f>
        <v>NULL</v>
      </c>
      <c r="X146" t="str">
        <f>_xlfn.IFNA(VLOOKUP(A146,LookupTable!A$1:O$200,15,FALSE),VLOOKUP(B146,LookupTable!A$1:O$200,15,FALSE))</f>
        <v>NULL</v>
      </c>
    </row>
    <row r="147" spans="1:24" x14ac:dyDescent="0.25">
      <c r="A147" t="s">
        <v>262</v>
      </c>
      <c r="B147" t="s">
        <v>263</v>
      </c>
      <c r="C147">
        <v>2792</v>
      </c>
      <c r="D147" t="s">
        <v>9</v>
      </c>
      <c r="E147" t="s">
        <v>87</v>
      </c>
      <c r="F147" t="b">
        <v>0</v>
      </c>
      <c r="G147" t="b">
        <v>1</v>
      </c>
      <c r="L147" t="str">
        <f>_xlfn.IFNA(VLOOKUP(A147,LookupTable!A$1:O$200,1,FALSE),VLOOKUP(B147,LookupTable!A$1:O$200,1,FALSE))</f>
        <v>10OCT28-01-021</v>
      </c>
      <c r="M147" t="str">
        <f>_xlfn.IFNA(VLOOKUP(A147,LookupTable!A$1:O$200,2,FALSE),VLOOKUP(B147,LookupTable!A$1:O$200,2,FALSE))</f>
        <v>RM12E-LFT-W-BLK</v>
      </c>
      <c r="N147" t="str">
        <f>_xlfn.IFNA(VLOOKUP(A147,LookupTable!A$1:O$200,3,FALSE),VLOOKUP(B147,LookupTable!A$1:O$200,3,FALSE))</f>
        <v>Portland Harbor 2010</v>
      </c>
      <c r="O147" t="str">
        <f>_xlfn.IFNA(VLOOKUP(A147,LookupTable!A$1:O$200,5,FALSE),VLOOKUP(B147,LookupTable!A$1:O$200,5,FALSE))</f>
        <v>Steel Pipe</v>
      </c>
      <c r="P147">
        <f>_xlfn.IFNA(VLOOKUP(A147,LookupTable!A$1:O$200,6,FALSE),VLOOKUP(B147,LookupTable!A$1:O$200,6,FALSE))</f>
        <v>45.526789999999998</v>
      </c>
      <c r="Q147">
        <f>_xlfn.IFNA(VLOOKUP(A147,LookupTable!A$1:O$200,7,FALSE),VLOOKUP(B147,LookupTable!A$1:O$200,7,FALSE))</f>
        <v>-122.66641</v>
      </c>
      <c r="R147" t="str">
        <f>_xlfn.IFNA(VLOOKUP(A147,LookupTable!A$1:O$200,9,FALSE),VLOOKUP(B147,LookupTable!A$1:O$200,9,FALSE))</f>
        <v>NULL</v>
      </c>
      <c r="S147" t="str">
        <f>_xlfn.IFNA(VLOOKUP(A147,LookupTable!A$1:O$200,10,FALSE),VLOOKUP(B147,LookupTable!A$1:O$200,10,FALSE))</f>
        <v>NULL</v>
      </c>
      <c r="T147" t="str">
        <f>_xlfn.IFNA(VLOOKUP(A147,LookupTable!A$1:O$200,11,FALSE),VLOOKUP(B147,LookupTable!A$1:O$200,11,FALSE))</f>
        <v>NULL</v>
      </c>
      <c r="U147" t="str">
        <f>_xlfn.IFNA(VLOOKUP(A147,LookupTable!A$1:O$200,12,FALSE),VLOOKUP(B147,LookupTable!A$1:O$200,12,FALSE))</f>
        <v>NULL</v>
      </c>
      <c r="V147" t="str">
        <f>_xlfn.IFNA(VLOOKUP(A147,LookupTable!A$1:O$200,13,FALSE),VLOOKUP(B147,LookupTable!A$1:O$200,13,FALSE))</f>
        <v>NULL</v>
      </c>
      <c r="W147" t="str">
        <f>_xlfn.IFNA(VLOOKUP(A147,LookupTable!A$1:O$200,14,FALSE),VLOOKUP(B147,LookupTable!A$1:O$200,14,FALSE))</f>
        <v>NULL</v>
      </c>
      <c r="X147" t="str">
        <f>_xlfn.IFNA(VLOOKUP(A147,LookupTable!A$1:O$200,15,FALSE),VLOOKUP(B147,LookupTable!A$1:O$200,15,FALSE))</f>
        <v>NULL</v>
      </c>
    </row>
    <row r="148" spans="1:24" x14ac:dyDescent="0.25">
      <c r="A148" t="s">
        <v>264</v>
      </c>
      <c r="B148" t="s">
        <v>145</v>
      </c>
      <c r="C148">
        <v>1431</v>
      </c>
      <c r="D148" t="s">
        <v>9</v>
      </c>
      <c r="E148" t="s">
        <v>87</v>
      </c>
      <c r="F148" t="b">
        <v>0</v>
      </c>
      <c r="G148" t="b">
        <v>1</v>
      </c>
      <c r="L148" t="str">
        <f>_xlfn.IFNA(VLOOKUP(A148,LookupTable!A$1:O$200,1,FALSE),VLOOKUP(B148,LookupTable!A$1:O$200,1,FALSE))</f>
        <v>10SEP02-01-012</v>
      </c>
      <c r="M148" t="str">
        <f>_xlfn.IFNA(VLOOKUP(A148,LookupTable!A$1:O$200,2,FALSE),VLOOKUP(B148,LookupTable!A$1:O$200,2,FALSE))</f>
        <v>Col-Down-LFT-W-BLK</v>
      </c>
      <c r="N148" t="str">
        <f>_xlfn.IFNA(VLOOKUP(A148,LookupTable!A$1:O$200,3,FALSE),VLOOKUP(B148,LookupTable!A$1:O$200,3,FALSE))</f>
        <v>Portland Harbor 2010</v>
      </c>
      <c r="O148" t="str">
        <f>_xlfn.IFNA(VLOOKUP(A148,LookupTable!A$1:O$200,5,FALSE),VLOOKUP(B148,LookupTable!A$1:O$200,5,FALSE))</f>
        <v>Columbia River Downstream</v>
      </c>
      <c r="P148">
        <f>_xlfn.IFNA(VLOOKUP(A148,LookupTable!A$1:O$200,6,FALSE),VLOOKUP(B148,LookupTable!A$1:O$200,6,FALSE))</f>
        <v>45.06512</v>
      </c>
      <c r="Q148">
        <f>_xlfn.IFNA(VLOOKUP(A148,LookupTable!A$1:O$200,7,FALSE),VLOOKUP(B148,LookupTable!A$1:O$200,7,FALSE))</f>
        <v>-122.77161</v>
      </c>
      <c r="R148" t="str">
        <f>_xlfn.IFNA(VLOOKUP(A148,LookupTable!A$1:O$200,9,FALSE),VLOOKUP(B148,LookupTable!A$1:O$200,9,FALSE))</f>
        <v>NULL</v>
      </c>
      <c r="S148" t="str">
        <f>_xlfn.IFNA(VLOOKUP(A148,LookupTable!A$1:O$200,10,FALSE),VLOOKUP(B148,LookupTable!A$1:O$200,10,FALSE))</f>
        <v>NULL</v>
      </c>
      <c r="T148" t="str">
        <f>_xlfn.IFNA(VLOOKUP(A148,LookupTable!A$1:O$200,11,FALSE),VLOOKUP(B148,LookupTable!A$1:O$200,11,FALSE))</f>
        <v>NULL</v>
      </c>
      <c r="U148" t="str">
        <f>_xlfn.IFNA(VLOOKUP(A148,LookupTable!A$1:O$200,12,FALSE),VLOOKUP(B148,LookupTable!A$1:O$200,12,FALSE))</f>
        <v>NULL</v>
      </c>
      <c r="V148" t="str">
        <f>_xlfn.IFNA(VLOOKUP(A148,LookupTable!A$1:O$200,13,FALSE),VLOOKUP(B148,LookupTable!A$1:O$200,13,FALSE))</f>
        <v>NULL</v>
      </c>
      <c r="W148" t="str">
        <f>_xlfn.IFNA(VLOOKUP(A148,LookupTable!A$1:O$200,14,FALSE),VLOOKUP(B148,LookupTable!A$1:O$200,14,FALSE))</f>
        <v>NULL</v>
      </c>
      <c r="X148" t="str">
        <f>_xlfn.IFNA(VLOOKUP(A148,LookupTable!A$1:O$200,15,FALSE),VLOOKUP(B148,LookupTable!A$1:O$200,15,FALSE))</f>
        <v>NULL</v>
      </c>
    </row>
    <row r="149" spans="1:24" x14ac:dyDescent="0.25">
      <c r="A149" t="s">
        <v>265</v>
      </c>
      <c r="B149" t="s">
        <v>145</v>
      </c>
      <c r="C149">
        <v>1431</v>
      </c>
      <c r="D149" t="s">
        <v>9</v>
      </c>
      <c r="E149" t="s">
        <v>87</v>
      </c>
      <c r="F149" t="b">
        <v>0</v>
      </c>
      <c r="G149" t="b">
        <v>1</v>
      </c>
      <c r="L149" t="str">
        <f>_xlfn.IFNA(VLOOKUP(A149,LookupTable!A$1:O$200,1,FALSE),VLOOKUP(B149,LookupTable!A$1:O$200,1,FALSE))</f>
        <v>10SEP02-01-015</v>
      </c>
      <c r="M149" t="str">
        <f>_xlfn.IFNA(VLOOKUP(A149,LookupTable!A$1:O$200,2,FALSE),VLOOKUP(B149,LookupTable!A$1:O$200,2,FALSE))</f>
        <v>Col-Up-LFT-W-BLK</v>
      </c>
      <c r="N149" t="str">
        <f>_xlfn.IFNA(VLOOKUP(A149,LookupTable!A$1:O$200,3,FALSE),VLOOKUP(B149,LookupTable!A$1:O$200,3,FALSE))</f>
        <v>Portland Harbor 2010</v>
      </c>
      <c r="O149" t="str">
        <f>_xlfn.IFNA(VLOOKUP(A149,LookupTable!A$1:O$200,5,FALSE),VLOOKUP(B149,LookupTable!A$1:O$200,5,FALSE))</f>
        <v>Columbia River Upstream</v>
      </c>
      <c r="P149">
        <f>_xlfn.IFNA(VLOOKUP(A149,LookupTable!A$1:O$200,6,FALSE),VLOOKUP(B149,LookupTable!A$1:O$200,6,FALSE))</f>
        <v>45.621079999999999</v>
      </c>
      <c r="Q149">
        <f>_xlfn.IFNA(VLOOKUP(A149,LookupTable!A$1:O$200,7,FALSE),VLOOKUP(B149,LookupTable!A$1:O$200,7,FALSE))</f>
        <v>-122.68788000000001</v>
      </c>
      <c r="R149" t="str">
        <f>_xlfn.IFNA(VLOOKUP(A149,LookupTable!A$1:O$200,9,FALSE),VLOOKUP(B149,LookupTable!A$1:O$200,9,FALSE))</f>
        <v>NULL</v>
      </c>
      <c r="S149" t="str">
        <f>_xlfn.IFNA(VLOOKUP(A149,LookupTable!A$1:O$200,10,FALSE),VLOOKUP(B149,LookupTable!A$1:O$200,10,FALSE))</f>
        <v>NULL</v>
      </c>
      <c r="T149" t="str">
        <f>_xlfn.IFNA(VLOOKUP(A149,LookupTable!A$1:O$200,11,FALSE),VLOOKUP(B149,LookupTable!A$1:O$200,11,FALSE))</f>
        <v>NULL</v>
      </c>
      <c r="U149" t="str">
        <f>_xlfn.IFNA(VLOOKUP(A149,LookupTable!A$1:O$200,12,FALSE),VLOOKUP(B149,LookupTable!A$1:O$200,12,FALSE))</f>
        <v>NULL</v>
      </c>
      <c r="V149" t="str">
        <f>_xlfn.IFNA(VLOOKUP(A149,LookupTable!A$1:O$200,13,FALSE),VLOOKUP(B149,LookupTable!A$1:O$200,13,FALSE))</f>
        <v>NULL</v>
      </c>
      <c r="W149" t="str">
        <f>_xlfn.IFNA(VLOOKUP(A149,LookupTable!A$1:O$200,14,FALSE),VLOOKUP(B149,LookupTable!A$1:O$200,14,FALSE))</f>
        <v>NULL</v>
      </c>
      <c r="X149" t="str">
        <f>_xlfn.IFNA(VLOOKUP(A149,LookupTable!A$1:O$200,15,FALSE),VLOOKUP(B149,LookupTable!A$1:O$200,15,FALSE))</f>
        <v>NULL</v>
      </c>
    </row>
    <row r="150" spans="1:24" x14ac:dyDescent="0.25">
      <c r="A150" t="s">
        <v>266</v>
      </c>
      <c r="B150" t="s">
        <v>159</v>
      </c>
      <c r="C150">
        <v>2798</v>
      </c>
      <c r="D150" t="s">
        <v>9</v>
      </c>
      <c r="E150" t="s">
        <v>87</v>
      </c>
      <c r="F150" t="b">
        <v>0</v>
      </c>
      <c r="G150" t="b">
        <v>1</v>
      </c>
      <c r="L150" t="str">
        <f>_xlfn.IFNA(VLOOKUP(A150,LookupTable!A$1:O$200,1,FALSE),VLOOKUP(B150,LookupTable!A$1:O$200,1,FALSE))</f>
        <v>10SEP02-01-016</v>
      </c>
      <c r="M150" t="str">
        <f>_xlfn.IFNA(VLOOKUP(A150,LookupTable!A$1:O$200,2,FALSE),VLOOKUP(B150,LookupTable!A$1:O$200,2,FALSE))</f>
        <v>RM3E-LFT-W-BLK</v>
      </c>
      <c r="N150" t="str">
        <f>_xlfn.IFNA(VLOOKUP(A150,LookupTable!A$1:O$200,3,FALSE),VLOOKUP(B150,LookupTable!A$1:O$200,3,FALSE))</f>
        <v>Portland Harbor 2010</v>
      </c>
      <c r="O150" t="str">
        <f>_xlfn.IFNA(VLOOKUP(A150,LookupTable!A$1:O$200,5,FALSE),VLOOKUP(B150,LookupTable!A$1:O$200,5,FALSE))</f>
        <v>Sauvie East</v>
      </c>
      <c r="P150">
        <f>_xlfn.IFNA(VLOOKUP(A150,LookupTable!A$1:O$200,6,FALSE),VLOOKUP(B150,LookupTable!A$1:O$200,6,FALSE))</f>
        <v>45.61403</v>
      </c>
      <c r="Q150">
        <f>_xlfn.IFNA(VLOOKUP(A150,LookupTable!A$1:O$200,7,FALSE),VLOOKUP(B150,LookupTable!A$1:O$200,7,FALSE))</f>
        <v>-122.7855</v>
      </c>
      <c r="R150" t="str">
        <f>_xlfn.IFNA(VLOOKUP(A150,LookupTable!A$1:O$200,9,FALSE),VLOOKUP(B150,LookupTable!A$1:O$200,9,FALSE))</f>
        <v>NULL</v>
      </c>
      <c r="S150" t="str">
        <f>_xlfn.IFNA(VLOOKUP(A150,LookupTable!A$1:O$200,10,FALSE),VLOOKUP(B150,LookupTable!A$1:O$200,10,FALSE))</f>
        <v>NULL</v>
      </c>
      <c r="T150" t="str">
        <f>_xlfn.IFNA(VLOOKUP(A150,LookupTable!A$1:O$200,11,FALSE),VLOOKUP(B150,LookupTable!A$1:O$200,11,FALSE))</f>
        <v>NULL</v>
      </c>
      <c r="U150" t="str">
        <f>_xlfn.IFNA(VLOOKUP(A150,LookupTable!A$1:O$200,12,FALSE),VLOOKUP(B150,LookupTable!A$1:O$200,12,FALSE))</f>
        <v>NULL</v>
      </c>
      <c r="V150" t="str">
        <f>_xlfn.IFNA(VLOOKUP(A150,LookupTable!A$1:O$200,13,FALSE),VLOOKUP(B150,LookupTable!A$1:O$200,13,FALSE))</f>
        <v>NULL</v>
      </c>
      <c r="W150" t="str">
        <f>_xlfn.IFNA(VLOOKUP(A150,LookupTable!A$1:O$200,14,FALSE),VLOOKUP(B150,LookupTable!A$1:O$200,14,FALSE))</f>
        <v>NULL</v>
      </c>
      <c r="X150" t="str">
        <f>_xlfn.IFNA(VLOOKUP(A150,LookupTable!A$1:O$200,15,FALSE),VLOOKUP(B150,LookupTable!A$1:O$200,15,FALSE))</f>
        <v>NULL</v>
      </c>
    </row>
    <row r="151" spans="1:24" x14ac:dyDescent="0.25">
      <c r="A151" t="s">
        <v>267</v>
      </c>
      <c r="B151" t="s">
        <v>206</v>
      </c>
      <c r="C151">
        <v>2796</v>
      </c>
      <c r="D151" t="s">
        <v>9</v>
      </c>
      <c r="E151" t="s">
        <v>87</v>
      </c>
      <c r="F151" t="b">
        <v>0</v>
      </c>
      <c r="G151" t="b">
        <v>1</v>
      </c>
      <c r="L151" t="str">
        <f>_xlfn.IFNA(VLOOKUP(A151,LookupTable!A$1:O$200,1,FALSE),VLOOKUP(B151,LookupTable!A$1:O$200,1,FALSE))</f>
        <v>10SEP02-01-017</v>
      </c>
      <c r="M151" t="str">
        <f>_xlfn.IFNA(VLOOKUP(A151,LookupTable!A$1:O$200,2,FALSE),VLOOKUP(B151,LookupTable!A$1:O$200,2,FALSE))</f>
        <v>RM3.5W-LFT-W-BLK</v>
      </c>
      <c r="N151" t="str">
        <f>_xlfn.IFNA(VLOOKUP(A151,LookupTable!A$1:O$200,3,FALSE),VLOOKUP(B151,LookupTable!A$1:O$200,3,FALSE))</f>
        <v>Portland Harbor 2010</v>
      </c>
      <c r="O151" t="str">
        <f>_xlfn.IFNA(VLOOKUP(A151,LookupTable!A$1:O$200,5,FALSE),VLOOKUP(B151,LookupTable!A$1:O$200,5,FALSE))</f>
        <v>Sauvie West</v>
      </c>
      <c r="P151">
        <f>_xlfn.IFNA(VLOOKUP(A151,LookupTable!A$1:O$200,6,FALSE),VLOOKUP(B151,LookupTable!A$1:O$200,6,FALSE))</f>
        <v>45.597909999999999</v>
      </c>
      <c r="Q151">
        <f>_xlfn.IFNA(VLOOKUP(A151,LookupTable!A$1:O$200,7,FALSE),VLOOKUP(B151,LookupTable!A$1:O$200,7,FALSE))</f>
        <v>-122.78128</v>
      </c>
      <c r="R151" t="str">
        <f>_xlfn.IFNA(VLOOKUP(A151,LookupTable!A$1:O$200,9,FALSE),VLOOKUP(B151,LookupTable!A$1:O$200,9,FALSE))</f>
        <v>NULL</v>
      </c>
      <c r="S151" t="str">
        <f>_xlfn.IFNA(VLOOKUP(A151,LookupTable!A$1:O$200,10,FALSE),VLOOKUP(B151,LookupTable!A$1:O$200,10,FALSE))</f>
        <v>NULL</v>
      </c>
      <c r="T151" t="str">
        <f>_xlfn.IFNA(VLOOKUP(A151,LookupTable!A$1:O$200,11,FALSE),VLOOKUP(B151,LookupTable!A$1:O$200,11,FALSE))</f>
        <v>NULL</v>
      </c>
      <c r="U151" t="str">
        <f>_xlfn.IFNA(VLOOKUP(A151,LookupTable!A$1:O$200,12,FALSE),VLOOKUP(B151,LookupTable!A$1:O$200,12,FALSE))</f>
        <v>NULL</v>
      </c>
      <c r="V151" t="str">
        <f>_xlfn.IFNA(VLOOKUP(A151,LookupTable!A$1:O$200,13,FALSE),VLOOKUP(B151,LookupTable!A$1:O$200,13,FALSE))</f>
        <v>NULL</v>
      </c>
      <c r="W151" t="str">
        <f>_xlfn.IFNA(VLOOKUP(A151,LookupTable!A$1:O$200,14,FALSE),VLOOKUP(B151,LookupTable!A$1:O$200,14,FALSE))</f>
        <v>NULL</v>
      </c>
      <c r="X151" t="str">
        <f>_xlfn.IFNA(VLOOKUP(A151,LookupTable!A$1:O$200,15,FALSE),VLOOKUP(B151,LookupTable!A$1:O$200,15,FALSE))</f>
        <v>NULL</v>
      </c>
    </row>
    <row r="152" spans="1:24" x14ac:dyDescent="0.25">
      <c r="A152" t="s">
        <v>268</v>
      </c>
      <c r="B152" t="s">
        <v>241</v>
      </c>
      <c r="C152">
        <v>2804</v>
      </c>
      <c r="D152" t="s">
        <v>9</v>
      </c>
      <c r="E152" t="s">
        <v>87</v>
      </c>
      <c r="F152" t="b">
        <v>0</v>
      </c>
      <c r="G152" t="b">
        <v>1</v>
      </c>
      <c r="L152" t="str">
        <f>_xlfn.IFNA(VLOOKUP(A152,LookupTable!A$1:O$200,1,FALSE),VLOOKUP(B152,LookupTable!A$1:O$200,1,FALSE))</f>
        <v>10SEP02-01-018</v>
      </c>
      <c r="M152" t="str">
        <f>_xlfn.IFNA(VLOOKUP(A152,LookupTable!A$1:O$200,2,FALSE),VLOOKUP(B152,LookupTable!A$1:O$200,2,FALSE))</f>
        <v>RM7E-LFT-W-BLK</v>
      </c>
      <c r="N152" t="str">
        <f>_xlfn.IFNA(VLOOKUP(A152,LookupTable!A$1:O$200,3,FALSE),VLOOKUP(B152,LookupTable!A$1:O$200,3,FALSE))</f>
        <v>Portland Harbor 2010</v>
      </c>
      <c r="O152" t="str">
        <f>_xlfn.IFNA(VLOOKUP(A152,LookupTable!A$1:O$200,5,FALSE),VLOOKUP(B152,LookupTable!A$1:O$200,5,FALSE))</f>
        <v>McCormick and Baxter</v>
      </c>
      <c r="P152">
        <f>_xlfn.IFNA(VLOOKUP(A152,LookupTable!A$1:O$200,6,FALSE),VLOOKUP(B152,LookupTable!A$1:O$200,6,FALSE))</f>
        <v>45.580579999999998</v>
      </c>
      <c r="Q152">
        <f>_xlfn.IFNA(VLOOKUP(A152,LookupTable!A$1:O$200,7,FALSE),VLOOKUP(B152,LookupTable!A$1:O$200,7,FALSE))</f>
        <v>-122.74583</v>
      </c>
      <c r="R152" t="str">
        <f>_xlfn.IFNA(VLOOKUP(A152,LookupTable!A$1:O$200,9,FALSE),VLOOKUP(B152,LookupTable!A$1:O$200,9,FALSE))</f>
        <v>NULL</v>
      </c>
      <c r="S152" t="str">
        <f>_xlfn.IFNA(VLOOKUP(A152,LookupTable!A$1:O$200,10,FALSE),VLOOKUP(B152,LookupTable!A$1:O$200,10,FALSE))</f>
        <v>NULL</v>
      </c>
      <c r="T152" t="str">
        <f>_xlfn.IFNA(VLOOKUP(A152,LookupTable!A$1:O$200,11,FALSE),VLOOKUP(B152,LookupTable!A$1:O$200,11,FALSE))</f>
        <v>NULL</v>
      </c>
      <c r="U152" t="str">
        <f>_xlfn.IFNA(VLOOKUP(A152,LookupTable!A$1:O$200,12,FALSE),VLOOKUP(B152,LookupTable!A$1:O$200,12,FALSE))</f>
        <v>NULL</v>
      </c>
      <c r="V152" t="str">
        <f>_xlfn.IFNA(VLOOKUP(A152,LookupTable!A$1:O$200,13,FALSE),VLOOKUP(B152,LookupTable!A$1:O$200,13,FALSE))</f>
        <v>NULL</v>
      </c>
      <c r="W152" t="str">
        <f>_xlfn.IFNA(VLOOKUP(A152,LookupTable!A$1:O$200,14,FALSE),VLOOKUP(B152,LookupTable!A$1:O$200,14,FALSE))</f>
        <v>NULL</v>
      </c>
      <c r="X152" t="str">
        <f>_xlfn.IFNA(VLOOKUP(A152,LookupTable!A$1:O$200,15,FALSE),VLOOKUP(B152,LookupTable!A$1:O$200,15,FALSE))</f>
        <v>NULL</v>
      </c>
    </row>
    <row r="153" spans="1:24" x14ac:dyDescent="0.25">
      <c r="A153" t="s">
        <v>269</v>
      </c>
      <c r="B153" t="s">
        <v>259</v>
      </c>
      <c r="C153">
        <v>2807</v>
      </c>
      <c r="D153" t="s">
        <v>9</v>
      </c>
      <c r="E153" t="s">
        <v>87</v>
      </c>
      <c r="F153" t="b">
        <v>0</v>
      </c>
      <c r="G153" t="b">
        <v>1</v>
      </c>
      <c r="L153" t="str">
        <f>_xlfn.IFNA(VLOOKUP(A153,LookupTable!A$1:O$200,1,FALSE),VLOOKUP(B153,LookupTable!A$1:O$200,1,FALSE))</f>
        <v>10SEP02-01-019</v>
      </c>
      <c r="M153" t="str">
        <f>_xlfn.IFNA(VLOOKUP(A153,LookupTable!A$1:O$200,2,FALSE),VLOOKUP(B153,LookupTable!A$1:O$200,2,FALSE))</f>
        <v>RM7W-LFT-W-BLK</v>
      </c>
      <c r="N153" t="str">
        <f>_xlfn.IFNA(VLOOKUP(A153,LookupTable!A$1:O$200,3,FALSE),VLOOKUP(B153,LookupTable!A$1:O$200,3,FALSE))</f>
        <v>Portland Harbor 2010</v>
      </c>
      <c r="O153" t="str">
        <f>_xlfn.IFNA(VLOOKUP(A153,LookupTable!A$1:O$200,5,FALSE),VLOOKUP(B153,LookupTable!A$1:O$200,5,FALSE))</f>
        <v>Railroad Bridge</v>
      </c>
      <c r="P153">
        <f>_xlfn.IFNA(VLOOKUP(A153,LookupTable!A$1:O$200,6,FALSE),VLOOKUP(B153,LookupTable!A$1:O$200,6,FALSE))</f>
        <v>45.573869999999999</v>
      </c>
      <c r="Q153">
        <f>_xlfn.IFNA(VLOOKUP(A153,LookupTable!A$1:O$200,7,FALSE),VLOOKUP(B153,LookupTable!A$1:O$200,7,FALSE))</f>
        <v>-122.74574</v>
      </c>
      <c r="R153" t="str">
        <f>_xlfn.IFNA(VLOOKUP(A153,LookupTable!A$1:O$200,9,FALSE),VLOOKUP(B153,LookupTable!A$1:O$200,9,FALSE))</f>
        <v>NULL</v>
      </c>
      <c r="S153" t="str">
        <f>_xlfn.IFNA(VLOOKUP(A153,LookupTable!A$1:O$200,10,FALSE),VLOOKUP(B153,LookupTable!A$1:O$200,10,FALSE))</f>
        <v>NULL</v>
      </c>
      <c r="T153" t="str">
        <f>_xlfn.IFNA(VLOOKUP(A153,LookupTable!A$1:O$200,11,FALSE),VLOOKUP(B153,LookupTable!A$1:O$200,11,FALSE))</f>
        <v>NULL</v>
      </c>
      <c r="U153" t="str">
        <f>_xlfn.IFNA(VLOOKUP(A153,LookupTable!A$1:O$200,12,FALSE),VLOOKUP(B153,LookupTable!A$1:O$200,12,FALSE))</f>
        <v>NULL</v>
      </c>
      <c r="V153" t="str">
        <f>_xlfn.IFNA(VLOOKUP(A153,LookupTable!A$1:O$200,13,FALSE),VLOOKUP(B153,LookupTable!A$1:O$200,13,FALSE))</f>
        <v>NULL</v>
      </c>
      <c r="W153" t="str">
        <f>_xlfn.IFNA(VLOOKUP(A153,LookupTable!A$1:O$200,14,FALSE),VLOOKUP(B153,LookupTable!A$1:O$200,14,FALSE))</f>
        <v>NULL</v>
      </c>
      <c r="X153" t="str">
        <f>_xlfn.IFNA(VLOOKUP(A153,LookupTable!A$1:O$200,15,FALSE),VLOOKUP(B153,LookupTable!A$1:O$200,15,FALSE))</f>
        <v>NULL</v>
      </c>
    </row>
    <row r="154" spans="1:24" x14ac:dyDescent="0.25">
      <c r="A154" t="s">
        <v>270</v>
      </c>
      <c r="B154" t="s">
        <v>261</v>
      </c>
      <c r="C154">
        <v>2810</v>
      </c>
      <c r="D154" t="s">
        <v>9</v>
      </c>
      <c r="E154" t="s">
        <v>87</v>
      </c>
      <c r="F154" t="b">
        <v>0</v>
      </c>
      <c r="G154" t="b">
        <v>1</v>
      </c>
      <c r="L154" t="str">
        <f>_xlfn.IFNA(VLOOKUP(A154,LookupTable!A$1:O$200,1,FALSE),VLOOKUP(B154,LookupTable!A$1:O$200,1,FALSE))</f>
        <v>10SEP02-01-020</v>
      </c>
      <c r="M154" t="str">
        <f>_xlfn.IFNA(VLOOKUP(A154,LookupTable!A$1:O$200,2,FALSE),VLOOKUP(B154,LookupTable!A$1:O$200,2,FALSE))</f>
        <v>RM8W-LFT-W-BLK</v>
      </c>
      <c r="N154" t="str">
        <f>_xlfn.IFNA(VLOOKUP(A154,LookupTable!A$1:O$200,3,FALSE),VLOOKUP(B154,LookupTable!A$1:O$200,3,FALSE))</f>
        <v>Portland Harbor 2010</v>
      </c>
      <c r="O154" t="str">
        <f>_xlfn.IFNA(VLOOKUP(A154,LookupTable!A$1:O$200,5,FALSE),VLOOKUP(B154,LookupTable!A$1:O$200,5,FALSE))</f>
        <v>RM Eight West</v>
      </c>
      <c r="P154">
        <f>_xlfn.IFNA(VLOOKUP(A154,LookupTable!A$1:O$200,6,FALSE),VLOOKUP(B154,LookupTable!A$1:O$200,6,FALSE))</f>
        <v>45.570360000000001</v>
      </c>
      <c r="Q154">
        <f>_xlfn.IFNA(VLOOKUP(A154,LookupTable!A$1:O$200,7,FALSE),VLOOKUP(B154,LookupTable!A$1:O$200,7,FALSE))</f>
        <v>-122.74039</v>
      </c>
      <c r="R154" t="str">
        <f>_xlfn.IFNA(VLOOKUP(A154,LookupTable!A$1:O$200,9,FALSE),VLOOKUP(B154,LookupTable!A$1:O$200,9,FALSE))</f>
        <v>NULL</v>
      </c>
      <c r="S154" t="str">
        <f>_xlfn.IFNA(VLOOKUP(A154,LookupTable!A$1:O$200,10,FALSE),VLOOKUP(B154,LookupTable!A$1:O$200,10,FALSE))</f>
        <v>NULL</v>
      </c>
      <c r="T154" t="str">
        <f>_xlfn.IFNA(VLOOKUP(A154,LookupTable!A$1:O$200,11,FALSE),VLOOKUP(B154,LookupTable!A$1:O$200,11,FALSE))</f>
        <v>NULL</v>
      </c>
      <c r="U154" t="str">
        <f>_xlfn.IFNA(VLOOKUP(A154,LookupTable!A$1:O$200,12,FALSE),VLOOKUP(B154,LookupTable!A$1:O$200,12,FALSE))</f>
        <v>NULL</v>
      </c>
      <c r="V154" t="str">
        <f>_xlfn.IFNA(VLOOKUP(A154,LookupTable!A$1:O$200,13,FALSE),VLOOKUP(B154,LookupTable!A$1:O$200,13,FALSE))</f>
        <v>NULL</v>
      </c>
      <c r="W154" t="str">
        <f>_xlfn.IFNA(VLOOKUP(A154,LookupTable!A$1:O$200,14,FALSE),VLOOKUP(B154,LookupTable!A$1:O$200,14,FALSE))</f>
        <v>NULL</v>
      </c>
      <c r="X154" t="str">
        <f>_xlfn.IFNA(VLOOKUP(A154,LookupTable!A$1:O$200,15,FALSE),VLOOKUP(B154,LookupTable!A$1:O$200,15,FALSE))</f>
        <v>NULL</v>
      </c>
    </row>
    <row r="155" spans="1:24" x14ac:dyDescent="0.25">
      <c r="A155" t="s">
        <v>271</v>
      </c>
      <c r="B155" t="s">
        <v>263</v>
      </c>
      <c r="C155">
        <v>2792</v>
      </c>
      <c r="D155" t="s">
        <v>9</v>
      </c>
      <c r="E155" t="s">
        <v>87</v>
      </c>
      <c r="F155" t="b">
        <v>0</v>
      </c>
      <c r="G155" t="b">
        <v>1</v>
      </c>
      <c r="L155" t="str">
        <f>_xlfn.IFNA(VLOOKUP(A155,LookupTable!A$1:O$200,1,FALSE),VLOOKUP(B155,LookupTable!A$1:O$200,1,FALSE))</f>
        <v>10SEP02-01-021</v>
      </c>
      <c r="M155" t="str">
        <f>_xlfn.IFNA(VLOOKUP(A155,LookupTable!A$1:O$200,2,FALSE),VLOOKUP(B155,LookupTable!A$1:O$200,2,FALSE))</f>
        <v>RM12E-LFT-W-BLK</v>
      </c>
      <c r="N155" t="str">
        <f>_xlfn.IFNA(VLOOKUP(A155,LookupTable!A$1:O$200,3,FALSE),VLOOKUP(B155,LookupTable!A$1:O$200,3,FALSE))</f>
        <v>Portland Harbor 2010</v>
      </c>
      <c r="O155" t="str">
        <f>_xlfn.IFNA(VLOOKUP(A155,LookupTable!A$1:O$200,5,FALSE),VLOOKUP(B155,LookupTable!A$1:O$200,5,FALSE))</f>
        <v>Steel Pipe</v>
      </c>
      <c r="P155">
        <f>_xlfn.IFNA(VLOOKUP(A155,LookupTable!A$1:O$200,6,FALSE),VLOOKUP(B155,LookupTable!A$1:O$200,6,FALSE))</f>
        <v>45.526789999999998</v>
      </c>
      <c r="Q155">
        <f>_xlfn.IFNA(VLOOKUP(A155,LookupTable!A$1:O$200,7,FALSE),VLOOKUP(B155,LookupTable!A$1:O$200,7,FALSE))</f>
        <v>-122.66641</v>
      </c>
      <c r="R155" t="str">
        <f>_xlfn.IFNA(VLOOKUP(A155,LookupTable!A$1:O$200,9,FALSE),VLOOKUP(B155,LookupTable!A$1:O$200,9,FALSE))</f>
        <v>NULL</v>
      </c>
      <c r="S155" t="str">
        <f>_xlfn.IFNA(VLOOKUP(A155,LookupTable!A$1:O$200,10,FALSE),VLOOKUP(B155,LookupTable!A$1:O$200,10,FALSE))</f>
        <v>NULL</v>
      </c>
      <c r="T155" t="str">
        <f>_xlfn.IFNA(VLOOKUP(A155,LookupTable!A$1:O$200,11,FALSE),VLOOKUP(B155,LookupTable!A$1:O$200,11,FALSE))</f>
        <v>NULL</v>
      </c>
      <c r="U155" t="str">
        <f>_xlfn.IFNA(VLOOKUP(A155,LookupTable!A$1:O$200,12,FALSE),VLOOKUP(B155,LookupTable!A$1:O$200,12,FALSE))</f>
        <v>NULL</v>
      </c>
      <c r="V155" t="str">
        <f>_xlfn.IFNA(VLOOKUP(A155,LookupTable!A$1:O$200,13,FALSE),VLOOKUP(B155,LookupTable!A$1:O$200,13,FALSE))</f>
        <v>NULL</v>
      </c>
      <c r="W155" t="str">
        <f>_xlfn.IFNA(VLOOKUP(A155,LookupTable!A$1:O$200,14,FALSE),VLOOKUP(B155,LookupTable!A$1:O$200,14,FALSE))</f>
        <v>NULL</v>
      </c>
      <c r="X155" t="str">
        <f>_xlfn.IFNA(VLOOKUP(A155,LookupTable!A$1:O$200,15,FALSE),VLOOKUP(B155,LookupTable!A$1:O$200,15,FALSE))</f>
        <v>NULL</v>
      </c>
    </row>
    <row r="156" spans="1:24" x14ac:dyDescent="0.25">
      <c r="A156" t="s">
        <v>272</v>
      </c>
      <c r="B156" t="s">
        <v>145</v>
      </c>
      <c r="C156">
        <v>1431</v>
      </c>
      <c r="D156" t="s">
        <v>9</v>
      </c>
      <c r="E156" t="s">
        <v>87</v>
      </c>
      <c r="F156" t="b">
        <v>0</v>
      </c>
      <c r="G156" t="b">
        <v>1</v>
      </c>
      <c r="L156" t="str">
        <f>_xlfn.IFNA(VLOOKUP(A156,LookupTable!A$1:O$200,1,FALSE),VLOOKUP(B156,LookupTable!A$1:O$200,1,FALSE))</f>
        <v>10SEP30-01-012</v>
      </c>
      <c r="M156" t="str">
        <f>_xlfn.IFNA(VLOOKUP(A156,LookupTable!A$1:O$200,2,FALSE),VLOOKUP(B156,LookupTable!A$1:O$200,2,FALSE))</f>
        <v>Col-Down-LFT-W-BLK</v>
      </c>
      <c r="N156" t="str">
        <f>_xlfn.IFNA(VLOOKUP(A156,LookupTable!A$1:O$200,3,FALSE),VLOOKUP(B156,LookupTable!A$1:O$200,3,FALSE))</f>
        <v>Portland Harbor 2010</v>
      </c>
      <c r="O156" t="str">
        <f>_xlfn.IFNA(VLOOKUP(A156,LookupTable!A$1:O$200,5,FALSE),VLOOKUP(B156,LookupTable!A$1:O$200,5,FALSE))</f>
        <v>Columbia River Downstream</v>
      </c>
      <c r="P156">
        <f>_xlfn.IFNA(VLOOKUP(A156,LookupTable!A$1:O$200,6,FALSE),VLOOKUP(B156,LookupTable!A$1:O$200,6,FALSE))</f>
        <v>45.06512</v>
      </c>
      <c r="Q156">
        <f>_xlfn.IFNA(VLOOKUP(A156,LookupTable!A$1:O$200,7,FALSE),VLOOKUP(B156,LookupTable!A$1:O$200,7,FALSE))</f>
        <v>-122.77161</v>
      </c>
      <c r="R156" t="str">
        <f>_xlfn.IFNA(VLOOKUP(A156,LookupTable!A$1:O$200,9,FALSE),VLOOKUP(B156,LookupTable!A$1:O$200,9,FALSE))</f>
        <v>NULL</v>
      </c>
      <c r="S156" t="str">
        <f>_xlfn.IFNA(VLOOKUP(A156,LookupTable!A$1:O$200,10,FALSE),VLOOKUP(B156,LookupTable!A$1:O$200,10,FALSE))</f>
        <v>NULL</v>
      </c>
      <c r="T156" t="str">
        <f>_xlfn.IFNA(VLOOKUP(A156,LookupTable!A$1:O$200,11,FALSE),VLOOKUP(B156,LookupTable!A$1:O$200,11,FALSE))</f>
        <v>NULL</v>
      </c>
      <c r="U156" t="str">
        <f>_xlfn.IFNA(VLOOKUP(A156,LookupTable!A$1:O$200,12,FALSE),VLOOKUP(B156,LookupTable!A$1:O$200,12,FALSE))</f>
        <v>NULL</v>
      </c>
      <c r="V156" t="str">
        <f>_xlfn.IFNA(VLOOKUP(A156,LookupTable!A$1:O$200,13,FALSE),VLOOKUP(B156,LookupTable!A$1:O$200,13,FALSE))</f>
        <v>NULL</v>
      </c>
      <c r="W156" t="str">
        <f>_xlfn.IFNA(VLOOKUP(A156,LookupTable!A$1:O$200,14,FALSE),VLOOKUP(B156,LookupTable!A$1:O$200,14,FALSE))</f>
        <v>NULL</v>
      </c>
      <c r="X156" t="str">
        <f>_xlfn.IFNA(VLOOKUP(A156,LookupTable!A$1:O$200,15,FALSE),VLOOKUP(B156,LookupTable!A$1:O$200,15,FALSE))</f>
        <v>NULL</v>
      </c>
    </row>
    <row r="157" spans="1:24" x14ac:dyDescent="0.25">
      <c r="A157" t="s">
        <v>273</v>
      </c>
      <c r="B157" t="s">
        <v>147</v>
      </c>
      <c r="C157">
        <v>1432</v>
      </c>
      <c r="D157" t="s">
        <v>9</v>
      </c>
      <c r="E157" t="s">
        <v>87</v>
      </c>
      <c r="F157" t="b">
        <v>0</v>
      </c>
      <c r="G157" t="b">
        <v>1</v>
      </c>
      <c r="L157" t="str">
        <f>_xlfn.IFNA(VLOOKUP(A157,LookupTable!A$1:O$200,1,FALSE),VLOOKUP(B157,LookupTable!A$1:O$200,1,FALSE))</f>
        <v>10SEP30-01-015</v>
      </c>
      <c r="M157" t="str">
        <f>_xlfn.IFNA(VLOOKUP(A157,LookupTable!A$1:O$200,2,FALSE),VLOOKUP(B157,LookupTable!A$1:O$200,2,FALSE))</f>
        <v>Col-Up-LFT-W-BLK</v>
      </c>
      <c r="N157" t="str">
        <f>_xlfn.IFNA(VLOOKUP(A157,LookupTable!A$1:O$200,3,FALSE),VLOOKUP(B157,LookupTable!A$1:O$200,3,FALSE))</f>
        <v>Portland Harbor 2010</v>
      </c>
      <c r="O157" t="str">
        <f>_xlfn.IFNA(VLOOKUP(A157,LookupTable!A$1:O$200,5,FALSE),VLOOKUP(B157,LookupTable!A$1:O$200,5,FALSE))</f>
        <v>Columbia River Upstream</v>
      </c>
      <c r="P157">
        <f>_xlfn.IFNA(VLOOKUP(A157,LookupTable!A$1:O$200,6,FALSE),VLOOKUP(B157,LookupTable!A$1:O$200,6,FALSE))</f>
        <v>45.621079999999999</v>
      </c>
      <c r="Q157">
        <f>_xlfn.IFNA(VLOOKUP(A157,LookupTable!A$1:O$200,7,FALSE),VLOOKUP(B157,LookupTable!A$1:O$200,7,FALSE))</f>
        <v>-122.68788000000001</v>
      </c>
      <c r="R157" t="str">
        <f>_xlfn.IFNA(VLOOKUP(A157,LookupTable!A$1:O$200,9,FALSE),VLOOKUP(B157,LookupTable!A$1:O$200,9,FALSE))</f>
        <v>NULL</v>
      </c>
      <c r="S157" t="str">
        <f>_xlfn.IFNA(VLOOKUP(A157,LookupTable!A$1:O$200,10,FALSE),VLOOKUP(B157,LookupTable!A$1:O$200,10,FALSE))</f>
        <v>NULL</v>
      </c>
      <c r="T157" t="str">
        <f>_xlfn.IFNA(VLOOKUP(A157,LookupTable!A$1:O$200,11,FALSE),VLOOKUP(B157,LookupTable!A$1:O$200,11,FALSE))</f>
        <v>NULL</v>
      </c>
      <c r="U157" t="str">
        <f>_xlfn.IFNA(VLOOKUP(A157,LookupTable!A$1:O$200,12,FALSE),VLOOKUP(B157,LookupTable!A$1:O$200,12,FALSE))</f>
        <v>NULL</v>
      </c>
      <c r="V157" t="str">
        <f>_xlfn.IFNA(VLOOKUP(A157,LookupTable!A$1:O$200,13,FALSE),VLOOKUP(B157,LookupTable!A$1:O$200,13,FALSE))</f>
        <v>NULL</v>
      </c>
      <c r="W157" t="str">
        <f>_xlfn.IFNA(VLOOKUP(A157,LookupTable!A$1:O$200,14,FALSE),VLOOKUP(B157,LookupTable!A$1:O$200,14,FALSE))</f>
        <v>NULL</v>
      </c>
      <c r="X157" t="str">
        <f>_xlfn.IFNA(VLOOKUP(A157,LookupTable!A$1:O$200,15,FALSE),VLOOKUP(B157,LookupTable!A$1:O$200,15,FALSE))</f>
        <v>NULL</v>
      </c>
    </row>
    <row r="158" spans="1:24" x14ac:dyDescent="0.25">
      <c r="A158" t="s">
        <v>274</v>
      </c>
      <c r="B158" t="s">
        <v>159</v>
      </c>
      <c r="C158">
        <v>2798</v>
      </c>
      <c r="D158" t="s">
        <v>9</v>
      </c>
      <c r="E158" t="s">
        <v>87</v>
      </c>
      <c r="F158" t="b">
        <v>0</v>
      </c>
      <c r="G158" t="b">
        <v>1</v>
      </c>
      <c r="L158" t="str">
        <f>_xlfn.IFNA(VLOOKUP(A158,LookupTable!A$1:O$200,1,FALSE),VLOOKUP(B158,LookupTable!A$1:O$200,1,FALSE))</f>
        <v>10SEP30-01-016</v>
      </c>
      <c r="M158" t="str">
        <f>_xlfn.IFNA(VLOOKUP(A158,LookupTable!A$1:O$200,2,FALSE),VLOOKUP(B158,LookupTable!A$1:O$200,2,FALSE))</f>
        <v>RM3E-LFT-W-BLK</v>
      </c>
      <c r="N158" t="str">
        <f>_xlfn.IFNA(VLOOKUP(A158,LookupTable!A$1:O$200,3,FALSE),VLOOKUP(B158,LookupTable!A$1:O$200,3,FALSE))</f>
        <v>Portland Harbor 2010</v>
      </c>
      <c r="O158" t="str">
        <f>_xlfn.IFNA(VLOOKUP(A158,LookupTable!A$1:O$200,5,FALSE),VLOOKUP(B158,LookupTable!A$1:O$200,5,FALSE))</f>
        <v>Sauvie East</v>
      </c>
      <c r="P158">
        <f>_xlfn.IFNA(VLOOKUP(A158,LookupTable!A$1:O$200,6,FALSE),VLOOKUP(B158,LookupTable!A$1:O$200,6,FALSE))</f>
        <v>45.61403</v>
      </c>
      <c r="Q158">
        <f>_xlfn.IFNA(VLOOKUP(A158,LookupTable!A$1:O$200,7,FALSE),VLOOKUP(B158,LookupTable!A$1:O$200,7,FALSE))</f>
        <v>-122.7855</v>
      </c>
      <c r="R158" t="str">
        <f>_xlfn.IFNA(VLOOKUP(A158,LookupTable!A$1:O$200,9,FALSE),VLOOKUP(B158,LookupTable!A$1:O$200,9,FALSE))</f>
        <v>NULL</v>
      </c>
      <c r="S158" t="str">
        <f>_xlfn.IFNA(VLOOKUP(A158,LookupTable!A$1:O$200,10,FALSE),VLOOKUP(B158,LookupTable!A$1:O$200,10,FALSE))</f>
        <v>NULL</v>
      </c>
      <c r="T158" t="str">
        <f>_xlfn.IFNA(VLOOKUP(A158,LookupTable!A$1:O$200,11,FALSE),VLOOKUP(B158,LookupTable!A$1:O$200,11,FALSE))</f>
        <v>NULL</v>
      </c>
      <c r="U158" t="str">
        <f>_xlfn.IFNA(VLOOKUP(A158,LookupTable!A$1:O$200,12,FALSE),VLOOKUP(B158,LookupTable!A$1:O$200,12,FALSE))</f>
        <v>NULL</v>
      </c>
      <c r="V158" t="str">
        <f>_xlfn.IFNA(VLOOKUP(A158,LookupTable!A$1:O$200,13,FALSE),VLOOKUP(B158,LookupTable!A$1:O$200,13,FALSE))</f>
        <v>NULL</v>
      </c>
      <c r="W158" t="str">
        <f>_xlfn.IFNA(VLOOKUP(A158,LookupTable!A$1:O$200,14,FALSE),VLOOKUP(B158,LookupTable!A$1:O$200,14,FALSE))</f>
        <v>NULL</v>
      </c>
      <c r="X158" t="str">
        <f>_xlfn.IFNA(VLOOKUP(A158,LookupTable!A$1:O$200,15,FALSE),VLOOKUP(B158,LookupTable!A$1:O$200,15,FALSE))</f>
        <v>NULL</v>
      </c>
    </row>
    <row r="159" spans="1:24" x14ac:dyDescent="0.25">
      <c r="A159" t="s">
        <v>275</v>
      </c>
      <c r="B159" t="s">
        <v>206</v>
      </c>
      <c r="C159">
        <v>2796</v>
      </c>
      <c r="D159" t="s">
        <v>9</v>
      </c>
      <c r="E159" t="s">
        <v>87</v>
      </c>
      <c r="F159" t="b">
        <v>0</v>
      </c>
      <c r="G159" t="b">
        <v>1</v>
      </c>
      <c r="L159" t="str">
        <f>_xlfn.IFNA(VLOOKUP(A159,LookupTable!A$1:O$200,1,FALSE),VLOOKUP(B159,LookupTable!A$1:O$200,1,FALSE))</f>
        <v>10SEP30-01-017</v>
      </c>
      <c r="M159" t="str">
        <f>_xlfn.IFNA(VLOOKUP(A159,LookupTable!A$1:O$200,2,FALSE),VLOOKUP(B159,LookupTable!A$1:O$200,2,FALSE))</f>
        <v>RM3.5W-LFT-W-BLK</v>
      </c>
      <c r="N159" t="str">
        <f>_xlfn.IFNA(VLOOKUP(A159,LookupTable!A$1:O$200,3,FALSE),VLOOKUP(B159,LookupTable!A$1:O$200,3,FALSE))</f>
        <v>Portland Harbor 2010</v>
      </c>
      <c r="O159" t="str">
        <f>_xlfn.IFNA(VLOOKUP(A159,LookupTable!A$1:O$200,5,FALSE),VLOOKUP(B159,LookupTable!A$1:O$200,5,FALSE))</f>
        <v>Sauvie West</v>
      </c>
      <c r="P159">
        <f>_xlfn.IFNA(VLOOKUP(A159,LookupTable!A$1:O$200,6,FALSE),VLOOKUP(B159,LookupTable!A$1:O$200,6,FALSE))</f>
        <v>45.597909999999999</v>
      </c>
      <c r="Q159">
        <f>_xlfn.IFNA(VLOOKUP(A159,LookupTable!A$1:O$200,7,FALSE),VLOOKUP(B159,LookupTable!A$1:O$200,7,FALSE))</f>
        <v>-122.78128</v>
      </c>
      <c r="R159" t="str">
        <f>_xlfn.IFNA(VLOOKUP(A159,LookupTable!A$1:O$200,9,FALSE),VLOOKUP(B159,LookupTable!A$1:O$200,9,FALSE))</f>
        <v>NULL</v>
      </c>
      <c r="S159" t="str">
        <f>_xlfn.IFNA(VLOOKUP(A159,LookupTable!A$1:O$200,10,FALSE),VLOOKUP(B159,LookupTable!A$1:O$200,10,FALSE))</f>
        <v>NULL</v>
      </c>
      <c r="T159" t="str">
        <f>_xlfn.IFNA(VLOOKUP(A159,LookupTable!A$1:O$200,11,FALSE),VLOOKUP(B159,LookupTable!A$1:O$200,11,FALSE))</f>
        <v>NULL</v>
      </c>
      <c r="U159" t="str">
        <f>_xlfn.IFNA(VLOOKUP(A159,LookupTable!A$1:O$200,12,FALSE),VLOOKUP(B159,LookupTable!A$1:O$200,12,FALSE))</f>
        <v>NULL</v>
      </c>
      <c r="V159" t="str">
        <f>_xlfn.IFNA(VLOOKUP(A159,LookupTable!A$1:O$200,13,FALSE),VLOOKUP(B159,LookupTable!A$1:O$200,13,FALSE))</f>
        <v>NULL</v>
      </c>
      <c r="W159" t="str">
        <f>_xlfn.IFNA(VLOOKUP(A159,LookupTable!A$1:O$200,14,FALSE),VLOOKUP(B159,LookupTable!A$1:O$200,14,FALSE))</f>
        <v>NULL</v>
      </c>
      <c r="X159" t="str">
        <f>_xlfn.IFNA(VLOOKUP(A159,LookupTable!A$1:O$200,15,FALSE),VLOOKUP(B159,LookupTable!A$1:O$200,15,FALSE))</f>
        <v>NULL</v>
      </c>
    </row>
    <row r="160" spans="1:24" x14ac:dyDescent="0.25">
      <c r="A160" t="s">
        <v>276</v>
      </c>
      <c r="B160" t="s">
        <v>241</v>
      </c>
      <c r="C160">
        <v>2804</v>
      </c>
      <c r="D160" t="s">
        <v>9</v>
      </c>
      <c r="E160" t="s">
        <v>87</v>
      </c>
      <c r="F160" t="b">
        <v>0</v>
      </c>
      <c r="G160" t="b">
        <v>1</v>
      </c>
      <c r="L160" t="str">
        <f>_xlfn.IFNA(VLOOKUP(A160,LookupTable!A$1:O$200,1,FALSE),VLOOKUP(B160,LookupTable!A$1:O$200,1,FALSE))</f>
        <v>10SEP30-01-018</v>
      </c>
      <c r="M160" t="str">
        <f>_xlfn.IFNA(VLOOKUP(A160,LookupTable!A$1:O$200,2,FALSE),VLOOKUP(B160,LookupTable!A$1:O$200,2,FALSE))</f>
        <v>RM7E-LFT-W-BLK</v>
      </c>
      <c r="N160" t="str">
        <f>_xlfn.IFNA(VLOOKUP(A160,LookupTable!A$1:O$200,3,FALSE),VLOOKUP(B160,LookupTable!A$1:O$200,3,FALSE))</f>
        <v>Portland Harbor 2010</v>
      </c>
      <c r="O160" t="str">
        <f>_xlfn.IFNA(VLOOKUP(A160,LookupTable!A$1:O$200,5,FALSE),VLOOKUP(B160,LookupTable!A$1:O$200,5,FALSE))</f>
        <v>McCormick and Baxter</v>
      </c>
      <c r="P160">
        <f>_xlfn.IFNA(VLOOKUP(A160,LookupTable!A$1:O$200,6,FALSE),VLOOKUP(B160,LookupTable!A$1:O$200,6,FALSE))</f>
        <v>45.580579999999998</v>
      </c>
      <c r="Q160">
        <f>_xlfn.IFNA(VLOOKUP(A160,LookupTable!A$1:O$200,7,FALSE),VLOOKUP(B160,LookupTable!A$1:O$200,7,FALSE))</f>
        <v>-122.74583</v>
      </c>
      <c r="R160" t="str">
        <f>_xlfn.IFNA(VLOOKUP(A160,LookupTable!A$1:O$200,9,FALSE),VLOOKUP(B160,LookupTable!A$1:O$200,9,FALSE))</f>
        <v>NULL</v>
      </c>
      <c r="S160" t="str">
        <f>_xlfn.IFNA(VLOOKUP(A160,LookupTable!A$1:O$200,10,FALSE),VLOOKUP(B160,LookupTable!A$1:O$200,10,FALSE))</f>
        <v>NULL</v>
      </c>
      <c r="T160" t="str">
        <f>_xlfn.IFNA(VLOOKUP(A160,LookupTable!A$1:O$200,11,FALSE),VLOOKUP(B160,LookupTable!A$1:O$200,11,FALSE))</f>
        <v>NULL</v>
      </c>
      <c r="U160" t="str">
        <f>_xlfn.IFNA(VLOOKUP(A160,LookupTable!A$1:O$200,12,FALSE),VLOOKUP(B160,LookupTable!A$1:O$200,12,FALSE))</f>
        <v>NULL</v>
      </c>
      <c r="V160" t="str">
        <f>_xlfn.IFNA(VLOOKUP(A160,LookupTable!A$1:O$200,13,FALSE),VLOOKUP(B160,LookupTable!A$1:O$200,13,FALSE))</f>
        <v>NULL</v>
      </c>
      <c r="W160" t="str">
        <f>_xlfn.IFNA(VLOOKUP(A160,LookupTable!A$1:O$200,14,FALSE),VLOOKUP(B160,LookupTable!A$1:O$200,14,FALSE))</f>
        <v>NULL</v>
      </c>
      <c r="X160" t="str">
        <f>_xlfn.IFNA(VLOOKUP(A160,LookupTable!A$1:O$200,15,FALSE),VLOOKUP(B160,LookupTable!A$1:O$200,15,FALSE))</f>
        <v>NULL</v>
      </c>
    </row>
    <row r="161" spans="1:24" x14ac:dyDescent="0.25">
      <c r="A161" t="s">
        <v>277</v>
      </c>
      <c r="B161" t="s">
        <v>278</v>
      </c>
      <c r="C161">
        <v>2801</v>
      </c>
      <c r="D161" t="s">
        <v>9</v>
      </c>
      <c r="E161" t="s">
        <v>87</v>
      </c>
      <c r="F161" t="b">
        <v>0</v>
      </c>
      <c r="G161" t="b">
        <v>1</v>
      </c>
      <c r="L161" t="str">
        <f>_xlfn.IFNA(VLOOKUP(A161,LookupTable!A$1:O$200,1,FALSE),VLOOKUP(B161,LookupTable!A$1:O$200,1,FALSE))</f>
        <v>10SEP30-01-019</v>
      </c>
      <c r="M161" t="str">
        <f>_xlfn.IFNA(VLOOKUP(A161,LookupTable!A$1:O$200,2,FALSE),VLOOKUP(B161,LookupTable!A$1:O$200,2,FALSE))</f>
        <v>RM6.5W-LFT-W-BLK</v>
      </c>
      <c r="N161" t="str">
        <f>_xlfn.IFNA(VLOOKUP(A161,LookupTable!A$1:O$200,3,FALSE),VLOOKUP(B161,LookupTable!A$1:O$200,3,FALSE))</f>
        <v>Portland Harbor 2010</v>
      </c>
      <c r="O161" t="str">
        <f>_xlfn.IFNA(VLOOKUP(A161,LookupTable!A$1:O$200,5,FALSE),VLOOKUP(B161,LookupTable!A$1:O$200,5,FALSE))</f>
        <v>St. John's Bridge</v>
      </c>
      <c r="P161">
        <f>_xlfn.IFNA(VLOOKUP(A161,LookupTable!A$1:O$200,6,FALSE),VLOOKUP(B161,LookupTable!A$1:O$200,6,FALSE))</f>
        <v>45.577809999999999</v>
      </c>
      <c r="Q161">
        <f>_xlfn.IFNA(VLOOKUP(A161,LookupTable!A$1:O$200,7,FALSE),VLOOKUP(B161,LookupTable!A$1:O$200,7,FALSE))</f>
        <v>-122.75232</v>
      </c>
      <c r="R161" t="str">
        <f>_xlfn.IFNA(VLOOKUP(A161,LookupTable!A$1:O$200,9,FALSE),VLOOKUP(B161,LookupTable!A$1:O$200,9,FALSE))</f>
        <v>NULL</v>
      </c>
      <c r="S161" t="str">
        <f>_xlfn.IFNA(VLOOKUP(A161,LookupTable!A$1:O$200,10,FALSE),VLOOKUP(B161,LookupTable!A$1:O$200,10,FALSE))</f>
        <v>NULL</v>
      </c>
      <c r="T161" t="str">
        <f>_xlfn.IFNA(VLOOKUP(A161,LookupTable!A$1:O$200,11,FALSE),VLOOKUP(B161,LookupTable!A$1:O$200,11,FALSE))</f>
        <v>NULL</v>
      </c>
      <c r="U161" t="str">
        <f>_xlfn.IFNA(VLOOKUP(A161,LookupTable!A$1:O$200,12,FALSE),VLOOKUP(B161,LookupTable!A$1:O$200,12,FALSE))</f>
        <v>NULL</v>
      </c>
      <c r="V161" t="str">
        <f>_xlfn.IFNA(VLOOKUP(A161,LookupTable!A$1:O$200,13,FALSE),VLOOKUP(B161,LookupTable!A$1:O$200,13,FALSE))</f>
        <v>NULL</v>
      </c>
      <c r="W161" t="str">
        <f>_xlfn.IFNA(VLOOKUP(A161,LookupTable!A$1:O$200,14,FALSE),VLOOKUP(B161,LookupTable!A$1:O$200,14,FALSE))</f>
        <v>NULL</v>
      </c>
      <c r="X161" t="str">
        <f>_xlfn.IFNA(VLOOKUP(A161,LookupTable!A$1:O$200,15,FALSE),VLOOKUP(B161,LookupTable!A$1:O$200,15,FALSE))</f>
        <v>NULL</v>
      </c>
    </row>
    <row r="162" spans="1:24" x14ac:dyDescent="0.25">
      <c r="A162" t="s">
        <v>279</v>
      </c>
      <c r="B162" t="s">
        <v>261</v>
      </c>
      <c r="C162">
        <v>2810</v>
      </c>
      <c r="D162" t="s">
        <v>9</v>
      </c>
      <c r="E162" t="s">
        <v>87</v>
      </c>
      <c r="F162" t="b">
        <v>0</v>
      </c>
      <c r="G162" t="b">
        <v>1</v>
      </c>
      <c r="L162" t="str">
        <f>_xlfn.IFNA(VLOOKUP(A162,LookupTable!A$1:O$200,1,FALSE),VLOOKUP(B162,LookupTable!A$1:O$200,1,FALSE))</f>
        <v>10SEP30-01-020</v>
      </c>
      <c r="M162" t="str">
        <f>_xlfn.IFNA(VLOOKUP(A162,LookupTable!A$1:O$200,2,FALSE),VLOOKUP(B162,LookupTable!A$1:O$200,2,FALSE))</f>
        <v>RM8W-LFT-W-BLK</v>
      </c>
      <c r="N162" t="str">
        <f>_xlfn.IFNA(VLOOKUP(A162,LookupTable!A$1:O$200,3,FALSE),VLOOKUP(B162,LookupTable!A$1:O$200,3,FALSE))</f>
        <v>Portland Harbor 2010</v>
      </c>
      <c r="O162" t="str">
        <f>_xlfn.IFNA(VLOOKUP(A162,LookupTable!A$1:O$200,5,FALSE),VLOOKUP(B162,LookupTable!A$1:O$200,5,FALSE))</f>
        <v>RM Eight West</v>
      </c>
      <c r="P162">
        <f>_xlfn.IFNA(VLOOKUP(A162,LookupTable!A$1:O$200,6,FALSE),VLOOKUP(B162,LookupTable!A$1:O$200,6,FALSE))</f>
        <v>45.570360000000001</v>
      </c>
      <c r="Q162">
        <f>_xlfn.IFNA(VLOOKUP(A162,LookupTable!A$1:O$200,7,FALSE),VLOOKUP(B162,LookupTable!A$1:O$200,7,FALSE))</f>
        <v>-122.74039</v>
      </c>
      <c r="R162" t="str">
        <f>_xlfn.IFNA(VLOOKUP(A162,LookupTable!A$1:O$200,9,FALSE),VLOOKUP(B162,LookupTable!A$1:O$200,9,FALSE))</f>
        <v>NULL</v>
      </c>
      <c r="S162" t="str">
        <f>_xlfn.IFNA(VLOOKUP(A162,LookupTable!A$1:O$200,10,FALSE),VLOOKUP(B162,LookupTable!A$1:O$200,10,FALSE))</f>
        <v>NULL</v>
      </c>
      <c r="T162" t="str">
        <f>_xlfn.IFNA(VLOOKUP(A162,LookupTable!A$1:O$200,11,FALSE),VLOOKUP(B162,LookupTable!A$1:O$200,11,FALSE))</f>
        <v>NULL</v>
      </c>
      <c r="U162" t="str">
        <f>_xlfn.IFNA(VLOOKUP(A162,LookupTable!A$1:O$200,12,FALSE),VLOOKUP(B162,LookupTable!A$1:O$200,12,FALSE))</f>
        <v>NULL</v>
      </c>
      <c r="V162" t="str">
        <f>_xlfn.IFNA(VLOOKUP(A162,LookupTable!A$1:O$200,13,FALSE),VLOOKUP(B162,LookupTable!A$1:O$200,13,FALSE))</f>
        <v>NULL</v>
      </c>
      <c r="W162" t="str">
        <f>_xlfn.IFNA(VLOOKUP(A162,LookupTable!A$1:O$200,14,FALSE),VLOOKUP(B162,LookupTable!A$1:O$200,14,FALSE))</f>
        <v>NULL</v>
      </c>
      <c r="X162" t="str">
        <f>_xlfn.IFNA(VLOOKUP(A162,LookupTable!A$1:O$200,15,FALSE),VLOOKUP(B162,LookupTable!A$1:O$200,15,FALSE))</f>
        <v>NULL</v>
      </c>
    </row>
    <row r="163" spans="1:24" x14ac:dyDescent="0.25">
      <c r="A163" t="s">
        <v>280</v>
      </c>
      <c r="B163" t="s">
        <v>281</v>
      </c>
      <c r="C163">
        <v>885</v>
      </c>
      <c r="D163" t="s">
        <v>9</v>
      </c>
      <c r="E163" t="s">
        <v>9</v>
      </c>
      <c r="F163" t="b">
        <v>0</v>
      </c>
      <c r="G163" t="b">
        <v>0</v>
      </c>
      <c r="L163" t="str">
        <f>_xlfn.IFNA(VLOOKUP(A163,LookupTable!A$1:O$200,1,FALSE),VLOOKUP(B163,LookupTable!A$1:O$200,1,FALSE))</f>
        <v>A150484</v>
      </c>
      <c r="M163" t="str">
        <f>_xlfn.IFNA(VLOOKUP(A163,LookupTable!A$1:O$200,2,FALSE),VLOOKUP(B163,LookupTable!A$1:O$200,2,FALSE))</f>
        <v>RM1NW F2.3</v>
      </c>
      <c r="N163" t="str">
        <f>_xlfn.IFNA(VLOOKUP(A163,LookupTable!A$1:O$200,3,FALSE),VLOOKUP(B163,LookupTable!A$1:O$200,3,FALSE))</f>
        <v>PH 2014 EDA</v>
      </c>
      <c r="O163" t="str">
        <f>_xlfn.IFNA(VLOOKUP(A163,LookupTable!A$1:O$200,5,FALSE),VLOOKUP(B163,LookupTable!A$1:O$200,5,FALSE))</f>
        <v>RM 1 NW</v>
      </c>
      <c r="P163">
        <f>_xlfn.IFNA(VLOOKUP(A163,LookupTable!A$1:O$200,6,FALSE),VLOOKUP(B163,LookupTable!A$1:O$200,6,FALSE))</f>
        <v>45.6419</v>
      </c>
      <c r="Q163">
        <f>_xlfn.IFNA(VLOOKUP(A163,LookupTable!A$1:O$200,7,FALSE),VLOOKUP(B163,LookupTable!A$1:O$200,7,FALSE))</f>
        <v>-122.77966670000001</v>
      </c>
      <c r="R163" t="str">
        <f>_xlfn.IFNA(VLOOKUP(A163,LookupTable!A$1:O$200,9,FALSE),VLOOKUP(B163,LookupTable!A$1:O$200,9,FALSE))</f>
        <v>A150392</v>
      </c>
      <c r="S163" t="str">
        <f>_xlfn.IFNA(VLOOKUP(A163,LookupTable!A$1:O$200,10,FALSE),VLOOKUP(B163,LookupTable!A$1:O$200,10,FALSE))</f>
        <v>RM1NW F2</v>
      </c>
      <c r="T163" t="str">
        <f>_xlfn.IFNA(VLOOKUP(A163,LookupTable!A$1:O$200,11,FALSE),VLOOKUP(B163,LookupTable!A$1:O$200,11,FALSE))</f>
        <v>RM 1 NW</v>
      </c>
      <c r="U163">
        <f>_xlfn.IFNA(VLOOKUP(A163,LookupTable!A$1:O$200,12,FALSE),VLOOKUP(B163,LookupTable!A$1:O$200,12,FALSE))</f>
        <v>45.6419</v>
      </c>
      <c r="V163">
        <f>_xlfn.IFNA(VLOOKUP(A163,LookupTable!A$1:O$200,13,FALSE),VLOOKUP(B163,LookupTable!A$1:O$200,13,FALSE))</f>
        <v>-122.77966670000001</v>
      </c>
      <c r="W163" t="str">
        <f>_xlfn.IFNA(VLOOKUP(A163,LookupTable!A$1:O$200,14,FALSE),VLOOKUP(B163,LookupTable!A$1:O$200,14,FALSE))</f>
        <v>GC-MS - RTL DRS Screening - 1418 analytes, GC-QQQ - 55 PAHs</v>
      </c>
      <c r="X163" t="str">
        <f>_xlfn.IFNA(VLOOKUP(A163,LookupTable!A$1:O$200,15,FALSE),VLOOKUP(B163,LookupTable!A$1:O$200,15,FALSE))</f>
        <v>GC-MS - RTL DRS Screening - 1418 analytes, GC-QQQ - 55 PAHs</v>
      </c>
    </row>
    <row r="164" spans="1:24" x14ac:dyDescent="0.25">
      <c r="A164" t="s">
        <v>282</v>
      </c>
      <c r="B164" t="s">
        <v>163</v>
      </c>
      <c r="C164">
        <v>798</v>
      </c>
      <c r="D164" t="s">
        <v>9</v>
      </c>
      <c r="E164" t="s">
        <v>9</v>
      </c>
      <c r="F164" t="b">
        <v>0</v>
      </c>
      <c r="G164" t="b">
        <v>1</v>
      </c>
      <c r="L164" t="str">
        <f>_xlfn.IFNA(VLOOKUP(A164,LookupTable!A$1:O$200,1,FALSE),VLOOKUP(B164,LookupTable!A$1:O$200,1,FALSE))</f>
        <v>A140384</v>
      </c>
      <c r="M164" t="str">
        <f>_xlfn.IFNA(VLOOKUP(A164,LookupTable!A$1:O$200,2,FALSE),VLOOKUP(B164,LookupTable!A$1:O$200,2,FALSE))</f>
        <v>3.5W EDA</v>
      </c>
      <c r="N164" t="str">
        <f>_xlfn.IFNA(VLOOKUP(A164,LookupTable!A$1:O$200,3,FALSE),VLOOKUP(B164,LookupTable!A$1:O$200,3,FALSE))</f>
        <v>Portland Harbor 2014</v>
      </c>
      <c r="O164" t="str">
        <f>_xlfn.IFNA(VLOOKUP(A164,LookupTable!A$1:O$200,5,FALSE),VLOOKUP(B164,LookupTable!A$1:O$200,5,FALSE))</f>
        <v>Sauvie West</v>
      </c>
      <c r="P164">
        <f>_xlfn.IFNA(VLOOKUP(A164,LookupTable!A$1:O$200,6,FALSE),VLOOKUP(B164,LookupTable!A$1:O$200,6,FALSE))</f>
        <v>45.597909999999999</v>
      </c>
      <c r="Q164">
        <f>_xlfn.IFNA(VLOOKUP(A164,LookupTable!A$1:O$200,7,FALSE),VLOOKUP(B164,LookupTable!A$1:O$200,7,FALSE))</f>
        <v>-122.78128</v>
      </c>
      <c r="R164" t="str">
        <f>_xlfn.IFNA(VLOOKUP(A164,LookupTable!A$1:O$200,9,FALSE),VLOOKUP(B164,LookupTable!A$1:O$200,9,FALSE))</f>
        <v>NULL</v>
      </c>
      <c r="S164" t="str">
        <f>_xlfn.IFNA(VLOOKUP(A164,LookupTable!A$1:O$200,10,FALSE),VLOOKUP(B164,LookupTable!A$1:O$200,10,FALSE))</f>
        <v>NULL</v>
      </c>
      <c r="T164" t="str">
        <f>_xlfn.IFNA(VLOOKUP(A164,LookupTable!A$1:O$200,11,FALSE),VLOOKUP(B164,LookupTable!A$1:O$200,11,FALSE))</f>
        <v>NULL</v>
      </c>
      <c r="U164" t="str">
        <f>_xlfn.IFNA(VLOOKUP(A164,LookupTable!A$1:O$200,12,FALSE),VLOOKUP(B164,LookupTable!A$1:O$200,12,FALSE))</f>
        <v>NULL</v>
      </c>
      <c r="V164" t="str">
        <f>_xlfn.IFNA(VLOOKUP(A164,LookupTable!A$1:O$200,13,FALSE),VLOOKUP(B164,LookupTable!A$1:O$200,13,FALSE))</f>
        <v>NULL</v>
      </c>
      <c r="W164" t="str">
        <f>_xlfn.IFNA(VLOOKUP(A164,LookupTable!A$1:O$200,14,FALSE),VLOOKUP(B164,LookupTable!A$1:O$200,14,FALSE))</f>
        <v>GC-ECD-Pesticides-PE-WB SOP 404.05, GC-MS - RTL DRS Screening - 1299 analytes, GC-MS - RTL DRS Screening - 1418 analytes, GC-QQQ - 55 PAHs, GC-QQQ - 62 PAHs, SARL Submission</v>
      </c>
      <c r="X164" t="str">
        <f>_xlfn.IFNA(VLOOKUP(A164,LookupTable!A$1:O$200,15,FALSE),VLOOKUP(B164,LookupTable!A$1:O$200,15,FALSE))</f>
        <v>NULL</v>
      </c>
    </row>
    <row r="165" spans="1:24" x14ac:dyDescent="0.25">
      <c r="A165" t="s">
        <v>283</v>
      </c>
      <c r="B165" t="s">
        <v>284</v>
      </c>
      <c r="C165">
        <v>853</v>
      </c>
      <c r="D165" t="s">
        <v>9</v>
      </c>
      <c r="E165" t="s">
        <v>9</v>
      </c>
      <c r="F165" t="b">
        <v>0</v>
      </c>
      <c r="G165" t="b">
        <v>0</v>
      </c>
      <c r="L165" t="str">
        <f>_xlfn.IFNA(VLOOKUP(A165,LookupTable!A$1:O$200,1,FALSE),VLOOKUP(B165,LookupTable!A$1:O$200,1,FALSE))</f>
        <v>A150329</v>
      </c>
      <c r="M165" t="str">
        <f>_xlfn.IFNA(VLOOKUP(A165,LookupTable!A$1:O$200,2,FALSE),VLOOKUP(B165,LookupTable!A$1:O$200,2,FALSE))</f>
        <v>Bioassay Blank WB</v>
      </c>
      <c r="N165" t="str">
        <f>_xlfn.IFNA(VLOOKUP(A165,LookupTable!A$1:O$200,3,FALSE),VLOOKUP(B165,LookupTable!A$1:O$200,3,FALSE))</f>
        <v>Silicone WBs 2015</v>
      </c>
      <c r="O165" t="str">
        <f>_xlfn.IFNA(VLOOKUP(A165,LookupTable!A$1:O$200,5,FALSE),VLOOKUP(B165,LookupTable!A$1:O$200,5,FALSE))</f>
        <v>NULL</v>
      </c>
      <c r="P165" t="str">
        <f>_xlfn.IFNA(VLOOKUP(A165,LookupTable!A$1:O$200,6,FALSE),VLOOKUP(B165,LookupTable!A$1:O$200,6,FALSE))</f>
        <v>NULL</v>
      </c>
      <c r="Q165" t="str">
        <f>_xlfn.IFNA(VLOOKUP(A165,LookupTable!A$1:O$200,7,FALSE),VLOOKUP(B165,LookupTable!A$1:O$200,7,FALSE))</f>
        <v>NULL</v>
      </c>
      <c r="R165" t="str">
        <f>_xlfn.IFNA(VLOOKUP(A165,LookupTable!A$1:O$200,9,FALSE),VLOOKUP(B165,LookupTable!A$1:O$200,9,FALSE))</f>
        <v>NULL</v>
      </c>
      <c r="S165" t="str">
        <f>_xlfn.IFNA(VLOOKUP(A165,LookupTable!A$1:O$200,10,FALSE),VLOOKUP(B165,LookupTable!A$1:O$200,10,FALSE))</f>
        <v>NULL</v>
      </c>
      <c r="T165" t="str">
        <f>_xlfn.IFNA(VLOOKUP(A165,LookupTable!A$1:O$200,11,FALSE),VLOOKUP(B165,LookupTable!A$1:O$200,11,FALSE))</f>
        <v>NULL</v>
      </c>
      <c r="U165" t="str">
        <f>_xlfn.IFNA(VLOOKUP(A165,LookupTable!A$1:O$200,12,FALSE),VLOOKUP(B165,LookupTable!A$1:O$200,12,FALSE))</f>
        <v>NULL</v>
      </c>
      <c r="V165" t="str">
        <f>_xlfn.IFNA(VLOOKUP(A165,LookupTable!A$1:O$200,13,FALSE),VLOOKUP(B165,LookupTable!A$1:O$200,13,FALSE))</f>
        <v>NULL</v>
      </c>
      <c r="W165" t="str">
        <f>_xlfn.IFNA(VLOOKUP(A165,LookupTable!A$1:O$200,14,FALSE),VLOOKUP(B165,LookupTable!A$1:O$200,14,FALSE))</f>
        <v>NULL</v>
      </c>
      <c r="X165" t="str">
        <f>_xlfn.IFNA(VLOOKUP(A165,LookupTable!A$1:O$200,15,FALSE),VLOOKUP(B165,LookupTable!A$1:O$200,15,FALSE))</f>
        <v>NULL</v>
      </c>
    </row>
    <row r="166" spans="1:24" x14ac:dyDescent="0.25">
      <c r="A166" t="s">
        <v>285</v>
      </c>
      <c r="B166" t="s">
        <v>286</v>
      </c>
      <c r="C166">
        <v>805</v>
      </c>
      <c r="D166" t="s">
        <v>9</v>
      </c>
      <c r="E166" t="s">
        <v>9</v>
      </c>
      <c r="F166" t="b">
        <v>0</v>
      </c>
      <c r="G166" t="b">
        <v>0</v>
      </c>
      <c r="L166" t="str">
        <f>_xlfn.IFNA(VLOOKUP(A166,LookupTable!A$1:O$200,1,FALSE),VLOOKUP(B166,LookupTable!A$1:O$200,1,FALSE))</f>
        <v>A150001</v>
      </c>
      <c r="M166" t="str">
        <f>_xlfn.IFNA(VLOOKUP(A166,LookupTable!A$1:O$200,2,FALSE),VLOOKUP(B166,LookupTable!A$1:O$200,2,FALSE))</f>
        <v>1NW F1 PH14</v>
      </c>
      <c r="N166" t="str">
        <f>_xlfn.IFNA(VLOOKUP(A166,LookupTable!A$1:O$200,3,FALSE),VLOOKUP(B166,LookupTable!A$1:O$200,3,FALSE))</f>
        <v>PH 2014 EDA</v>
      </c>
      <c r="O166" t="str">
        <f>_xlfn.IFNA(VLOOKUP(A166,LookupTable!A$1:O$200,5,FALSE),VLOOKUP(B166,LookupTable!A$1:O$200,5,FALSE))</f>
        <v>NULL</v>
      </c>
      <c r="P166" t="str">
        <f>_xlfn.IFNA(VLOOKUP(A166,LookupTable!A$1:O$200,6,FALSE),VLOOKUP(B166,LookupTable!A$1:O$200,6,FALSE))</f>
        <v>NULL</v>
      </c>
      <c r="Q166" t="str">
        <f>_xlfn.IFNA(VLOOKUP(A166,LookupTable!A$1:O$200,7,FALSE),VLOOKUP(B166,LookupTable!A$1:O$200,7,FALSE))</f>
        <v>NULL</v>
      </c>
      <c r="R166" t="str">
        <f>_xlfn.IFNA(VLOOKUP(A166,LookupTable!A$1:O$200,9,FALSE),VLOOKUP(B166,LookupTable!A$1:O$200,9,FALSE))</f>
        <v>A140383</v>
      </c>
      <c r="S166" t="str">
        <f>_xlfn.IFNA(VLOOKUP(A166,LookupTable!A$1:O$200,10,FALSE),VLOOKUP(B166,LookupTable!A$1:O$200,10,FALSE))</f>
        <v>1NW EDA</v>
      </c>
      <c r="T166" t="str">
        <f>_xlfn.IFNA(VLOOKUP(A166,LookupTable!A$1:O$200,11,FALSE),VLOOKUP(B166,LookupTable!A$1:O$200,11,FALSE))</f>
        <v>RM 1 NW</v>
      </c>
      <c r="U166">
        <f>_xlfn.IFNA(VLOOKUP(A166,LookupTable!A$1:O$200,12,FALSE),VLOOKUP(B166,LookupTable!A$1:O$200,12,FALSE))</f>
        <v>45.6419</v>
      </c>
      <c r="V166">
        <f>_xlfn.IFNA(VLOOKUP(A166,LookupTable!A$1:O$200,13,FALSE),VLOOKUP(B166,LookupTable!A$1:O$200,13,FALSE))</f>
        <v>-122.77966670000001</v>
      </c>
      <c r="W166" t="str">
        <f>_xlfn.IFNA(VLOOKUP(A166,LookupTable!A$1:O$200,14,FALSE),VLOOKUP(B166,LookupTable!A$1:O$200,14,FALSE))</f>
        <v>GC-ECD-Pesticides-PE-WB 2015, GC-MS - RTL DRS Screening - 1418 analytes, GC-QQQ - 55 PAHs, SARL Submission</v>
      </c>
      <c r="X166" t="str">
        <f>_xlfn.IFNA(VLOOKUP(A166,LookupTable!A$1:O$200,15,FALSE),VLOOKUP(B166,LookupTable!A$1:O$200,15,FALSE))</f>
        <v>GC-ECD-Pesticides-PE-WB SOP 404.05, GC-MS - RTL DRS Screening - 1299 analytes, GC-MS - RTL DRS Screening - 1418 analytes, GC-QQQ - 55 PAHs, GC-QQQ - 62 PAHs</v>
      </c>
    </row>
    <row r="167" spans="1:24" x14ac:dyDescent="0.25">
      <c r="A167" t="s">
        <v>287</v>
      </c>
      <c r="B167" t="s">
        <v>288</v>
      </c>
      <c r="C167">
        <v>866</v>
      </c>
      <c r="D167" t="s">
        <v>9</v>
      </c>
      <c r="E167" t="s">
        <v>9</v>
      </c>
      <c r="F167" t="b">
        <v>0</v>
      </c>
      <c r="G167" t="b">
        <v>0</v>
      </c>
      <c r="L167" t="str">
        <f>_xlfn.IFNA(VLOOKUP(A167,LookupTable!A$1:O$200,1,FALSE),VLOOKUP(B167,LookupTable!A$1:O$200,1,FALSE))</f>
        <v>A150420</v>
      </c>
      <c r="M167" t="str">
        <f>_xlfn.IFNA(VLOOKUP(A167,LookupTable!A$1:O$200,2,FALSE),VLOOKUP(B167,LookupTable!A$1:O$200,2,FALSE))</f>
        <v>n-hex</v>
      </c>
      <c r="N167" t="str">
        <f>_xlfn.IFNA(VLOOKUP(A167,LookupTable!A$1:O$200,3,FALSE),VLOOKUP(B167,LookupTable!A$1:O$200,3,FALSE))</f>
        <v>PH 2014 EDA</v>
      </c>
      <c r="O167" t="str">
        <f>_xlfn.IFNA(VLOOKUP(A167,LookupTable!A$1:O$200,5,FALSE),VLOOKUP(B167,LookupTable!A$1:O$200,5,FALSE))</f>
        <v>NULL</v>
      </c>
      <c r="P167" t="str">
        <f>_xlfn.IFNA(VLOOKUP(A167,LookupTable!A$1:O$200,6,FALSE),VLOOKUP(B167,LookupTable!A$1:O$200,6,FALSE))</f>
        <v>NULL</v>
      </c>
      <c r="Q167" t="str">
        <f>_xlfn.IFNA(VLOOKUP(A167,LookupTable!A$1:O$200,7,FALSE),VLOOKUP(B167,LookupTable!A$1:O$200,7,FALSE))</f>
        <v>NULL</v>
      </c>
      <c r="R167" t="str">
        <f>_xlfn.IFNA(VLOOKUP(A167,LookupTable!A$1:O$200,9,FALSE),VLOOKUP(B167,LookupTable!A$1:O$200,9,FALSE))</f>
        <v>NULL</v>
      </c>
      <c r="S167" t="str">
        <f>_xlfn.IFNA(VLOOKUP(A167,LookupTable!A$1:O$200,10,FALSE),VLOOKUP(B167,LookupTable!A$1:O$200,10,FALSE))</f>
        <v>NULL</v>
      </c>
      <c r="T167" t="str">
        <f>_xlfn.IFNA(VLOOKUP(A167,LookupTable!A$1:O$200,11,FALSE),VLOOKUP(B167,LookupTable!A$1:O$200,11,FALSE))</f>
        <v>NULL</v>
      </c>
      <c r="U167" t="str">
        <f>_xlfn.IFNA(VLOOKUP(A167,LookupTable!A$1:O$200,12,FALSE),VLOOKUP(B167,LookupTable!A$1:O$200,12,FALSE))</f>
        <v>NULL</v>
      </c>
      <c r="V167" t="str">
        <f>_xlfn.IFNA(VLOOKUP(A167,LookupTable!A$1:O$200,13,FALSE),VLOOKUP(B167,LookupTable!A$1:O$200,13,FALSE))</f>
        <v>NULL</v>
      </c>
      <c r="W167" t="str">
        <f>_xlfn.IFNA(VLOOKUP(A167,LookupTable!A$1:O$200,14,FALSE),VLOOKUP(B167,LookupTable!A$1:O$200,14,FALSE))</f>
        <v>NULL</v>
      </c>
      <c r="X167" t="str">
        <f>_xlfn.IFNA(VLOOKUP(A167,LookupTable!A$1:O$200,15,FALSE),VLOOKUP(B167,LookupTable!A$1:O$200,15,FALSE))</f>
        <v>NULL</v>
      </c>
    </row>
    <row r="168" spans="1:24" x14ac:dyDescent="0.25">
      <c r="A168" t="s">
        <v>289</v>
      </c>
      <c r="B168" t="s">
        <v>290</v>
      </c>
      <c r="C168">
        <v>870</v>
      </c>
      <c r="D168" t="s">
        <v>9</v>
      </c>
      <c r="E168" t="s">
        <v>9</v>
      </c>
      <c r="F168" t="b">
        <v>0</v>
      </c>
      <c r="G168" t="b">
        <v>0</v>
      </c>
      <c r="L168" t="str">
        <f>_xlfn.IFNA(VLOOKUP(A168,LookupTable!A$1:O$200,1,FALSE),VLOOKUP(B168,LookupTable!A$1:O$200,1,FALSE))</f>
        <v>A150423</v>
      </c>
      <c r="M168" t="str">
        <f>_xlfn.IFNA(VLOOKUP(A168,LookupTable!A$1:O$200,2,FALSE),VLOOKUP(B168,LookupTable!A$1:O$200,2,FALSE))</f>
        <v>n-hex F2.3</v>
      </c>
      <c r="N168" t="str">
        <f>_xlfn.IFNA(VLOOKUP(A168,LookupTable!A$1:O$200,3,FALSE),VLOOKUP(B168,LookupTable!A$1:O$200,3,FALSE))</f>
        <v>PH 2014 EDA</v>
      </c>
      <c r="O168" t="str">
        <f>_xlfn.IFNA(VLOOKUP(A168,LookupTable!A$1:O$200,5,FALSE),VLOOKUP(B168,LookupTable!A$1:O$200,5,FALSE))</f>
        <v>NULL</v>
      </c>
      <c r="P168" t="str">
        <f>_xlfn.IFNA(VLOOKUP(A168,LookupTable!A$1:O$200,6,FALSE),VLOOKUP(B168,LookupTable!A$1:O$200,6,FALSE))</f>
        <v>NULL</v>
      </c>
      <c r="Q168" t="str">
        <f>_xlfn.IFNA(VLOOKUP(A168,LookupTable!A$1:O$200,7,FALSE),VLOOKUP(B168,LookupTable!A$1:O$200,7,FALSE))</f>
        <v>NULL</v>
      </c>
      <c r="R168" t="str">
        <f>_xlfn.IFNA(VLOOKUP(A168,LookupTable!A$1:O$200,9,FALSE),VLOOKUP(B168,LookupTable!A$1:O$200,9,FALSE))</f>
        <v>A150420</v>
      </c>
      <c r="S168" t="str">
        <f>_xlfn.IFNA(VLOOKUP(A168,LookupTable!A$1:O$200,10,FALSE),VLOOKUP(B168,LookupTable!A$1:O$200,10,FALSE))</f>
        <v>n-hex</v>
      </c>
      <c r="T168" t="str">
        <f>_xlfn.IFNA(VLOOKUP(A168,LookupTable!A$1:O$200,11,FALSE),VLOOKUP(B168,LookupTable!A$1:O$200,11,FALSE))</f>
        <v>NULL</v>
      </c>
      <c r="U168" t="str">
        <f>_xlfn.IFNA(VLOOKUP(A168,LookupTable!A$1:O$200,12,FALSE),VLOOKUP(B168,LookupTable!A$1:O$200,12,FALSE))</f>
        <v>NULL</v>
      </c>
      <c r="V168" t="str">
        <f>_xlfn.IFNA(VLOOKUP(A168,LookupTable!A$1:O$200,13,FALSE),VLOOKUP(B168,LookupTable!A$1:O$200,13,FALSE))</f>
        <v>NULL</v>
      </c>
      <c r="W168" t="str">
        <f>_xlfn.IFNA(VLOOKUP(A168,LookupTable!A$1:O$200,14,FALSE),VLOOKUP(B168,LookupTable!A$1:O$200,14,FALSE))</f>
        <v>NULL</v>
      </c>
      <c r="X168" t="str">
        <f>_xlfn.IFNA(VLOOKUP(A168,LookupTable!A$1:O$200,15,FALSE),VLOOKUP(B168,LookupTable!A$1:O$200,15,FALSE))</f>
        <v>NULL</v>
      </c>
    </row>
    <row r="169" spans="1:24" x14ac:dyDescent="0.25">
      <c r="A169" t="s">
        <v>291</v>
      </c>
      <c r="B169" t="s">
        <v>292</v>
      </c>
      <c r="C169">
        <v>865</v>
      </c>
      <c r="D169" t="s">
        <v>9</v>
      </c>
      <c r="E169" t="s">
        <v>9</v>
      </c>
      <c r="F169" t="b">
        <v>0</v>
      </c>
      <c r="G169" t="b">
        <v>0</v>
      </c>
      <c r="L169" t="str">
        <f>_xlfn.IFNA(VLOOKUP(A169,LookupTable!A$1:O$200,1,FALSE),VLOOKUP(B169,LookupTable!A$1:O$200,1,FALSE))</f>
        <v>A150401</v>
      </c>
      <c r="M169" t="str">
        <f>_xlfn.IFNA(VLOOKUP(A169,LookupTable!A$1:O$200,2,FALSE),VLOOKUP(B169,LookupTable!A$1:O$200,2,FALSE))</f>
        <v>RM18.5 F3</v>
      </c>
      <c r="N169" t="str">
        <f>_xlfn.IFNA(VLOOKUP(A169,LookupTable!A$1:O$200,3,FALSE),VLOOKUP(B169,LookupTable!A$1:O$200,3,FALSE))</f>
        <v>PH 2014 EDA</v>
      </c>
      <c r="O169" t="str">
        <f>_xlfn.IFNA(VLOOKUP(A169,LookupTable!A$1:O$200,5,FALSE),VLOOKUP(B169,LookupTable!A$1:O$200,5,FALSE))</f>
        <v>Johnson Creek</v>
      </c>
      <c r="P169">
        <f>_xlfn.IFNA(VLOOKUP(A169,LookupTable!A$1:O$200,6,FALSE),VLOOKUP(B169,LookupTable!A$1:O$200,6,FALSE))</f>
        <v>45.436950000000003</v>
      </c>
      <c r="Q169">
        <f>_xlfn.IFNA(VLOOKUP(A169,LookupTable!A$1:O$200,7,FALSE),VLOOKUP(B169,LookupTable!A$1:O$200,7,FALSE))</f>
        <v>-122.64668330000001</v>
      </c>
      <c r="R169" t="str">
        <f>_xlfn.IFNA(VLOOKUP(A169,LookupTable!A$1:O$200,9,FALSE),VLOOKUP(B169,LookupTable!A$1:O$200,9,FALSE))</f>
        <v>A140386</v>
      </c>
      <c r="S169" t="str">
        <f>_xlfn.IFNA(VLOOKUP(A169,LookupTable!A$1:O$200,10,FALSE),VLOOKUP(B169,LookupTable!A$1:O$200,10,FALSE))</f>
        <v>18.5 EDA</v>
      </c>
      <c r="T169" t="str">
        <f>_xlfn.IFNA(VLOOKUP(A169,LookupTable!A$1:O$200,11,FALSE),VLOOKUP(B169,LookupTable!A$1:O$200,11,FALSE))</f>
        <v>Johnson Creek</v>
      </c>
      <c r="U169">
        <f>_xlfn.IFNA(VLOOKUP(A169,LookupTable!A$1:O$200,12,FALSE),VLOOKUP(B169,LookupTable!A$1:O$200,12,FALSE))</f>
        <v>45.436950000000003</v>
      </c>
      <c r="V169">
        <f>_xlfn.IFNA(VLOOKUP(A169,LookupTable!A$1:O$200,13,FALSE),VLOOKUP(B169,LookupTable!A$1:O$200,13,FALSE))</f>
        <v>-122.64668330000001</v>
      </c>
      <c r="W169" t="str">
        <f>_xlfn.IFNA(VLOOKUP(A169,LookupTable!A$1:O$200,14,FALSE),VLOOKUP(B169,LookupTable!A$1:O$200,14,FALSE))</f>
        <v>GC-MS - RTL DRS Screening - 1418 analytes, GC-QQQ - 55 PAHs</v>
      </c>
      <c r="X169" t="str">
        <f>_xlfn.IFNA(VLOOKUP(A169,LookupTable!A$1:O$200,15,FALSE),VLOOKUP(B169,LookupTable!A$1:O$200,15,FALSE))</f>
        <v>GC-ECD-Pesticides-PE-WB SOP 404.05, GC-MS - RTL DRS Screening - 1299 analytes, GC-MS - RTL DRS Screening - 1418 analytes, GC-QQQ - 55 PAHs, GC-QQQ - 62 PAHs</v>
      </c>
    </row>
    <row r="170" spans="1:24" x14ac:dyDescent="0.25">
      <c r="A170" t="s">
        <v>293</v>
      </c>
      <c r="B170" t="s">
        <v>294</v>
      </c>
      <c r="C170">
        <v>800</v>
      </c>
      <c r="D170" t="s">
        <v>9</v>
      </c>
      <c r="E170" t="s">
        <v>9</v>
      </c>
      <c r="F170" t="b">
        <v>0</v>
      </c>
      <c r="G170" t="b">
        <v>1</v>
      </c>
      <c r="L170" t="str">
        <f>_xlfn.IFNA(VLOOKUP(A170,LookupTable!A$1:O$200,1,FALSE),VLOOKUP(B170,LookupTable!A$1:O$200,1,FALSE))</f>
        <v>A140386</v>
      </c>
      <c r="M170" t="str">
        <f>_xlfn.IFNA(VLOOKUP(A170,LookupTable!A$1:O$200,2,FALSE),VLOOKUP(B170,LookupTable!A$1:O$200,2,FALSE))</f>
        <v>18.5 EDA</v>
      </c>
      <c r="N170" t="str">
        <f>_xlfn.IFNA(VLOOKUP(A170,LookupTable!A$1:O$200,3,FALSE),VLOOKUP(B170,LookupTable!A$1:O$200,3,FALSE))</f>
        <v>Portland Harbor 2014</v>
      </c>
      <c r="O170" t="str">
        <f>_xlfn.IFNA(VLOOKUP(A170,LookupTable!A$1:O$200,5,FALSE),VLOOKUP(B170,LookupTable!A$1:O$200,5,FALSE))</f>
        <v>Johnson Creek</v>
      </c>
      <c r="P170">
        <f>_xlfn.IFNA(VLOOKUP(A170,LookupTable!A$1:O$200,6,FALSE),VLOOKUP(B170,LookupTable!A$1:O$200,6,FALSE))</f>
        <v>45.436950000000003</v>
      </c>
      <c r="Q170">
        <f>_xlfn.IFNA(VLOOKUP(A170,LookupTable!A$1:O$200,7,FALSE),VLOOKUP(B170,LookupTable!A$1:O$200,7,FALSE))</f>
        <v>-122.64668330000001</v>
      </c>
      <c r="R170" t="str">
        <f>_xlfn.IFNA(VLOOKUP(A170,LookupTable!A$1:O$200,9,FALSE),VLOOKUP(B170,LookupTable!A$1:O$200,9,FALSE))</f>
        <v>NULL</v>
      </c>
      <c r="S170" t="str">
        <f>_xlfn.IFNA(VLOOKUP(A170,LookupTable!A$1:O$200,10,FALSE),VLOOKUP(B170,LookupTable!A$1:O$200,10,FALSE))</f>
        <v>NULL</v>
      </c>
      <c r="T170" t="str">
        <f>_xlfn.IFNA(VLOOKUP(A170,LookupTable!A$1:O$200,11,FALSE),VLOOKUP(B170,LookupTable!A$1:O$200,11,FALSE))</f>
        <v>NULL</v>
      </c>
      <c r="U170" t="str">
        <f>_xlfn.IFNA(VLOOKUP(A170,LookupTable!A$1:O$200,12,FALSE),VLOOKUP(B170,LookupTable!A$1:O$200,12,FALSE))</f>
        <v>NULL</v>
      </c>
      <c r="V170" t="str">
        <f>_xlfn.IFNA(VLOOKUP(A170,LookupTable!A$1:O$200,13,FALSE),VLOOKUP(B170,LookupTable!A$1:O$200,13,FALSE))</f>
        <v>NULL</v>
      </c>
      <c r="W170" t="str">
        <f>_xlfn.IFNA(VLOOKUP(A170,LookupTable!A$1:O$200,14,FALSE),VLOOKUP(B170,LookupTable!A$1:O$200,14,FALSE))</f>
        <v>GC-ECD-Pesticides-PE-WB SOP 404.05, GC-MS - RTL DRS Screening - 1299 analytes, GC-MS - RTL DRS Screening - 1418 analytes, GC-QQQ - 55 PAHs, GC-QQQ - 62 PAHs</v>
      </c>
      <c r="X170" t="str">
        <f>_xlfn.IFNA(VLOOKUP(A170,LookupTable!A$1:O$200,15,FALSE),VLOOKUP(B170,LookupTable!A$1:O$200,15,FALSE))</f>
        <v>NULL</v>
      </c>
    </row>
    <row r="171" spans="1:24" x14ac:dyDescent="0.25">
      <c r="A171" t="s">
        <v>295</v>
      </c>
      <c r="B171" t="s">
        <v>296</v>
      </c>
      <c r="C171">
        <v>899</v>
      </c>
      <c r="D171" t="s">
        <v>9</v>
      </c>
      <c r="E171" t="s">
        <v>9</v>
      </c>
      <c r="F171" t="b">
        <v>0</v>
      </c>
      <c r="G171" t="b">
        <v>0</v>
      </c>
      <c r="L171" t="str">
        <f>_xlfn.IFNA(VLOOKUP(A171,LookupTable!A$1:O$200,1,FALSE),VLOOKUP(B171,LookupTable!A$1:O$200,1,FALSE))</f>
        <v>A160152</v>
      </c>
      <c r="M171" t="str">
        <f>_xlfn.IFNA(VLOOKUP(A171,LookupTable!A$1:O$200,2,FALSE),VLOOKUP(B171,LookupTable!A$1:O$200,2,FALSE))</f>
        <v>RM3.5W NP REC</v>
      </c>
      <c r="N171" t="str">
        <f>_xlfn.IFNA(VLOOKUP(A171,LookupTable!A$1:O$200,3,FALSE),VLOOKUP(B171,LookupTable!A$1:O$200,3,FALSE))</f>
        <v>PH 2014 EDA</v>
      </c>
      <c r="O171" t="str">
        <f>_xlfn.IFNA(VLOOKUP(A171,LookupTable!A$1:O$200,5,FALSE),VLOOKUP(B171,LookupTable!A$1:O$200,5,FALSE))</f>
        <v>Sauvie West</v>
      </c>
      <c r="P171">
        <f>_xlfn.IFNA(VLOOKUP(A171,LookupTable!A$1:O$200,6,FALSE),VLOOKUP(B171,LookupTable!A$1:O$200,6,FALSE))</f>
        <v>45.597909999999999</v>
      </c>
      <c r="Q171">
        <f>_xlfn.IFNA(VLOOKUP(A171,LookupTable!A$1:O$200,7,FALSE),VLOOKUP(B171,LookupTable!A$1:O$200,7,FALSE))</f>
        <v>-122.78128</v>
      </c>
      <c r="R171" t="str">
        <f>_xlfn.IFNA(VLOOKUP(A171,LookupTable!A$1:O$200,9,FALSE),VLOOKUP(B171,LookupTable!A$1:O$200,9,FALSE))</f>
        <v>A150260</v>
      </c>
      <c r="S171" t="str">
        <f>_xlfn.IFNA(VLOOKUP(A171,LookupTable!A$1:O$200,10,FALSE),VLOOKUP(B171,LookupTable!A$1:O$200,10,FALSE))</f>
        <v>RM3.5W F1</v>
      </c>
      <c r="T171" t="str">
        <f>_xlfn.IFNA(VLOOKUP(A171,LookupTable!A$1:O$200,11,FALSE),VLOOKUP(B171,LookupTable!A$1:O$200,11,FALSE))</f>
        <v>Sauvie West</v>
      </c>
      <c r="U171">
        <f>_xlfn.IFNA(VLOOKUP(A171,LookupTable!A$1:O$200,12,FALSE),VLOOKUP(B171,LookupTable!A$1:O$200,12,FALSE))</f>
        <v>45.597909999999999</v>
      </c>
      <c r="V171">
        <f>_xlfn.IFNA(VLOOKUP(A171,LookupTable!A$1:O$200,13,FALSE),VLOOKUP(B171,LookupTable!A$1:O$200,13,FALSE))</f>
        <v>-122.78128</v>
      </c>
      <c r="W171" t="str">
        <f>_xlfn.IFNA(VLOOKUP(A171,LookupTable!A$1:O$200,14,FALSE),VLOOKUP(B171,LookupTable!A$1:O$200,14,FALSE))</f>
        <v>SARL Submission</v>
      </c>
      <c r="X171" t="str">
        <f>_xlfn.IFNA(VLOOKUP(A171,LookupTable!A$1:O$200,15,FALSE),VLOOKUP(B171,LookupTable!A$1:O$200,15,FALSE))</f>
        <v>GC-MS - RTL DRS Screening - 1418 analytes, GC-QQQ - 55 PAHs, SARL Submission</v>
      </c>
    </row>
    <row r="172" spans="1:24" x14ac:dyDescent="0.25">
      <c r="A172" t="s">
        <v>297</v>
      </c>
      <c r="B172" t="s">
        <v>298</v>
      </c>
      <c r="C172">
        <v>851</v>
      </c>
      <c r="D172" t="s">
        <v>9</v>
      </c>
      <c r="E172" t="s">
        <v>9</v>
      </c>
      <c r="F172" t="b">
        <v>0</v>
      </c>
      <c r="G172" t="b">
        <v>0</v>
      </c>
      <c r="L172" t="str">
        <f>_xlfn.IFNA(VLOOKUP(A172,LookupTable!A$1:O$200,1,FALSE),VLOOKUP(B172,LookupTable!A$1:O$200,1,FALSE))</f>
        <v>A150319</v>
      </c>
      <c r="M172" t="str">
        <f>_xlfn.IFNA(VLOOKUP(A172,LookupTable!A$1:O$200,2,FALSE),VLOOKUP(B172,LookupTable!A$1:O$200,2,FALSE))</f>
        <v>FA + SM10</v>
      </c>
      <c r="N172" t="str">
        <f>_xlfn.IFNA(VLOOKUP(A172,LookupTable!A$1:O$200,3,FALSE),VLOOKUP(B172,LookupTable!A$1:O$200,3,FALSE))</f>
        <v>PH 2014 EDA</v>
      </c>
      <c r="O172" t="str">
        <f>_xlfn.IFNA(VLOOKUP(A172,LookupTable!A$1:O$200,5,FALSE),VLOOKUP(B172,LookupTable!A$1:O$200,5,FALSE))</f>
        <v>NULL</v>
      </c>
      <c r="P172" t="str">
        <f>_xlfn.IFNA(VLOOKUP(A172,LookupTable!A$1:O$200,6,FALSE),VLOOKUP(B172,LookupTable!A$1:O$200,6,FALSE))</f>
        <v>NULL</v>
      </c>
      <c r="Q172" t="str">
        <f>_xlfn.IFNA(VLOOKUP(A172,LookupTable!A$1:O$200,7,FALSE),VLOOKUP(B172,LookupTable!A$1:O$200,7,FALSE))</f>
        <v>NULL</v>
      </c>
      <c r="R172" t="str">
        <f>_xlfn.IFNA(VLOOKUP(A172,LookupTable!A$1:O$200,9,FALSE),VLOOKUP(B172,LookupTable!A$1:O$200,9,FALSE))</f>
        <v>NULL</v>
      </c>
      <c r="S172" t="str">
        <f>_xlfn.IFNA(VLOOKUP(A172,LookupTable!A$1:O$200,10,FALSE),VLOOKUP(B172,LookupTable!A$1:O$200,10,FALSE))</f>
        <v>NULL</v>
      </c>
      <c r="T172" t="str">
        <f>_xlfn.IFNA(VLOOKUP(A172,LookupTable!A$1:O$200,11,FALSE),VLOOKUP(B172,LookupTable!A$1:O$200,11,FALSE))</f>
        <v>NULL</v>
      </c>
      <c r="U172" t="str">
        <f>_xlfn.IFNA(VLOOKUP(A172,LookupTable!A$1:O$200,12,FALSE),VLOOKUP(B172,LookupTable!A$1:O$200,12,FALSE))</f>
        <v>NULL</v>
      </c>
      <c r="V172" t="str">
        <f>_xlfn.IFNA(VLOOKUP(A172,LookupTable!A$1:O$200,13,FALSE),VLOOKUP(B172,LookupTable!A$1:O$200,13,FALSE))</f>
        <v>NULL</v>
      </c>
      <c r="W172" t="str">
        <f>_xlfn.IFNA(VLOOKUP(A172,LookupTable!A$1:O$200,14,FALSE),VLOOKUP(B172,LookupTable!A$1:O$200,14,FALSE))</f>
        <v>SARL Submission</v>
      </c>
      <c r="X172" t="str">
        <f>_xlfn.IFNA(VLOOKUP(A172,LookupTable!A$1:O$200,15,FALSE),VLOOKUP(B172,LookupTable!A$1:O$200,15,FALSE))</f>
        <v>NULL</v>
      </c>
    </row>
    <row r="173" spans="1:24" x14ac:dyDescent="0.25">
      <c r="A173" t="s">
        <v>299</v>
      </c>
      <c r="B173" t="s">
        <v>300</v>
      </c>
      <c r="C173">
        <v>852</v>
      </c>
      <c r="D173" t="s">
        <v>9</v>
      </c>
      <c r="E173" t="s">
        <v>9</v>
      </c>
      <c r="F173" t="b">
        <v>0</v>
      </c>
      <c r="G173" t="b">
        <v>0</v>
      </c>
      <c r="L173" t="str">
        <f>_xlfn.IFNA(VLOOKUP(A173,LookupTable!A$1:O$200,1,FALSE),VLOOKUP(B173,LookupTable!A$1:O$200,1,FALSE))</f>
        <v>A150320</v>
      </c>
      <c r="M173" t="str">
        <f>_xlfn.IFNA(VLOOKUP(A173,LookupTable!A$1:O$200,2,FALSE),VLOOKUP(B173,LookupTable!A$1:O$200,2,FALSE))</f>
        <v>SolvExch8.9.15</v>
      </c>
      <c r="N173" t="str">
        <f>_xlfn.IFNA(VLOOKUP(A173,LookupTable!A$1:O$200,3,FALSE),VLOOKUP(B173,LookupTable!A$1:O$200,3,FALSE))</f>
        <v>PH 2014 EDA</v>
      </c>
      <c r="O173" t="str">
        <f>_xlfn.IFNA(VLOOKUP(A173,LookupTable!A$1:O$200,5,FALSE),VLOOKUP(B173,LookupTable!A$1:O$200,5,FALSE))</f>
        <v>NULL</v>
      </c>
      <c r="P173" t="str">
        <f>_xlfn.IFNA(VLOOKUP(A173,LookupTable!A$1:O$200,6,FALSE),VLOOKUP(B173,LookupTable!A$1:O$200,6,FALSE))</f>
        <v>NULL</v>
      </c>
      <c r="Q173" t="str">
        <f>_xlfn.IFNA(VLOOKUP(A173,LookupTable!A$1:O$200,7,FALSE),VLOOKUP(B173,LookupTable!A$1:O$200,7,FALSE))</f>
        <v>NULL</v>
      </c>
      <c r="R173" t="str">
        <f>_xlfn.IFNA(VLOOKUP(A173,LookupTable!A$1:O$200,9,FALSE),VLOOKUP(B173,LookupTable!A$1:O$200,9,FALSE))</f>
        <v>NULL</v>
      </c>
      <c r="S173" t="str">
        <f>_xlfn.IFNA(VLOOKUP(A173,LookupTable!A$1:O$200,10,FALSE),VLOOKUP(B173,LookupTable!A$1:O$200,10,FALSE))</f>
        <v>NULL</v>
      </c>
      <c r="T173" t="str">
        <f>_xlfn.IFNA(VLOOKUP(A173,LookupTable!A$1:O$200,11,FALSE),VLOOKUP(B173,LookupTable!A$1:O$200,11,FALSE))</f>
        <v>NULL</v>
      </c>
      <c r="U173" t="str">
        <f>_xlfn.IFNA(VLOOKUP(A173,LookupTable!A$1:O$200,12,FALSE),VLOOKUP(B173,LookupTable!A$1:O$200,12,FALSE))</f>
        <v>NULL</v>
      </c>
      <c r="V173" t="str">
        <f>_xlfn.IFNA(VLOOKUP(A173,LookupTable!A$1:O$200,13,FALSE),VLOOKUP(B173,LookupTable!A$1:O$200,13,FALSE))</f>
        <v>NULL</v>
      </c>
      <c r="W173" t="str">
        <f>_xlfn.IFNA(VLOOKUP(A173,LookupTable!A$1:O$200,14,FALSE),VLOOKUP(B173,LookupTable!A$1:O$200,14,FALSE))</f>
        <v>NULL</v>
      </c>
      <c r="X173" t="str">
        <f>_xlfn.IFNA(VLOOKUP(A173,LookupTable!A$1:O$200,15,FALSE),VLOOKUP(B173,LookupTable!A$1:O$200,15,FALSE))</f>
        <v>NULL</v>
      </c>
    </row>
    <row r="174" spans="1:24" x14ac:dyDescent="0.25">
      <c r="A174" t="s">
        <v>301</v>
      </c>
      <c r="B174" t="s">
        <v>302</v>
      </c>
      <c r="C174">
        <v>893</v>
      </c>
      <c r="D174" t="s">
        <v>9</v>
      </c>
      <c r="E174" t="s">
        <v>9</v>
      </c>
      <c r="F174" t="b">
        <v>0</v>
      </c>
      <c r="G174" t="b">
        <v>0</v>
      </c>
      <c r="L174" t="str">
        <f>_xlfn.IFNA(VLOOKUP(A174,LookupTable!A$1:O$200,1,FALSE),VLOOKUP(B174,LookupTable!A$1:O$200,1,FALSE))</f>
        <v>A160143</v>
      </c>
      <c r="M174" t="str">
        <f>_xlfn.IFNA(VLOOKUP(A174,LookupTable!A$1:O$200,2,FALSE),VLOOKUP(B174,LookupTable!A$1:O$200,2,FALSE))</f>
        <v>RM3.5W F1.6</v>
      </c>
      <c r="N174" t="str">
        <f>_xlfn.IFNA(VLOOKUP(A174,LookupTable!A$1:O$200,3,FALSE),VLOOKUP(B174,LookupTable!A$1:O$200,3,FALSE))</f>
        <v>PH 2014 EDA</v>
      </c>
      <c r="O174" t="str">
        <f>_xlfn.IFNA(VLOOKUP(A174,LookupTable!A$1:O$200,5,FALSE),VLOOKUP(B174,LookupTable!A$1:O$200,5,FALSE))</f>
        <v>Sauvie West</v>
      </c>
      <c r="P174">
        <f>_xlfn.IFNA(VLOOKUP(A174,LookupTable!A$1:O$200,6,FALSE),VLOOKUP(B174,LookupTable!A$1:O$200,6,FALSE))</f>
        <v>45.597909999999999</v>
      </c>
      <c r="Q174">
        <f>_xlfn.IFNA(VLOOKUP(A174,LookupTable!A$1:O$200,7,FALSE),VLOOKUP(B174,LookupTable!A$1:O$200,7,FALSE))</f>
        <v>-122.78128</v>
      </c>
      <c r="R174" t="str">
        <f>_xlfn.IFNA(VLOOKUP(A174,LookupTable!A$1:O$200,9,FALSE),VLOOKUP(B174,LookupTable!A$1:O$200,9,FALSE))</f>
        <v>A150260</v>
      </c>
      <c r="S174" t="str">
        <f>_xlfn.IFNA(VLOOKUP(A174,LookupTable!A$1:O$200,10,FALSE),VLOOKUP(B174,LookupTable!A$1:O$200,10,FALSE))</f>
        <v>RM3.5W F1</v>
      </c>
      <c r="T174" t="str">
        <f>_xlfn.IFNA(VLOOKUP(A174,LookupTable!A$1:O$200,11,FALSE),VLOOKUP(B174,LookupTable!A$1:O$200,11,FALSE))</f>
        <v>Sauvie West</v>
      </c>
      <c r="U174">
        <f>_xlfn.IFNA(VLOOKUP(A174,LookupTable!A$1:O$200,12,FALSE),VLOOKUP(B174,LookupTable!A$1:O$200,12,FALSE))</f>
        <v>45.597909999999999</v>
      </c>
      <c r="V174">
        <f>_xlfn.IFNA(VLOOKUP(A174,LookupTable!A$1:O$200,13,FALSE),VLOOKUP(B174,LookupTable!A$1:O$200,13,FALSE))</f>
        <v>-122.78128</v>
      </c>
      <c r="W174" t="str">
        <f>_xlfn.IFNA(VLOOKUP(A174,LookupTable!A$1:O$200,14,FALSE),VLOOKUP(B174,LookupTable!A$1:O$200,14,FALSE))</f>
        <v>GC-MS - RTL DRS Screening - 1418 analytes, SARL Submission</v>
      </c>
      <c r="X174" t="str">
        <f>_xlfn.IFNA(VLOOKUP(A174,LookupTable!A$1:O$200,15,FALSE),VLOOKUP(B174,LookupTable!A$1:O$200,15,FALSE))</f>
        <v>GC-MS - RTL DRS Screening - 1418 analytes, GC-QQQ - 55 PAHs, SARL Submission</v>
      </c>
    </row>
    <row r="175" spans="1:24" x14ac:dyDescent="0.25">
      <c r="A175" t="s">
        <v>303</v>
      </c>
      <c r="B175" t="s">
        <v>304</v>
      </c>
      <c r="C175">
        <v>861</v>
      </c>
      <c r="D175" t="s">
        <v>9</v>
      </c>
      <c r="E175" t="s">
        <v>9</v>
      </c>
      <c r="F175" t="b">
        <v>0</v>
      </c>
      <c r="G175" t="b">
        <v>0</v>
      </c>
      <c r="L175" t="str">
        <f>_xlfn.IFNA(VLOOKUP(A175,LookupTable!A$1:O$200,1,FALSE),VLOOKUP(B175,LookupTable!A$1:O$200,1,FALSE))</f>
        <v>A150398</v>
      </c>
      <c r="M175" t="str">
        <f>_xlfn.IFNA(VLOOKUP(A175,LookupTable!A$1:O$200,2,FALSE),VLOOKUP(B175,LookupTable!A$1:O$200,2,FALSE))</f>
        <v>RM11E F3</v>
      </c>
      <c r="N175" t="str">
        <f>_xlfn.IFNA(VLOOKUP(A175,LookupTable!A$1:O$200,3,FALSE),VLOOKUP(B175,LookupTable!A$1:O$200,3,FALSE))</f>
        <v>PH 2014 EDA</v>
      </c>
      <c r="O175" t="str">
        <f>_xlfn.IFNA(VLOOKUP(A175,LookupTable!A$1:O$200,5,FALSE),VLOOKUP(B175,LookupTable!A$1:O$200,5,FALSE))</f>
        <v>RM 11E</v>
      </c>
      <c r="P175">
        <f>_xlfn.IFNA(VLOOKUP(A175,LookupTable!A$1:O$200,6,FALSE),VLOOKUP(B175,LookupTable!A$1:O$200,6,FALSE))</f>
        <v>45.536532999999999</v>
      </c>
      <c r="Q175">
        <f>_xlfn.IFNA(VLOOKUP(A175,LookupTable!A$1:O$200,7,FALSE),VLOOKUP(B175,LookupTable!A$1:O$200,7,FALSE))</f>
        <v>-122.67715</v>
      </c>
      <c r="R175" t="str">
        <f>_xlfn.IFNA(VLOOKUP(A175,LookupTable!A$1:O$200,9,FALSE),VLOOKUP(B175,LookupTable!A$1:O$200,9,FALSE))</f>
        <v>A140385</v>
      </c>
      <c r="S175" t="str">
        <f>_xlfn.IFNA(VLOOKUP(A175,LookupTable!A$1:O$200,10,FALSE),VLOOKUP(B175,LookupTable!A$1:O$200,10,FALSE))</f>
        <v>11E EDA</v>
      </c>
      <c r="T175" t="str">
        <f>_xlfn.IFNA(VLOOKUP(A175,LookupTable!A$1:O$200,11,FALSE),VLOOKUP(B175,LookupTable!A$1:O$200,11,FALSE))</f>
        <v>RM 11E</v>
      </c>
      <c r="U175">
        <f>_xlfn.IFNA(VLOOKUP(A175,LookupTable!A$1:O$200,12,FALSE),VLOOKUP(B175,LookupTable!A$1:O$200,12,FALSE))</f>
        <v>45.536532999999999</v>
      </c>
      <c r="V175">
        <f>_xlfn.IFNA(VLOOKUP(A175,LookupTable!A$1:O$200,13,FALSE),VLOOKUP(B175,LookupTable!A$1:O$200,13,FALSE))</f>
        <v>-122.67715</v>
      </c>
      <c r="W175" t="str">
        <f>_xlfn.IFNA(VLOOKUP(A175,LookupTable!A$1:O$200,14,FALSE),VLOOKUP(B175,LookupTable!A$1:O$200,14,FALSE))</f>
        <v>GC-MS - RTL DRS Screening - 1418 analytes, GC-QQQ - 55 PAHs</v>
      </c>
      <c r="X175" t="str">
        <f>_xlfn.IFNA(VLOOKUP(A175,LookupTable!A$1:O$200,15,FALSE),VLOOKUP(B175,LookupTable!A$1:O$200,15,FALSE))</f>
        <v>GC-ECD-Pesticides-PE-WB SOP 404.05, GC-MS - RTL DRS Screening - 1299 analytes, GC-MS - RTL DRS Screening - 1418 analytes, GC-QQQ - 55 PAHs, GC-QQQ - 62 PAHs</v>
      </c>
    </row>
    <row r="176" spans="1:24" x14ac:dyDescent="0.25">
      <c r="A176" t="s">
        <v>305</v>
      </c>
      <c r="B176" t="s">
        <v>306</v>
      </c>
      <c r="C176">
        <v>867</v>
      </c>
      <c r="D176" t="s">
        <v>9</v>
      </c>
      <c r="E176" t="s">
        <v>9</v>
      </c>
      <c r="F176" t="b">
        <v>0</v>
      </c>
      <c r="G176" t="b">
        <v>0</v>
      </c>
      <c r="L176" t="str">
        <f>_xlfn.IFNA(VLOOKUP(A176,LookupTable!A$1:O$200,1,FALSE),VLOOKUP(B176,LookupTable!A$1:O$200,1,FALSE))</f>
        <v>A150421</v>
      </c>
      <c r="M176" t="str">
        <f>_xlfn.IFNA(VLOOKUP(A176,LookupTable!A$1:O$200,2,FALSE),VLOOKUP(B176,LookupTable!A$1:O$200,2,FALSE))</f>
        <v>n-hex F2.1</v>
      </c>
      <c r="N176" t="str">
        <f>_xlfn.IFNA(VLOOKUP(A176,LookupTable!A$1:O$200,3,FALSE),VLOOKUP(B176,LookupTable!A$1:O$200,3,FALSE))</f>
        <v>PH 2014 EDA</v>
      </c>
      <c r="O176" t="str">
        <f>_xlfn.IFNA(VLOOKUP(A176,LookupTable!A$1:O$200,5,FALSE),VLOOKUP(B176,LookupTable!A$1:O$200,5,FALSE))</f>
        <v>NULL</v>
      </c>
      <c r="P176" t="str">
        <f>_xlfn.IFNA(VLOOKUP(A176,LookupTable!A$1:O$200,6,FALSE),VLOOKUP(B176,LookupTable!A$1:O$200,6,FALSE))</f>
        <v>NULL</v>
      </c>
      <c r="Q176" t="str">
        <f>_xlfn.IFNA(VLOOKUP(A176,LookupTable!A$1:O$200,7,FALSE),VLOOKUP(B176,LookupTable!A$1:O$200,7,FALSE))</f>
        <v>NULL</v>
      </c>
      <c r="R176" t="str">
        <f>_xlfn.IFNA(VLOOKUP(A176,LookupTable!A$1:O$200,9,FALSE),VLOOKUP(B176,LookupTable!A$1:O$200,9,FALSE))</f>
        <v>A150420</v>
      </c>
      <c r="S176" t="str">
        <f>_xlfn.IFNA(VLOOKUP(A176,LookupTable!A$1:O$200,10,FALSE),VLOOKUP(B176,LookupTable!A$1:O$200,10,FALSE))</f>
        <v>n-hex</v>
      </c>
      <c r="T176" t="str">
        <f>_xlfn.IFNA(VLOOKUP(A176,LookupTable!A$1:O$200,11,FALSE),VLOOKUP(B176,LookupTable!A$1:O$200,11,FALSE))</f>
        <v>NULL</v>
      </c>
      <c r="U176" t="str">
        <f>_xlfn.IFNA(VLOOKUP(A176,LookupTable!A$1:O$200,12,FALSE),VLOOKUP(B176,LookupTable!A$1:O$200,12,FALSE))</f>
        <v>NULL</v>
      </c>
      <c r="V176" t="str">
        <f>_xlfn.IFNA(VLOOKUP(A176,LookupTable!A$1:O$200,13,FALSE),VLOOKUP(B176,LookupTable!A$1:O$200,13,FALSE))</f>
        <v>NULL</v>
      </c>
      <c r="W176" t="str">
        <f>_xlfn.IFNA(VLOOKUP(A176,LookupTable!A$1:O$200,14,FALSE),VLOOKUP(B176,LookupTable!A$1:O$200,14,FALSE))</f>
        <v>NULL</v>
      </c>
      <c r="X176" t="str">
        <f>_xlfn.IFNA(VLOOKUP(A176,LookupTable!A$1:O$200,15,FALSE),VLOOKUP(B176,LookupTable!A$1:O$200,15,FALSE))</f>
        <v>NULL</v>
      </c>
    </row>
    <row r="177" spans="1:24" x14ac:dyDescent="0.25">
      <c r="A177" t="s">
        <v>307</v>
      </c>
      <c r="B177" t="s">
        <v>308</v>
      </c>
      <c r="C177">
        <v>892</v>
      </c>
      <c r="D177" t="s">
        <v>9</v>
      </c>
      <c r="E177" t="s">
        <v>9</v>
      </c>
      <c r="F177" t="b">
        <v>0</v>
      </c>
      <c r="G177" t="b">
        <v>0</v>
      </c>
      <c r="L177" t="str">
        <f>_xlfn.IFNA(VLOOKUP(A177,LookupTable!A$1:O$200,1,FALSE),VLOOKUP(B177,LookupTable!A$1:O$200,1,FALSE))</f>
        <v>A160142</v>
      </c>
      <c r="M177" t="str">
        <f>_xlfn.IFNA(VLOOKUP(A177,LookupTable!A$1:O$200,2,FALSE),VLOOKUP(B177,LookupTable!A$1:O$200,2,FALSE))</f>
        <v>RM3.5W F1.5</v>
      </c>
      <c r="N177" t="str">
        <f>_xlfn.IFNA(VLOOKUP(A177,LookupTable!A$1:O$200,3,FALSE),VLOOKUP(B177,LookupTable!A$1:O$200,3,FALSE))</f>
        <v>PH 2014 EDA</v>
      </c>
      <c r="O177" t="str">
        <f>_xlfn.IFNA(VLOOKUP(A177,LookupTable!A$1:O$200,5,FALSE),VLOOKUP(B177,LookupTable!A$1:O$200,5,FALSE))</f>
        <v>Sauvie West</v>
      </c>
      <c r="P177">
        <f>_xlfn.IFNA(VLOOKUP(A177,LookupTable!A$1:O$200,6,FALSE),VLOOKUP(B177,LookupTable!A$1:O$200,6,FALSE))</f>
        <v>45.597909999999999</v>
      </c>
      <c r="Q177">
        <f>_xlfn.IFNA(VLOOKUP(A177,LookupTable!A$1:O$200,7,FALSE),VLOOKUP(B177,LookupTable!A$1:O$200,7,FALSE))</f>
        <v>-122.78128</v>
      </c>
      <c r="R177" t="str">
        <f>_xlfn.IFNA(VLOOKUP(A177,LookupTable!A$1:O$200,9,FALSE),VLOOKUP(B177,LookupTable!A$1:O$200,9,FALSE))</f>
        <v>A150260</v>
      </c>
      <c r="S177" t="str">
        <f>_xlfn.IFNA(VLOOKUP(A177,LookupTable!A$1:O$200,10,FALSE),VLOOKUP(B177,LookupTable!A$1:O$200,10,FALSE))</f>
        <v>RM3.5W F1</v>
      </c>
      <c r="T177" t="str">
        <f>_xlfn.IFNA(VLOOKUP(A177,LookupTable!A$1:O$200,11,FALSE),VLOOKUP(B177,LookupTable!A$1:O$200,11,FALSE))</f>
        <v>Sauvie West</v>
      </c>
      <c r="U177">
        <f>_xlfn.IFNA(VLOOKUP(A177,LookupTable!A$1:O$200,12,FALSE),VLOOKUP(B177,LookupTable!A$1:O$200,12,FALSE))</f>
        <v>45.597909999999999</v>
      </c>
      <c r="V177">
        <f>_xlfn.IFNA(VLOOKUP(A177,LookupTable!A$1:O$200,13,FALSE),VLOOKUP(B177,LookupTable!A$1:O$200,13,FALSE))</f>
        <v>-122.78128</v>
      </c>
      <c r="W177" t="str">
        <f>_xlfn.IFNA(VLOOKUP(A177,LookupTable!A$1:O$200,14,FALSE),VLOOKUP(B177,LookupTable!A$1:O$200,14,FALSE))</f>
        <v>GC-MS - RTL DRS Screening - 1418 analytes, SARL Submission</v>
      </c>
      <c r="X177" t="str">
        <f>_xlfn.IFNA(VLOOKUP(A177,LookupTable!A$1:O$200,15,FALSE),VLOOKUP(B177,LookupTable!A$1:O$200,15,FALSE))</f>
        <v>GC-MS - RTL DRS Screening - 1418 analytes, GC-QQQ - 55 PAHs, SARL Submission</v>
      </c>
    </row>
    <row r="178" spans="1:24" x14ac:dyDescent="0.25">
      <c r="A178" t="s">
        <v>309</v>
      </c>
      <c r="B178" t="s">
        <v>310</v>
      </c>
      <c r="C178">
        <v>860</v>
      </c>
      <c r="D178" t="s">
        <v>9</v>
      </c>
      <c r="E178" t="s">
        <v>9</v>
      </c>
      <c r="F178" t="b">
        <v>0</v>
      </c>
      <c r="G178" t="b">
        <v>0</v>
      </c>
      <c r="L178" t="str">
        <f>_xlfn.IFNA(VLOOKUP(A178,LookupTable!A$1:O$200,1,FALSE),VLOOKUP(B178,LookupTable!A$1:O$200,1,FALSE))</f>
        <v>A150397</v>
      </c>
      <c r="M178" t="str">
        <f>_xlfn.IFNA(VLOOKUP(A178,LookupTable!A$1:O$200,2,FALSE),VLOOKUP(B178,LookupTable!A$1:O$200,2,FALSE))</f>
        <v>RM11E F2</v>
      </c>
      <c r="N178" t="str">
        <f>_xlfn.IFNA(VLOOKUP(A178,LookupTable!A$1:O$200,3,FALSE),VLOOKUP(B178,LookupTable!A$1:O$200,3,FALSE))</f>
        <v>PH 2014 EDA</v>
      </c>
      <c r="O178" t="str">
        <f>_xlfn.IFNA(VLOOKUP(A178,LookupTable!A$1:O$200,5,FALSE),VLOOKUP(B178,LookupTable!A$1:O$200,5,FALSE))</f>
        <v>RM 11E</v>
      </c>
      <c r="P178">
        <f>_xlfn.IFNA(VLOOKUP(A178,LookupTable!A$1:O$200,6,FALSE),VLOOKUP(B178,LookupTable!A$1:O$200,6,FALSE))</f>
        <v>45.536532999999999</v>
      </c>
      <c r="Q178">
        <f>_xlfn.IFNA(VLOOKUP(A178,LookupTable!A$1:O$200,7,FALSE),VLOOKUP(B178,LookupTable!A$1:O$200,7,FALSE))</f>
        <v>-122.67715</v>
      </c>
      <c r="R178" t="str">
        <f>_xlfn.IFNA(VLOOKUP(A178,LookupTable!A$1:O$200,9,FALSE),VLOOKUP(B178,LookupTable!A$1:O$200,9,FALSE))</f>
        <v>A140385</v>
      </c>
      <c r="S178" t="str">
        <f>_xlfn.IFNA(VLOOKUP(A178,LookupTable!A$1:O$200,10,FALSE),VLOOKUP(B178,LookupTable!A$1:O$200,10,FALSE))</f>
        <v>11E EDA</v>
      </c>
      <c r="T178" t="str">
        <f>_xlfn.IFNA(VLOOKUP(A178,LookupTable!A$1:O$200,11,FALSE),VLOOKUP(B178,LookupTable!A$1:O$200,11,FALSE))</f>
        <v>RM 11E</v>
      </c>
      <c r="U178">
        <f>_xlfn.IFNA(VLOOKUP(A178,LookupTable!A$1:O$200,12,FALSE),VLOOKUP(B178,LookupTable!A$1:O$200,12,FALSE))</f>
        <v>45.536532999999999</v>
      </c>
      <c r="V178">
        <f>_xlfn.IFNA(VLOOKUP(A178,LookupTable!A$1:O$200,13,FALSE),VLOOKUP(B178,LookupTable!A$1:O$200,13,FALSE))</f>
        <v>-122.67715</v>
      </c>
      <c r="W178" t="str">
        <f>_xlfn.IFNA(VLOOKUP(A178,LookupTable!A$1:O$200,14,FALSE),VLOOKUP(B178,LookupTable!A$1:O$200,14,FALSE))</f>
        <v>GC-MS - RTL DRS Screening - 1418 analytes, GC-QQQ - 55 PAHs</v>
      </c>
      <c r="X178" t="str">
        <f>_xlfn.IFNA(VLOOKUP(A178,LookupTable!A$1:O$200,15,FALSE),VLOOKUP(B178,LookupTable!A$1:O$200,15,FALSE))</f>
        <v>GC-ECD-Pesticides-PE-WB SOP 404.05, GC-MS - RTL DRS Screening - 1299 analytes, GC-MS - RTL DRS Screening - 1418 analytes, GC-QQQ - 55 PAHs, GC-QQQ - 62 PAHs</v>
      </c>
    </row>
    <row r="179" spans="1:24" x14ac:dyDescent="0.25">
      <c r="A179" t="s">
        <v>311</v>
      </c>
      <c r="B179" t="s">
        <v>312</v>
      </c>
      <c r="C179">
        <v>881</v>
      </c>
      <c r="D179" t="s">
        <v>9</v>
      </c>
      <c r="E179" t="s">
        <v>9</v>
      </c>
      <c r="F179" t="b">
        <v>0</v>
      </c>
      <c r="G179" t="b">
        <v>0</v>
      </c>
      <c r="L179" t="str">
        <f>_xlfn.IFNA(VLOOKUP(A179,LookupTable!A$1:O$200,1,FALSE),VLOOKUP(B179,LookupTable!A$1:O$200,1,FALSE))</f>
        <v>A150481</v>
      </c>
      <c r="M179" t="str">
        <f>_xlfn.IFNA(VLOOKUP(A179,LookupTable!A$1:O$200,2,FALSE),VLOOKUP(B179,LookupTable!A$1:O$200,2,FALSE))</f>
        <v>RM11E F2.4</v>
      </c>
      <c r="N179" t="str">
        <f>_xlfn.IFNA(VLOOKUP(A179,LookupTable!A$1:O$200,3,FALSE),VLOOKUP(B179,LookupTable!A$1:O$200,3,FALSE))</f>
        <v>PH 2014 EDA</v>
      </c>
      <c r="O179" t="str">
        <f>_xlfn.IFNA(VLOOKUP(A179,LookupTable!A$1:O$200,5,FALSE),VLOOKUP(B179,LookupTable!A$1:O$200,5,FALSE))</f>
        <v>RM 11E</v>
      </c>
      <c r="P179">
        <f>_xlfn.IFNA(VLOOKUP(A179,LookupTable!A$1:O$200,6,FALSE),VLOOKUP(B179,LookupTable!A$1:O$200,6,FALSE))</f>
        <v>45.536532999999999</v>
      </c>
      <c r="Q179">
        <f>_xlfn.IFNA(VLOOKUP(A179,LookupTable!A$1:O$200,7,FALSE),VLOOKUP(B179,LookupTable!A$1:O$200,7,FALSE))</f>
        <v>-122.67715</v>
      </c>
      <c r="R179" t="str">
        <f>_xlfn.IFNA(VLOOKUP(A179,LookupTable!A$1:O$200,9,FALSE),VLOOKUP(B179,LookupTable!A$1:O$200,9,FALSE))</f>
        <v>A150397</v>
      </c>
      <c r="S179" t="str">
        <f>_xlfn.IFNA(VLOOKUP(A179,LookupTable!A$1:O$200,10,FALSE),VLOOKUP(B179,LookupTable!A$1:O$200,10,FALSE))</f>
        <v>RM11E F2</v>
      </c>
      <c r="T179" t="str">
        <f>_xlfn.IFNA(VLOOKUP(A179,LookupTable!A$1:O$200,11,FALSE),VLOOKUP(B179,LookupTable!A$1:O$200,11,FALSE))</f>
        <v>RM 11E</v>
      </c>
      <c r="U179">
        <f>_xlfn.IFNA(VLOOKUP(A179,LookupTable!A$1:O$200,12,FALSE),VLOOKUP(B179,LookupTable!A$1:O$200,12,FALSE))</f>
        <v>45.536532999999999</v>
      </c>
      <c r="V179">
        <f>_xlfn.IFNA(VLOOKUP(A179,LookupTable!A$1:O$200,13,FALSE),VLOOKUP(B179,LookupTable!A$1:O$200,13,FALSE))</f>
        <v>-122.67715</v>
      </c>
      <c r="W179" t="str">
        <f>_xlfn.IFNA(VLOOKUP(A179,LookupTable!A$1:O$200,14,FALSE),VLOOKUP(B179,LookupTable!A$1:O$200,14,FALSE))</f>
        <v>GC-MS - RTL DRS Screening - 1418 analytes, GC-QQQ - 55 PAHs</v>
      </c>
      <c r="X179" t="str">
        <f>_xlfn.IFNA(VLOOKUP(A179,LookupTable!A$1:O$200,15,FALSE),VLOOKUP(B179,LookupTable!A$1:O$200,15,FALSE))</f>
        <v>GC-MS - RTL DRS Screening - 1418 analytes, GC-QQQ - 55 PAHs</v>
      </c>
    </row>
    <row r="180" spans="1:24" x14ac:dyDescent="0.25">
      <c r="A180" t="s">
        <v>313</v>
      </c>
      <c r="B180" t="s">
        <v>314</v>
      </c>
      <c r="C180">
        <v>869</v>
      </c>
      <c r="D180" t="s">
        <v>9</v>
      </c>
      <c r="E180" t="s">
        <v>9</v>
      </c>
      <c r="F180" t="b">
        <v>0</v>
      </c>
      <c r="G180" t="b">
        <v>0</v>
      </c>
      <c r="L180" t="str">
        <f>_xlfn.IFNA(VLOOKUP(A180,LookupTable!A$1:O$200,1,FALSE),VLOOKUP(B180,LookupTable!A$1:O$200,1,FALSE))</f>
        <v>A150422</v>
      </c>
      <c r="M180" t="str">
        <f>_xlfn.IFNA(VLOOKUP(A180,LookupTable!A$1:O$200,2,FALSE),VLOOKUP(B180,LookupTable!A$1:O$200,2,FALSE))</f>
        <v>n-hex F2.2</v>
      </c>
      <c r="N180" t="str">
        <f>_xlfn.IFNA(VLOOKUP(A180,LookupTable!A$1:O$200,3,FALSE),VLOOKUP(B180,LookupTable!A$1:O$200,3,FALSE))</f>
        <v>PH 2014 EDA</v>
      </c>
      <c r="O180" t="str">
        <f>_xlfn.IFNA(VLOOKUP(A180,LookupTable!A$1:O$200,5,FALSE),VLOOKUP(B180,LookupTable!A$1:O$200,5,FALSE))</f>
        <v>NULL</v>
      </c>
      <c r="P180" t="str">
        <f>_xlfn.IFNA(VLOOKUP(A180,LookupTable!A$1:O$200,6,FALSE),VLOOKUP(B180,LookupTable!A$1:O$200,6,FALSE))</f>
        <v>NULL</v>
      </c>
      <c r="Q180" t="str">
        <f>_xlfn.IFNA(VLOOKUP(A180,LookupTable!A$1:O$200,7,FALSE),VLOOKUP(B180,LookupTable!A$1:O$200,7,FALSE))</f>
        <v>NULL</v>
      </c>
      <c r="R180" t="str">
        <f>_xlfn.IFNA(VLOOKUP(A180,LookupTable!A$1:O$200,9,FALSE),VLOOKUP(B180,LookupTable!A$1:O$200,9,FALSE))</f>
        <v>A150420</v>
      </c>
      <c r="S180" t="str">
        <f>_xlfn.IFNA(VLOOKUP(A180,LookupTable!A$1:O$200,10,FALSE),VLOOKUP(B180,LookupTable!A$1:O$200,10,FALSE))</f>
        <v>n-hex</v>
      </c>
      <c r="T180" t="str">
        <f>_xlfn.IFNA(VLOOKUP(A180,LookupTable!A$1:O$200,11,FALSE),VLOOKUP(B180,LookupTable!A$1:O$200,11,FALSE))</f>
        <v>NULL</v>
      </c>
      <c r="U180" t="str">
        <f>_xlfn.IFNA(VLOOKUP(A180,LookupTable!A$1:O$200,12,FALSE),VLOOKUP(B180,LookupTable!A$1:O$200,12,FALSE))</f>
        <v>NULL</v>
      </c>
      <c r="V180" t="str">
        <f>_xlfn.IFNA(VLOOKUP(A180,LookupTable!A$1:O$200,13,FALSE),VLOOKUP(B180,LookupTable!A$1:O$200,13,FALSE))</f>
        <v>NULL</v>
      </c>
      <c r="W180" t="str">
        <f>_xlfn.IFNA(VLOOKUP(A180,LookupTable!A$1:O$200,14,FALSE),VLOOKUP(B180,LookupTable!A$1:O$200,14,FALSE))</f>
        <v>NULL</v>
      </c>
      <c r="X180" t="str">
        <f>_xlfn.IFNA(VLOOKUP(A180,LookupTable!A$1:O$200,15,FALSE),VLOOKUP(B180,LookupTable!A$1:O$200,15,FALSE))</f>
        <v>NULL</v>
      </c>
    </row>
    <row r="181" spans="1:24" x14ac:dyDescent="0.25">
      <c r="A181" t="s">
        <v>315</v>
      </c>
      <c r="B181" t="s">
        <v>316</v>
      </c>
      <c r="C181">
        <v>862</v>
      </c>
      <c r="D181" t="s">
        <v>9</v>
      </c>
      <c r="E181" t="s">
        <v>9</v>
      </c>
      <c r="F181" t="b">
        <v>0</v>
      </c>
      <c r="G181" t="b">
        <v>0</v>
      </c>
      <c r="L181" t="str">
        <f>_xlfn.IFNA(VLOOKUP(A181,LookupTable!A$1:O$200,1,FALSE),VLOOKUP(B181,LookupTable!A$1:O$200,1,FALSE))</f>
        <v>A150399</v>
      </c>
      <c r="M181" t="str">
        <f>_xlfn.IFNA(VLOOKUP(A181,LookupTable!A$1:O$200,2,FALSE),VLOOKUP(B181,LookupTable!A$1:O$200,2,FALSE))</f>
        <v>RM18.5 F1</v>
      </c>
      <c r="N181" t="str">
        <f>_xlfn.IFNA(VLOOKUP(A181,LookupTable!A$1:O$200,3,FALSE),VLOOKUP(B181,LookupTable!A$1:O$200,3,FALSE))</f>
        <v>PH 2014 EDA</v>
      </c>
      <c r="O181" t="str">
        <f>_xlfn.IFNA(VLOOKUP(A181,LookupTable!A$1:O$200,5,FALSE),VLOOKUP(B181,LookupTable!A$1:O$200,5,FALSE))</f>
        <v>Johnson Creek</v>
      </c>
      <c r="P181">
        <f>_xlfn.IFNA(VLOOKUP(A181,LookupTable!A$1:O$200,6,FALSE),VLOOKUP(B181,LookupTable!A$1:O$200,6,FALSE))</f>
        <v>45.436950000000003</v>
      </c>
      <c r="Q181">
        <f>_xlfn.IFNA(VLOOKUP(A181,LookupTable!A$1:O$200,7,FALSE),VLOOKUP(B181,LookupTable!A$1:O$200,7,FALSE))</f>
        <v>-122.64668330000001</v>
      </c>
      <c r="R181" t="str">
        <f>_xlfn.IFNA(VLOOKUP(A181,LookupTable!A$1:O$200,9,FALSE),VLOOKUP(B181,LookupTable!A$1:O$200,9,FALSE))</f>
        <v>A140386</v>
      </c>
      <c r="S181" t="str">
        <f>_xlfn.IFNA(VLOOKUP(A181,LookupTable!A$1:O$200,10,FALSE),VLOOKUP(B181,LookupTable!A$1:O$200,10,FALSE))</f>
        <v>18.5 EDA</v>
      </c>
      <c r="T181" t="str">
        <f>_xlfn.IFNA(VLOOKUP(A181,LookupTable!A$1:O$200,11,FALSE),VLOOKUP(B181,LookupTable!A$1:O$200,11,FALSE))</f>
        <v>Johnson Creek</v>
      </c>
      <c r="U181">
        <f>_xlfn.IFNA(VLOOKUP(A181,LookupTable!A$1:O$200,12,FALSE),VLOOKUP(B181,LookupTable!A$1:O$200,12,FALSE))</f>
        <v>45.436950000000003</v>
      </c>
      <c r="V181">
        <f>_xlfn.IFNA(VLOOKUP(A181,LookupTable!A$1:O$200,13,FALSE),VLOOKUP(B181,LookupTable!A$1:O$200,13,FALSE))</f>
        <v>-122.64668330000001</v>
      </c>
      <c r="W181" t="str">
        <f>_xlfn.IFNA(VLOOKUP(A181,LookupTable!A$1:O$200,14,FALSE),VLOOKUP(B181,LookupTable!A$1:O$200,14,FALSE))</f>
        <v>GC-MS - RTL DRS Screening - 1418 analytes, GC-QQQ - 55 PAHs</v>
      </c>
      <c r="X181" t="str">
        <f>_xlfn.IFNA(VLOOKUP(A181,LookupTable!A$1:O$200,15,FALSE),VLOOKUP(B181,LookupTable!A$1:O$200,15,FALSE))</f>
        <v>GC-ECD-Pesticides-PE-WB SOP 404.05, GC-MS - RTL DRS Screening - 1299 analytes, GC-MS - RTL DRS Screening - 1418 analytes, GC-QQQ - 55 PAHs, GC-QQQ - 62 PAHs</v>
      </c>
    </row>
    <row r="182" spans="1:24" x14ac:dyDescent="0.25">
      <c r="A182" t="s">
        <v>317</v>
      </c>
      <c r="B182" t="s">
        <v>318</v>
      </c>
      <c r="C182">
        <v>896</v>
      </c>
      <c r="D182" t="s">
        <v>9</v>
      </c>
      <c r="E182" t="s">
        <v>9</v>
      </c>
      <c r="F182" t="b">
        <v>0</v>
      </c>
      <c r="G182" t="b">
        <v>0</v>
      </c>
      <c r="L182" t="str">
        <f>_xlfn.IFNA(VLOOKUP(A182,LookupTable!A$1:O$200,1,FALSE),VLOOKUP(B182,LookupTable!A$1:O$200,1,FALSE))</f>
        <v>A160146</v>
      </c>
      <c r="M182" t="str">
        <f>_xlfn.IFNA(VLOOKUP(A182,LookupTable!A$1:O$200,2,FALSE),VLOOKUP(B182,LookupTable!A$1:O$200,2,FALSE))</f>
        <v>Bioassay WB 15Dec31-01</v>
      </c>
      <c r="N182" t="str">
        <f>_xlfn.IFNA(VLOOKUP(A182,LookupTable!A$1:O$200,3,FALSE),VLOOKUP(B182,LookupTable!A$1:O$200,3,FALSE))</f>
        <v>Silicone WBs 2015</v>
      </c>
      <c r="O182" t="str">
        <f>_xlfn.IFNA(VLOOKUP(A182,LookupTable!A$1:O$200,5,FALSE),VLOOKUP(B182,LookupTable!A$1:O$200,5,FALSE))</f>
        <v>NULL</v>
      </c>
      <c r="P182" t="str">
        <f>_xlfn.IFNA(VLOOKUP(A182,LookupTable!A$1:O$200,6,FALSE),VLOOKUP(B182,LookupTable!A$1:O$200,6,FALSE))</f>
        <v>NULL</v>
      </c>
      <c r="Q182" t="str">
        <f>_xlfn.IFNA(VLOOKUP(A182,LookupTable!A$1:O$200,7,FALSE),VLOOKUP(B182,LookupTable!A$1:O$200,7,FALSE))</f>
        <v>NULL</v>
      </c>
      <c r="R182" t="str">
        <f>_xlfn.IFNA(VLOOKUP(A182,LookupTable!A$1:O$200,9,FALSE),VLOOKUP(B182,LookupTable!A$1:O$200,9,FALSE))</f>
        <v>NULL</v>
      </c>
      <c r="S182" t="str">
        <f>_xlfn.IFNA(VLOOKUP(A182,LookupTable!A$1:O$200,10,FALSE),VLOOKUP(B182,LookupTable!A$1:O$200,10,FALSE))</f>
        <v>NULL</v>
      </c>
      <c r="T182" t="str">
        <f>_xlfn.IFNA(VLOOKUP(A182,LookupTable!A$1:O$200,11,FALSE),VLOOKUP(B182,LookupTable!A$1:O$200,11,FALSE))</f>
        <v>NULL</v>
      </c>
      <c r="U182" t="str">
        <f>_xlfn.IFNA(VLOOKUP(A182,LookupTable!A$1:O$200,12,FALSE),VLOOKUP(B182,LookupTable!A$1:O$200,12,FALSE))</f>
        <v>NULL</v>
      </c>
      <c r="V182" t="str">
        <f>_xlfn.IFNA(VLOOKUP(A182,LookupTable!A$1:O$200,13,FALSE),VLOOKUP(B182,LookupTable!A$1:O$200,13,FALSE))</f>
        <v>NULL</v>
      </c>
      <c r="W182" t="str">
        <f>_xlfn.IFNA(VLOOKUP(A182,LookupTable!A$1:O$200,14,FALSE),VLOOKUP(B182,LookupTable!A$1:O$200,14,FALSE))</f>
        <v>Special Test</v>
      </c>
      <c r="X182" t="str">
        <f>_xlfn.IFNA(VLOOKUP(A182,LookupTable!A$1:O$200,15,FALSE),VLOOKUP(B182,LookupTable!A$1:O$200,15,FALSE))</f>
        <v>NULL</v>
      </c>
    </row>
    <row r="183" spans="1:24" x14ac:dyDescent="0.25">
      <c r="A183" t="s">
        <v>319</v>
      </c>
      <c r="B183" t="s">
        <v>220</v>
      </c>
      <c r="C183">
        <v>796</v>
      </c>
      <c r="D183" t="s">
        <v>9</v>
      </c>
      <c r="E183" t="s">
        <v>9</v>
      </c>
      <c r="F183" t="b">
        <v>1</v>
      </c>
      <c r="G183" t="b">
        <v>1</v>
      </c>
      <c r="L183" t="str">
        <f>_xlfn.IFNA(VLOOKUP(A183,LookupTable!A$1:O$200,1,FALSE),VLOOKUP(B183,LookupTable!A$1:O$200,1,FALSE))</f>
        <v>A130527</v>
      </c>
      <c r="M183" t="str">
        <f>_xlfn.IFNA(VLOOKUP(A183,LookupTable!A$1:O$200,2,FALSE),VLOOKUP(B183,LookupTable!A$1:O$200,2,FALSE))</f>
        <v>RM11E-H2O-EDA-LFT</v>
      </c>
      <c r="N183" t="str">
        <f>_xlfn.IFNA(VLOOKUP(A183,LookupTable!A$1:O$200,3,FALSE),VLOOKUP(B183,LookupTable!A$1:O$200,3,FALSE))</f>
        <v>Portland Harbor 2013</v>
      </c>
      <c r="O183" t="str">
        <f>_xlfn.IFNA(VLOOKUP(A183,LookupTable!A$1:O$200,5,FALSE),VLOOKUP(B183,LookupTable!A$1:O$200,5,FALSE))</f>
        <v>RM 11E</v>
      </c>
      <c r="P183">
        <f>_xlfn.IFNA(VLOOKUP(A183,LookupTable!A$1:O$200,6,FALSE),VLOOKUP(B183,LookupTable!A$1:O$200,6,FALSE))</f>
        <v>45.536532999999999</v>
      </c>
      <c r="Q183">
        <f>_xlfn.IFNA(VLOOKUP(A183,LookupTable!A$1:O$200,7,FALSE),VLOOKUP(B183,LookupTable!A$1:O$200,7,FALSE))</f>
        <v>-122.67715</v>
      </c>
      <c r="R183" t="str">
        <f>_xlfn.IFNA(VLOOKUP(A183,LookupTable!A$1:O$200,9,FALSE),VLOOKUP(B183,LookupTable!A$1:O$200,9,FALSE))</f>
        <v>NULL</v>
      </c>
      <c r="S183" t="str">
        <f>_xlfn.IFNA(VLOOKUP(A183,LookupTable!A$1:O$200,10,FALSE),VLOOKUP(B183,LookupTable!A$1:O$200,10,FALSE))</f>
        <v>NULL</v>
      </c>
      <c r="T183" t="str">
        <f>_xlfn.IFNA(VLOOKUP(A183,LookupTable!A$1:O$200,11,FALSE),VLOOKUP(B183,LookupTable!A$1:O$200,11,FALSE))</f>
        <v>NULL</v>
      </c>
      <c r="U183" t="str">
        <f>_xlfn.IFNA(VLOOKUP(A183,LookupTable!A$1:O$200,12,FALSE),VLOOKUP(B183,LookupTable!A$1:O$200,12,FALSE))</f>
        <v>NULL</v>
      </c>
      <c r="V183" t="str">
        <f>_xlfn.IFNA(VLOOKUP(A183,LookupTable!A$1:O$200,13,FALSE),VLOOKUP(B183,LookupTable!A$1:O$200,13,FALSE))</f>
        <v>NULL</v>
      </c>
      <c r="W183" t="str">
        <f>_xlfn.IFNA(VLOOKUP(A183,LookupTable!A$1:O$200,14,FALSE),VLOOKUP(B183,LookupTable!A$1:O$200,14,FALSE))</f>
        <v>GC-MS - RTL DRS Screening - 1299 analytes, GC-QQQ - 62 PAHs, PAHs Surrogate Reverted</v>
      </c>
      <c r="X183" t="str">
        <f>_xlfn.IFNA(VLOOKUP(A183,LookupTable!A$1:O$200,15,FALSE),VLOOKUP(B183,LookupTable!A$1:O$200,15,FALSE))</f>
        <v>NULL</v>
      </c>
    </row>
    <row r="184" spans="1:24" x14ac:dyDescent="0.25">
      <c r="A184" t="s">
        <v>320</v>
      </c>
      <c r="B184" t="s">
        <v>321</v>
      </c>
      <c r="C184">
        <v>850</v>
      </c>
      <c r="D184" t="s">
        <v>9</v>
      </c>
      <c r="E184" t="s">
        <v>9</v>
      </c>
      <c r="F184" t="b">
        <v>0</v>
      </c>
      <c r="G184" t="b">
        <v>0</v>
      </c>
      <c r="L184" t="str">
        <f>_xlfn.IFNA(VLOOKUP(A184,LookupTable!A$1:O$200,1,FALSE),VLOOKUP(B184,LookupTable!A$1:O$200,1,FALSE))</f>
        <v>A150318</v>
      </c>
      <c r="M184" t="str">
        <f>_xlfn.IFNA(VLOOKUP(A184,LookupTable!A$1:O$200,2,FALSE),VLOOKUP(B184,LookupTable!A$1:O$200,2,FALSE))</f>
        <v>SM 10</v>
      </c>
      <c r="N184" t="str">
        <f>_xlfn.IFNA(VLOOKUP(A184,LookupTable!A$1:O$200,3,FALSE),VLOOKUP(B184,LookupTable!A$1:O$200,3,FALSE))</f>
        <v>PH 2014 EDA</v>
      </c>
      <c r="O184" t="str">
        <f>_xlfn.IFNA(VLOOKUP(A184,LookupTable!A$1:O$200,5,FALSE),VLOOKUP(B184,LookupTable!A$1:O$200,5,FALSE))</f>
        <v>NULL</v>
      </c>
      <c r="P184" t="str">
        <f>_xlfn.IFNA(VLOOKUP(A184,LookupTable!A$1:O$200,6,FALSE),VLOOKUP(B184,LookupTable!A$1:O$200,6,FALSE))</f>
        <v>NULL</v>
      </c>
      <c r="Q184" t="str">
        <f>_xlfn.IFNA(VLOOKUP(A184,LookupTable!A$1:O$200,7,FALSE),VLOOKUP(B184,LookupTable!A$1:O$200,7,FALSE))</f>
        <v>NULL</v>
      </c>
      <c r="R184" t="str">
        <f>_xlfn.IFNA(VLOOKUP(A184,LookupTable!A$1:O$200,9,FALSE),VLOOKUP(B184,LookupTable!A$1:O$200,9,FALSE))</f>
        <v>NULL</v>
      </c>
      <c r="S184" t="str">
        <f>_xlfn.IFNA(VLOOKUP(A184,LookupTable!A$1:O$200,10,FALSE),VLOOKUP(B184,LookupTable!A$1:O$200,10,FALSE))</f>
        <v>NULL</v>
      </c>
      <c r="T184" t="str">
        <f>_xlfn.IFNA(VLOOKUP(A184,LookupTable!A$1:O$200,11,FALSE),VLOOKUP(B184,LookupTable!A$1:O$200,11,FALSE))</f>
        <v>NULL</v>
      </c>
      <c r="U184" t="str">
        <f>_xlfn.IFNA(VLOOKUP(A184,LookupTable!A$1:O$200,12,FALSE),VLOOKUP(B184,LookupTable!A$1:O$200,12,FALSE))</f>
        <v>NULL</v>
      </c>
      <c r="V184" t="str">
        <f>_xlfn.IFNA(VLOOKUP(A184,LookupTable!A$1:O$200,13,FALSE),VLOOKUP(B184,LookupTable!A$1:O$200,13,FALSE))</f>
        <v>NULL</v>
      </c>
      <c r="W184" t="str">
        <f>_xlfn.IFNA(VLOOKUP(A184,LookupTable!A$1:O$200,14,FALSE),VLOOKUP(B184,LookupTable!A$1:O$200,14,FALSE))</f>
        <v>SARL Submission</v>
      </c>
      <c r="X184" t="str">
        <f>_xlfn.IFNA(VLOOKUP(A184,LookupTable!A$1:O$200,15,FALSE),VLOOKUP(B184,LookupTable!A$1:O$200,15,FALSE))</f>
        <v>NULL</v>
      </c>
    </row>
    <row r="185" spans="1:24" x14ac:dyDescent="0.25">
      <c r="A185" t="s">
        <v>322</v>
      </c>
      <c r="B185" t="s">
        <v>323</v>
      </c>
      <c r="C185">
        <v>823</v>
      </c>
      <c r="D185" t="s">
        <v>9</v>
      </c>
      <c r="E185" t="s">
        <v>9</v>
      </c>
      <c r="F185" t="b">
        <v>0</v>
      </c>
      <c r="G185" t="b">
        <v>0</v>
      </c>
      <c r="L185" t="str">
        <f>_xlfn.IFNA(VLOOKUP(A185,LookupTable!A$1:O$200,1,FALSE),VLOOKUP(B185,LookupTable!A$1:O$200,1,FALSE))</f>
        <v>A150118</v>
      </c>
      <c r="M185" t="str">
        <f>_xlfn.IFNA(VLOOKUP(A185,LookupTable!A$1:O$200,2,FALSE),VLOOKUP(B185,LookupTable!A$1:O$200,2,FALSE))</f>
        <v>RM3.5W F3</v>
      </c>
      <c r="N185" t="str">
        <f>_xlfn.IFNA(VLOOKUP(A185,LookupTable!A$1:O$200,3,FALSE),VLOOKUP(B185,LookupTable!A$1:O$200,3,FALSE))</f>
        <v>PH 2014 EDA</v>
      </c>
      <c r="O185" t="str">
        <f>_xlfn.IFNA(VLOOKUP(A185,LookupTable!A$1:O$200,5,FALSE),VLOOKUP(B185,LookupTable!A$1:O$200,5,FALSE))</f>
        <v>NULL</v>
      </c>
      <c r="P185" t="str">
        <f>_xlfn.IFNA(VLOOKUP(A185,LookupTable!A$1:O$200,6,FALSE),VLOOKUP(B185,LookupTable!A$1:O$200,6,FALSE))</f>
        <v>NULL</v>
      </c>
      <c r="Q185" t="str">
        <f>_xlfn.IFNA(VLOOKUP(A185,LookupTable!A$1:O$200,7,FALSE),VLOOKUP(B185,LookupTable!A$1:O$200,7,FALSE))</f>
        <v>NULL</v>
      </c>
      <c r="R185" t="str">
        <f>_xlfn.IFNA(VLOOKUP(A185,LookupTable!A$1:O$200,9,FALSE),VLOOKUP(B185,LookupTable!A$1:O$200,9,FALSE))</f>
        <v>A140384</v>
      </c>
      <c r="S185" t="str">
        <f>_xlfn.IFNA(VLOOKUP(A185,LookupTable!A$1:O$200,10,FALSE),VLOOKUP(B185,LookupTable!A$1:O$200,10,FALSE))</f>
        <v>3.5W EDA</v>
      </c>
      <c r="T185" t="str">
        <f>_xlfn.IFNA(VLOOKUP(A185,LookupTable!A$1:O$200,11,FALSE),VLOOKUP(B185,LookupTable!A$1:O$200,11,FALSE))</f>
        <v>Sauvie West</v>
      </c>
      <c r="U185">
        <f>_xlfn.IFNA(VLOOKUP(A185,LookupTable!A$1:O$200,12,FALSE),VLOOKUP(B185,LookupTable!A$1:O$200,12,FALSE))</f>
        <v>45.597909999999999</v>
      </c>
      <c r="V185">
        <f>_xlfn.IFNA(VLOOKUP(A185,LookupTable!A$1:O$200,13,FALSE),VLOOKUP(B185,LookupTable!A$1:O$200,13,FALSE))</f>
        <v>-122.78128</v>
      </c>
      <c r="W185" t="str">
        <f>_xlfn.IFNA(VLOOKUP(A185,LookupTable!A$1:O$200,14,FALSE),VLOOKUP(B185,LookupTable!A$1:O$200,14,FALSE))</f>
        <v>GC-ECD-Pesticides-PE-WB 2015, GC-MS - RTL DRS Screening - 1418 analytes, GC-QQQ - 55 PAHs, SARL Submission</v>
      </c>
      <c r="X185" t="str">
        <f>_xlfn.IFNA(VLOOKUP(A185,LookupTable!A$1:O$200,15,FALSE),VLOOKUP(B185,LookupTable!A$1:O$200,15,FALSE))</f>
        <v>GC-ECD-Pesticides-PE-WB SOP 404.05, GC-MS - RTL DRS Screening - 1299 analytes, GC-MS - RTL DRS Screening - 1418 analytes, GC-QQQ - 55 PAHs, GC-QQQ - 62 PAHs, SARL Submission</v>
      </c>
    </row>
    <row r="186" spans="1:24" x14ac:dyDescent="0.25">
      <c r="A186" t="s">
        <v>324</v>
      </c>
      <c r="B186" t="s">
        <v>325</v>
      </c>
      <c r="C186">
        <v>895</v>
      </c>
      <c r="D186" t="s">
        <v>9</v>
      </c>
      <c r="E186" t="s">
        <v>9</v>
      </c>
      <c r="F186" t="b">
        <v>0</v>
      </c>
      <c r="G186" t="b">
        <v>0</v>
      </c>
      <c r="L186" t="str">
        <f>_xlfn.IFNA(VLOOKUP(A186,LookupTable!A$1:O$200,1,FALSE),VLOOKUP(B186,LookupTable!A$1:O$200,1,FALSE))</f>
        <v>A160145</v>
      </c>
      <c r="M186" t="str">
        <f>_xlfn.IFNA(VLOOKUP(A186,LookupTable!A$1:O$200,2,FALSE),VLOOKUP(B186,LookupTable!A$1:O$200,2,FALSE))</f>
        <v>RM3.5W F1.8</v>
      </c>
      <c r="N186" t="str">
        <f>_xlfn.IFNA(VLOOKUP(A186,LookupTable!A$1:O$200,3,FALSE),VLOOKUP(B186,LookupTable!A$1:O$200,3,FALSE))</f>
        <v>PH 2014 EDA</v>
      </c>
      <c r="O186" t="str">
        <f>_xlfn.IFNA(VLOOKUP(A186,LookupTable!A$1:O$200,5,FALSE),VLOOKUP(B186,LookupTable!A$1:O$200,5,FALSE))</f>
        <v>Sauvie West</v>
      </c>
      <c r="P186">
        <f>_xlfn.IFNA(VLOOKUP(A186,LookupTable!A$1:O$200,6,FALSE),VLOOKUP(B186,LookupTable!A$1:O$200,6,FALSE))</f>
        <v>45.597909999999999</v>
      </c>
      <c r="Q186">
        <f>_xlfn.IFNA(VLOOKUP(A186,LookupTable!A$1:O$200,7,FALSE),VLOOKUP(B186,LookupTable!A$1:O$200,7,FALSE))</f>
        <v>-122.78128</v>
      </c>
      <c r="R186" t="str">
        <f>_xlfn.IFNA(VLOOKUP(A186,LookupTable!A$1:O$200,9,FALSE),VLOOKUP(B186,LookupTable!A$1:O$200,9,FALSE))</f>
        <v>A150260</v>
      </c>
      <c r="S186" t="str">
        <f>_xlfn.IFNA(VLOOKUP(A186,LookupTable!A$1:O$200,10,FALSE),VLOOKUP(B186,LookupTable!A$1:O$200,10,FALSE))</f>
        <v>RM3.5W F1</v>
      </c>
      <c r="T186" t="str">
        <f>_xlfn.IFNA(VLOOKUP(A186,LookupTable!A$1:O$200,11,FALSE),VLOOKUP(B186,LookupTable!A$1:O$200,11,FALSE))</f>
        <v>Sauvie West</v>
      </c>
      <c r="U186">
        <f>_xlfn.IFNA(VLOOKUP(A186,LookupTable!A$1:O$200,12,FALSE),VLOOKUP(B186,LookupTable!A$1:O$200,12,FALSE))</f>
        <v>45.597909999999999</v>
      </c>
      <c r="V186">
        <f>_xlfn.IFNA(VLOOKUP(A186,LookupTable!A$1:O$200,13,FALSE),VLOOKUP(B186,LookupTable!A$1:O$200,13,FALSE))</f>
        <v>-122.78128</v>
      </c>
      <c r="W186" t="str">
        <f>_xlfn.IFNA(VLOOKUP(A186,LookupTable!A$1:O$200,14,FALSE),VLOOKUP(B186,LookupTable!A$1:O$200,14,FALSE))</f>
        <v>GC-MS - RTL DRS Screening - 1418 analytes, SARL Submission</v>
      </c>
      <c r="X186" t="str">
        <f>_xlfn.IFNA(VLOOKUP(A186,LookupTable!A$1:O$200,15,FALSE),VLOOKUP(B186,LookupTable!A$1:O$200,15,FALSE))</f>
        <v>GC-MS - RTL DRS Screening - 1418 analytes, GC-QQQ - 55 PAHs, SARL Submission</v>
      </c>
    </row>
    <row r="187" spans="1:24" x14ac:dyDescent="0.25">
      <c r="A187" t="s">
        <v>326</v>
      </c>
      <c r="B187" t="s">
        <v>327</v>
      </c>
      <c r="C187">
        <v>856</v>
      </c>
      <c r="D187" t="s">
        <v>9</v>
      </c>
      <c r="E187" t="s">
        <v>9</v>
      </c>
      <c r="F187" t="b">
        <v>0</v>
      </c>
      <c r="G187" t="b">
        <v>0</v>
      </c>
      <c r="L187" t="str">
        <f>_xlfn.IFNA(VLOOKUP(A187,LookupTable!A$1:O$200,1,FALSE),VLOOKUP(B187,LookupTable!A$1:O$200,1,FALSE))</f>
        <v>A150392</v>
      </c>
      <c r="M187" t="str">
        <f>_xlfn.IFNA(VLOOKUP(A187,LookupTable!A$1:O$200,2,FALSE),VLOOKUP(B187,LookupTable!A$1:O$200,2,FALSE))</f>
        <v>RM1NW F2</v>
      </c>
      <c r="N187" t="str">
        <f>_xlfn.IFNA(VLOOKUP(A187,LookupTable!A$1:O$200,3,FALSE),VLOOKUP(B187,LookupTable!A$1:O$200,3,FALSE))</f>
        <v>PH 2014 EDA</v>
      </c>
      <c r="O187" t="str">
        <f>_xlfn.IFNA(VLOOKUP(A187,LookupTable!A$1:O$200,5,FALSE),VLOOKUP(B187,LookupTable!A$1:O$200,5,FALSE))</f>
        <v>RM 1 NW</v>
      </c>
      <c r="P187">
        <f>_xlfn.IFNA(VLOOKUP(A187,LookupTable!A$1:O$200,6,FALSE),VLOOKUP(B187,LookupTable!A$1:O$200,6,FALSE))</f>
        <v>45.6419</v>
      </c>
      <c r="Q187">
        <f>_xlfn.IFNA(VLOOKUP(A187,LookupTable!A$1:O$200,7,FALSE),VLOOKUP(B187,LookupTable!A$1:O$200,7,FALSE))</f>
        <v>-122.77966670000001</v>
      </c>
      <c r="R187" t="str">
        <f>_xlfn.IFNA(VLOOKUP(A187,LookupTable!A$1:O$200,9,FALSE),VLOOKUP(B187,LookupTable!A$1:O$200,9,FALSE))</f>
        <v>A140383</v>
      </c>
      <c r="S187" t="str">
        <f>_xlfn.IFNA(VLOOKUP(A187,LookupTable!A$1:O$200,10,FALSE),VLOOKUP(B187,LookupTable!A$1:O$200,10,FALSE))</f>
        <v>1NW EDA</v>
      </c>
      <c r="T187" t="str">
        <f>_xlfn.IFNA(VLOOKUP(A187,LookupTable!A$1:O$200,11,FALSE),VLOOKUP(B187,LookupTable!A$1:O$200,11,FALSE))</f>
        <v>RM 1 NW</v>
      </c>
      <c r="U187">
        <f>_xlfn.IFNA(VLOOKUP(A187,LookupTable!A$1:O$200,12,FALSE),VLOOKUP(B187,LookupTable!A$1:O$200,12,FALSE))</f>
        <v>45.6419</v>
      </c>
      <c r="V187">
        <f>_xlfn.IFNA(VLOOKUP(A187,LookupTable!A$1:O$200,13,FALSE),VLOOKUP(B187,LookupTable!A$1:O$200,13,FALSE))</f>
        <v>-122.77966670000001</v>
      </c>
      <c r="W187" t="str">
        <f>_xlfn.IFNA(VLOOKUP(A187,LookupTable!A$1:O$200,14,FALSE),VLOOKUP(B187,LookupTable!A$1:O$200,14,FALSE))</f>
        <v>GC-MS - RTL DRS Screening - 1418 analytes, GC-QQQ - 55 PAHs</v>
      </c>
      <c r="X187" t="str">
        <f>_xlfn.IFNA(VLOOKUP(A187,LookupTable!A$1:O$200,15,FALSE),VLOOKUP(B187,LookupTable!A$1:O$200,15,FALSE))</f>
        <v>GC-ECD-Pesticides-PE-WB SOP 404.05, GC-MS - RTL DRS Screening - 1299 analytes, GC-MS - RTL DRS Screening - 1418 analytes, GC-QQQ - 55 PAHs, GC-QQQ - 62 PAHs</v>
      </c>
    </row>
    <row r="188" spans="1:24" x14ac:dyDescent="0.25">
      <c r="A188" t="s">
        <v>328</v>
      </c>
      <c r="B188" t="s">
        <v>329</v>
      </c>
      <c r="C188">
        <v>897</v>
      </c>
      <c r="D188" t="s">
        <v>9</v>
      </c>
      <c r="E188" t="s">
        <v>9</v>
      </c>
      <c r="F188" t="b">
        <v>0</v>
      </c>
      <c r="G188" t="b">
        <v>0</v>
      </c>
      <c r="L188" t="str">
        <f>_xlfn.IFNA(VLOOKUP(A188,LookupTable!A$1:O$200,1,FALSE),VLOOKUP(B188,LookupTable!A$1:O$200,1,FALSE))</f>
        <v>A160147</v>
      </c>
      <c r="M188" t="str">
        <f>_xlfn.IFNA(VLOOKUP(A188,LookupTable!A$1:O$200,2,FALSE),VLOOKUP(B188,LookupTable!A$1:O$200,2,FALSE))</f>
        <v>Bioassay WB 15DEC29-01</v>
      </c>
      <c r="N188" t="str">
        <f>_xlfn.IFNA(VLOOKUP(A188,LookupTable!A$1:O$200,3,FALSE),VLOOKUP(B188,LookupTable!A$1:O$200,3,FALSE))</f>
        <v>Silicone WBs 2015</v>
      </c>
      <c r="O188" t="str">
        <f>_xlfn.IFNA(VLOOKUP(A188,LookupTable!A$1:O$200,5,FALSE),VLOOKUP(B188,LookupTable!A$1:O$200,5,FALSE))</f>
        <v>NULL</v>
      </c>
      <c r="P188" t="str">
        <f>_xlfn.IFNA(VLOOKUP(A188,LookupTable!A$1:O$200,6,FALSE),VLOOKUP(B188,LookupTable!A$1:O$200,6,FALSE))</f>
        <v>NULL</v>
      </c>
      <c r="Q188" t="str">
        <f>_xlfn.IFNA(VLOOKUP(A188,LookupTable!A$1:O$200,7,FALSE),VLOOKUP(B188,LookupTable!A$1:O$200,7,FALSE))</f>
        <v>NULL</v>
      </c>
      <c r="R188" t="str">
        <f>_xlfn.IFNA(VLOOKUP(A188,LookupTable!A$1:O$200,9,FALSE),VLOOKUP(B188,LookupTable!A$1:O$200,9,FALSE))</f>
        <v>NULL</v>
      </c>
      <c r="S188" t="str">
        <f>_xlfn.IFNA(VLOOKUP(A188,LookupTable!A$1:O$200,10,FALSE),VLOOKUP(B188,LookupTable!A$1:O$200,10,FALSE))</f>
        <v>NULL</v>
      </c>
      <c r="T188" t="str">
        <f>_xlfn.IFNA(VLOOKUP(A188,LookupTable!A$1:O$200,11,FALSE),VLOOKUP(B188,LookupTable!A$1:O$200,11,FALSE))</f>
        <v>NULL</v>
      </c>
      <c r="U188" t="str">
        <f>_xlfn.IFNA(VLOOKUP(A188,LookupTable!A$1:O$200,12,FALSE),VLOOKUP(B188,LookupTable!A$1:O$200,12,FALSE))</f>
        <v>NULL</v>
      </c>
      <c r="V188" t="str">
        <f>_xlfn.IFNA(VLOOKUP(A188,LookupTable!A$1:O$200,13,FALSE),VLOOKUP(B188,LookupTable!A$1:O$200,13,FALSE))</f>
        <v>NULL</v>
      </c>
      <c r="W188" t="str">
        <f>_xlfn.IFNA(VLOOKUP(A188,LookupTable!A$1:O$200,14,FALSE),VLOOKUP(B188,LookupTable!A$1:O$200,14,FALSE))</f>
        <v>Special Test</v>
      </c>
      <c r="X188" t="str">
        <f>_xlfn.IFNA(VLOOKUP(A188,LookupTable!A$1:O$200,15,FALSE),VLOOKUP(B188,LookupTable!A$1:O$200,15,FALSE))</f>
        <v>NULL</v>
      </c>
    </row>
    <row r="189" spans="1:24" x14ac:dyDescent="0.25">
      <c r="A189" t="s">
        <v>330</v>
      </c>
      <c r="B189" t="s">
        <v>171</v>
      </c>
      <c r="C189">
        <v>793</v>
      </c>
      <c r="D189" t="s">
        <v>9</v>
      </c>
      <c r="E189" t="s">
        <v>9</v>
      </c>
      <c r="F189" t="b">
        <v>1</v>
      </c>
      <c r="G189" t="b">
        <v>1</v>
      </c>
      <c r="L189" t="str">
        <f>_xlfn.IFNA(VLOOKUP(A189,LookupTable!A$1:O$200,1,FALSE),VLOOKUP(B189,LookupTable!A$1:O$200,1,FALSE))</f>
        <v>A130485</v>
      </c>
      <c r="M189" t="str">
        <f>_xlfn.IFNA(VLOOKUP(A189,LookupTable!A$1:O$200,2,FALSE),VLOOKUP(B189,LookupTable!A$1:O$200,2,FALSE))</f>
        <v>RM12E-H20-EDA-LFT</v>
      </c>
      <c r="N189" t="str">
        <f>_xlfn.IFNA(VLOOKUP(A189,LookupTable!A$1:O$200,3,FALSE),VLOOKUP(B189,LookupTable!A$1:O$200,3,FALSE))</f>
        <v>Portland Harbor 2013</v>
      </c>
      <c r="O189" t="str">
        <f>_xlfn.IFNA(VLOOKUP(A189,LookupTable!A$1:O$200,5,FALSE),VLOOKUP(B189,LookupTable!A$1:O$200,5,FALSE))</f>
        <v>Steel Pipe</v>
      </c>
      <c r="P189">
        <f>_xlfn.IFNA(VLOOKUP(A189,LookupTable!A$1:O$200,6,FALSE),VLOOKUP(B189,LookupTable!A$1:O$200,6,FALSE))</f>
        <v>45.526789999999998</v>
      </c>
      <c r="Q189">
        <f>_xlfn.IFNA(VLOOKUP(A189,LookupTable!A$1:O$200,7,FALSE),VLOOKUP(B189,LookupTable!A$1:O$200,7,FALSE))</f>
        <v>-122.66641</v>
      </c>
      <c r="R189" t="str">
        <f>_xlfn.IFNA(VLOOKUP(A189,LookupTable!A$1:O$200,9,FALSE),VLOOKUP(B189,LookupTable!A$1:O$200,9,FALSE))</f>
        <v>NULL</v>
      </c>
      <c r="S189" t="str">
        <f>_xlfn.IFNA(VLOOKUP(A189,LookupTable!A$1:O$200,10,FALSE),VLOOKUP(B189,LookupTable!A$1:O$200,10,FALSE))</f>
        <v>NULL</v>
      </c>
      <c r="T189" t="str">
        <f>_xlfn.IFNA(VLOOKUP(A189,LookupTable!A$1:O$200,11,FALSE),VLOOKUP(B189,LookupTable!A$1:O$200,11,FALSE))</f>
        <v>NULL</v>
      </c>
      <c r="U189" t="str">
        <f>_xlfn.IFNA(VLOOKUP(A189,LookupTable!A$1:O$200,12,FALSE),VLOOKUP(B189,LookupTable!A$1:O$200,12,FALSE))</f>
        <v>NULL</v>
      </c>
      <c r="V189" t="str">
        <f>_xlfn.IFNA(VLOOKUP(A189,LookupTable!A$1:O$200,13,FALSE),VLOOKUP(B189,LookupTable!A$1:O$200,13,FALSE))</f>
        <v>NULL</v>
      </c>
      <c r="W189" t="str">
        <f>_xlfn.IFNA(VLOOKUP(A189,LookupTable!A$1:O$200,14,FALSE),VLOOKUP(B189,LookupTable!A$1:O$200,14,FALSE))</f>
        <v>GC-MS - RTL DRS Screening - 1299 analytes, GC-QQQ - 62 PAHs, PAHs Surrogate Reverted</v>
      </c>
      <c r="X189" t="str">
        <f>_xlfn.IFNA(VLOOKUP(A189,LookupTable!A$1:O$200,15,FALSE),VLOOKUP(B189,LookupTable!A$1:O$200,15,FALSE))</f>
        <v>NULL</v>
      </c>
    </row>
    <row r="190" spans="1:24" x14ac:dyDescent="0.25">
      <c r="A190" t="s">
        <v>331</v>
      </c>
      <c r="B190" t="s">
        <v>233</v>
      </c>
      <c r="C190">
        <v>799</v>
      </c>
      <c r="D190" t="s">
        <v>9</v>
      </c>
      <c r="E190" t="s">
        <v>9</v>
      </c>
      <c r="F190" t="b">
        <v>0</v>
      </c>
      <c r="G190" t="b">
        <v>1</v>
      </c>
      <c r="L190" t="str">
        <f>_xlfn.IFNA(VLOOKUP(A190,LookupTable!A$1:O$200,1,FALSE),VLOOKUP(B190,LookupTable!A$1:O$200,1,FALSE))</f>
        <v>A140385</v>
      </c>
      <c r="M190" t="str">
        <f>_xlfn.IFNA(VLOOKUP(A190,LookupTable!A$1:O$200,2,FALSE),VLOOKUP(B190,LookupTable!A$1:O$200,2,FALSE))</f>
        <v>11E EDA</v>
      </c>
      <c r="N190" t="str">
        <f>_xlfn.IFNA(VLOOKUP(A190,LookupTable!A$1:O$200,3,FALSE),VLOOKUP(B190,LookupTable!A$1:O$200,3,FALSE))</f>
        <v>Portland Harbor 2014</v>
      </c>
      <c r="O190" t="str">
        <f>_xlfn.IFNA(VLOOKUP(A190,LookupTable!A$1:O$200,5,FALSE),VLOOKUP(B190,LookupTable!A$1:O$200,5,FALSE))</f>
        <v>RM 11E</v>
      </c>
      <c r="P190">
        <f>_xlfn.IFNA(VLOOKUP(A190,LookupTable!A$1:O$200,6,FALSE),VLOOKUP(B190,LookupTable!A$1:O$200,6,FALSE))</f>
        <v>45.536532999999999</v>
      </c>
      <c r="Q190">
        <f>_xlfn.IFNA(VLOOKUP(A190,LookupTable!A$1:O$200,7,FALSE),VLOOKUP(B190,LookupTable!A$1:O$200,7,FALSE))</f>
        <v>-122.67715</v>
      </c>
      <c r="R190" t="str">
        <f>_xlfn.IFNA(VLOOKUP(A190,LookupTable!A$1:O$200,9,FALSE),VLOOKUP(B190,LookupTable!A$1:O$200,9,FALSE))</f>
        <v>NULL</v>
      </c>
      <c r="S190" t="str">
        <f>_xlfn.IFNA(VLOOKUP(A190,LookupTable!A$1:O$200,10,FALSE),VLOOKUP(B190,LookupTable!A$1:O$200,10,FALSE))</f>
        <v>NULL</v>
      </c>
      <c r="T190" t="str">
        <f>_xlfn.IFNA(VLOOKUP(A190,LookupTable!A$1:O$200,11,FALSE),VLOOKUP(B190,LookupTable!A$1:O$200,11,FALSE))</f>
        <v>NULL</v>
      </c>
      <c r="U190" t="str">
        <f>_xlfn.IFNA(VLOOKUP(A190,LookupTable!A$1:O$200,12,FALSE),VLOOKUP(B190,LookupTable!A$1:O$200,12,FALSE))</f>
        <v>NULL</v>
      </c>
      <c r="V190" t="str">
        <f>_xlfn.IFNA(VLOOKUP(A190,LookupTable!A$1:O$200,13,FALSE),VLOOKUP(B190,LookupTable!A$1:O$200,13,FALSE))</f>
        <v>NULL</v>
      </c>
      <c r="W190" t="str">
        <f>_xlfn.IFNA(VLOOKUP(A190,LookupTable!A$1:O$200,14,FALSE),VLOOKUP(B190,LookupTable!A$1:O$200,14,FALSE))</f>
        <v>GC-ECD-Pesticides-PE-WB SOP 404.05, GC-MS - RTL DRS Screening - 1299 analytes, GC-MS - RTL DRS Screening - 1418 analytes, GC-QQQ - 55 PAHs, GC-QQQ - 62 PAHs</v>
      </c>
      <c r="X190" t="str">
        <f>_xlfn.IFNA(VLOOKUP(A190,LookupTable!A$1:O$200,15,FALSE),VLOOKUP(B190,LookupTable!A$1:O$200,15,FALSE))</f>
        <v>NULL</v>
      </c>
    </row>
    <row r="191" spans="1:24" x14ac:dyDescent="0.25">
      <c r="A191" t="s">
        <v>332</v>
      </c>
      <c r="B191" t="s">
        <v>333</v>
      </c>
      <c r="C191">
        <v>875</v>
      </c>
      <c r="D191" t="s">
        <v>9</v>
      </c>
      <c r="E191" t="s">
        <v>9</v>
      </c>
      <c r="F191" t="b">
        <v>0</v>
      </c>
      <c r="G191" t="b">
        <v>0</v>
      </c>
      <c r="L191" t="str">
        <f>_xlfn.IFNA(VLOOKUP(A191,LookupTable!A$1:O$200,1,FALSE),VLOOKUP(B191,LookupTable!A$1:O$200,1,FALSE))</f>
        <v>A150427</v>
      </c>
      <c r="M191" t="str">
        <f>_xlfn.IFNA(VLOOKUP(A191,LookupTable!A$1:O$200,2,FALSE),VLOOKUP(B191,LookupTable!A$1:O$200,2,FALSE))</f>
        <v>RM18.5 F2.3</v>
      </c>
      <c r="N191" t="str">
        <f>_xlfn.IFNA(VLOOKUP(A191,LookupTable!A$1:O$200,3,FALSE),VLOOKUP(B191,LookupTable!A$1:O$200,3,FALSE))</f>
        <v>PH 2014 EDA</v>
      </c>
      <c r="O191" t="str">
        <f>_xlfn.IFNA(VLOOKUP(A191,LookupTable!A$1:O$200,5,FALSE),VLOOKUP(B191,LookupTable!A$1:O$200,5,FALSE))</f>
        <v>Johnson Creek</v>
      </c>
      <c r="P191">
        <f>_xlfn.IFNA(VLOOKUP(A191,LookupTable!A$1:O$200,6,FALSE),VLOOKUP(B191,LookupTable!A$1:O$200,6,FALSE))</f>
        <v>45.436950000000003</v>
      </c>
      <c r="Q191">
        <f>_xlfn.IFNA(VLOOKUP(A191,LookupTable!A$1:O$200,7,FALSE),VLOOKUP(B191,LookupTable!A$1:O$200,7,FALSE))</f>
        <v>-122.64668330000001</v>
      </c>
      <c r="R191" t="str">
        <f>_xlfn.IFNA(VLOOKUP(A191,LookupTable!A$1:O$200,9,FALSE),VLOOKUP(B191,LookupTable!A$1:O$200,9,FALSE))</f>
        <v>A140386</v>
      </c>
      <c r="S191" t="str">
        <f>_xlfn.IFNA(VLOOKUP(A191,LookupTable!A$1:O$200,10,FALSE),VLOOKUP(B191,LookupTable!A$1:O$200,10,FALSE))</f>
        <v>18.5 EDA</v>
      </c>
      <c r="T191" t="str">
        <f>_xlfn.IFNA(VLOOKUP(A191,LookupTable!A$1:O$200,11,FALSE),VLOOKUP(B191,LookupTable!A$1:O$200,11,FALSE))</f>
        <v>Johnson Creek</v>
      </c>
      <c r="U191">
        <f>_xlfn.IFNA(VLOOKUP(A191,LookupTable!A$1:O$200,12,FALSE),VLOOKUP(B191,LookupTable!A$1:O$200,12,FALSE))</f>
        <v>45.436950000000003</v>
      </c>
      <c r="V191">
        <f>_xlfn.IFNA(VLOOKUP(A191,LookupTable!A$1:O$200,13,FALSE),VLOOKUP(B191,LookupTable!A$1:O$200,13,FALSE))</f>
        <v>-122.64668330000001</v>
      </c>
      <c r="W191" t="str">
        <f>_xlfn.IFNA(VLOOKUP(A191,LookupTable!A$1:O$200,14,FALSE),VLOOKUP(B191,LookupTable!A$1:O$200,14,FALSE))</f>
        <v>GC-MS - RTL DRS Screening - 1418 analytes, GC-QQQ - 55 PAHs</v>
      </c>
      <c r="X191" t="str">
        <f>_xlfn.IFNA(VLOOKUP(A191,LookupTable!A$1:O$200,15,FALSE),VLOOKUP(B191,LookupTable!A$1:O$200,15,FALSE))</f>
        <v>GC-ECD-Pesticides-PE-WB SOP 404.05, GC-MS - RTL DRS Screening - 1299 analytes, GC-MS - RTL DRS Screening - 1418 analytes, GC-QQQ - 55 PAHs, GC-QQQ - 62 PAHs</v>
      </c>
    </row>
    <row r="192" spans="1:24" x14ac:dyDescent="0.25">
      <c r="A192" t="s">
        <v>334</v>
      </c>
      <c r="B192" t="s">
        <v>294</v>
      </c>
      <c r="C192">
        <v>800</v>
      </c>
      <c r="D192" t="s">
        <v>9</v>
      </c>
      <c r="E192" t="s">
        <v>9</v>
      </c>
      <c r="F192" t="b">
        <v>0</v>
      </c>
      <c r="G192" t="b">
        <v>1</v>
      </c>
      <c r="L192" t="str">
        <f>_xlfn.IFNA(VLOOKUP(A192,LookupTable!A$1:O$200,1,FALSE),VLOOKUP(B192,LookupTable!A$1:O$200,1,FALSE))</f>
        <v>A140386</v>
      </c>
      <c r="M192" t="str">
        <f>_xlfn.IFNA(VLOOKUP(A192,LookupTable!A$1:O$200,2,FALSE),VLOOKUP(B192,LookupTable!A$1:O$200,2,FALSE))</f>
        <v>18.5 EDA</v>
      </c>
      <c r="N192" t="str">
        <f>_xlfn.IFNA(VLOOKUP(A192,LookupTable!A$1:O$200,3,FALSE),VLOOKUP(B192,LookupTable!A$1:O$200,3,FALSE))</f>
        <v>Portland Harbor 2014</v>
      </c>
      <c r="O192" t="str">
        <f>_xlfn.IFNA(VLOOKUP(A192,LookupTable!A$1:O$200,5,FALSE),VLOOKUP(B192,LookupTable!A$1:O$200,5,FALSE))</f>
        <v>Johnson Creek</v>
      </c>
      <c r="P192">
        <f>_xlfn.IFNA(VLOOKUP(A192,LookupTable!A$1:O$200,6,FALSE),VLOOKUP(B192,LookupTable!A$1:O$200,6,FALSE))</f>
        <v>45.436950000000003</v>
      </c>
      <c r="Q192">
        <f>_xlfn.IFNA(VLOOKUP(A192,LookupTable!A$1:O$200,7,FALSE),VLOOKUP(B192,LookupTable!A$1:O$200,7,FALSE))</f>
        <v>-122.64668330000001</v>
      </c>
      <c r="R192" t="str">
        <f>_xlfn.IFNA(VLOOKUP(A192,LookupTable!A$1:O$200,9,FALSE),VLOOKUP(B192,LookupTable!A$1:O$200,9,FALSE))</f>
        <v>NULL</v>
      </c>
      <c r="S192" t="str">
        <f>_xlfn.IFNA(VLOOKUP(A192,LookupTable!A$1:O$200,10,FALSE),VLOOKUP(B192,LookupTable!A$1:O$200,10,FALSE))</f>
        <v>NULL</v>
      </c>
      <c r="T192" t="str">
        <f>_xlfn.IFNA(VLOOKUP(A192,LookupTable!A$1:O$200,11,FALSE),VLOOKUP(B192,LookupTable!A$1:O$200,11,FALSE))</f>
        <v>NULL</v>
      </c>
      <c r="U192" t="str">
        <f>_xlfn.IFNA(VLOOKUP(A192,LookupTable!A$1:O$200,12,FALSE),VLOOKUP(B192,LookupTable!A$1:O$200,12,FALSE))</f>
        <v>NULL</v>
      </c>
      <c r="V192" t="str">
        <f>_xlfn.IFNA(VLOOKUP(A192,LookupTable!A$1:O$200,13,FALSE),VLOOKUP(B192,LookupTable!A$1:O$200,13,FALSE))</f>
        <v>NULL</v>
      </c>
      <c r="W192" t="str">
        <f>_xlfn.IFNA(VLOOKUP(A192,LookupTable!A$1:O$200,14,FALSE),VLOOKUP(B192,LookupTable!A$1:O$200,14,FALSE))</f>
        <v>GC-ECD-Pesticides-PE-WB SOP 404.05, GC-MS - RTL DRS Screening - 1299 analytes, GC-MS - RTL DRS Screening - 1418 analytes, GC-QQQ - 55 PAHs, GC-QQQ - 62 PAHs</v>
      </c>
      <c r="X192" t="str">
        <f>_xlfn.IFNA(VLOOKUP(A192,LookupTable!A$1:O$200,15,FALSE),VLOOKUP(B192,LookupTable!A$1:O$200,15,FALSE))</f>
        <v>NULL</v>
      </c>
    </row>
    <row r="193" spans="1:24" x14ac:dyDescent="0.25">
      <c r="A193" t="s">
        <v>335</v>
      </c>
      <c r="B193" t="s">
        <v>336</v>
      </c>
      <c r="C193">
        <v>857</v>
      </c>
      <c r="D193" t="s">
        <v>9</v>
      </c>
      <c r="E193" t="s">
        <v>9</v>
      </c>
      <c r="F193" t="b">
        <v>0</v>
      </c>
      <c r="G193" t="b">
        <v>0</v>
      </c>
      <c r="L193" t="str">
        <f>_xlfn.IFNA(VLOOKUP(A193,LookupTable!A$1:O$200,1,FALSE),VLOOKUP(B193,LookupTable!A$1:O$200,1,FALSE))</f>
        <v>A150393</v>
      </c>
      <c r="M193" t="str">
        <f>_xlfn.IFNA(VLOOKUP(A193,LookupTable!A$1:O$200,2,FALSE),VLOOKUP(B193,LookupTable!A$1:O$200,2,FALSE))</f>
        <v>RM1NW F3</v>
      </c>
      <c r="N193" t="str">
        <f>_xlfn.IFNA(VLOOKUP(A193,LookupTable!A$1:O$200,3,FALSE),VLOOKUP(B193,LookupTable!A$1:O$200,3,FALSE))</f>
        <v>PH 2014 EDA</v>
      </c>
      <c r="O193" t="str">
        <f>_xlfn.IFNA(VLOOKUP(A193,LookupTable!A$1:O$200,5,FALSE),VLOOKUP(B193,LookupTable!A$1:O$200,5,FALSE))</f>
        <v>RM 1 NW</v>
      </c>
      <c r="P193">
        <f>_xlfn.IFNA(VLOOKUP(A193,LookupTable!A$1:O$200,6,FALSE),VLOOKUP(B193,LookupTable!A$1:O$200,6,FALSE))</f>
        <v>45.6419</v>
      </c>
      <c r="Q193">
        <f>_xlfn.IFNA(VLOOKUP(A193,LookupTable!A$1:O$200,7,FALSE),VLOOKUP(B193,LookupTable!A$1:O$200,7,FALSE))</f>
        <v>-122.77966670000001</v>
      </c>
      <c r="R193" t="str">
        <f>_xlfn.IFNA(VLOOKUP(A193,LookupTable!A$1:O$200,9,FALSE),VLOOKUP(B193,LookupTable!A$1:O$200,9,FALSE))</f>
        <v>A140383</v>
      </c>
      <c r="S193" t="str">
        <f>_xlfn.IFNA(VLOOKUP(A193,LookupTable!A$1:O$200,10,FALSE),VLOOKUP(B193,LookupTable!A$1:O$200,10,FALSE))</f>
        <v>1NW EDA</v>
      </c>
      <c r="T193" t="str">
        <f>_xlfn.IFNA(VLOOKUP(A193,LookupTable!A$1:O$200,11,FALSE),VLOOKUP(B193,LookupTable!A$1:O$200,11,FALSE))</f>
        <v>RM 1 NW</v>
      </c>
      <c r="U193">
        <f>_xlfn.IFNA(VLOOKUP(A193,LookupTable!A$1:O$200,12,FALSE),VLOOKUP(B193,LookupTable!A$1:O$200,12,FALSE))</f>
        <v>45.6419</v>
      </c>
      <c r="V193">
        <f>_xlfn.IFNA(VLOOKUP(A193,LookupTable!A$1:O$200,13,FALSE),VLOOKUP(B193,LookupTable!A$1:O$200,13,FALSE))</f>
        <v>-122.77966670000001</v>
      </c>
      <c r="W193" t="str">
        <f>_xlfn.IFNA(VLOOKUP(A193,LookupTable!A$1:O$200,14,FALSE),VLOOKUP(B193,LookupTable!A$1:O$200,14,FALSE))</f>
        <v>GC-MS - RTL DRS Screening - 1418 analytes, GC-QQQ - 55 PAHs</v>
      </c>
      <c r="X193" t="str">
        <f>_xlfn.IFNA(VLOOKUP(A193,LookupTable!A$1:O$200,15,FALSE),VLOOKUP(B193,LookupTable!A$1:O$200,15,FALSE))</f>
        <v>GC-ECD-Pesticides-PE-WB SOP 404.05, GC-MS - RTL DRS Screening - 1299 analytes, GC-MS - RTL DRS Screening - 1418 analytes, GC-QQQ - 55 PAHs, GC-QQQ - 62 PAHs</v>
      </c>
    </row>
    <row r="194" spans="1:24" x14ac:dyDescent="0.25">
      <c r="A194" t="s">
        <v>337</v>
      </c>
      <c r="B194" t="s">
        <v>338</v>
      </c>
      <c r="C194">
        <v>887</v>
      </c>
      <c r="D194" t="s">
        <v>9</v>
      </c>
      <c r="E194" t="s">
        <v>9</v>
      </c>
      <c r="F194" t="b">
        <v>0</v>
      </c>
      <c r="G194" t="b">
        <v>0</v>
      </c>
      <c r="L194" t="str">
        <f>_xlfn.IFNA(VLOOKUP(A194,LookupTable!A$1:O$200,1,FALSE),VLOOKUP(B194,LookupTable!A$1:O$200,1,FALSE))</f>
        <v>A160123</v>
      </c>
      <c r="M194" t="str">
        <f>_xlfn.IFNA(VLOOKUP(A194,LookupTable!A$1:O$200,2,FALSE),VLOOKUP(B194,LookupTable!A$1:O$200,2,FALSE))</f>
        <v>SolvExch3.8.16</v>
      </c>
      <c r="N194" t="str">
        <f>_xlfn.IFNA(VLOOKUP(A194,LookupTable!A$1:O$200,3,FALSE),VLOOKUP(B194,LookupTable!A$1:O$200,3,FALSE))</f>
        <v>PH 2014 EDA</v>
      </c>
      <c r="O194" t="str">
        <f>_xlfn.IFNA(VLOOKUP(A194,LookupTable!A$1:O$200,5,FALSE),VLOOKUP(B194,LookupTable!A$1:O$200,5,FALSE))</f>
        <v>NULL</v>
      </c>
      <c r="P194" t="str">
        <f>_xlfn.IFNA(VLOOKUP(A194,LookupTable!A$1:O$200,6,FALSE),VLOOKUP(B194,LookupTable!A$1:O$200,6,FALSE))</f>
        <v>NULL</v>
      </c>
      <c r="Q194" t="str">
        <f>_xlfn.IFNA(VLOOKUP(A194,LookupTable!A$1:O$200,7,FALSE),VLOOKUP(B194,LookupTable!A$1:O$200,7,FALSE))</f>
        <v>NULL</v>
      </c>
      <c r="R194" t="str">
        <f>_xlfn.IFNA(VLOOKUP(A194,LookupTable!A$1:O$200,9,FALSE),VLOOKUP(B194,LookupTable!A$1:O$200,9,FALSE))</f>
        <v>NULL</v>
      </c>
      <c r="S194" t="str">
        <f>_xlfn.IFNA(VLOOKUP(A194,LookupTable!A$1:O$200,10,FALSE),VLOOKUP(B194,LookupTable!A$1:O$200,10,FALSE))</f>
        <v>NULL</v>
      </c>
      <c r="T194" t="str">
        <f>_xlfn.IFNA(VLOOKUP(A194,LookupTable!A$1:O$200,11,FALSE),VLOOKUP(B194,LookupTable!A$1:O$200,11,FALSE))</f>
        <v>NULL</v>
      </c>
      <c r="U194" t="str">
        <f>_xlfn.IFNA(VLOOKUP(A194,LookupTable!A$1:O$200,12,FALSE),VLOOKUP(B194,LookupTable!A$1:O$200,12,FALSE))</f>
        <v>NULL</v>
      </c>
      <c r="V194" t="str">
        <f>_xlfn.IFNA(VLOOKUP(A194,LookupTable!A$1:O$200,13,FALSE),VLOOKUP(B194,LookupTable!A$1:O$200,13,FALSE))</f>
        <v>NULL</v>
      </c>
      <c r="W194" t="str">
        <f>_xlfn.IFNA(VLOOKUP(A194,LookupTable!A$1:O$200,14,FALSE),VLOOKUP(B194,LookupTable!A$1:O$200,14,FALSE))</f>
        <v>SARL Submission</v>
      </c>
      <c r="X194" t="str">
        <f>_xlfn.IFNA(VLOOKUP(A194,LookupTable!A$1:O$200,15,FALSE),VLOOKUP(B194,LookupTable!A$1:O$200,15,FALSE))</f>
        <v>NULL</v>
      </c>
    </row>
    <row r="195" spans="1:24" x14ac:dyDescent="0.25">
      <c r="A195" t="s">
        <v>339</v>
      </c>
      <c r="B195" t="s">
        <v>340</v>
      </c>
      <c r="C195">
        <v>821</v>
      </c>
      <c r="D195" t="s">
        <v>9</v>
      </c>
      <c r="E195" t="s">
        <v>9</v>
      </c>
      <c r="F195" t="b">
        <v>0</v>
      </c>
      <c r="G195" t="b">
        <v>0</v>
      </c>
      <c r="L195" t="str">
        <f>_xlfn.IFNA(VLOOKUP(A195,LookupTable!A$1:O$200,1,FALSE),VLOOKUP(B195,LookupTable!A$1:O$200,1,FALSE))</f>
        <v>A150116</v>
      </c>
      <c r="M195" t="str">
        <f>_xlfn.IFNA(VLOOKUP(A195,LookupTable!A$1:O$200,2,FALSE),VLOOKUP(B195,LookupTable!A$1:O$200,2,FALSE))</f>
        <v>RM3.5W F1</v>
      </c>
      <c r="N195" t="str">
        <f>_xlfn.IFNA(VLOOKUP(A195,LookupTable!A$1:O$200,3,FALSE),VLOOKUP(B195,LookupTable!A$1:O$200,3,FALSE))</f>
        <v>PH 2014 EDA</v>
      </c>
      <c r="O195" t="str">
        <f>_xlfn.IFNA(VLOOKUP(A195,LookupTable!A$1:O$200,5,FALSE),VLOOKUP(B195,LookupTable!A$1:O$200,5,FALSE))</f>
        <v>NULL</v>
      </c>
      <c r="P195" t="str">
        <f>_xlfn.IFNA(VLOOKUP(A195,LookupTable!A$1:O$200,6,FALSE),VLOOKUP(B195,LookupTable!A$1:O$200,6,FALSE))</f>
        <v>NULL</v>
      </c>
      <c r="Q195" t="str">
        <f>_xlfn.IFNA(VLOOKUP(A195,LookupTable!A$1:O$200,7,FALSE),VLOOKUP(B195,LookupTable!A$1:O$200,7,FALSE))</f>
        <v>NULL</v>
      </c>
      <c r="R195" t="str">
        <f>_xlfn.IFNA(VLOOKUP(A195,LookupTable!A$1:O$200,9,FALSE),VLOOKUP(B195,LookupTable!A$1:O$200,9,FALSE))</f>
        <v>A140384</v>
      </c>
      <c r="S195" t="str">
        <f>_xlfn.IFNA(VLOOKUP(A195,LookupTable!A$1:O$200,10,FALSE),VLOOKUP(B195,LookupTable!A$1:O$200,10,FALSE))</f>
        <v>3.5W EDA</v>
      </c>
      <c r="T195" t="str">
        <f>_xlfn.IFNA(VLOOKUP(A195,LookupTable!A$1:O$200,11,FALSE),VLOOKUP(B195,LookupTable!A$1:O$200,11,FALSE))</f>
        <v>Sauvie West</v>
      </c>
      <c r="U195">
        <f>_xlfn.IFNA(VLOOKUP(A195,LookupTable!A$1:O$200,12,FALSE),VLOOKUP(B195,LookupTable!A$1:O$200,12,FALSE))</f>
        <v>45.597909999999999</v>
      </c>
      <c r="V195">
        <f>_xlfn.IFNA(VLOOKUP(A195,LookupTable!A$1:O$200,13,FALSE),VLOOKUP(B195,LookupTable!A$1:O$200,13,FALSE))</f>
        <v>-122.78128</v>
      </c>
      <c r="W195" t="str">
        <f>_xlfn.IFNA(VLOOKUP(A195,LookupTable!A$1:O$200,14,FALSE),VLOOKUP(B195,LookupTable!A$1:O$200,14,FALSE))</f>
        <v>GC-ECD-Pesticides-PE-WB 2015, GC-MS - RTL DRS Screening - 1418 analytes, GC-QQQ - 55 PAHs, SARL Submission</v>
      </c>
      <c r="X195" t="str">
        <f>_xlfn.IFNA(VLOOKUP(A195,LookupTable!A$1:O$200,15,FALSE),VLOOKUP(B195,LookupTable!A$1:O$200,15,FALSE))</f>
        <v>GC-ECD-Pesticides-PE-WB SOP 404.05, GC-MS - RTL DRS Screening - 1299 analytes, GC-MS - RTL DRS Screening - 1418 analytes, GC-QQQ - 55 PAHs, GC-QQQ - 62 PAHs, SARL Submission</v>
      </c>
    </row>
    <row r="196" spans="1:24" x14ac:dyDescent="0.25">
      <c r="A196" t="s">
        <v>341</v>
      </c>
      <c r="B196" t="s">
        <v>342</v>
      </c>
      <c r="C196">
        <v>872</v>
      </c>
      <c r="D196" t="s">
        <v>9</v>
      </c>
      <c r="E196" t="s">
        <v>9</v>
      </c>
      <c r="F196" t="b">
        <v>0</v>
      </c>
      <c r="G196" t="b">
        <v>0</v>
      </c>
      <c r="L196" t="str">
        <f>_xlfn.IFNA(VLOOKUP(A196,LookupTable!A$1:O$200,1,FALSE),VLOOKUP(B196,LookupTable!A$1:O$200,1,FALSE))</f>
        <v>A150425</v>
      </c>
      <c r="M196" t="str">
        <f>_xlfn.IFNA(VLOOKUP(A196,LookupTable!A$1:O$200,2,FALSE),VLOOKUP(B196,LookupTable!A$1:O$200,2,FALSE))</f>
        <v>RM18.5 F2.1</v>
      </c>
      <c r="N196" t="str">
        <f>_xlfn.IFNA(VLOOKUP(A196,LookupTable!A$1:O$200,3,FALSE),VLOOKUP(B196,LookupTable!A$1:O$200,3,FALSE))</f>
        <v>PH 2014 EDA</v>
      </c>
      <c r="O196" t="str">
        <f>_xlfn.IFNA(VLOOKUP(A196,LookupTable!A$1:O$200,5,FALSE),VLOOKUP(B196,LookupTable!A$1:O$200,5,FALSE))</f>
        <v>Johnson Creek</v>
      </c>
      <c r="P196">
        <f>_xlfn.IFNA(VLOOKUP(A196,LookupTable!A$1:O$200,6,FALSE),VLOOKUP(B196,LookupTable!A$1:O$200,6,FALSE))</f>
        <v>45.436950000000003</v>
      </c>
      <c r="Q196">
        <f>_xlfn.IFNA(VLOOKUP(A196,LookupTable!A$1:O$200,7,FALSE),VLOOKUP(B196,LookupTable!A$1:O$200,7,FALSE))</f>
        <v>-122.64668330000001</v>
      </c>
      <c r="R196" t="str">
        <f>_xlfn.IFNA(VLOOKUP(A196,LookupTable!A$1:O$200,9,FALSE),VLOOKUP(B196,LookupTable!A$1:O$200,9,FALSE))</f>
        <v>A140386</v>
      </c>
      <c r="S196" t="str">
        <f>_xlfn.IFNA(VLOOKUP(A196,LookupTable!A$1:O$200,10,FALSE),VLOOKUP(B196,LookupTable!A$1:O$200,10,FALSE))</f>
        <v>18.5 EDA</v>
      </c>
      <c r="T196" t="str">
        <f>_xlfn.IFNA(VLOOKUP(A196,LookupTable!A$1:O$200,11,FALSE),VLOOKUP(B196,LookupTable!A$1:O$200,11,FALSE))</f>
        <v>Johnson Creek</v>
      </c>
      <c r="U196">
        <f>_xlfn.IFNA(VLOOKUP(A196,LookupTable!A$1:O$200,12,FALSE),VLOOKUP(B196,LookupTable!A$1:O$200,12,FALSE))</f>
        <v>45.436950000000003</v>
      </c>
      <c r="V196">
        <f>_xlfn.IFNA(VLOOKUP(A196,LookupTable!A$1:O$200,13,FALSE),VLOOKUP(B196,LookupTable!A$1:O$200,13,FALSE))</f>
        <v>-122.64668330000001</v>
      </c>
      <c r="W196" t="str">
        <f>_xlfn.IFNA(VLOOKUP(A196,LookupTable!A$1:O$200,14,FALSE),VLOOKUP(B196,LookupTable!A$1:O$200,14,FALSE))</f>
        <v>GC-MS - RTL DRS Screening - 1418 analytes, GC-QQQ - 55 PAHs</v>
      </c>
      <c r="X196" t="str">
        <f>_xlfn.IFNA(VLOOKUP(A196,LookupTable!A$1:O$200,15,FALSE),VLOOKUP(B196,LookupTable!A$1:O$200,15,FALSE))</f>
        <v>GC-ECD-Pesticides-PE-WB SOP 404.05, GC-MS - RTL DRS Screening - 1299 analytes, GC-MS - RTL DRS Screening - 1418 analytes, GC-QQQ - 55 PAHs, GC-QQQ - 62 PAHs</v>
      </c>
    </row>
    <row r="197" spans="1:24" x14ac:dyDescent="0.25">
      <c r="A197" t="s">
        <v>343</v>
      </c>
      <c r="B197" t="s">
        <v>344</v>
      </c>
      <c r="C197">
        <v>876</v>
      </c>
      <c r="D197" t="s">
        <v>9</v>
      </c>
      <c r="E197" t="s">
        <v>9</v>
      </c>
      <c r="F197" t="b">
        <v>0</v>
      </c>
      <c r="G197" t="b">
        <v>0</v>
      </c>
      <c r="L197" t="str">
        <f>_xlfn.IFNA(VLOOKUP(A197,LookupTable!A$1:O$200,1,FALSE),VLOOKUP(B197,LookupTable!A$1:O$200,1,FALSE))</f>
        <v>A150428</v>
      </c>
      <c r="M197" t="str">
        <f>_xlfn.IFNA(VLOOKUP(A197,LookupTable!A$1:O$200,2,FALSE),VLOOKUP(B197,LookupTable!A$1:O$200,2,FALSE))</f>
        <v>RM18.5 F2.4</v>
      </c>
      <c r="N197" t="str">
        <f>_xlfn.IFNA(VLOOKUP(A197,LookupTable!A$1:O$200,3,FALSE),VLOOKUP(B197,LookupTable!A$1:O$200,3,FALSE))</f>
        <v>PH 2014 EDA</v>
      </c>
      <c r="O197" t="str">
        <f>_xlfn.IFNA(VLOOKUP(A197,LookupTable!A$1:O$200,5,FALSE),VLOOKUP(B197,LookupTable!A$1:O$200,5,FALSE))</f>
        <v>Johnson Creek</v>
      </c>
      <c r="P197">
        <f>_xlfn.IFNA(VLOOKUP(A197,LookupTable!A$1:O$200,6,FALSE),VLOOKUP(B197,LookupTable!A$1:O$200,6,FALSE))</f>
        <v>45.436950000000003</v>
      </c>
      <c r="Q197">
        <f>_xlfn.IFNA(VLOOKUP(A197,LookupTable!A$1:O$200,7,FALSE),VLOOKUP(B197,LookupTable!A$1:O$200,7,FALSE))</f>
        <v>-122.64668330000001</v>
      </c>
      <c r="R197" t="str">
        <f>_xlfn.IFNA(VLOOKUP(A197,LookupTable!A$1:O$200,9,FALSE),VLOOKUP(B197,LookupTable!A$1:O$200,9,FALSE))</f>
        <v>A140386</v>
      </c>
      <c r="S197" t="str">
        <f>_xlfn.IFNA(VLOOKUP(A197,LookupTable!A$1:O$200,10,FALSE),VLOOKUP(B197,LookupTable!A$1:O$200,10,FALSE))</f>
        <v>18.5 EDA</v>
      </c>
      <c r="T197" t="str">
        <f>_xlfn.IFNA(VLOOKUP(A197,LookupTable!A$1:O$200,11,FALSE),VLOOKUP(B197,LookupTable!A$1:O$200,11,FALSE))</f>
        <v>Johnson Creek</v>
      </c>
      <c r="U197">
        <f>_xlfn.IFNA(VLOOKUP(A197,LookupTable!A$1:O$200,12,FALSE),VLOOKUP(B197,LookupTable!A$1:O$200,12,FALSE))</f>
        <v>45.436950000000003</v>
      </c>
      <c r="V197">
        <f>_xlfn.IFNA(VLOOKUP(A197,LookupTable!A$1:O$200,13,FALSE),VLOOKUP(B197,LookupTable!A$1:O$200,13,FALSE))</f>
        <v>-122.64668330000001</v>
      </c>
      <c r="W197" t="str">
        <f>_xlfn.IFNA(VLOOKUP(A197,LookupTable!A$1:O$200,14,FALSE),VLOOKUP(B197,LookupTable!A$1:O$200,14,FALSE))</f>
        <v>GC-MS - RTL DRS Screening - 1418 analytes, GC-QQQ - 55 PAHs</v>
      </c>
      <c r="X197" t="str">
        <f>_xlfn.IFNA(VLOOKUP(A197,LookupTable!A$1:O$200,15,FALSE),VLOOKUP(B197,LookupTable!A$1:O$200,15,FALSE))</f>
        <v>GC-ECD-Pesticides-PE-WB SOP 404.05, GC-MS - RTL DRS Screening - 1299 analytes, GC-MS - RTL DRS Screening - 1418 analytes, GC-QQQ - 55 PAHs, GC-QQQ - 62 PAHs</v>
      </c>
    </row>
    <row r="198" spans="1:24" x14ac:dyDescent="0.25">
      <c r="A198" t="s">
        <v>345</v>
      </c>
      <c r="B198" t="s">
        <v>346</v>
      </c>
      <c r="C198">
        <v>879</v>
      </c>
      <c r="D198" t="s">
        <v>9</v>
      </c>
      <c r="E198" t="s">
        <v>9</v>
      </c>
      <c r="F198" t="b">
        <v>0</v>
      </c>
      <c r="G198" t="b">
        <v>0</v>
      </c>
      <c r="L198" t="str">
        <f>_xlfn.IFNA(VLOOKUP(A198,LookupTable!A$1:O$200,1,FALSE),VLOOKUP(B198,LookupTable!A$1:O$200,1,FALSE))</f>
        <v>A150479</v>
      </c>
      <c r="M198" t="str">
        <f>_xlfn.IFNA(VLOOKUP(A198,LookupTable!A$1:O$200,2,FALSE),VLOOKUP(B198,LookupTable!A$1:O$200,2,FALSE))</f>
        <v>RM11E F2.2</v>
      </c>
      <c r="N198" t="str">
        <f>_xlfn.IFNA(VLOOKUP(A198,LookupTable!A$1:O$200,3,FALSE),VLOOKUP(B198,LookupTable!A$1:O$200,3,FALSE))</f>
        <v>PH 2014 EDA</v>
      </c>
      <c r="O198" t="str">
        <f>_xlfn.IFNA(VLOOKUP(A198,LookupTable!A$1:O$200,5,FALSE),VLOOKUP(B198,LookupTable!A$1:O$200,5,FALSE))</f>
        <v>RM 11E</v>
      </c>
      <c r="P198">
        <f>_xlfn.IFNA(VLOOKUP(A198,LookupTable!A$1:O$200,6,FALSE),VLOOKUP(B198,LookupTable!A$1:O$200,6,FALSE))</f>
        <v>45.536532999999999</v>
      </c>
      <c r="Q198">
        <f>_xlfn.IFNA(VLOOKUP(A198,LookupTable!A$1:O$200,7,FALSE),VLOOKUP(B198,LookupTable!A$1:O$200,7,FALSE))</f>
        <v>-122.67715</v>
      </c>
      <c r="R198" t="str">
        <f>_xlfn.IFNA(VLOOKUP(A198,LookupTable!A$1:O$200,9,FALSE),VLOOKUP(B198,LookupTable!A$1:O$200,9,FALSE))</f>
        <v>A150397</v>
      </c>
      <c r="S198" t="str">
        <f>_xlfn.IFNA(VLOOKUP(A198,LookupTable!A$1:O$200,10,FALSE),VLOOKUP(B198,LookupTable!A$1:O$200,10,FALSE))</f>
        <v>RM11E F2</v>
      </c>
      <c r="T198" t="str">
        <f>_xlfn.IFNA(VLOOKUP(A198,LookupTable!A$1:O$200,11,FALSE),VLOOKUP(B198,LookupTable!A$1:O$200,11,FALSE))</f>
        <v>RM 11E</v>
      </c>
      <c r="U198">
        <f>_xlfn.IFNA(VLOOKUP(A198,LookupTable!A$1:O$200,12,FALSE),VLOOKUP(B198,LookupTable!A$1:O$200,12,FALSE))</f>
        <v>45.536532999999999</v>
      </c>
      <c r="V198">
        <f>_xlfn.IFNA(VLOOKUP(A198,LookupTable!A$1:O$200,13,FALSE),VLOOKUP(B198,LookupTable!A$1:O$200,13,FALSE))</f>
        <v>-122.67715</v>
      </c>
      <c r="W198" t="str">
        <f>_xlfn.IFNA(VLOOKUP(A198,LookupTable!A$1:O$200,14,FALSE),VLOOKUP(B198,LookupTable!A$1:O$200,14,FALSE))</f>
        <v>GC-MS - RTL DRS Screening - 1418 analytes, GC-QQQ - 55 PAHs</v>
      </c>
      <c r="X198" t="str">
        <f>_xlfn.IFNA(VLOOKUP(A198,LookupTable!A$1:O$200,15,FALSE),VLOOKUP(B198,LookupTable!A$1:O$200,15,FALSE))</f>
        <v>GC-MS - RTL DRS Screening - 1418 analytes, GC-QQQ - 55 PAHs</v>
      </c>
    </row>
    <row r="199" spans="1:24" x14ac:dyDescent="0.25">
      <c r="A199" t="s">
        <v>347</v>
      </c>
      <c r="B199" t="s">
        <v>179</v>
      </c>
      <c r="C199">
        <v>795</v>
      </c>
      <c r="D199" t="s">
        <v>9</v>
      </c>
      <c r="E199" t="s">
        <v>9</v>
      </c>
      <c r="F199" t="b">
        <v>1</v>
      </c>
      <c r="G199" t="b">
        <v>1</v>
      </c>
      <c r="L199" t="str">
        <f>_xlfn.IFNA(VLOOKUP(A199,LookupTable!A$1:O$200,1,FALSE),VLOOKUP(B199,LookupTable!A$1:O$200,1,FALSE))</f>
        <v>A130512</v>
      </c>
      <c r="M199" t="str">
        <f>_xlfn.IFNA(VLOOKUP(A199,LookupTable!A$1:O$200,2,FALSE),VLOOKUP(B199,LookupTable!A$1:O$200,2,FALSE))</f>
        <v>RM1NW-H20-EDA-LFT</v>
      </c>
      <c r="N199" t="str">
        <f>_xlfn.IFNA(VLOOKUP(A199,LookupTable!A$1:O$200,3,FALSE),VLOOKUP(B199,LookupTable!A$1:O$200,3,FALSE))</f>
        <v>Portland Harbor 2013</v>
      </c>
      <c r="O199" t="str">
        <f>_xlfn.IFNA(VLOOKUP(A199,LookupTable!A$1:O$200,5,FALSE),VLOOKUP(B199,LookupTable!A$1:O$200,5,FALSE))</f>
        <v>RM 1 NW</v>
      </c>
      <c r="P199">
        <f>_xlfn.IFNA(VLOOKUP(A199,LookupTable!A$1:O$200,6,FALSE),VLOOKUP(B199,LookupTable!A$1:O$200,6,FALSE))</f>
        <v>45.6419</v>
      </c>
      <c r="Q199">
        <f>_xlfn.IFNA(VLOOKUP(A199,LookupTable!A$1:O$200,7,FALSE),VLOOKUP(B199,LookupTable!A$1:O$200,7,FALSE))</f>
        <v>-122.77966670000001</v>
      </c>
      <c r="R199" t="str">
        <f>_xlfn.IFNA(VLOOKUP(A199,LookupTable!A$1:O$200,9,FALSE),VLOOKUP(B199,LookupTable!A$1:O$200,9,FALSE))</f>
        <v>NULL</v>
      </c>
      <c r="S199" t="str">
        <f>_xlfn.IFNA(VLOOKUP(A199,LookupTable!A$1:O$200,10,FALSE),VLOOKUP(B199,LookupTable!A$1:O$200,10,FALSE))</f>
        <v>NULL</v>
      </c>
      <c r="T199" t="str">
        <f>_xlfn.IFNA(VLOOKUP(A199,LookupTable!A$1:O$200,11,FALSE),VLOOKUP(B199,LookupTable!A$1:O$200,11,FALSE))</f>
        <v>NULL</v>
      </c>
      <c r="U199" t="str">
        <f>_xlfn.IFNA(VLOOKUP(A199,LookupTable!A$1:O$200,12,FALSE),VLOOKUP(B199,LookupTable!A$1:O$200,12,FALSE))</f>
        <v>NULL</v>
      </c>
      <c r="V199" t="str">
        <f>_xlfn.IFNA(VLOOKUP(A199,LookupTable!A$1:O$200,13,FALSE),VLOOKUP(B199,LookupTable!A$1:O$200,13,FALSE))</f>
        <v>NULL</v>
      </c>
      <c r="W199" t="str">
        <f>_xlfn.IFNA(VLOOKUP(A199,LookupTable!A$1:O$200,14,FALSE),VLOOKUP(B199,LookupTable!A$1:O$200,14,FALSE))</f>
        <v>GC-MS - RTL DRS Screening - 1299 analytes, GC-QQQ - 62 PAHs, PAHs Surrogate Reverted</v>
      </c>
      <c r="X199" t="str">
        <f>_xlfn.IFNA(VLOOKUP(A199,LookupTable!A$1:O$200,15,FALSE),VLOOKUP(B199,LookupTable!A$1:O$200,15,FALSE))</f>
        <v>NULL</v>
      </c>
    </row>
    <row r="200" spans="1:24" x14ac:dyDescent="0.25">
      <c r="A200" t="s">
        <v>348</v>
      </c>
      <c r="B200" t="s">
        <v>349</v>
      </c>
      <c r="C200">
        <v>854</v>
      </c>
      <c r="D200" t="s">
        <v>9</v>
      </c>
      <c r="E200" t="s">
        <v>9</v>
      </c>
      <c r="F200" t="b">
        <v>0</v>
      </c>
      <c r="G200" t="b">
        <v>0</v>
      </c>
      <c r="L200" t="str">
        <f>_xlfn.IFNA(VLOOKUP(A200,LookupTable!A$1:O$200,1,FALSE),VLOOKUP(B200,LookupTable!A$1:O$200,1,FALSE))</f>
        <v>A150391</v>
      </c>
      <c r="M200" t="str">
        <f>_xlfn.IFNA(VLOOKUP(A200,LookupTable!A$1:O$200,2,FALSE),VLOOKUP(B200,LookupTable!A$1:O$200,2,FALSE))</f>
        <v>RM1NW F1</v>
      </c>
      <c r="N200" t="str">
        <f>_xlfn.IFNA(VLOOKUP(A200,LookupTable!A$1:O$200,3,FALSE),VLOOKUP(B200,LookupTable!A$1:O$200,3,FALSE))</f>
        <v>PH 2014 EDA</v>
      </c>
      <c r="O200" t="str">
        <f>_xlfn.IFNA(VLOOKUP(A200,LookupTable!A$1:O$200,5,FALSE),VLOOKUP(B200,LookupTable!A$1:O$200,5,FALSE))</f>
        <v>RM 1 NW</v>
      </c>
      <c r="P200">
        <f>_xlfn.IFNA(VLOOKUP(A200,LookupTable!A$1:O$200,6,FALSE),VLOOKUP(B200,LookupTable!A$1:O$200,6,FALSE))</f>
        <v>45.6419</v>
      </c>
      <c r="Q200">
        <f>_xlfn.IFNA(VLOOKUP(A200,LookupTable!A$1:O$200,7,FALSE),VLOOKUP(B200,LookupTable!A$1:O$200,7,FALSE))</f>
        <v>-122.77966670000001</v>
      </c>
      <c r="R200" t="str">
        <f>_xlfn.IFNA(VLOOKUP(A200,LookupTable!A$1:O$200,9,FALSE),VLOOKUP(B200,LookupTable!A$1:O$200,9,FALSE))</f>
        <v>A140383</v>
      </c>
      <c r="S200" t="str">
        <f>_xlfn.IFNA(VLOOKUP(A200,LookupTable!A$1:O$200,10,FALSE),VLOOKUP(B200,LookupTable!A$1:O$200,10,FALSE))</f>
        <v>1NW EDA</v>
      </c>
      <c r="T200" t="str">
        <f>_xlfn.IFNA(VLOOKUP(A200,LookupTable!A$1:O$200,11,FALSE),VLOOKUP(B200,LookupTable!A$1:O$200,11,FALSE))</f>
        <v>RM 1 NW</v>
      </c>
      <c r="U200">
        <f>_xlfn.IFNA(VLOOKUP(A200,LookupTable!A$1:O$200,12,FALSE),VLOOKUP(B200,LookupTable!A$1:O$200,12,FALSE))</f>
        <v>45.6419</v>
      </c>
      <c r="V200">
        <f>_xlfn.IFNA(VLOOKUP(A200,LookupTable!A$1:O$200,13,FALSE),VLOOKUP(B200,LookupTable!A$1:O$200,13,FALSE))</f>
        <v>-122.77966670000001</v>
      </c>
      <c r="W200" t="str">
        <f>_xlfn.IFNA(VLOOKUP(A200,LookupTable!A$1:O$200,14,FALSE),VLOOKUP(B200,LookupTable!A$1:O$200,14,FALSE))</f>
        <v>GC-MS - RTL DRS Screening - 1418 analytes, GC-QQQ - 55 PAHs</v>
      </c>
      <c r="X200" t="str">
        <f>_xlfn.IFNA(VLOOKUP(A200,LookupTable!A$1:O$200,15,FALSE),VLOOKUP(B200,LookupTable!A$1:O$200,15,FALSE))</f>
        <v>GC-ECD-Pesticides-PE-WB SOP 404.05, GC-MS - RTL DRS Screening - 1299 analytes, GC-MS - RTL DRS Screening - 1418 analytes, GC-QQQ - 55 PAHs, GC-QQQ - 62 PAHs</v>
      </c>
    </row>
    <row r="201" spans="1:24" x14ac:dyDescent="0.25">
      <c r="A201" t="s">
        <v>350</v>
      </c>
      <c r="B201" t="s">
        <v>294</v>
      </c>
      <c r="C201">
        <v>800</v>
      </c>
      <c r="D201" t="s">
        <v>9</v>
      </c>
      <c r="E201" t="s">
        <v>9</v>
      </c>
      <c r="F201" t="b">
        <v>0</v>
      </c>
      <c r="G201" t="b">
        <v>1</v>
      </c>
      <c r="L201" t="str">
        <f>_xlfn.IFNA(VLOOKUP(A201,LookupTable!A$1:O$200,1,FALSE),VLOOKUP(B201,LookupTable!A$1:O$200,1,FALSE))</f>
        <v>A140386</v>
      </c>
      <c r="M201" t="str">
        <f>_xlfn.IFNA(VLOOKUP(A201,LookupTable!A$1:O$200,2,FALSE),VLOOKUP(B201,LookupTable!A$1:O$200,2,FALSE))</f>
        <v>18.5 EDA</v>
      </c>
      <c r="N201" t="str">
        <f>_xlfn.IFNA(VLOOKUP(A201,LookupTable!A$1:O$200,3,FALSE),VLOOKUP(B201,LookupTable!A$1:O$200,3,FALSE))</f>
        <v>Portland Harbor 2014</v>
      </c>
      <c r="O201" t="str">
        <f>_xlfn.IFNA(VLOOKUP(A201,LookupTable!A$1:O$200,5,FALSE),VLOOKUP(B201,LookupTable!A$1:O$200,5,FALSE))</f>
        <v>Johnson Creek</v>
      </c>
      <c r="P201">
        <f>_xlfn.IFNA(VLOOKUP(A201,LookupTable!A$1:O$200,6,FALSE),VLOOKUP(B201,LookupTable!A$1:O$200,6,FALSE))</f>
        <v>45.436950000000003</v>
      </c>
      <c r="Q201">
        <f>_xlfn.IFNA(VLOOKUP(A201,LookupTable!A$1:O$200,7,FALSE),VLOOKUP(B201,LookupTable!A$1:O$200,7,FALSE))</f>
        <v>-122.64668330000001</v>
      </c>
      <c r="R201" t="str">
        <f>_xlfn.IFNA(VLOOKUP(A201,LookupTable!A$1:O$200,9,FALSE),VLOOKUP(B201,LookupTable!A$1:O$200,9,FALSE))</f>
        <v>NULL</v>
      </c>
      <c r="S201" t="str">
        <f>_xlfn.IFNA(VLOOKUP(A201,LookupTable!A$1:O$200,10,FALSE),VLOOKUP(B201,LookupTable!A$1:O$200,10,FALSE))</f>
        <v>NULL</v>
      </c>
      <c r="T201" t="str">
        <f>_xlfn.IFNA(VLOOKUP(A201,LookupTable!A$1:O$200,11,FALSE),VLOOKUP(B201,LookupTable!A$1:O$200,11,FALSE))</f>
        <v>NULL</v>
      </c>
      <c r="U201" t="str">
        <f>_xlfn.IFNA(VLOOKUP(A201,LookupTable!A$1:O$200,12,FALSE),VLOOKUP(B201,LookupTable!A$1:O$200,12,FALSE))</f>
        <v>NULL</v>
      </c>
      <c r="V201" t="str">
        <f>_xlfn.IFNA(VLOOKUP(A201,LookupTable!A$1:O$200,13,FALSE),VLOOKUP(B201,LookupTable!A$1:O$200,13,FALSE))</f>
        <v>NULL</v>
      </c>
      <c r="W201" t="str">
        <f>_xlfn.IFNA(VLOOKUP(A201,LookupTable!A$1:O$200,14,FALSE),VLOOKUP(B201,LookupTable!A$1:O$200,14,FALSE))</f>
        <v>GC-ECD-Pesticides-PE-WB SOP 404.05, GC-MS - RTL DRS Screening - 1299 analytes, GC-MS - RTL DRS Screening - 1418 analytes, GC-QQQ - 55 PAHs, GC-QQQ - 62 PAHs</v>
      </c>
      <c r="X201" t="str">
        <f>_xlfn.IFNA(VLOOKUP(A201,LookupTable!A$1:O$200,15,FALSE),VLOOKUP(B201,LookupTable!A$1:O$200,15,FALSE))</f>
        <v>NULL</v>
      </c>
    </row>
    <row r="202" spans="1:24" x14ac:dyDescent="0.25">
      <c r="A202" t="s">
        <v>351</v>
      </c>
      <c r="B202" t="s">
        <v>233</v>
      </c>
      <c r="C202">
        <v>799</v>
      </c>
      <c r="D202" t="s">
        <v>9</v>
      </c>
      <c r="E202" t="s">
        <v>9</v>
      </c>
      <c r="F202" t="b">
        <v>0</v>
      </c>
      <c r="G202" t="b">
        <v>1</v>
      </c>
      <c r="L202" t="str">
        <f>_xlfn.IFNA(VLOOKUP(A202,LookupTable!A$1:O$200,1,FALSE),VLOOKUP(B202,LookupTable!A$1:O$200,1,FALSE))</f>
        <v>A140385</v>
      </c>
      <c r="M202" t="str">
        <f>_xlfn.IFNA(VLOOKUP(A202,LookupTable!A$1:O$200,2,FALSE),VLOOKUP(B202,LookupTable!A$1:O$200,2,FALSE))</f>
        <v>11E EDA</v>
      </c>
      <c r="N202" t="str">
        <f>_xlfn.IFNA(VLOOKUP(A202,LookupTable!A$1:O$200,3,FALSE),VLOOKUP(B202,LookupTable!A$1:O$200,3,FALSE))</f>
        <v>Portland Harbor 2014</v>
      </c>
      <c r="O202" t="str">
        <f>_xlfn.IFNA(VLOOKUP(A202,LookupTable!A$1:O$200,5,FALSE),VLOOKUP(B202,LookupTable!A$1:O$200,5,FALSE))</f>
        <v>RM 11E</v>
      </c>
      <c r="P202">
        <f>_xlfn.IFNA(VLOOKUP(A202,LookupTable!A$1:O$200,6,FALSE),VLOOKUP(B202,LookupTable!A$1:O$200,6,FALSE))</f>
        <v>45.536532999999999</v>
      </c>
      <c r="Q202">
        <f>_xlfn.IFNA(VLOOKUP(A202,LookupTable!A$1:O$200,7,FALSE),VLOOKUP(B202,LookupTable!A$1:O$200,7,FALSE))</f>
        <v>-122.67715</v>
      </c>
      <c r="R202" t="str">
        <f>_xlfn.IFNA(VLOOKUP(A202,LookupTable!A$1:O$200,9,FALSE),VLOOKUP(B202,LookupTable!A$1:O$200,9,FALSE))</f>
        <v>NULL</v>
      </c>
      <c r="S202" t="str">
        <f>_xlfn.IFNA(VLOOKUP(A202,LookupTable!A$1:O$200,10,FALSE),VLOOKUP(B202,LookupTable!A$1:O$200,10,FALSE))</f>
        <v>NULL</v>
      </c>
      <c r="T202" t="str">
        <f>_xlfn.IFNA(VLOOKUP(A202,LookupTable!A$1:O$200,11,FALSE),VLOOKUP(B202,LookupTable!A$1:O$200,11,FALSE))</f>
        <v>NULL</v>
      </c>
      <c r="U202" t="str">
        <f>_xlfn.IFNA(VLOOKUP(A202,LookupTable!A$1:O$200,12,FALSE),VLOOKUP(B202,LookupTable!A$1:O$200,12,FALSE))</f>
        <v>NULL</v>
      </c>
      <c r="V202" t="str">
        <f>_xlfn.IFNA(VLOOKUP(A202,LookupTable!A$1:O$200,13,FALSE),VLOOKUP(B202,LookupTable!A$1:O$200,13,FALSE))</f>
        <v>NULL</v>
      </c>
      <c r="W202" t="str">
        <f>_xlfn.IFNA(VLOOKUP(A202,LookupTable!A$1:O$200,14,FALSE),VLOOKUP(B202,LookupTable!A$1:O$200,14,FALSE))</f>
        <v>GC-ECD-Pesticides-PE-WB SOP 404.05, GC-MS - RTL DRS Screening - 1299 analytes, GC-MS - RTL DRS Screening - 1418 analytes, GC-QQQ - 55 PAHs, GC-QQQ - 62 PAHs</v>
      </c>
      <c r="X202" t="str">
        <f>_xlfn.IFNA(VLOOKUP(A202,LookupTable!A$1:O$200,15,FALSE),VLOOKUP(B202,LookupTable!A$1:O$200,15,FALSE))</f>
        <v>NULL</v>
      </c>
    </row>
    <row r="203" spans="1:24" x14ac:dyDescent="0.25">
      <c r="A203" t="s">
        <v>352</v>
      </c>
      <c r="B203" t="s">
        <v>353</v>
      </c>
      <c r="C203">
        <v>874</v>
      </c>
      <c r="D203" t="s">
        <v>9</v>
      </c>
      <c r="E203" t="s">
        <v>9</v>
      </c>
      <c r="F203" t="b">
        <v>0</v>
      </c>
      <c r="G203" t="b">
        <v>0</v>
      </c>
      <c r="L203" t="str">
        <f>_xlfn.IFNA(VLOOKUP(A203,LookupTable!A$1:O$200,1,FALSE),VLOOKUP(B203,LookupTable!A$1:O$200,1,FALSE))</f>
        <v>A150426</v>
      </c>
      <c r="M203" t="str">
        <f>_xlfn.IFNA(VLOOKUP(A203,LookupTable!A$1:O$200,2,FALSE),VLOOKUP(B203,LookupTable!A$1:O$200,2,FALSE))</f>
        <v>RM18.5 F2.2</v>
      </c>
      <c r="N203" t="str">
        <f>_xlfn.IFNA(VLOOKUP(A203,LookupTable!A$1:O$200,3,FALSE),VLOOKUP(B203,LookupTable!A$1:O$200,3,FALSE))</f>
        <v>PH 2014 EDA</v>
      </c>
      <c r="O203" t="str">
        <f>_xlfn.IFNA(VLOOKUP(A203,LookupTable!A$1:O$200,5,FALSE),VLOOKUP(B203,LookupTable!A$1:O$200,5,FALSE))</f>
        <v>Johnson Creek</v>
      </c>
      <c r="P203">
        <f>_xlfn.IFNA(VLOOKUP(A203,LookupTable!A$1:O$200,6,FALSE),VLOOKUP(B203,LookupTable!A$1:O$200,6,FALSE))</f>
        <v>45.436950000000003</v>
      </c>
      <c r="Q203">
        <f>_xlfn.IFNA(VLOOKUP(A203,LookupTable!A$1:O$200,7,FALSE),VLOOKUP(B203,LookupTable!A$1:O$200,7,FALSE))</f>
        <v>-122.64668330000001</v>
      </c>
      <c r="R203" t="str">
        <f>_xlfn.IFNA(VLOOKUP(A203,LookupTable!A$1:O$200,9,FALSE),VLOOKUP(B203,LookupTable!A$1:O$200,9,FALSE))</f>
        <v>A140386</v>
      </c>
      <c r="S203" t="str">
        <f>_xlfn.IFNA(VLOOKUP(A203,LookupTable!A$1:O$200,10,FALSE),VLOOKUP(B203,LookupTable!A$1:O$200,10,FALSE))</f>
        <v>18.5 EDA</v>
      </c>
      <c r="T203" t="str">
        <f>_xlfn.IFNA(VLOOKUP(A203,LookupTable!A$1:O$200,11,FALSE),VLOOKUP(B203,LookupTable!A$1:O$200,11,FALSE))</f>
        <v>Johnson Creek</v>
      </c>
      <c r="U203">
        <f>_xlfn.IFNA(VLOOKUP(A203,LookupTable!A$1:O$200,12,FALSE),VLOOKUP(B203,LookupTable!A$1:O$200,12,FALSE))</f>
        <v>45.436950000000003</v>
      </c>
      <c r="V203">
        <f>_xlfn.IFNA(VLOOKUP(A203,LookupTable!A$1:O$200,13,FALSE),VLOOKUP(B203,LookupTable!A$1:O$200,13,FALSE))</f>
        <v>-122.64668330000001</v>
      </c>
      <c r="W203" t="str">
        <f>_xlfn.IFNA(VLOOKUP(A203,LookupTable!A$1:O$200,14,FALSE),VLOOKUP(B203,LookupTable!A$1:O$200,14,FALSE))</f>
        <v>GC-MS - RTL DRS Screening - 1418 analytes, GC-QQQ - 55 PAHs</v>
      </c>
      <c r="X203" t="str">
        <f>_xlfn.IFNA(VLOOKUP(A203,LookupTable!A$1:O$200,15,FALSE),VLOOKUP(B203,LookupTable!A$1:O$200,15,FALSE))</f>
        <v>GC-ECD-Pesticides-PE-WB SOP 404.05, GC-MS - RTL DRS Screening - 1299 analytes, GC-MS - RTL DRS Screening - 1418 analytes, GC-QQQ - 55 PAHs, GC-QQQ - 62 PAHs</v>
      </c>
    </row>
    <row r="204" spans="1:24" x14ac:dyDescent="0.25">
      <c r="A204" t="s">
        <v>354</v>
      </c>
      <c r="B204" t="s">
        <v>355</v>
      </c>
      <c r="C204">
        <v>822</v>
      </c>
      <c r="D204" t="s">
        <v>9</v>
      </c>
      <c r="E204" t="s">
        <v>9</v>
      </c>
      <c r="F204" t="b">
        <v>0</v>
      </c>
      <c r="G204" t="b">
        <v>0</v>
      </c>
      <c r="L204" t="str">
        <f>_xlfn.IFNA(VLOOKUP(A204,LookupTable!A$1:O$200,1,FALSE),VLOOKUP(B204,LookupTable!A$1:O$200,1,FALSE))</f>
        <v>A150117</v>
      </c>
      <c r="M204" t="str">
        <f>_xlfn.IFNA(VLOOKUP(A204,LookupTable!A$1:O$200,2,FALSE),VLOOKUP(B204,LookupTable!A$1:O$200,2,FALSE))</f>
        <v>RM3.5W F2</v>
      </c>
      <c r="N204" t="str">
        <f>_xlfn.IFNA(VLOOKUP(A204,LookupTable!A$1:O$200,3,FALSE),VLOOKUP(B204,LookupTable!A$1:O$200,3,FALSE))</f>
        <v>PH 2014 EDA</v>
      </c>
      <c r="O204" t="str">
        <f>_xlfn.IFNA(VLOOKUP(A204,LookupTable!A$1:O$200,5,FALSE),VLOOKUP(B204,LookupTable!A$1:O$200,5,FALSE))</f>
        <v>NULL</v>
      </c>
      <c r="P204" t="str">
        <f>_xlfn.IFNA(VLOOKUP(A204,LookupTable!A$1:O$200,6,FALSE),VLOOKUP(B204,LookupTable!A$1:O$200,6,FALSE))</f>
        <v>NULL</v>
      </c>
      <c r="Q204" t="str">
        <f>_xlfn.IFNA(VLOOKUP(A204,LookupTable!A$1:O$200,7,FALSE),VLOOKUP(B204,LookupTable!A$1:O$200,7,FALSE))</f>
        <v>NULL</v>
      </c>
      <c r="R204" t="str">
        <f>_xlfn.IFNA(VLOOKUP(A204,LookupTable!A$1:O$200,9,FALSE),VLOOKUP(B204,LookupTable!A$1:O$200,9,FALSE))</f>
        <v>A140384</v>
      </c>
      <c r="S204" t="str">
        <f>_xlfn.IFNA(VLOOKUP(A204,LookupTable!A$1:O$200,10,FALSE),VLOOKUP(B204,LookupTable!A$1:O$200,10,FALSE))</f>
        <v>3.5W EDA</v>
      </c>
      <c r="T204" t="str">
        <f>_xlfn.IFNA(VLOOKUP(A204,LookupTable!A$1:O$200,11,FALSE),VLOOKUP(B204,LookupTable!A$1:O$200,11,FALSE))</f>
        <v>Sauvie West</v>
      </c>
      <c r="U204">
        <f>_xlfn.IFNA(VLOOKUP(A204,LookupTable!A$1:O$200,12,FALSE),VLOOKUP(B204,LookupTable!A$1:O$200,12,FALSE))</f>
        <v>45.597909999999999</v>
      </c>
      <c r="V204">
        <f>_xlfn.IFNA(VLOOKUP(A204,LookupTable!A$1:O$200,13,FALSE),VLOOKUP(B204,LookupTable!A$1:O$200,13,FALSE))</f>
        <v>-122.78128</v>
      </c>
      <c r="W204" t="str">
        <f>_xlfn.IFNA(VLOOKUP(A204,LookupTable!A$1:O$200,14,FALSE),VLOOKUP(B204,LookupTable!A$1:O$200,14,FALSE))</f>
        <v>GC-ECD-Pesticides-PE-WB 2015, GC-MS - RTL DRS Screening - 1418 analytes, GC-QQQ - 55 PAHs, SARL Submission</v>
      </c>
      <c r="X204" t="str">
        <f>_xlfn.IFNA(VLOOKUP(A204,LookupTable!A$1:O$200,15,FALSE),VLOOKUP(B204,LookupTable!A$1:O$200,15,FALSE))</f>
        <v>GC-ECD-Pesticides-PE-WB SOP 404.05, GC-MS - RTL DRS Screening - 1299 analytes, GC-MS - RTL DRS Screening - 1418 analytes, GC-QQQ - 55 PAHs, GC-QQQ - 62 PAHs, SARL Submission</v>
      </c>
    </row>
    <row r="205" spans="1:24" x14ac:dyDescent="0.25">
      <c r="A205" t="s">
        <v>356</v>
      </c>
      <c r="B205" t="s">
        <v>357</v>
      </c>
      <c r="C205">
        <v>880</v>
      </c>
      <c r="D205" t="s">
        <v>9</v>
      </c>
      <c r="E205" t="s">
        <v>9</v>
      </c>
      <c r="F205" t="b">
        <v>0</v>
      </c>
      <c r="G205" t="b">
        <v>0</v>
      </c>
      <c r="L205" t="str">
        <f>_xlfn.IFNA(VLOOKUP(A205,LookupTable!A$1:O$200,1,FALSE),VLOOKUP(B205,LookupTable!A$1:O$200,1,FALSE))</f>
        <v>A150480</v>
      </c>
      <c r="M205" t="str">
        <f>_xlfn.IFNA(VLOOKUP(A205,LookupTable!A$1:O$200,2,FALSE),VLOOKUP(B205,LookupTable!A$1:O$200,2,FALSE))</f>
        <v>RM11E F2.3</v>
      </c>
      <c r="N205" t="str">
        <f>_xlfn.IFNA(VLOOKUP(A205,LookupTable!A$1:O$200,3,FALSE),VLOOKUP(B205,LookupTable!A$1:O$200,3,FALSE))</f>
        <v>PH 2014 EDA</v>
      </c>
      <c r="O205" t="str">
        <f>_xlfn.IFNA(VLOOKUP(A205,LookupTable!A$1:O$200,5,FALSE),VLOOKUP(B205,LookupTable!A$1:O$200,5,FALSE))</f>
        <v>RM 11E</v>
      </c>
      <c r="P205">
        <f>_xlfn.IFNA(VLOOKUP(A205,LookupTable!A$1:O$200,6,FALSE),VLOOKUP(B205,LookupTable!A$1:O$200,6,FALSE))</f>
        <v>45.536532999999999</v>
      </c>
      <c r="Q205">
        <f>_xlfn.IFNA(VLOOKUP(A205,LookupTable!A$1:O$200,7,FALSE),VLOOKUP(B205,LookupTable!A$1:O$200,7,FALSE))</f>
        <v>-122.67715</v>
      </c>
      <c r="R205" t="str">
        <f>_xlfn.IFNA(VLOOKUP(A205,LookupTable!A$1:O$200,9,FALSE),VLOOKUP(B205,LookupTable!A$1:O$200,9,FALSE))</f>
        <v>A150397</v>
      </c>
      <c r="S205" t="str">
        <f>_xlfn.IFNA(VLOOKUP(A205,LookupTable!A$1:O$200,10,FALSE),VLOOKUP(B205,LookupTable!A$1:O$200,10,FALSE))</f>
        <v>RM11E F2</v>
      </c>
      <c r="T205" t="str">
        <f>_xlfn.IFNA(VLOOKUP(A205,LookupTable!A$1:O$200,11,FALSE),VLOOKUP(B205,LookupTable!A$1:O$200,11,FALSE))</f>
        <v>RM 11E</v>
      </c>
      <c r="U205">
        <f>_xlfn.IFNA(VLOOKUP(A205,LookupTable!A$1:O$200,12,FALSE),VLOOKUP(B205,LookupTable!A$1:O$200,12,FALSE))</f>
        <v>45.536532999999999</v>
      </c>
      <c r="V205">
        <f>_xlfn.IFNA(VLOOKUP(A205,LookupTable!A$1:O$200,13,FALSE),VLOOKUP(B205,LookupTable!A$1:O$200,13,FALSE))</f>
        <v>-122.67715</v>
      </c>
      <c r="W205" t="str">
        <f>_xlfn.IFNA(VLOOKUP(A205,LookupTable!A$1:O$200,14,FALSE),VLOOKUP(B205,LookupTable!A$1:O$200,14,FALSE))</f>
        <v>GC-MS - RTL DRS Screening - 1418 analytes, GC-QQQ - 55 PAHs</v>
      </c>
      <c r="X205" t="str">
        <f>_xlfn.IFNA(VLOOKUP(A205,LookupTable!A$1:O$200,15,FALSE),VLOOKUP(B205,LookupTable!A$1:O$200,15,FALSE))</f>
        <v>GC-MS - RTL DRS Screening - 1418 analytes, GC-QQQ - 55 PAHs</v>
      </c>
    </row>
    <row r="206" spans="1:24" x14ac:dyDescent="0.25">
      <c r="A206" t="s">
        <v>358</v>
      </c>
      <c r="B206" t="s">
        <v>359</v>
      </c>
      <c r="C206">
        <v>871</v>
      </c>
      <c r="D206" t="s">
        <v>9</v>
      </c>
      <c r="E206" t="s">
        <v>9</v>
      </c>
      <c r="F206" t="b">
        <v>0</v>
      </c>
      <c r="G206" t="b">
        <v>0</v>
      </c>
      <c r="L206" t="str">
        <f>_xlfn.IFNA(VLOOKUP(A206,LookupTable!A$1:O$200,1,FALSE),VLOOKUP(B206,LookupTable!A$1:O$200,1,FALSE))</f>
        <v>A150424</v>
      </c>
      <c r="M206" t="str">
        <f>_xlfn.IFNA(VLOOKUP(A206,LookupTable!A$1:O$200,2,FALSE),VLOOKUP(B206,LookupTable!A$1:O$200,2,FALSE))</f>
        <v>n-hex F2.4</v>
      </c>
      <c r="N206" t="str">
        <f>_xlfn.IFNA(VLOOKUP(A206,LookupTable!A$1:O$200,3,FALSE),VLOOKUP(B206,LookupTable!A$1:O$200,3,FALSE))</f>
        <v>PH 2014 EDA</v>
      </c>
      <c r="O206" t="str">
        <f>_xlfn.IFNA(VLOOKUP(A206,LookupTable!A$1:O$200,5,FALSE),VLOOKUP(B206,LookupTable!A$1:O$200,5,FALSE))</f>
        <v>NULL</v>
      </c>
      <c r="P206" t="str">
        <f>_xlfn.IFNA(VLOOKUP(A206,LookupTable!A$1:O$200,6,FALSE),VLOOKUP(B206,LookupTable!A$1:O$200,6,FALSE))</f>
        <v>NULL</v>
      </c>
      <c r="Q206" t="str">
        <f>_xlfn.IFNA(VLOOKUP(A206,LookupTable!A$1:O$200,7,FALSE),VLOOKUP(B206,LookupTable!A$1:O$200,7,FALSE))</f>
        <v>NULL</v>
      </c>
      <c r="R206" t="str">
        <f>_xlfn.IFNA(VLOOKUP(A206,LookupTable!A$1:O$200,9,FALSE),VLOOKUP(B206,LookupTable!A$1:O$200,9,FALSE))</f>
        <v>A150420</v>
      </c>
      <c r="S206" t="str">
        <f>_xlfn.IFNA(VLOOKUP(A206,LookupTable!A$1:O$200,10,FALSE),VLOOKUP(B206,LookupTable!A$1:O$200,10,FALSE))</f>
        <v>n-hex</v>
      </c>
      <c r="T206" t="str">
        <f>_xlfn.IFNA(VLOOKUP(A206,LookupTable!A$1:O$200,11,FALSE),VLOOKUP(B206,LookupTable!A$1:O$200,11,FALSE))</f>
        <v>NULL</v>
      </c>
      <c r="U206" t="str">
        <f>_xlfn.IFNA(VLOOKUP(A206,LookupTable!A$1:O$200,12,FALSE),VLOOKUP(B206,LookupTable!A$1:O$200,12,FALSE))</f>
        <v>NULL</v>
      </c>
      <c r="V206" t="str">
        <f>_xlfn.IFNA(VLOOKUP(A206,LookupTable!A$1:O$200,13,FALSE),VLOOKUP(B206,LookupTable!A$1:O$200,13,FALSE))</f>
        <v>NULL</v>
      </c>
      <c r="W206" t="str">
        <f>_xlfn.IFNA(VLOOKUP(A206,LookupTable!A$1:O$200,14,FALSE),VLOOKUP(B206,LookupTable!A$1:O$200,14,FALSE))</f>
        <v>NULL</v>
      </c>
      <c r="X206" t="str">
        <f>_xlfn.IFNA(VLOOKUP(A206,LookupTable!A$1:O$200,15,FALSE),VLOOKUP(B206,LookupTable!A$1:O$200,15,FALSE))</f>
        <v>NULL</v>
      </c>
    </row>
    <row r="207" spans="1:24" x14ac:dyDescent="0.25">
      <c r="A207" t="s">
        <v>360</v>
      </c>
      <c r="B207" t="s">
        <v>361</v>
      </c>
      <c r="C207">
        <v>131</v>
      </c>
      <c r="D207" t="s">
        <v>9</v>
      </c>
      <c r="E207" t="s">
        <v>9</v>
      </c>
      <c r="F207" t="b">
        <v>0</v>
      </c>
      <c r="G207" t="b">
        <v>0</v>
      </c>
      <c r="L207" t="e">
        <f>_xlfn.IFNA(VLOOKUP(A207,LookupTable!A$1:O$200,1,FALSE),VLOOKUP(B207,LookupTable!A$1:O$200,1,FALSE))</f>
        <v>#N/A</v>
      </c>
      <c r="M207" t="e">
        <f>_xlfn.IFNA(VLOOKUP(A207,LookupTable!A$1:O$200,2,FALSE),VLOOKUP(B207,LookupTable!A$1:O$200,2,FALSE))</f>
        <v>#N/A</v>
      </c>
      <c r="N207" t="e">
        <f>_xlfn.IFNA(VLOOKUP(A207,LookupTable!A$1:O$200,3,FALSE),VLOOKUP(B207,LookupTable!A$1:O$200,3,FALSE))</f>
        <v>#N/A</v>
      </c>
      <c r="O207" t="e">
        <f>_xlfn.IFNA(VLOOKUP(A207,LookupTable!A$1:O$200,5,FALSE),VLOOKUP(B207,LookupTable!A$1:O$200,5,FALSE))</f>
        <v>#N/A</v>
      </c>
      <c r="P207" t="e">
        <f>_xlfn.IFNA(VLOOKUP(A207,LookupTable!A$1:O$200,6,FALSE),VLOOKUP(B207,LookupTable!A$1:O$200,6,FALSE))</f>
        <v>#N/A</v>
      </c>
      <c r="Q207" t="e">
        <f>_xlfn.IFNA(VLOOKUP(A207,LookupTable!A$1:O$200,7,FALSE),VLOOKUP(B207,LookupTable!A$1:O$200,7,FALSE))</f>
        <v>#N/A</v>
      </c>
      <c r="R207" t="e">
        <f>_xlfn.IFNA(VLOOKUP(A207,LookupTable!A$1:O$200,9,FALSE),VLOOKUP(B207,LookupTable!A$1:O$200,9,FALSE))</f>
        <v>#N/A</v>
      </c>
      <c r="S207" t="e">
        <f>_xlfn.IFNA(VLOOKUP(A207,LookupTable!A$1:O$200,10,FALSE),VLOOKUP(B207,LookupTable!A$1:O$200,10,FALSE))</f>
        <v>#N/A</v>
      </c>
      <c r="T207" t="e">
        <f>_xlfn.IFNA(VLOOKUP(A207,LookupTable!A$1:O$200,11,FALSE),VLOOKUP(B207,LookupTable!A$1:O$200,11,FALSE))</f>
        <v>#N/A</v>
      </c>
      <c r="U207" t="e">
        <f>_xlfn.IFNA(VLOOKUP(A207,LookupTable!A$1:O$200,12,FALSE),VLOOKUP(B207,LookupTable!A$1:O$200,12,FALSE))</f>
        <v>#N/A</v>
      </c>
      <c r="V207" t="e">
        <f>_xlfn.IFNA(VLOOKUP(A207,LookupTable!A$1:O$200,13,FALSE),VLOOKUP(B207,LookupTable!A$1:O$200,13,FALSE))</f>
        <v>#N/A</v>
      </c>
      <c r="W207" t="e">
        <f>_xlfn.IFNA(VLOOKUP(A207,LookupTable!A$1:O$200,14,FALSE),VLOOKUP(B207,LookupTable!A$1:O$200,14,FALSE))</f>
        <v>#N/A</v>
      </c>
      <c r="X207" t="e">
        <f>_xlfn.IFNA(VLOOKUP(A207,LookupTable!A$1:O$200,15,FALSE),VLOOKUP(B207,LookupTable!A$1:O$200,15,FALSE))</f>
        <v>#N/A</v>
      </c>
    </row>
    <row r="208" spans="1:24" s="1" customFormat="1" x14ac:dyDescent="0.25">
      <c r="B208" s="1" t="s">
        <v>384</v>
      </c>
      <c r="L208" s="1" t="str">
        <f>_xlfn.IFNA(VLOOKUP(A208,LookupTable!A$1:O$200,1,FALSE),VLOOKUP(B208,LookupTable!A$1:O$200,1,FALSE))</f>
        <v>10JUN13-01-010</v>
      </c>
      <c r="M208" s="1" t="str">
        <f>_xlfn.IFNA(VLOOKUP(A208,LookupTable!A$1:O$200,2,FALSE),VLOOKUP(B208,LookupTable!A$1:O$200,2,FALSE))</f>
        <v>FL-LFT-A-BLK</v>
      </c>
      <c r="N208" s="1" t="str">
        <f>_xlfn.IFNA(VLOOKUP(A208,LookupTable!A$1:O$200,3,FALSE),VLOOKUP(B208,LookupTable!A$1:O$200,3,FALSE))</f>
        <v>Deepwater Horizon 2010</v>
      </c>
      <c r="O208" s="1" t="str">
        <f>_xlfn.IFNA(VLOOKUP(A208,LookupTable!A$1:O$200,5,FALSE),VLOOKUP(B208,LookupTable!A$1:O$200,5,FALSE))</f>
        <v>Pensacola, Florida</v>
      </c>
      <c r="P208" s="1">
        <f>_xlfn.IFNA(VLOOKUP(A208,LookupTable!A$1:O$200,6,FALSE),VLOOKUP(B208,LookupTable!A$1:O$200,6,FALSE))</f>
        <v>30.320820000000001</v>
      </c>
      <c r="Q208" s="1">
        <f>_xlfn.IFNA(VLOOKUP(A208,LookupTable!A$1:O$200,7,FALSE),VLOOKUP(B208,LookupTable!A$1:O$200,7,FALSE))</f>
        <v>-87.255989999999997</v>
      </c>
      <c r="R208" s="1" t="str">
        <f>_xlfn.IFNA(VLOOKUP(A208,LookupTable!A$1:O$200,9,FALSE),VLOOKUP(B208,LookupTable!A$1:O$200,9,FALSE))</f>
        <v>NULL</v>
      </c>
      <c r="S208" s="1" t="str">
        <f>_xlfn.IFNA(VLOOKUP(A208,LookupTable!A$1:O$200,10,FALSE),VLOOKUP(B208,LookupTable!A$1:O$200,10,FALSE))</f>
        <v>NULL</v>
      </c>
      <c r="T208" s="1" t="str">
        <f>_xlfn.IFNA(VLOOKUP(A208,LookupTable!A$1:O$200,11,FALSE),VLOOKUP(B208,LookupTable!A$1:O$200,11,FALSE))</f>
        <v>NULL</v>
      </c>
      <c r="U208" s="1" t="str">
        <f>_xlfn.IFNA(VLOOKUP(A208,LookupTable!A$1:O$200,12,FALSE),VLOOKUP(B208,LookupTable!A$1:O$200,12,FALSE))</f>
        <v>NULL</v>
      </c>
      <c r="V208" s="1" t="str">
        <f>_xlfn.IFNA(VLOOKUP(A208,LookupTable!A$1:O$200,13,FALSE),VLOOKUP(B208,LookupTable!A$1:O$200,13,FALSE))</f>
        <v>NULL</v>
      </c>
      <c r="W208" s="1" t="str">
        <f>_xlfn.IFNA(VLOOKUP(A208,LookupTable!A$1:O$200,14,FALSE),VLOOKUP(B208,LookupTable!A$1:O$200,14,FALSE))</f>
        <v>NULL</v>
      </c>
      <c r="X208" s="1" t="str">
        <f>_xlfn.IFNA(VLOOKUP(A208,LookupTable!A$1:O$200,15,FALSE),VLOOKUP(B208,LookupTable!A$1:O$200,15,FALSE))</f>
        <v>NULL</v>
      </c>
    </row>
    <row r="209" spans="1:24" s="1" customFormat="1" x14ac:dyDescent="0.25">
      <c r="B209" s="1" t="s">
        <v>389</v>
      </c>
      <c r="L209" s="1" t="str">
        <f>_xlfn.IFNA(VLOOKUP(A209,LookupTable!A$1:O$200,1,FALSE),VLOOKUP(B209,LookupTable!A$1:O$200,1,FALSE))</f>
        <v>10JUN13-01-012</v>
      </c>
      <c r="M209" s="1" t="str">
        <f>_xlfn.IFNA(VLOOKUP(A209,LookupTable!A$1:O$200,2,FALSE),VLOOKUP(B209,LookupTable!A$1:O$200,2,FALSE))</f>
        <v>AL-LFT-A-BLK</v>
      </c>
      <c r="N209" s="1" t="str">
        <f>_xlfn.IFNA(VLOOKUP(A209,LookupTable!A$1:O$200,3,FALSE),VLOOKUP(B209,LookupTable!A$1:O$200,3,FALSE))</f>
        <v>Deepwater Horizon 2010</v>
      </c>
      <c r="O209" s="1" t="str">
        <f>_xlfn.IFNA(VLOOKUP(A209,LookupTable!A$1:O$200,5,FALSE),VLOOKUP(B209,LookupTable!A$1:O$200,5,FALSE))</f>
        <v>Gulf Shores, Alabama</v>
      </c>
      <c r="P209" s="1">
        <f>_xlfn.IFNA(VLOOKUP(A209,LookupTable!A$1:O$200,6,FALSE),VLOOKUP(B209,LookupTable!A$1:O$200,6,FALSE))</f>
        <v>30.25469</v>
      </c>
      <c r="Q209" s="1">
        <f>_xlfn.IFNA(VLOOKUP(A209,LookupTable!A$1:O$200,7,FALSE),VLOOKUP(B209,LookupTable!A$1:O$200,7,FALSE))</f>
        <v>-87.813069999999996</v>
      </c>
      <c r="R209" s="1" t="str">
        <f>_xlfn.IFNA(VLOOKUP(A209,LookupTable!A$1:O$200,9,FALSE),VLOOKUP(B209,LookupTable!A$1:O$200,9,FALSE))</f>
        <v>NULL</v>
      </c>
      <c r="S209" s="1" t="str">
        <f>_xlfn.IFNA(VLOOKUP(A209,LookupTable!A$1:O$200,10,FALSE),VLOOKUP(B209,LookupTable!A$1:O$200,10,FALSE))</f>
        <v>NULL</v>
      </c>
      <c r="T209" s="1" t="str">
        <f>_xlfn.IFNA(VLOOKUP(A209,LookupTable!A$1:O$200,11,FALSE),VLOOKUP(B209,LookupTable!A$1:O$200,11,FALSE))</f>
        <v>NULL</v>
      </c>
      <c r="U209" s="1" t="str">
        <f>_xlfn.IFNA(VLOOKUP(A209,LookupTable!A$1:O$200,12,FALSE),VLOOKUP(B209,LookupTable!A$1:O$200,12,FALSE))</f>
        <v>NULL</v>
      </c>
      <c r="V209" s="1" t="str">
        <f>_xlfn.IFNA(VLOOKUP(A209,LookupTable!A$1:O$200,13,FALSE),VLOOKUP(B209,LookupTable!A$1:O$200,13,FALSE))</f>
        <v>NULL</v>
      </c>
      <c r="W209" s="1" t="str">
        <f>_xlfn.IFNA(VLOOKUP(A209,LookupTable!A$1:O$200,14,FALSE),VLOOKUP(B209,LookupTable!A$1:O$200,14,FALSE))</f>
        <v>NULL</v>
      </c>
      <c r="X209" s="1" t="str">
        <f>_xlfn.IFNA(VLOOKUP(A209,LookupTable!A$1:O$200,15,FALSE),VLOOKUP(B209,LookupTable!A$1:O$200,15,FALSE))</f>
        <v>NULL</v>
      </c>
    </row>
    <row r="210" spans="1:24" s="1" customFormat="1" x14ac:dyDescent="0.25">
      <c r="B210" s="1" t="s">
        <v>391</v>
      </c>
      <c r="L210" s="1" t="str">
        <f>_xlfn.IFNA(VLOOKUP(A210,LookupTable!A$1:O$200,1,FALSE),VLOOKUP(B210,LookupTable!A$1:O$200,1,FALSE))</f>
        <v>10JUN13-01-014</v>
      </c>
      <c r="M210" s="1" t="str">
        <f>_xlfn.IFNA(VLOOKUP(A210,LookupTable!A$1:O$200,2,FALSE),VLOOKUP(B210,LookupTable!A$1:O$200,2,FALSE))</f>
        <v>MS-LFT-A-BLK</v>
      </c>
      <c r="N210" s="1" t="str">
        <f>_xlfn.IFNA(VLOOKUP(A210,LookupTable!A$1:O$200,3,FALSE),VLOOKUP(B210,LookupTable!A$1:O$200,3,FALSE))</f>
        <v>Deepwater Horizon 2010</v>
      </c>
      <c r="O210" s="1" t="str">
        <f>_xlfn.IFNA(VLOOKUP(A210,LookupTable!A$1:O$200,5,FALSE),VLOOKUP(B210,LookupTable!A$1:O$200,5,FALSE))</f>
        <v>Gulfport, Mississippi</v>
      </c>
      <c r="P210" s="1">
        <f>_xlfn.IFNA(VLOOKUP(A210,LookupTable!A$1:O$200,6,FALSE),VLOOKUP(B210,LookupTable!A$1:O$200,6,FALSE))</f>
        <v>30.359310000000001</v>
      </c>
      <c r="Q210" s="1">
        <f>_xlfn.IFNA(VLOOKUP(A210,LookupTable!A$1:O$200,7,FALSE),VLOOKUP(B210,LookupTable!A$1:O$200,7,FALSE))</f>
        <v>-89.086169999999996</v>
      </c>
      <c r="R210" s="1" t="str">
        <f>_xlfn.IFNA(VLOOKUP(A210,LookupTable!A$1:O$200,9,FALSE),VLOOKUP(B210,LookupTable!A$1:O$200,9,FALSE))</f>
        <v>NULL</v>
      </c>
      <c r="S210" s="1" t="str">
        <f>_xlfn.IFNA(VLOOKUP(A210,LookupTable!A$1:O$200,10,FALSE),VLOOKUP(B210,LookupTable!A$1:O$200,10,FALSE))</f>
        <v>NULL</v>
      </c>
      <c r="T210" s="1" t="str">
        <f>_xlfn.IFNA(VLOOKUP(A210,LookupTable!A$1:O$200,11,FALSE),VLOOKUP(B210,LookupTable!A$1:O$200,11,FALSE))</f>
        <v>NULL</v>
      </c>
      <c r="U210" s="1" t="str">
        <f>_xlfn.IFNA(VLOOKUP(A210,LookupTable!A$1:O$200,12,FALSE),VLOOKUP(B210,LookupTable!A$1:O$200,12,FALSE))</f>
        <v>NULL</v>
      </c>
      <c r="V210" s="1" t="str">
        <f>_xlfn.IFNA(VLOOKUP(A210,LookupTable!A$1:O$200,13,FALSE),VLOOKUP(B210,LookupTable!A$1:O$200,13,FALSE))</f>
        <v>NULL</v>
      </c>
      <c r="W210" s="1" t="str">
        <f>_xlfn.IFNA(VLOOKUP(A210,LookupTable!A$1:O$200,14,FALSE),VLOOKUP(B210,LookupTable!A$1:O$200,14,FALSE))</f>
        <v>NULL</v>
      </c>
      <c r="X210" s="1" t="str">
        <f>_xlfn.IFNA(VLOOKUP(A210,LookupTable!A$1:O$200,15,FALSE),VLOOKUP(B210,LookupTable!A$1:O$200,15,FALSE))</f>
        <v>NULL</v>
      </c>
    </row>
    <row r="211" spans="1:24" s="1" customFormat="1" x14ac:dyDescent="0.25">
      <c r="B211" s="1" t="s">
        <v>393</v>
      </c>
      <c r="L211" s="1" t="str">
        <f>_xlfn.IFNA(VLOOKUP(A211,LookupTable!A$1:O$200,1,FALSE),VLOOKUP(B211,LookupTable!A$1:O$200,1,FALSE))</f>
        <v>10JUN13-01-016</v>
      </c>
      <c r="M211" s="1" t="str">
        <f>_xlfn.IFNA(VLOOKUP(A211,LookupTable!A$1:O$200,2,FALSE),VLOOKUP(B211,LookupTable!A$1:O$200,2,FALSE))</f>
        <v>LA-LFT-A-BLK</v>
      </c>
      <c r="N211" s="1" t="str">
        <f>_xlfn.IFNA(VLOOKUP(A211,LookupTable!A$1:O$200,3,FALSE),VLOOKUP(B211,LookupTable!A$1:O$200,3,FALSE))</f>
        <v>Deepwater Horizon 2010</v>
      </c>
      <c r="O211" s="1" t="str">
        <f>_xlfn.IFNA(VLOOKUP(A211,LookupTable!A$1:O$200,5,FALSE),VLOOKUP(B211,LookupTable!A$1:O$200,5,FALSE))</f>
        <v>Grand Isle, Louisiana</v>
      </c>
      <c r="P211" s="1">
        <f>_xlfn.IFNA(VLOOKUP(A211,LookupTable!A$1:O$200,6,FALSE),VLOOKUP(B211,LookupTable!A$1:O$200,6,FALSE))</f>
        <v>29.261099999999999</v>
      </c>
      <c r="Q211" s="1">
        <f>_xlfn.IFNA(VLOOKUP(A211,LookupTable!A$1:O$200,7,FALSE),VLOOKUP(B211,LookupTable!A$1:O$200,7,FALSE))</f>
        <v>-89.261099999999999</v>
      </c>
      <c r="R211" s="1" t="str">
        <f>_xlfn.IFNA(VLOOKUP(A211,LookupTable!A$1:O$200,9,FALSE),VLOOKUP(B211,LookupTable!A$1:O$200,9,FALSE))</f>
        <v>NULL</v>
      </c>
      <c r="S211" s="1" t="str">
        <f>_xlfn.IFNA(VLOOKUP(A211,LookupTable!A$1:O$200,10,FALSE),VLOOKUP(B211,LookupTable!A$1:O$200,10,FALSE))</f>
        <v>NULL</v>
      </c>
      <c r="T211" s="1" t="str">
        <f>_xlfn.IFNA(VLOOKUP(A211,LookupTable!A$1:O$200,11,FALSE),VLOOKUP(B211,LookupTable!A$1:O$200,11,FALSE))</f>
        <v>NULL</v>
      </c>
      <c r="U211" s="1" t="str">
        <f>_xlfn.IFNA(VLOOKUP(A211,LookupTable!A$1:O$200,12,FALSE),VLOOKUP(B211,LookupTable!A$1:O$200,12,FALSE))</f>
        <v>NULL</v>
      </c>
      <c r="V211" s="1" t="str">
        <f>_xlfn.IFNA(VLOOKUP(A211,LookupTable!A$1:O$200,13,FALSE),VLOOKUP(B211,LookupTable!A$1:O$200,13,FALSE))</f>
        <v>NULL</v>
      </c>
      <c r="W211" s="1" t="str">
        <f>_xlfn.IFNA(VLOOKUP(A211,LookupTable!A$1:O$200,14,FALSE),VLOOKUP(B211,LookupTable!A$1:O$200,14,FALSE))</f>
        <v>NULL</v>
      </c>
      <c r="X211" s="1" t="str">
        <f>_xlfn.IFNA(VLOOKUP(A211,LookupTable!A$1:O$200,15,FALSE),VLOOKUP(B211,LookupTable!A$1:O$200,15,FALSE))</f>
        <v>NULL</v>
      </c>
    </row>
    <row r="212" spans="1:24" x14ac:dyDescent="0.25">
      <c r="A212" t="s">
        <v>362</v>
      </c>
      <c r="B212" t="s">
        <v>363</v>
      </c>
      <c r="C212">
        <v>804</v>
      </c>
      <c r="D212" t="s">
        <v>9</v>
      </c>
      <c r="E212" t="s">
        <v>9</v>
      </c>
      <c r="F212" t="b">
        <v>0</v>
      </c>
      <c r="G212" t="b">
        <v>0</v>
      </c>
      <c r="L212" t="e">
        <f>_xlfn.IFNA(VLOOKUP(A212,LookupTable!A$1:O$200,1,FALSE),VLOOKUP(B212,LookupTable!A$1:O$200,1,FALSE))</f>
        <v>#N/A</v>
      </c>
      <c r="M212" t="e">
        <f>_xlfn.IFNA(VLOOKUP(A212,LookupTable!A$1:O$200,2,FALSE),VLOOKUP(B212,LookupTable!A$1:O$200,2,FALSE))</f>
        <v>#N/A</v>
      </c>
      <c r="N212" t="e">
        <f>_xlfn.IFNA(VLOOKUP(A212,LookupTable!A$1:O$200,3,FALSE),VLOOKUP(B212,LookupTable!A$1:O$200,3,FALSE))</f>
        <v>#N/A</v>
      </c>
      <c r="O212" t="e">
        <f>_xlfn.IFNA(VLOOKUP(A212,LookupTable!A$1:O$200,5,FALSE),VLOOKUP(B212,LookupTable!A$1:O$200,5,FALSE))</f>
        <v>#N/A</v>
      </c>
      <c r="P212" t="e">
        <f>_xlfn.IFNA(VLOOKUP(A212,LookupTable!A$1:O$200,6,FALSE),VLOOKUP(B212,LookupTable!A$1:O$200,6,FALSE))</f>
        <v>#N/A</v>
      </c>
      <c r="Q212" t="e">
        <f>_xlfn.IFNA(VLOOKUP(A212,LookupTable!A$1:O$200,7,FALSE),VLOOKUP(B212,LookupTable!A$1:O$200,7,FALSE))</f>
        <v>#N/A</v>
      </c>
      <c r="R212" t="e">
        <f>_xlfn.IFNA(VLOOKUP(A212,LookupTable!A$1:O$200,9,FALSE),VLOOKUP(B212,LookupTable!A$1:O$200,9,FALSE))</f>
        <v>#N/A</v>
      </c>
      <c r="S212" t="e">
        <f>_xlfn.IFNA(VLOOKUP(A212,LookupTable!A$1:O$200,10,FALSE),VLOOKUP(B212,LookupTable!A$1:O$200,10,FALSE))</f>
        <v>#N/A</v>
      </c>
      <c r="T212" t="e">
        <f>_xlfn.IFNA(VLOOKUP(A212,LookupTable!A$1:O$200,11,FALSE),VLOOKUP(B212,LookupTable!A$1:O$200,11,FALSE))</f>
        <v>#N/A</v>
      </c>
      <c r="U212" t="e">
        <f>_xlfn.IFNA(VLOOKUP(A212,LookupTable!A$1:O$200,12,FALSE),VLOOKUP(B212,LookupTable!A$1:O$200,12,FALSE))</f>
        <v>#N/A</v>
      </c>
      <c r="V212" t="e">
        <f>_xlfn.IFNA(VLOOKUP(A212,LookupTable!A$1:O$200,13,FALSE),VLOOKUP(B212,LookupTable!A$1:O$200,13,FALSE))</f>
        <v>#N/A</v>
      </c>
      <c r="W212" t="e">
        <f>_xlfn.IFNA(VLOOKUP(A212,LookupTable!A$1:O$200,14,FALSE),VLOOKUP(B212,LookupTable!A$1:O$200,14,FALSE))</f>
        <v>#N/A</v>
      </c>
      <c r="X212" t="e">
        <f>_xlfn.IFNA(VLOOKUP(A212,LookupTable!A$1:O$200,15,FALSE),VLOOKUP(B212,LookupTable!A$1:O$200,15,FALSE))</f>
        <v>#N/A</v>
      </c>
    </row>
    <row r="213" spans="1:24" x14ac:dyDescent="0.25">
      <c r="A213" t="s">
        <v>364</v>
      </c>
      <c r="B213" t="s">
        <v>365</v>
      </c>
      <c r="C213">
        <v>898</v>
      </c>
      <c r="D213" t="s">
        <v>9</v>
      </c>
      <c r="E213" t="s">
        <v>9</v>
      </c>
      <c r="F213" t="b">
        <v>0</v>
      </c>
      <c r="G213" t="b">
        <v>0</v>
      </c>
      <c r="L213" t="str">
        <f>_xlfn.IFNA(VLOOKUP(A213,LookupTable!A$1:O$200,1,FALSE),VLOOKUP(B213,LookupTable!A$1:O$200,1,FALSE))</f>
        <v>A160148</v>
      </c>
      <c r="M213" t="str">
        <f>_xlfn.IFNA(VLOOKUP(A213,LookupTable!A$1:O$200,2,FALSE),VLOOKUP(B213,LookupTable!A$1:O$200,2,FALSE))</f>
        <v>Bioassay WB 16FEB11-01</v>
      </c>
      <c r="N213" t="str">
        <f>_xlfn.IFNA(VLOOKUP(A213,LookupTable!A$1:O$200,3,FALSE),VLOOKUP(B213,LookupTable!A$1:O$200,3,FALSE))</f>
        <v>Silicone Wristbands 2016</v>
      </c>
      <c r="O213" t="str">
        <f>_xlfn.IFNA(VLOOKUP(A213,LookupTable!A$1:O$200,5,FALSE),VLOOKUP(B213,LookupTable!A$1:O$200,5,FALSE))</f>
        <v>NULL</v>
      </c>
      <c r="P213" t="str">
        <f>_xlfn.IFNA(VLOOKUP(A213,LookupTable!A$1:O$200,6,FALSE),VLOOKUP(B213,LookupTable!A$1:O$200,6,FALSE))</f>
        <v>NULL</v>
      </c>
      <c r="Q213" t="str">
        <f>_xlfn.IFNA(VLOOKUP(A213,LookupTable!A$1:O$200,7,FALSE),VLOOKUP(B213,LookupTable!A$1:O$200,7,FALSE))</f>
        <v>NULL</v>
      </c>
      <c r="R213" t="str">
        <f>_xlfn.IFNA(VLOOKUP(A213,LookupTable!A$1:O$200,9,FALSE),VLOOKUP(B213,LookupTable!A$1:O$200,9,FALSE))</f>
        <v>NULL</v>
      </c>
      <c r="S213" t="str">
        <f>_xlfn.IFNA(VLOOKUP(A213,LookupTable!A$1:O$200,10,FALSE),VLOOKUP(B213,LookupTable!A$1:O$200,10,FALSE))</f>
        <v>NULL</v>
      </c>
      <c r="T213" t="str">
        <f>_xlfn.IFNA(VLOOKUP(A213,LookupTable!A$1:O$200,11,FALSE),VLOOKUP(B213,LookupTable!A$1:O$200,11,FALSE))</f>
        <v>NULL</v>
      </c>
      <c r="U213" t="str">
        <f>_xlfn.IFNA(VLOOKUP(A213,LookupTable!A$1:O$200,12,FALSE),VLOOKUP(B213,LookupTable!A$1:O$200,12,FALSE))</f>
        <v>NULL</v>
      </c>
      <c r="V213" t="str">
        <f>_xlfn.IFNA(VLOOKUP(A213,LookupTable!A$1:O$200,13,FALSE),VLOOKUP(B213,LookupTable!A$1:O$200,13,FALSE))</f>
        <v>NULL</v>
      </c>
      <c r="W213" t="str">
        <f>_xlfn.IFNA(VLOOKUP(A213,LookupTable!A$1:O$200,14,FALSE),VLOOKUP(B213,LookupTable!A$1:O$200,14,FALSE))</f>
        <v>Special Test</v>
      </c>
      <c r="X213" t="str">
        <f>_xlfn.IFNA(VLOOKUP(A213,LookupTable!A$1:O$200,15,FALSE),VLOOKUP(B213,LookupTable!A$1:O$200,15,FALSE))</f>
        <v>NULL</v>
      </c>
    </row>
    <row r="214" spans="1:24" x14ac:dyDescent="0.25">
      <c r="A214" t="s">
        <v>366</v>
      </c>
      <c r="B214" t="s">
        <v>367</v>
      </c>
      <c r="C214">
        <v>864</v>
      </c>
      <c r="D214" t="s">
        <v>9</v>
      </c>
      <c r="E214" t="s">
        <v>9</v>
      </c>
      <c r="F214" t="b">
        <v>0</v>
      </c>
      <c r="G214" t="b">
        <v>0</v>
      </c>
      <c r="L214" t="str">
        <f>_xlfn.IFNA(VLOOKUP(A214,LookupTable!A$1:O$200,1,FALSE),VLOOKUP(B214,LookupTable!A$1:O$200,1,FALSE))</f>
        <v>A150400</v>
      </c>
      <c r="M214" t="str">
        <f>_xlfn.IFNA(VLOOKUP(A214,LookupTable!A$1:O$200,2,FALSE),VLOOKUP(B214,LookupTable!A$1:O$200,2,FALSE))</f>
        <v>RM18.5 F2</v>
      </c>
      <c r="N214" t="str">
        <f>_xlfn.IFNA(VLOOKUP(A214,LookupTable!A$1:O$200,3,FALSE),VLOOKUP(B214,LookupTable!A$1:O$200,3,FALSE))</f>
        <v>PH 2014 EDA</v>
      </c>
      <c r="O214" t="str">
        <f>_xlfn.IFNA(VLOOKUP(A214,LookupTable!A$1:O$200,5,FALSE),VLOOKUP(B214,LookupTable!A$1:O$200,5,FALSE))</f>
        <v>Johnson Creek</v>
      </c>
      <c r="P214">
        <f>_xlfn.IFNA(VLOOKUP(A214,LookupTable!A$1:O$200,6,FALSE),VLOOKUP(B214,LookupTable!A$1:O$200,6,FALSE))</f>
        <v>45.436950000000003</v>
      </c>
      <c r="Q214">
        <f>_xlfn.IFNA(VLOOKUP(A214,LookupTable!A$1:O$200,7,FALSE),VLOOKUP(B214,LookupTable!A$1:O$200,7,FALSE))</f>
        <v>-122.64668330000001</v>
      </c>
      <c r="R214" t="str">
        <f>_xlfn.IFNA(VLOOKUP(A214,LookupTable!A$1:O$200,9,FALSE),VLOOKUP(B214,LookupTable!A$1:O$200,9,FALSE))</f>
        <v>A140386</v>
      </c>
      <c r="S214" t="str">
        <f>_xlfn.IFNA(VLOOKUP(A214,LookupTable!A$1:O$200,10,FALSE),VLOOKUP(B214,LookupTable!A$1:O$200,10,FALSE))</f>
        <v>18.5 EDA</v>
      </c>
      <c r="T214" t="str">
        <f>_xlfn.IFNA(VLOOKUP(A214,LookupTable!A$1:O$200,11,FALSE),VLOOKUP(B214,LookupTable!A$1:O$200,11,FALSE))</f>
        <v>Johnson Creek</v>
      </c>
      <c r="U214">
        <f>_xlfn.IFNA(VLOOKUP(A214,LookupTable!A$1:O$200,12,FALSE),VLOOKUP(B214,LookupTable!A$1:O$200,12,FALSE))</f>
        <v>45.436950000000003</v>
      </c>
      <c r="V214">
        <f>_xlfn.IFNA(VLOOKUP(A214,LookupTable!A$1:O$200,13,FALSE),VLOOKUP(B214,LookupTable!A$1:O$200,13,FALSE))</f>
        <v>-122.64668330000001</v>
      </c>
      <c r="W214" t="str">
        <f>_xlfn.IFNA(VLOOKUP(A214,LookupTable!A$1:O$200,14,FALSE),VLOOKUP(B214,LookupTable!A$1:O$200,14,FALSE))</f>
        <v>GC-MS - RTL DRS Screening - 1418 analytes, GC-QQQ - 55 PAHs</v>
      </c>
      <c r="X214" t="str">
        <f>_xlfn.IFNA(VLOOKUP(A214,LookupTable!A$1:O$200,15,FALSE),VLOOKUP(B214,LookupTable!A$1:O$200,15,FALSE))</f>
        <v>GC-ECD-Pesticides-PE-WB SOP 404.05, GC-MS - RTL DRS Screening - 1299 analytes, GC-MS - RTL DRS Screening - 1418 analytes, GC-QQQ - 55 PAHs, GC-QQQ - 62 PAHs</v>
      </c>
    </row>
    <row r="215" spans="1:24" x14ac:dyDescent="0.25">
      <c r="A215" t="s">
        <v>368</v>
      </c>
      <c r="B215" t="s">
        <v>369</v>
      </c>
      <c r="C215">
        <v>886</v>
      </c>
      <c r="D215" t="s">
        <v>9</v>
      </c>
      <c r="E215" t="s">
        <v>9</v>
      </c>
      <c r="F215" t="b">
        <v>0</v>
      </c>
      <c r="G215" t="b">
        <v>0</v>
      </c>
      <c r="L215" t="str">
        <f>_xlfn.IFNA(VLOOKUP(A215,LookupTable!A$1:O$200,1,FALSE),VLOOKUP(B215,LookupTable!A$1:O$200,1,FALSE))</f>
        <v>A150485</v>
      </c>
      <c r="M215" t="str">
        <f>_xlfn.IFNA(VLOOKUP(A215,LookupTable!A$1:O$200,2,FALSE),VLOOKUP(B215,LookupTable!A$1:O$200,2,FALSE))</f>
        <v>RM1NW F2.4</v>
      </c>
      <c r="N215" t="str">
        <f>_xlfn.IFNA(VLOOKUP(A215,LookupTable!A$1:O$200,3,FALSE),VLOOKUP(B215,LookupTable!A$1:O$200,3,FALSE))</f>
        <v>PH 2014 EDA</v>
      </c>
      <c r="O215" t="str">
        <f>_xlfn.IFNA(VLOOKUP(A215,LookupTable!A$1:O$200,5,FALSE),VLOOKUP(B215,LookupTable!A$1:O$200,5,FALSE))</f>
        <v>RM 1 NW</v>
      </c>
      <c r="P215">
        <f>_xlfn.IFNA(VLOOKUP(A215,LookupTable!A$1:O$200,6,FALSE),VLOOKUP(B215,LookupTable!A$1:O$200,6,FALSE))</f>
        <v>45.6419</v>
      </c>
      <c r="Q215">
        <f>_xlfn.IFNA(VLOOKUP(A215,LookupTable!A$1:O$200,7,FALSE),VLOOKUP(B215,LookupTable!A$1:O$200,7,FALSE))</f>
        <v>-122.77966670000001</v>
      </c>
      <c r="R215" t="str">
        <f>_xlfn.IFNA(VLOOKUP(A215,LookupTable!A$1:O$200,9,FALSE),VLOOKUP(B215,LookupTable!A$1:O$200,9,FALSE))</f>
        <v>A150392</v>
      </c>
      <c r="S215" t="str">
        <f>_xlfn.IFNA(VLOOKUP(A215,LookupTable!A$1:O$200,10,FALSE),VLOOKUP(B215,LookupTable!A$1:O$200,10,FALSE))</f>
        <v>RM1NW F2</v>
      </c>
      <c r="T215" t="str">
        <f>_xlfn.IFNA(VLOOKUP(A215,LookupTable!A$1:O$200,11,FALSE),VLOOKUP(B215,LookupTable!A$1:O$200,11,FALSE))</f>
        <v>RM 1 NW</v>
      </c>
      <c r="U215">
        <f>_xlfn.IFNA(VLOOKUP(A215,LookupTable!A$1:O$200,12,FALSE),VLOOKUP(B215,LookupTable!A$1:O$200,12,FALSE))</f>
        <v>45.6419</v>
      </c>
      <c r="V215">
        <f>_xlfn.IFNA(VLOOKUP(A215,LookupTable!A$1:O$200,13,FALSE),VLOOKUP(B215,LookupTable!A$1:O$200,13,FALSE))</f>
        <v>-122.77966670000001</v>
      </c>
      <c r="W215" t="str">
        <f>_xlfn.IFNA(VLOOKUP(A215,LookupTable!A$1:O$200,14,FALSE),VLOOKUP(B215,LookupTable!A$1:O$200,14,FALSE))</f>
        <v>GC-MS - RTL DRS Screening - 1418 analytes, GC-QQQ - 55 PAHs</v>
      </c>
      <c r="X215" t="str">
        <f>_xlfn.IFNA(VLOOKUP(A215,LookupTable!A$1:O$200,15,FALSE),VLOOKUP(B215,LookupTable!A$1:O$200,15,FALSE))</f>
        <v>GC-MS - RTL DRS Screening - 1418 analytes, GC-QQQ - 55 PAHs</v>
      </c>
    </row>
    <row r="216" spans="1:24" x14ac:dyDescent="0.25">
      <c r="A216" t="s">
        <v>370</v>
      </c>
      <c r="B216" t="s">
        <v>371</v>
      </c>
      <c r="C216">
        <v>824</v>
      </c>
      <c r="D216" t="s">
        <v>9</v>
      </c>
      <c r="E216" t="s">
        <v>9</v>
      </c>
      <c r="F216" t="b">
        <v>0</v>
      </c>
      <c r="G216" t="b">
        <v>0</v>
      </c>
      <c r="L216" t="str">
        <f>_xlfn.IFNA(VLOOKUP(A216,LookupTable!A$1:O$200,1,FALSE),VLOOKUP(B216,LookupTable!A$1:O$200,1,FALSE))</f>
        <v>A150119</v>
      </c>
      <c r="M216" t="str">
        <f>_xlfn.IFNA(VLOOKUP(A216,LookupTable!A$1:O$200,2,FALSE),VLOOKUP(B216,LookupTable!A$1:O$200,2,FALSE))</f>
        <v>RM3.5 REC</v>
      </c>
      <c r="N216" t="str">
        <f>_xlfn.IFNA(VLOOKUP(A216,LookupTable!A$1:O$200,3,FALSE),VLOOKUP(B216,LookupTable!A$1:O$200,3,FALSE))</f>
        <v>PH 2014 EDA</v>
      </c>
      <c r="O216" t="str">
        <f>_xlfn.IFNA(VLOOKUP(A216,LookupTable!A$1:O$200,5,FALSE),VLOOKUP(B216,LookupTable!A$1:O$200,5,FALSE))</f>
        <v>NULL</v>
      </c>
      <c r="P216" t="str">
        <f>_xlfn.IFNA(VLOOKUP(A216,LookupTable!A$1:O$200,6,FALSE),VLOOKUP(B216,LookupTable!A$1:O$200,6,FALSE))</f>
        <v>NULL</v>
      </c>
      <c r="Q216" t="str">
        <f>_xlfn.IFNA(VLOOKUP(A216,LookupTable!A$1:O$200,7,FALSE),VLOOKUP(B216,LookupTable!A$1:O$200,7,FALSE))</f>
        <v>NULL</v>
      </c>
      <c r="R216" t="str">
        <f>_xlfn.IFNA(VLOOKUP(A216,LookupTable!A$1:O$200,9,FALSE),VLOOKUP(B216,LookupTable!A$1:O$200,9,FALSE))</f>
        <v>A140384</v>
      </c>
      <c r="S216" t="str">
        <f>_xlfn.IFNA(VLOOKUP(A216,LookupTable!A$1:O$200,10,FALSE),VLOOKUP(B216,LookupTable!A$1:O$200,10,FALSE))</f>
        <v>3.5W EDA</v>
      </c>
      <c r="T216" t="str">
        <f>_xlfn.IFNA(VLOOKUP(A216,LookupTable!A$1:O$200,11,FALSE),VLOOKUP(B216,LookupTable!A$1:O$200,11,FALSE))</f>
        <v>Sauvie West</v>
      </c>
      <c r="U216">
        <f>_xlfn.IFNA(VLOOKUP(A216,LookupTable!A$1:O$200,12,FALSE),VLOOKUP(B216,LookupTable!A$1:O$200,12,FALSE))</f>
        <v>45.597909999999999</v>
      </c>
      <c r="V216">
        <f>_xlfn.IFNA(VLOOKUP(A216,LookupTable!A$1:O$200,13,FALSE),VLOOKUP(B216,LookupTable!A$1:O$200,13,FALSE))</f>
        <v>-122.78128</v>
      </c>
      <c r="W216" t="str">
        <f>_xlfn.IFNA(VLOOKUP(A216,LookupTable!A$1:O$200,14,FALSE),VLOOKUP(B216,LookupTable!A$1:O$200,14,FALSE))</f>
        <v>SARL Submission</v>
      </c>
      <c r="X216" t="str">
        <f>_xlfn.IFNA(VLOOKUP(A216,LookupTable!A$1:O$200,15,FALSE),VLOOKUP(B216,LookupTable!A$1:O$200,15,FALSE))</f>
        <v>GC-ECD-Pesticides-PE-WB SOP 404.05, GC-MS - RTL DRS Screening - 1299 analytes, GC-MS - RTL DRS Screening - 1418 analytes, GC-QQQ - 55 PAHs, GC-QQQ - 62 PAHs, SARL Submission</v>
      </c>
    </row>
    <row r="217" spans="1:24" x14ac:dyDescent="0.25">
      <c r="A217" t="s">
        <v>372</v>
      </c>
      <c r="B217" t="s">
        <v>373</v>
      </c>
      <c r="C217">
        <v>877</v>
      </c>
      <c r="D217" t="s">
        <v>9</v>
      </c>
      <c r="E217" t="s">
        <v>9</v>
      </c>
      <c r="F217" t="b">
        <v>0</v>
      </c>
      <c r="G217" t="b">
        <v>0</v>
      </c>
      <c r="L217" t="str">
        <f>_xlfn.IFNA(VLOOKUP(A217,LookupTable!A$1:O$200,1,FALSE),VLOOKUP(B217,LookupTable!A$1:O$200,1,FALSE))</f>
        <v>A150478</v>
      </c>
      <c r="M217" t="str">
        <f>_xlfn.IFNA(VLOOKUP(A217,LookupTable!A$1:O$200,2,FALSE),VLOOKUP(B217,LookupTable!A$1:O$200,2,FALSE))</f>
        <v>RM11E F2.1</v>
      </c>
      <c r="N217" t="str">
        <f>_xlfn.IFNA(VLOOKUP(A217,LookupTable!A$1:O$200,3,FALSE),VLOOKUP(B217,LookupTable!A$1:O$200,3,FALSE))</f>
        <v>PH 2014 EDA</v>
      </c>
      <c r="O217" t="str">
        <f>_xlfn.IFNA(VLOOKUP(A217,LookupTable!A$1:O$200,5,FALSE),VLOOKUP(B217,LookupTable!A$1:O$200,5,FALSE))</f>
        <v>RM 11E</v>
      </c>
      <c r="P217">
        <f>_xlfn.IFNA(VLOOKUP(A217,LookupTable!A$1:O$200,6,FALSE),VLOOKUP(B217,LookupTable!A$1:O$200,6,FALSE))</f>
        <v>45.536532999999999</v>
      </c>
      <c r="Q217">
        <f>_xlfn.IFNA(VLOOKUP(A217,LookupTable!A$1:O$200,7,FALSE),VLOOKUP(B217,LookupTable!A$1:O$200,7,FALSE))</f>
        <v>-122.67715</v>
      </c>
      <c r="R217" t="str">
        <f>_xlfn.IFNA(VLOOKUP(A217,LookupTable!A$1:O$200,9,FALSE),VLOOKUP(B217,LookupTable!A$1:O$200,9,FALSE))</f>
        <v>A150397</v>
      </c>
      <c r="S217" t="str">
        <f>_xlfn.IFNA(VLOOKUP(A217,LookupTable!A$1:O$200,10,FALSE),VLOOKUP(B217,LookupTable!A$1:O$200,10,FALSE))</f>
        <v>RM11E F2</v>
      </c>
      <c r="T217" t="str">
        <f>_xlfn.IFNA(VLOOKUP(A217,LookupTable!A$1:O$200,11,FALSE),VLOOKUP(B217,LookupTable!A$1:O$200,11,FALSE))</f>
        <v>RM 11E</v>
      </c>
      <c r="U217">
        <f>_xlfn.IFNA(VLOOKUP(A217,LookupTable!A$1:O$200,12,FALSE),VLOOKUP(B217,LookupTable!A$1:O$200,12,FALSE))</f>
        <v>45.536532999999999</v>
      </c>
      <c r="V217">
        <f>_xlfn.IFNA(VLOOKUP(A217,LookupTable!A$1:O$200,13,FALSE),VLOOKUP(B217,LookupTable!A$1:O$200,13,FALSE))</f>
        <v>-122.67715</v>
      </c>
      <c r="W217" t="str">
        <f>_xlfn.IFNA(VLOOKUP(A217,LookupTable!A$1:O$200,14,FALSE),VLOOKUP(B217,LookupTable!A$1:O$200,14,FALSE))</f>
        <v>GC-MS - RTL DRS Screening - 1418 analytes, GC-QQQ - 55 PAHs</v>
      </c>
      <c r="X217" t="str">
        <f>_xlfn.IFNA(VLOOKUP(A217,LookupTable!A$1:O$200,15,FALSE),VLOOKUP(B217,LookupTable!A$1:O$200,15,FALSE))</f>
        <v>GC-MS - RTL DRS Screening - 1418 analytes, GC-QQQ - 55 PAHs</v>
      </c>
    </row>
    <row r="218" spans="1:24" x14ac:dyDescent="0.25">
      <c r="A218" t="s">
        <v>374</v>
      </c>
      <c r="B218" t="s">
        <v>375</v>
      </c>
      <c r="C218">
        <v>849</v>
      </c>
      <c r="D218" t="s">
        <v>9</v>
      </c>
      <c r="E218" t="s">
        <v>9</v>
      </c>
      <c r="F218" t="b">
        <v>0</v>
      </c>
      <c r="G218" t="b">
        <v>0</v>
      </c>
      <c r="L218" t="str">
        <f>_xlfn.IFNA(VLOOKUP(A218,LookupTable!A$1:O$200,1,FALSE),VLOOKUP(B218,LookupTable!A$1:O$200,1,FALSE))</f>
        <v>A150317</v>
      </c>
      <c r="M218" t="str">
        <f>_xlfn.IFNA(VLOOKUP(A218,LookupTable!A$1:O$200,2,FALSE),VLOOKUP(B218,LookupTable!A$1:O$200,2,FALSE))</f>
        <v>FA mix 4</v>
      </c>
      <c r="N218" t="str">
        <f>_xlfn.IFNA(VLOOKUP(A218,LookupTable!A$1:O$200,3,FALSE),VLOOKUP(B218,LookupTable!A$1:O$200,3,FALSE))</f>
        <v>PH 2014 EDA</v>
      </c>
      <c r="O218" t="str">
        <f>_xlfn.IFNA(VLOOKUP(A218,LookupTable!A$1:O$200,5,FALSE),VLOOKUP(B218,LookupTable!A$1:O$200,5,FALSE))</f>
        <v>NULL</v>
      </c>
      <c r="P218" t="str">
        <f>_xlfn.IFNA(VLOOKUP(A218,LookupTable!A$1:O$200,6,FALSE),VLOOKUP(B218,LookupTable!A$1:O$200,6,FALSE))</f>
        <v>NULL</v>
      </c>
      <c r="Q218" t="str">
        <f>_xlfn.IFNA(VLOOKUP(A218,LookupTable!A$1:O$200,7,FALSE),VLOOKUP(B218,LookupTable!A$1:O$200,7,FALSE))</f>
        <v>NULL</v>
      </c>
      <c r="R218" t="str">
        <f>_xlfn.IFNA(VLOOKUP(A218,LookupTable!A$1:O$200,9,FALSE),VLOOKUP(B218,LookupTable!A$1:O$200,9,FALSE))</f>
        <v>NULL</v>
      </c>
      <c r="S218" t="str">
        <f>_xlfn.IFNA(VLOOKUP(A218,LookupTable!A$1:O$200,10,FALSE),VLOOKUP(B218,LookupTable!A$1:O$200,10,FALSE))</f>
        <v>NULL</v>
      </c>
      <c r="T218" t="str">
        <f>_xlfn.IFNA(VLOOKUP(A218,LookupTable!A$1:O$200,11,FALSE),VLOOKUP(B218,LookupTable!A$1:O$200,11,FALSE))</f>
        <v>NULL</v>
      </c>
      <c r="U218" t="str">
        <f>_xlfn.IFNA(VLOOKUP(A218,LookupTable!A$1:O$200,12,FALSE),VLOOKUP(B218,LookupTable!A$1:O$200,12,FALSE))</f>
        <v>NULL</v>
      </c>
      <c r="V218" t="str">
        <f>_xlfn.IFNA(VLOOKUP(A218,LookupTable!A$1:O$200,13,FALSE),VLOOKUP(B218,LookupTable!A$1:O$200,13,FALSE))</f>
        <v>NULL</v>
      </c>
      <c r="W218" t="str">
        <f>_xlfn.IFNA(VLOOKUP(A218,LookupTable!A$1:O$200,14,FALSE),VLOOKUP(B218,LookupTable!A$1:O$200,14,FALSE))</f>
        <v>SARL Submission</v>
      </c>
      <c r="X218" t="str">
        <f>_xlfn.IFNA(VLOOKUP(A218,LookupTable!A$1:O$200,15,FALSE),VLOOKUP(B218,LookupTable!A$1:O$200,15,FALSE))</f>
        <v>NULL</v>
      </c>
    </row>
    <row r="219" spans="1:24" x14ac:dyDescent="0.25">
      <c r="A219" t="s">
        <v>376</v>
      </c>
      <c r="B219" t="s">
        <v>377</v>
      </c>
      <c r="C219">
        <v>888</v>
      </c>
      <c r="D219" t="s">
        <v>9</v>
      </c>
      <c r="E219" t="s">
        <v>9</v>
      </c>
      <c r="F219" t="b">
        <v>0</v>
      </c>
      <c r="G219" t="b">
        <v>0</v>
      </c>
      <c r="L219" t="str">
        <f>_xlfn.IFNA(VLOOKUP(A219,LookupTable!A$1:O$200,1,FALSE),VLOOKUP(B219,LookupTable!A$1:O$200,1,FALSE))</f>
        <v>A160138</v>
      </c>
      <c r="M219" t="str">
        <f>_xlfn.IFNA(VLOOKUP(A219,LookupTable!A$1:O$200,2,FALSE),VLOOKUP(B219,LookupTable!A$1:O$200,2,FALSE))</f>
        <v>RM3.5W F1.1</v>
      </c>
      <c r="N219" t="str">
        <f>_xlfn.IFNA(VLOOKUP(A219,LookupTable!A$1:O$200,3,FALSE),VLOOKUP(B219,LookupTable!A$1:O$200,3,FALSE))</f>
        <v>PH 2014 EDA</v>
      </c>
      <c r="O219" t="str">
        <f>_xlfn.IFNA(VLOOKUP(A219,LookupTable!A$1:O$200,5,FALSE),VLOOKUP(B219,LookupTable!A$1:O$200,5,FALSE))</f>
        <v>Sauvie West</v>
      </c>
      <c r="P219">
        <f>_xlfn.IFNA(VLOOKUP(A219,LookupTable!A$1:O$200,6,FALSE),VLOOKUP(B219,LookupTable!A$1:O$200,6,FALSE))</f>
        <v>45.597909999999999</v>
      </c>
      <c r="Q219">
        <f>_xlfn.IFNA(VLOOKUP(A219,LookupTable!A$1:O$200,7,FALSE),VLOOKUP(B219,LookupTable!A$1:O$200,7,FALSE))</f>
        <v>-122.78128</v>
      </c>
      <c r="R219" t="str">
        <f>_xlfn.IFNA(VLOOKUP(A219,LookupTable!A$1:O$200,9,FALSE),VLOOKUP(B219,LookupTable!A$1:O$200,9,FALSE))</f>
        <v>A150260</v>
      </c>
      <c r="S219" t="str">
        <f>_xlfn.IFNA(VLOOKUP(A219,LookupTable!A$1:O$200,10,FALSE),VLOOKUP(B219,LookupTable!A$1:O$200,10,FALSE))</f>
        <v>RM3.5W F1</v>
      </c>
      <c r="T219" t="str">
        <f>_xlfn.IFNA(VLOOKUP(A219,LookupTable!A$1:O$200,11,FALSE),VLOOKUP(B219,LookupTable!A$1:O$200,11,FALSE))</f>
        <v>Sauvie West</v>
      </c>
      <c r="U219">
        <f>_xlfn.IFNA(VLOOKUP(A219,LookupTable!A$1:O$200,12,FALSE),VLOOKUP(B219,LookupTable!A$1:O$200,12,FALSE))</f>
        <v>45.597909999999999</v>
      </c>
      <c r="V219">
        <f>_xlfn.IFNA(VLOOKUP(A219,LookupTable!A$1:O$200,13,FALSE),VLOOKUP(B219,LookupTable!A$1:O$200,13,FALSE))</f>
        <v>-122.78128</v>
      </c>
      <c r="W219" t="str">
        <f>_xlfn.IFNA(VLOOKUP(A219,LookupTable!A$1:O$200,14,FALSE),VLOOKUP(B219,LookupTable!A$1:O$200,14,FALSE))</f>
        <v>GC-MS - RTL DRS Screening - 1418 analytes, SARL Submission</v>
      </c>
      <c r="X219" t="str">
        <f>_xlfn.IFNA(VLOOKUP(A219,LookupTable!A$1:O$200,15,FALSE),VLOOKUP(B219,LookupTable!A$1:O$200,15,FALSE))</f>
        <v>GC-MS - RTL DRS Screening - 1418 analytes, GC-QQQ - 55 PAHs, SARL Submission</v>
      </c>
    </row>
    <row r="220" spans="1:24" x14ac:dyDescent="0.25">
      <c r="A220" t="s">
        <v>378</v>
      </c>
      <c r="B220" t="s">
        <v>379</v>
      </c>
      <c r="C220">
        <v>894</v>
      </c>
      <c r="D220" t="s">
        <v>9</v>
      </c>
      <c r="E220" t="s">
        <v>9</v>
      </c>
      <c r="F220" t="b">
        <v>0</v>
      </c>
      <c r="G220" t="b">
        <v>0</v>
      </c>
      <c r="L220" t="str">
        <f>_xlfn.IFNA(VLOOKUP(A220,LookupTable!A$1:O$200,1,FALSE),VLOOKUP(B220,LookupTable!A$1:O$200,1,FALSE))</f>
        <v>A160144</v>
      </c>
      <c r="M220" t="str">
        <f>_xlfn.IFNA(VLOOKUP(A220,LookupTable!A$1:O$200,2,FALSE),VLOOKUP(B220,LookupTable!A$1:O$200,2,FALSE))</f>
        <v>RM3.5W F1.7</v>
      </c>
      <c r="N220" t="str">
        <f>_xlfn.IFNA(VLOOKUP(A220,LookupTable!A$1:O$200,3,FALSE),VLOOKUP(B220,LookupTable!A$1:O$200,3,FALSE))</f>
        <v>PH 2014 EDA</v>
      </c>
      <c r="O220" t="str">
        <f>_xlfn.IFNA(VLOOKUP(A220,LookupTable!A$1:O$200,5,FALSE),VLOOKUP(B220,LookupTable!A$1:O$200,5,FALSE))</f>
        <v>Sauvie West</v>
      </c>
      <c r="P220">
        <f>_xlfn.IFNA(VLOOKUP(A220,LookupTable!A$1:O$200,6,FALSE),VLOOKUP(B220,LookupTable!A$1:O$200,6,FALSE))</f>
        <v>45.597909999999999</v>
      </c>
      <c r="Q220">
        <f>_xlfn.IFNA(VLOOKUP(A220,LookupTable!A$1:O$200,7,FALSE),VLOOKUP(B220,LookupTable!A$1:O$200,7,FALSE))</f>
        <v>-122.78128</v>
      </c>
      <c r="R220" t="str">
        <f>_xlfn.IFNA(VLOOKUP(A220,LookupTable!A$1:O$200,9,FALSE),VLOOKUP(B220,LookupTable!A$1:O$200,9,FALSE))</f>
        <v>A150260</v>
      </c>
      <c r="S220" t="str">
        <f>_xlfn.IFNA(VLOOKUP(A220,LookupTable!A$1:O$200,10,FALSE),VLOOKUP(B220,LookupTable!A$1:O$200,10,FALSE))</f>
        <v>RM3.5W F1</v>
      </c>
      <c r="T220" t="str">
        <f>_xlfn.IFNA(VLOOKUP(A220,LookupTable!A$1:O$200,11,FALSE),VLOOKUP(B220,LookupTable!A$1:O$200,11,FALSE))</f>
        <v>Sauvie West</v>
      </c>
      <c r="U220">
        <f>_xlfn.IFNA(VLOOKUP(A220,LookupTable!A$1:O$200,12,FALSE),VLOOKUP(B220,LookupTable!A$1:O$200,12,FALSE))</f>
        <v>45.597909999999999</v>
      </c>
      <c r="V220">
        <f>_xlfn.IFNA(VLOOKUP(A220,LookupTable!A$1:O$200,13,FALSE),VLOOKUP(B220,LookupTable!A$1:O$200,13,FALSE))</f>
        <v>-122.78128</v>
      </c>
      <c r="W220" t="str">
        <f>_xlfn.IFNA(VLOOKUP(A220,LookupTable!A$1:O$200,14,FALSE),VLOOKUP(B220,LookupTable!A$1:O$200,14,FALSE))</f>
        <v>GC-MS - RTL DRS Screening - 1418 analytes, SARL Submission</v>
      </c>
      <c r="X220" t="str">
        <f>_xlfn.IFNA(VLOOKUP(A220,LookupTable!A$1:O$200,15,FALSE),VLOOKUP(B220,LookupTable!A$1:O$200,15,FALSE))</f>
        <v>GC-MS - RTL DRS Screening - 1418 analytes, GC-QQQ - 55 PAHs, SARL Submission</v>
      </c>
    </row>
    <row r="221" spans="1:24" x14ac:dyDescent="0.25">
      <c r="A221" t="s">
        <v>380</v>
      </c>
      <c r="B221" t="s">
        <v>381</v>
      </c>
      <c r="C221">
        <v>884</v>
      </c>
      <c r="D221" t="s">
        <v>9</v>
      </c>
      <c r="E221" t="s">
        <v>9</v>
      </c>
      <c r="F221" t="b">
        <v>0</v>
      </c>
      <c r="G221" t="b">
        <v>0</v>
      </c>
      <c r="L221" t="str">
        <f>_xlfn.IFNA(VLOOKUP(A221,LookupTable!A$1:O$200,1,FALSE),VLOOKUP(B221,LookupTable!A$1:O$200,1,FALSE))</f>
        <v>A150483</v>
      </c>
      <c r="M221" t="str">
        <f>_xlfn.IFNA(VLOOKUP(A221,LookupTable!A$1:O$200,2,FALSE),VLOOKUP(B221,LookupTable!A$1:O$200,2,FALSE))</f>
        <v>RM1NW F2.2</v>
      </c>
      <c r="N221" t="str">
        <f>_xlfn.IFNA(VLOOKUP(A221,LookupTable!A$1:O$200,3,FALSE),VLOOKUP(B221,LookupTable!A$1:O$200,3,FALSE))</f>
        <v>PH 2014 EDA</v>
      </c>
      <c r="O221" t="str">
        <f>_xlfn.IFNA(VLOOKUP(A221,LookupTable!A$1:O$200,5,FALSE),VLOOKUP(B221,LookupTable!A$1:O$200,5,FALSE))</f>
        <v>RM 1 NW</v>
      </c>
      <c r="P221">
        <f>_xlfn.IFNA(VLOOKUP(A221,LookupTable!A$1:O$200,6,FALSE),VLOOKUP(B221,LookupTable!A$1:O$200,6,FALSE))</f>
        <v>45.6419</v>
      </c>
      <c r="Q221">
        <f>_xlfn.IFNA(VLOOKUP(A221,LookupTable!A$1:O$200,7,FALSE),VLOOKUP(B221,LookupTable!A$1:O$200,7,FALSE))</f>
        <v>-122.77966670000001</v>
      </c>
      <c r="R221" t="str">
        <f>_xlfn.IFNA(VLOOKUP(A221,LookupTable!A$1:O$200,9,FALSE),VLOOKUP(B221,LookupTable!A$1:O$200,9,FALSE))</f>
        <v>A150392</v>
      </c>
      <c r="S221" t="str">
        <f>_xlfn.IFNA(VLOOKUP(A221,LookupTable!A$1:O$200,10,FALSE),VLOOKUP(B221,LookupTable!A$1:O$200,10,FALSE))</f>
        <v>RM1NW F2</v>
      </c>
      <c r="T221" t="str">
        <f>_xlfn.IFNA(VLOOKUP(A221,LookupTable!A$1:O$200,11,FALSE),VLOOKUP(B221,LookupTable!A$1:O$200,11,FALSE))</f>
        <v>RM 1 NW</v>
      </c>
      <c r="U221">
        <f>_xlfn.IFNA(VLOOKUP(A221,LookupTable!A$1:O$200,12,FALSE),VLOOKUP(B221,LookupTable!A$1:O$200,12,FALSE))</f>
        <v>45.6419</v>
      </c>
      <c r="V221">
        <f>_xlfn.IFNA(VLOOKUP(A221,LookupTable!A$1:O$200,13,FALSE),VLOOKUP(B221,LookupTable!A$1:O$200,13,FALSE))</f>
        <v>-122.77966670000001</v>
      </c>
      <c r="W221" t="str">
        <f>_xlfn.IFNA(VLOOKUP(A221,LookupTable!A$1:O$200,14,FALSE),VLOOKUP(B221,LookupTable!A$1:O$200,14,FALSE))</f>
        <v>GC-MS - RTL DRS Screening - 1418 analytes, GC-QQQ - 55 PAHs</v>
      </c>
      <c r="X221" t="str">
        <f>_xlfn.IFNA(VLOOKUP(A221,LookupTable!A$1:O$200,15,FALSE),VLOOKUP(B221,LookupTable!A$1:O$200,15,FALSE))</f>
        <v>GC-MS - RTL DRS Screening - 1418 analytes, GC-QQQ - 55 PAHs</v>
      </c>
    </row>
    <row r="222" spans="1:24" x14ac:dyDescent="0.25">
      <c r="A222" t="s">
        <v>382</v>
      </c>
      <c r="B222" t="s">
        <v>383</v>
      </c>
      <c r="C222">
        <v>882</v>
      </c>
      <c r="D222" t="s">
        <v>9</v>
      </c>
      <c r="E222" t="s">
        <v>9</v>
      </c>
      <c r="F222" t="b">
        <v>0</v>
      </c>
      <c r="G222" t="b">
        <v>0</v>
      </c>
      <c r="L222" t="str">
        <f>_xlfn.IFNA(VLOOKUP(A222,LookupTable!A$1:O$200,1,FALSE),VLOOKUP(B222,LookupTable!A$1:O$200,1,FALSE))</f>
        <v>A150482</v>
      </c>
      <c r="M222" t="str">
        <f>_xlfn.IFNA(VLOOKUP(A222,LookupTable!A$1:O$200,2,FALSE),VLOOKUP(B222,LookupTable!A$1:O$200,2,FALSE))</f>
        <v>RM1NW F2.1</v>
      </c>
      <c r="N222" t="str">
        <f>_xlfn.IFNA(VLOOKUP(A222,LookupTable!A$1:O$200,3,FALSE),VLOOKUP(B222,LookupTable!A$1:O$200,3,FALSE))</f>
        <v>PH 2014 EDA</v>
      </c>
      <c r="O222" t="str">
        <f>_xlfn.IFNA(VLOOKUP(A222,LookupTable!A$1:O$200,5,FALSE),VLOOKUP(B222,LookupTable!A$1:O$200,5,FALSE))</f>
        <v>RM 1 NW</v>
      </c>
      <c r="P222">
        <f>_xlfn.IFNA(VLOOKUP(A222,LookupTable!A$1:O$200,6,FALSE),VLOOKUP(B222,LookupTable!A$1:O$200,6,FALSE))</f>
        <v>45.6419</v>
      </c>
      <c r="Q222">
        <f>_xlfn.IFNA(VLOOKUP(A222,LookupTable!A$1:O$200,7,FALSE),VLOOKUP(B222,LookupTable!A$1:O$200,7,FALSE))</f>
        <v>-122.77966670000001</v>
      </c>
      <c r="R222" t="str">
        <f>_xlfn.IFNA(VLOOKUP(A222,LookupTable!A$1:O$200,9,FALSE),VLOOKUP(B222,LookupTable!A$1:O$200,9,FALSE))</f>
        <v>A150392</v>
      </c>
      <c r="S222" t="str">
        <f>_xlfn.IFNA(VLOOKUP(A222,LookupTable!A$1:O$200,10,FALSE),VLOOKUP(B222,LookupTable!A$1:O$200,10,FALSE))</f>
        <v>RM1NW F2</v>
      </c>
      <c r="T222" t="str">
        <f>_xlfn.IFNA(VLOOKUP(A222,LookupTable!A$1:O$200,11,FALSE),VLOOKUP(B222,LookupTable!A$1:O$200,11,FALSE))</f>
        <v>RM 1 NW</v>
      </c>
      <c r="U222">
        <f>_xlfn.IFNA(VLOOKUP(A222,LookupTable!A$1:O$200,12,FALSE),VLOOKUP(B222,LookupTable!A$1:O$200,12,FALSE))</f>
        <v>45.6419</v>
      </c>
      <c r="V222">
        <f>_xlfn.IFNA(VLOOKUP(A222,LookupTable!A$1:O$200,13,FALSE),VLOOKUP(B222,LookupTable!A$1:O$200,13,FALSE))</f>
        <v>-122.77966670000001</v>
      </c>
      <c r="W222" t="str">
        <f>_xlfn.IFNA(VLOOKUP(A222,LookupTable!A$1:O$200,14,FALSE),VLOOKUP(B222,LookupTable!A$1:O$200,14,FALSE))</f>
        <v>GC-MS - RTL DRS Screening - 1418 analytes, GC-QQQ - 55 PAHs</v>
      </c>
      <c r="X222" t="str">
        <f>_xlfn.IFNA(VLOOKUP(A222,LookupTable!A$1:O$200,15,FALSE),VLOOKUP(B222,LookupTable!A$1:O$200,15,FALSE))</f>
        <v>GC-MS - RTL DRS Screening - 1418 analytes, GC-QQQ - 55 PAHs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workbookViewId="0">
      <selection sqref="A1:O200"/>
    </sheetView>
  </sheetViews>
  <sheetFormatPr defaultRowHeight="15" x14ac:dyDescent="0.25"/>
  <cols>
    <col min="1" max="1" width="15.140625" bestFit="1" customWidth="1"/>
    <col min="2" max="2" width="23" bestFit="1" customWidth="1"/>
    <col min="3" max="3" width="23.28515625" bestFit="1" customWidth="1"/>
    <col min="4" max="4" width="11.5703125" bestFit="1" customWidth="1"/>
    <col min="5" max="5" width="26.7109375" bestFit="1" customWidth="1"/>
    <col min="6" max="6" width="11" bestFit="1" customWidth="1"/>
    <col min="7" max="7" width="12.7109375" bestFit="1" customWidth="1"/>
    <col min="8" max="8" width="15.42578125" bestFit="1" customWidth="1"/>
    <col min="9" max="9" width="15" bestFit="1" customWidth="1"/>
    <col min="10" max="10" width="12.85546875" bestFit="1" customWidth="1"/>
    <col min="11" max="11" width="14" bestFit="1" customWidth="1"/>
    <col min="12" max="12" width="11" bestFit="1" customWidth="1"/>
    <col min="13" max="13" width="12.7109375" bestFit="1" customWidth="1"/>
    <col min="14" max="15" width="164.7109375" bestFit="1" customWidth="1"/>
  </cols>
  <sheetData>
    <row r="1" spans="1:15" x14ac:dyDescent="0.25">
      <c r="A1" t="s">
        <v>506</v>
      </c>
      <c r="B1" t="s">
        <v>505</v>
      </c>
      <c r="C1" t="s">
        <v>507</v>
      </c>
      <c r="D1" t="s">
        <v>508</v>
      </c>
      <c r="E1" t="s">
        <v>509</v>
      </c>
      <c r="F1" t="s">
        <v>510</v>
      </c>
      <c r="G1" t="s">
        <v>511</v>
      </c>
      <c r="H1" t="s">
        <v>512</v>
      </c>
      <c r="I1" t="s">
        <v>506</v>
      </c>
      <c r="J1" t="s">
        <v>505</v>
      </c>
      <c r="K1" t="s">
        <v>509</v>
      </c>
      <c r="L1" t="s">
        <v>510</v>
      </c>
      <c r="M1" t="s">
        <v>511</v>
      </c>
      <c r="N1" t="s">
        <v>513</v>
      </c>
      <c r="O1" t="s">
        <v>514</v>
      </c>
    </row>
    <row r="2" spans="1:15" x14ac:dyDescent="0.25">
      <c r="A2" t="s">
        <v>128</v>
      </c>
      <c r="B2" t="s">
        <v>129</v>
      </c>
      <c r="C2" t="s">
        <v>395</v>
      </c>
      <c r="D2" t="s">
        <v>396</v>
      </c>
      <c r="E2" t="s">
        <v>397</v>
      </c>
      <c r="F2">
        <v>45.06512</v>
      </c>
      <c r="G2">
        <v>-122.77161</v>
      </c>
      <c r="H2" t="s">
        <v>388</v>
      </c>
      <c r="I2" t="s">
        <v>388</v>
      </c>
      <c r="J2" t="s">
        <v>388</v>
      </c>
      <c r="K2" t="s">
        <v>388</v>
      </c>
      <c r="L2" t="s">
        <v>388</v>
      </c>
      <c r="M2" t="s">
        <v>388</v>
      </c>
      <c r="N2" t="s">
        <v>388</v>
      </c>
      <c r="O2" t="s">
        <v>388</v>
      </c>
    </row>
    <row r="3" spans="1:15" x14ac:dyDescent="0.25">
      <c r="A3" t="s">
        <v>130</v>
      </c>
      <c r="B3" t="s">
        <v>131</v>
      </c>
      <c r="C3" t="s">
        <v>395</v>
      </c>
      <c r="D3" t="s">
        <v>396</v>
      </c>
      <c r="E3" t="s">
        <v>398</v>
      </c>
      <c r="F3">
        <v>45.621079999999999</v>
      </c>
      <c r="G3">
        <v>-122.68788000000001</v>
      </c>
      <c r="H3" t="s">
        <v>388</v>
      </c>
      <c r="I3" t="s">
        <v>388</v>
      </c>
      <c r="J3" t="s">
        <v>388</v>
      </c>
      <c r="K3" t="s">
        <v>388</v>
      </c>
      <c r="L3" t="s">
        <v>388</v>
      </c>
      <c r="M3" t="s">
        <v>388</v>
      </c>
      <c r="N3" t="s">
        <v>388</v>
      </c>
      <c r="O3" t="s">
        <v>388</v>
      </c>
    </row>
    <row r="4" spans="1:15" x14ac:dyDescent="0.25">
      <c r="A4" t="s">
        <v>132</v>
      </c>
      <c r="B4" t="s">
        <v>133</v>
      </c>
      <c r="C4" t="s">
        <v>395</v>
      </c>
      <c r="D4" t="s">
        <v>396</v>
      </c>
      <c r="E4" t="s">
        <v>399</v>
      </c>
      <c r="F4">
        <v>45.61403</v>
      </c>
      <c r="G4">
        <v>-122.7855</v>
      </c>
      <c r="H4" t="s">
        <v>388</v>
      </c>
      <c r="I4" t="s">
        <v>388</v>
      </c>
      <c r="J4" t="s">
        <v>388</v>
      </c>
      <c r="K4" t="s">
        <v>388</v>
      </c>
      <c r="L4" t="s">
        <v>388</v>
      </c>
      <c r="M4" t="s">
        <v>388</v>
      </c>
      <c r="N4" t="s">
        <v>388</v>
      </c>
      <c r="O4" t="s">
        <v>388</v>
      </c>
    </row>
    <row r="5" spans="1:15" x14ac:dyDescent="0.25">
      <c r="A5" t="s">
        <v>134</v>
      </c>
      <c r="B5" t="s">
        <v>135</v>
      </c>
      <c r="C5" t="s">
        <v>395</v>
      </c>
      <c r="D5" t="s">
        <v>396</v>
      </c>
      <c r="E5" t="s">
        <v>400</v>
      </c>
      <c r="F5">
        <v>45.597909999999999</v>
      </c>
      <c r="G5">
        <v>-122.78128</v>
      </c>
      <c r="H5" t="s">
        <v>388</v>
      </c>
      <c r="I5" t="s">
        <v>388</v>
      </c>
      <c r="J5" t="s">
        <v>388</v>
      </c>
      <c r="K5" t="s">
        <v>388</v>
      </c>
      <c r="L5" t="s">
        <v>388</v>
      </c>
      <c r="M5" t="s">
        <v>388</v>
      </c>
      <c r="N5" t="s">
        <v>388</v>
      </c>
      <c r="O5" t="s">
        <v>388</v>
      </c>
    </row>
    <row r="6" spans="1:15" x14ac:dyDescent="0.25">
      <c r="A6" t="s">
        <v>136</v>
      </c>
      <c r="B6" t="s">
        <v>137</v>
      </c>
      <c r="C6" t="s">
        <v>395</v>
      </c>
      <c r="D6" t="s">
        <v>396</v>
      </c>
      <c r="E6" t="s">
        <v>401</v>
      </c>
      <c r="F6">
        <v>45.580579999999998</v>
      </c>
      <c r="G6">
        <v>-122.74583</v>
      </c>
      <c r="H6" t="s">
        <v>388</v>
      </c>
      <c r="I6" t="s">
        <v>388</v>
      </c>
      <c r="J6" t="s">
        <v>388</v>
      </c>
      <c r="K6" t="s">
        <v>388</v>
      </c>
      <c r="L6" t="s">
        <v>388</v>
      </c>
      <c r="M6" t="s">
        <v>388</v>
      </c>
      <c r="N6" t="s">
        <v>388</v>
      </c>
      <c r="O6" t="s">
        <v>388</v>
      </c>
    </row>
    <row r="7" spans="1:15" x14ac:dyDescent="0.25">
      <c r="A7" t="s">
        <v>138</v>
      </c>
      <c r="B7" t="s">
        <v>139</v>
      </c>
      <c r="C7" t="s">
        <v>395</v>
      </c>
      <c r="D7" t="s">
        <v>396</v>
      </c>
      <c r="E7" t="s">
        <v>402</v>
      </c>
      <c r="F7">
        <v>45.573869999999999</v>
      </c>
      <c r="G7">
        <v>-122.74574</v>
      </c>
      <c r="H7" t="s">
        <v>388</v>
      </c>
      <c r="I7" t="s">
        <v>388</v>
      </c>
      <c r="J7" t="s">
        <v>388</v>
      </c>
      <c r="K7" t="s">
        <v>388</v>
      </c>
      <c r="L7" t="s">
        <v>388</v>
      </c>
      <c r="M7" t="s">
        <v>388</v>
      </c>
      <c r="N7" t="s">
        <v>388</v>
      </c>
      <c r="O7" t="s">
        <v>388</v>
      </c>
    </row>
    <row r="8" spans="1:15" x14ac:dyDescent="0.25">
      <c r="A8" t="s">
        <v>140</v>
      </c>
      <c r="B8" t="s">
        <v>141</v>
      </c>
      <c r="C8" t="s">
        <v>395</v>
      </c>
      <c r="D8" t="s">
        <v>396</v>
      </c>
      <c r="E8" t="s">
        <v>404</v>
      </c>
      <c r="F8">
        <v>45.570360000000001</v>
      </c>
      <c r="G8">
        <v>-122.74039</v>
      </c>
      <c r="H8" t="s">
        <v>388</v>
      </c>
      <c r="I8" t="s">
        <v>388</v>
      </c>
      <c r="J8" t="s">
        <v>388</v>
      </c>
      <c r="K8" t="s">
        <v>388</v>
      </c>
      <c r="L8" t="s">
        <v>388</v>
      </c>
      <c r="M8" t="s">
        <v>388</v>
      </c>
      <c r="N8" t="s">
        <v>388</v>
      </c>
      <c r="O8" t="s">
        <v>388</v>
      </c>
    </row>
    <row r="9" spans="1:15" x14ac:dyDescent="0.25">
      <c r="A9" t="s">
        <v>142</v>
      </c>
      <c r="B9" t="s">
        <v>143</v>
      </c>
      <c r="C9" t="s">
        <v>395</v>
      </c>
      <c r="D9" t="s">
        <v>396</v>
      </c>
      <c r="E9" t="s">
        <v>403</v>
      </c>
      <c r="F9">
        <v>45.526789999999998</v>
      </c>
      <c r="G9">
        <v>-122.66641</v>
      </c>
      <c r="H9" t="s">
        <v>388</v>
      </c>
      <c r="I9" t="s">
        <v>388</v>
      </c>
      <c r="J9" t="s">
        <v>388</v>
      </c>
      <c r="K9" t="s">
        <v>388</v>
      </c>
      <c r="L9" t="s">
        <v>388</v>
      </c>
      <c r="M9" t="s">
        <v>388</v>
      </c>
      <c r="N9" t="s">
        <v>388</v>
      </c>
      <c r="O9" t="s">
        <v>388</v>
      </c>
    </row>
    <row r="10" spans="1:15" x14ac:dyDescent="0.25">
      <c r="A10" t="s">
        <v>54</v>
      </c>
      <c r="B10" t="s">
        <v>48</v>
      </c>
      <c r="C10" t="s">
        <v>385</v>
      </c>
      <c r="D10" t="s">
        <v>386</v>
      </c>
      <c r="E10" t="s">
        <v>387</v>
      </c>
      <c r="F10">
        <v>30.320820000000001</v>
      </c>
      <c r="G10">
        <v>-87.255989999999997</v>
      </c>
      <c r="H10" t="s">
        <v>388</v>
      </c>
      <c r="I10" t="s">
        <v>388</v>
      </c>
      <c r="J10" t="s">
        <v>388</v>
      </c>
      <c r="K10" t="s">
        <v>388</v>
      </c>
      <c r="L10" t="s">
        <v>388</v>
      </c>
      <c r="M10" t="s">
        <v>388</v>
      </c>
      <c r="N10" t="s">
        <v>388</v>
      </c>
      <c r="O10" t="s">
        <v>388</v>
      </c>
    </row>
    <row r="11" spans="1:15" x14ac:dyDescent="0.25">
      <c r="A11" t="s">
        <v>55</v>
      </c>
      <c r="B11" t="s">
        <v>8</v>
      </c>
      <c r="C11" t="s">
        <v>385</v>
      </c>
      <c r="D11" t="s">
        <v>386</v>
      </c>
      <c r="E11" t="s">
        <v>390</v>
      </c>
      <c r="F11">
        <v>30.25469</v>
      </c>
      <c r="G11">
        <v>-87.813069999999996</v>
      </c>
      <c r="H11" t="s">
        <v>388</v>
      </c>
      <c r="I11" t="s">
        <v>388</v>
      </c>
      <c r="J11" t="s">
        <v>388</v>
      </c>
      <c r="K11" t="s">
        <v>388</v>
      </c>
      <c r="L11" t="s">
        <v>388</v>
      </c>
      <c r="M11" t="s">
        <v>388</v>
      </c>
      <c r="N11" t="s">
        <v>388</v>
      </c>
      <c r="O11" t="s">
        <v>388</v>
      </c>
    </row>
    <row r="12" spans="1:15" x14ac:dyDescent="0.25">
      <c r="A12" t="s">
        <v>56</v>
      </c>
      <c r="B12" t="s">
        <v>15</v>
      </c>
      <c r="C12" t="s">
        <v>385</v>
      </c>
      <c r="D12" t="s">
        <v>386</v>
      </c>
      <c r="E12" t="s">
        <v>392</v>
      </c>
      <c r="F12">
        <v>30.359310000000001</v>
      </c>
      <c r="G12">
        <v>-89.086169999999996</v>
      </c>
      <c r="H12" t="s">
        <v>388</v>
      </c>
      <c r="I12" t="s">
        <v>388</v>
      </c>
      <c r="J12" t="s">
        <v>388</v>
      </c>
      <c r="K12" t="s">
        <v>388</v>
      </c>
      <c r="L12" t="s">
        <v>388</v>
      </c>
      <c r="M12" t="s">
        <v>388</v>
      </c>
      <c r="N12" t="s">
        <v>388</v>
      </c>
      <c r="O12" t="s">
        <v>388</v>
      </c>
    </row>
    <row r="13" spans="1:15" x14ac:dyDescent="0.25">
      <c r="A13" t="s">
        <v>57</v>
      </c>
      <c r="B13" t="s">
        <v>19</v>
      </c>
      <c r="C13" t="s">
        <v>385</v>
      </c>
      <c r="D13" t="s">
        <v>386</v>
      </c>
      <c r="E13" t="s">
        <v>394</v>
      </c>
      <c r="F13">
        <v>29.261099999999999</v>
      </c>
      <c r="G13">
        <v>-89.261099999999999</v>
      </c>
      <c r="H13" t="s">
        <v>388</v>
      </c>
      <c r="I13" t="s">
        <v>388</v>
      </c>
      <c r="J13" t="s">
        <v>388</v>
      </c>
      <c r="K13" t="s">
        <v>388</v>
      </c>
      <c r="L13" t="s">
        <v>388</v>
      </c>
      <c r="M13" t="s">
        <v>388</v>
      </c>
      <c r="N13" t="s">
        <v>388</v>
      </c>
      <c r="O13" t="s">
        <v>388</v>
      </c>
    </row>
    <row r="14" spans="1:15" x14ac:dyDescent="0.25">
      <c r="A14" t="s">
        <v>47</v>
      </c>
      <c r="B14" t="s">
        <v>48</v>
      </c>
      <c r="C14" t="s">
        <v>385</v>
      </c>
      <c r="D14" t="s">
        <v>386</v>
      </c>
      <c r="E14" t="s">
        <v>387</v>
      </c>
      <c r="F14">
        <v>30.320820000000001</v>
      </c>
      <c r="G14">
        <v>-87.255989999999997</v>
      </c>
      <c r="H14" t="s">
        <v>388</v>
      </c>
      <c r="I14" t="s">
        <v>388</v>
      </c>
      <c r="J14" t="s">
        <v>388</v>
      </c>
      <c r="K14" t="s">
        <v>388</v>
      </c>
      <c r="L14" t="s">
        <v>388</v>
      </c>
      <c r="M14" t="s">
        <v>388</v>
      </c>
      <c r="N14" t="s">
        <v>388</v>
      </c>
      <c r="O14" t="s">
        <v>388</v>
      </c>
    </row>
    <row r="15" spans="1:15" x14ac:dyDescent="0.25">
      <c r="A15" t="s">
        <v>384</v>
      </c>
      <c r="B15" t="s">
        <v>73</v>
      </c>
      <c r="C15" t="s">
        <v>385</v>
      </c>
      <c r="D15" t="s">
        <v>386</v>
      </c>
      <c r="E15" t="s">
        <v>387</v>
      </c>
      <c r="F15">
        <v>30.320820000000001</v>
      </c>
      <c r="G15">
        <v>-87.255989999999997</v>
      </c>
      <c r="H15" t="s">
        <v>388</v>
      </c>
      <c r="I15" t="s">
        <v>388</v>
      </c>
      <c r="J15" t="s">
        <v>388</v>
      </c>
      <c r="K15" t="s">
        <v>388</v>
      </c>
      <c r="L15" t="s">
        <v>388</v>
      </c>
      <c r="M15" t="s">
        <v>388</v>
      </c>
      <c r="N15" t="s">
        <v>388</v>
      </c>
      <c r="O15" t="s">
        <v>388</v>
      </c>
    </row>
    <row r="16" spans="1:15" x14ac:dyDescent="0.25">
      <c r="A16" t="s">
        <v>49</v>
      </c>
      <c r="B16" t="s">
        <v>8</v>
      </c>
      <c r="C16" t="s">
        <v>385</v>
      </c>
      <c r="D16" t="s">
        <v>386</v>
      </c>
      <c r="E16" t="s">
        <v>390</v>
      </c>
      <c r="F16">
        <v>30.25469</v>
      </c>
      <c r="G16">
        <v>-87.813069999999996</v>
      </c>
      <c r="H16" t="s">
        <v>388</v>
      </c>
      <c r="I16" t="s">
        <v>388</v>
      </c>
      <c r="J16" t="s">
        <v>388</v>
      </c>
      <c r="K16" t="s">
        <v>388</v>
      </c>
      <c r="L16" t="s">
        <v>388</v>
      </c>
      <c r="M16" t="s">
        <v>388</v>
      </c>
      <c r="N16" t="s">
        <v>388</v>
      </c>
      <c r="O16" t="s">
        <v>388</v>
      </c>
    </row>
    <row r="17" spans="1:15" x14ac:dyDescent="0.25">
      <c r="A17" t="s">
        <v>389</v>
      </c>
      <c r="B17" t="s">
        <v>13</v>
      </c>
      <c r="C17" t="s">
        <v>385</v>
      </c>
      <c r="D17" t="s">
        <v>386</v>
      </c>
      <c r="E17" t="s">
        <v>390</v>
      </c>
      <c r="F17">
        <v>30.25469</v>
      </c>
      <c r="G17">
        <v>-87.813069999999996</v>
      </c>
      <c r="H17" t="s">
        <v>388</v>
      </c>
      <c r="I17" t="s">
        <v>388</v>
      </c>
      <c r="J17" t="s">
        <v>388</v>
      </c>
      <c r="K17" t="s">
        <v>388</v>
      </c>
      <c r="L17" t="s">
        <v>388</v>
      </c>
      <c r="M17" t="s">
        <v>388</v>
      </c>
      <c r="N17" t="s">
        <v>388</v>
      </c>
      <c r="O17" t="s">
        <v>388</v>
      </c>
    </row>
    <row r="18" spans="1:15" x14ac:dyDescent="0.25">
      <c r="A18" t="s">
        <v>52</v>
      </c>
      <c r="B18" t="s">
        <v>15</v>
      </c>
      <c r="C18" t="s">
        <v>385</v>
      </c>
      <c r="D18" t="s">
        <v>386</v>
      </c>
      <c r="E18" t="s">
        <v>392</v>
      </c>
      <c r="F18">
        <v>30.359310000000001</v>
      </c>
      <c r="G18">
        <v>-89.086169999999996</v>
      </c>
      <c r="H18" t="s">
        <v>388</v>
      </c>
      <c r="I18" t="s">
        <v>388</v>
      </c>
      <c r="J18" t="s">
        <v>388</v>
      </c>
      <c r="K18" t="s">
        <v>388</v>
      </c>
      <c r="L18" t="s">
        <v>388</v>
      </c>
      <c r="M18" t="s">
        <v>388</v>
      </c>
      <c r="N18" t="s">
        <v>388</v>
      </c>
      <c r="O18" t="s">
        <v>388</v>
      </c>
    </row>
    <row r="19" spans="1:15" x14ac:dyDescent="0.25">
      <c r="A19" t="s">
        <v>391</v>
      </c>
      <c r="B19" t="s">
        <v>17</v>
      </c>
      <c r="C19" t="s">
        <v>385</v>
      </c>
      <c r="D19" t="s">
        <v>386</v>
      </c>
      <c r="E19" t="s">
        <v>392</v>
      </c>
      <c r="F19">
        <v>30.359310000000001</v>
      </c>
      <c r="G19">
        <v>-89.086169999999996</v>
      </c>
      <c r="H19" t="s">
        <v>388</v>
      </c>
      <c r="I19" t="s">
        <v>388</v>
      </c>
      <c r="J19" t="s">
        <v>388</v>
      </c>
      <c r="K19" t="s">
        <v>388</v>
      </c>
      <c r="L19" t="s">
        <v>388</v>
      </c>
      <c r="M19" t="s">
        <v>388</v>
      </c>
      <c r="N19" t="s">
        <v>388</v>
      </c>
      <c r="O19" t="s">
        <v>388</v>
      </c>
    </row>
    <row r="20" spans="1:15" x14ac:dyDescent="0.25">
      <c r="A20" t="s">
        <v>53</v>
      </c>
      <c r="B20" t="s">
        <v>19</v>
      </c>
      <c r="C20" t="s">
        <v>385</v>
      </c>
      <c r="D20" t="s">
        <v>386</v>
      </c>
      <c r="E20" t="s">
        <v>394</v>
      </c>
      <c r="F20">
        <v>29.261099999999999</v>
      </c>
      <c r="G20">
        <v>-89.261099999999999</v>
      </c>
      <c r="H20" t="s">
        <v>388</v>
      </c>
      <c r="I20" t="s">
        <v>388</v>
      </c>
      <c r="J20" t="s">
        <v>388</v>
      </c>
      <c r="K20" t="s">
        <v>388</v>
      </c>
      <c r="L20" t="s">
        <v>388</v>
      </c>
      <c r="M20" t="s">
        <v>388</v>
      </c>
      <c r="N20" t="s">
        <v>388</v>
      </c>
      <c r="O20" t="s">
        <v>388</v>
      </c>
    </row>
    <row r="21" spans="1:15" x14ac:dyDescent="0.25">
      <c r="A21" t="s">
        <v>393</v>
      </c>
      <c r="B21" t="s">
        <v>21</v>
      </c>
      <c r="C21" t="s">
        <v>385</v>
      </c>
      <c r="D21" t="s">
        <v>386</v>
      </c>
      <c r="E21" t="s">
        <v>394</v>
      </c>
      <c r="F21">
        <v>29.261099999999999</v>
      </c>
      <c r="G21">
        <v>-89.261099999999999</v>
      </c>
      <c r="H21" t="s">
        <v>388</v>
      </c>
      <c r="I21" t="s">
        <v>388</v>
      </c>
      <c r="J21" t="s">
        <v>388</v>
      </c>
      <c r="K21" t="s">
        <v>388</v>
      </c>
      <c r="L21" t="s">
        <v>388</v>
      </c>
      <c r="M21" t="s">
        <v>388</v>
      </c>
      <c r="N21" t="s">
        <v>388</v>
      </c>
      <c r="O21" t="s">
        <v>388</v>
      </c>
    </row>
    <row r="22" spans="1:15" x14ac:dyDescent="0.25">
      <c r="A22" t="s">
        <v>71</v>
      </c>
      <c r="B22" t="s">
        <v>48</v>
      </c>
      <c r="C22" t="s">
        <v>385</v>
      </c>
      <c r="D22" t="s">
        <v>386</v>
      </c>
      <c r="E22" t="s">
        <v>387</v>
      </c>
      <c r="F22">
        <v>30.320820000000001</v>
      </c>
      <c r="G22">
        <v>-87.255989999999997</v>
      </c>
      <c r="H22" t="s">
        <v>388</v>
      </c>
      <c r="I22" t="s">
        <v>388</v>
      </c>
      <c r="J22" t="s">
        <v>388</v>
      </c>
      <c r="K22" t="s">
        <v>388</v>
      </c>
      <c r="L22" t="s">
        <v>388</v>
      </c>
      <c r="M22" t="s">
        <v>388</v>
      </c>
      <c r="N22" t="s">
        <v>388</v>
      </c>
      <c r="O22" t="s">
        <v>388</v>
      </c>
    </row>
    <row r="23" spans="1:15" x14ac:dyDescent="0.25">
      <c r="A23" t="s">
        <v>72</v>
      </c>
      <c r="B23" t="s">
        <v>73</v>
      </c>
      <c r="C23" t="s">
        <v>385</v>
      </c>
      <c r="D23" t="s">
        <v>386</v>
      </c>
      <c r="E23" t="s">
        <v>387</v>
      </c>
      <c r="F23">
        <v>30.320820000000001</v>
      </c>
      <c r="G23">
        <v>-87.255989999999997</v>
      </c>
      <c r="H23" t="s">
        <v>388</v>
      </c>
      <c r="I23" t="s">
        <v>388</v>
      </c>
      <c r="J23" t="s">
        <v>388</v>
      </c>
      <c r="K23" t="s">
        <v>388</v>
      </c>
      <c r="L23" t="s">
        <v>388</v>
      </c>
      <c r="M23" t="s">
        <v>388</v>
      </c>
      <c r="N23" t="s">
        <v>388</v>
      </c>
      <c r="O23" t="s">
        <v>388</v>
      </c>
    </row>
    <row r="24" spans="1:15" x14ac:dyDescent="0.25">
      <c r="A24" t="s">
        <v>11</v>
      </c>
      <c r="B24" t="s">
        <v>8</v>
      </c>
      <c r="C24" t="s">
        <v>385</v>
      </c>
      <c r="D24" t="s">
        <v>386</v>
      </c>
      <c r="E24" t="s">
        <v>390</v>
      </c>
      <c r="F24">
        <v>30.25469</v>
      </c>
      <c r="G24">
        <v>-87.813069999999996</v>
      </c>
      <c r="H24" t="s">
        <v>388</v>
      </c>
      <c r="I24" t="s">
        <v>388</v>
      </c>
      <c r="J24" t="s">
        <v>388</v>
      </c>
      <c r="K24" t="s">
        <v>388</v>
      </c>
      <c r="L24" t="s">
        <v>388</v>
      </c>
      <c r="M24" t="s">
        <v>388</v>
      </c>
      <c r="N24" t="s">
        <v>388</v>
      </c>
      <c r="O24" t="s">
        <v>388</v>
      </c>
    </row>
    <row r="25" spans="1:15" x14ac:dyDescent="0.25">
      <c r="A25" t="s">
        <v>12</v>
      </c>
      <c r="B25" t="s">
        <v>13</v>
      </c>
      <c r="C25" t="s">
        <v>385</v>
      </c>
      <c r="D25" t="s">
        <v>386</v>
      </c>
      <c r="E25" t="s">
        <v>390</v>
      </c>
      <c r="F25">
        <v>30.25469</v>
      </c>
      <c r="G25">
        <v>-87.813069999999996</v>
      </c>
      <c r="H25" t="s">
        <v>388</v>
      </c>
      <c r="I25" t="s">
        <v>388</v>
      </c>
      <c r="J25" t="s">
        <v>388</v>
      </c>
      <c r="K25" t="s">
        <v>388</v>
      </c>
      <c r="L25" t="s">
        <v>388</v>
      </c>
      <c r="M25" t="s">
        <v>388</v>
      </c>
      <c r="N25" t="s">
        <v>388</v>
      </c>
      <c r="O25" t="s">
        <v>388</v>
      </c>
    </row>
    <row r="26" spans="1:15" x14ac:dyDescent="0.25">
      <c r="A26" t="s">
        <v>14</v>
      </c>
      <c r="B26" t="s">
        <v>15</v>
      </c>
      <c r="C26" t="s">
        <v>385</v>
      </c>
      <c r="D26" t="s">
        <v>386</v>
      </c>
      <c r="E26" t="s">
        <v>392</v>
      </c>
      <c r="F26">
        <v>30.359310000000001</v>
      </c>
      <c r="G26">
        <v>-89.086169999999996</v>
      </c>
      <c r="H26" t="s">
        <v>388</v>
      </c>
      <c r="I26" t="s">
        <v>388</v>
      </c>
      <c r="J26" t="s">
        <v>388</v>
      </c>
      <c r="K26" t="s">
        <v>388</v>
      </c>
      <c r="L26" t="s">
        <v>388</v>
      </c>
      <c r="M26" t="s">
        <v>388</v>
      </c>
      <c r="N26" t="s">
        <v>388</v>
      </c>
      <c r="O26" t="s">
        <v>388</v>
      </c>
    </row>
    <row r="27" spans="1:15" x14ac:dyDescent="0.25">
      <c r="A27" t="s">
        <v>16</v>
      </c>
      <c r="B27" t="s">
        <v>17</v>
      </c>
      <c r="C27" t="s">
        <v>385</v>
      </c>
      <c r="D27" t="s">
        <v>386</v>
      </c>
      <c r="E27" t="s">
        <v>392</v>
      </c>
      <c r="F27">
        <v>30.359310000000001</v>
      </c>
      <c r="G27">
        <v>-89.086169999999996</v>
      </c>
      <c r="H27" t="s">
        <v>388</v>
      </c>
      <c r="I27" t="s">
        <v>388</v>
      </c>
      <c r="J27" t="s">
        <v>388</v>
      </c>
      <c r="K27" t="s">
        <v>388</v>
      </c>
      <c r="L27" t="s">
        <v>388</v>
      </c>
      <c r="M27" t="s">
        <v>388</v>
      </c>
      <c r="N27" t="s">
        <v>388</v>
      </c>
      <c r="O27" t="s">
        <v>388</v>
      </c>
    </row>
    <row r="28" spans="1:15" x14ac:dyDescent="0.25">
      <c r="A28" t="s">
        <v>18</v>
      </c>
      <c r="B28" t="s">
        <v>19</v>
      </c>
      <c r="C28" t="s">
        <v>385</v>
      </c>
      <c r="D28" t="s">
        <v>386</v>
      </c>
      <c r="E28" t="s">
        <v>394</v>
      </c>
      <c r="F28">
        <v>29.261099999999999</v>
      </c>
      <c r="G28">
        <v>-89.261099999999999</v>
      </c>
      <c r="H28" t="s">
        <v>388</v>
      </c>
      <c r="I28" t="s">
        <v>388</v>
      </c>
      <c r="J28" t="s">
        <v>388</v>
      </c>
      <c r="K28" t="s">
        <v>388</v>
      </c>
      <c r="L28" t="s">
        <v>388</v>
      </c>
      <c r="M28" t="s">
        <v>388</v>
      </c>
      <c r="N28" t="s">
        <v>388</v>
      </c>
      <c r="O28" t="s">
        <v>388</v>
      </c>
    </row>
    <row r="29" spans="1:15" x14ac:dyDescent="0.25">
      <c r="A29" t="s">
        <v>20</v>
      </c>
      <c r="B29" t="s">
        <v>21</v>
      </c>
      <c r="C29" t="s">
        <v>385</v>
      </c>
      <c r="D29" t="s">
        <v>386</v>
      </c>
      <c r="E29" t="s">
        <v>394</v>
      </c>
      <c r="F29">
        <v>29.261099999999999</v>
      </c>
      <c r="G29">
        <v>-89.261099999999999</v>
      </c>
      <c r="H29" t="s">
        <v>388</v>
      </c>
      <c r="I29" t="s">
        <v>388</v>
      </c>
      <c r="J29" t="s">
        <v>388</v>
      </c>
      <c r="K29" t="s">
        <v>388</v>
      </c>
      <c r="L29" t="s">
        <v>388</v>
      </c>
      <c r="M29" t="s">
        <v>388</v>
      </c>
      <c r="N29" t="s">
        <v>388</v>
      </c>
      <c r="O29" t="s">
        <v>388</v>
      </c>
    </row>
    <row r="30" spans="1:15" x14ac:dyDescent="0.25">
      <c r="A30" t="s">
        <v>7</v>
      </c>
      <c r="B30" t="s">
        <v>8</v>
      </c>
      <c r="C30" t="s">
        <v>385</v>
      </c>
      <c r="D30" t="s">
        <v>386</v>
      </c>
      <c r="E30" t="s">
        <v>390</v>
      </c>
      <c r="F30">
        <v>30.25469</v>
      </c>
      <c r="G30">
        <v>-87.813069999999996</v>
      </c>
      <c r="H30" t="s">
        <v>388</v>
      </c>
      <c r="I30" t="s">
        <v>388</v>
      </c>
      <c r="J30" t="s">
        <v>388</v>
      </c>
      <c r="K30" t="s">
        <v>388</v>
      </c>
      <c r="L30" t="s">
        <v>388</v>
      </c>
      <c r="M30" t="s">
        <v>388</v>
      </c>
      <c r="N30" t="s">
        <v>388</v>
      </c>
      <c r="O30" t="s">
        <v>388</v>
      </c>
    </row>
    <row r="31" spans="1:15" x14ac:dyDescent="0.25">
      <c r="A31" t="s">
        <v>46</v>
      </c>
      <c r="B31" t="s">
        <v>15</v>
      </c>
      <c r="C31" t="s">
        <v>385</v>
      </c>
      <c r="D31" t="s">
        <v>386</v>
      </c>
      <c r="E31" t="s">
        <v>392</v>
      </c>
      <c r="F31">
        <v>30.359310000000001</v>
      </c>
      <c r="G31">
        <v>-89.086169999999996</v>
      </c>
      <c r="H31" t="s">
        <v>388</v>
      </c>
      <c r="I31" t="s">
        <v>388</v>
      </c>
      <c r="J31" t="s">
        <v>388</v>
      </c>
      <c r="K31" t="s">
        <v>388</v>
      </c>
      <c r="L31" t="s">
        <v>388</v>
      </c>
      <c r="M31" t="s">
        <v>388</v>
      </c>
      <c r="N31" t="s">
        <v>388</v>
      </c>
      <c r="O31" t="s">
        <v>388</v>
      </c>
    </row>
    <row r="32" spans="1:15" x14ac:dyDescent="0.25">
      <c r="A32" t="s">
        <v>63</v>
      </c>
      <c r="B32" t="s">
        <v>48</v>
      </c>
      <c r="C32" t="s">
        <v>385</v>
      </c>
      <c r="D32" t="s">
        <v>386</v>
      </c>
      <c r="E32" t="s">
        <v>387</v>
      </c>
      <c r="F32">
        <v>30.320820000000001</v>
      </c>
      <c r="G32">
        <v>-87.255989999999997</v>
      </c>
      <c r="H32" t="s">
        <v>388</v>
      </c>
      <c r="I32" t="s">
        <v>388</v>
      </c>
      <c r="J32" t="s">
        <v>388</v>
      </c>
      <c r="K32" t="s">
        <v>388</v>
      </c>
      <c r="L32" t="s">
        <v>388</v>
      </c>
      <c r="M32" t="s">
        <v>388</v>
      </c>
      <c r="N32" t="s">
        <v>388</v>
      </c>
      <c r="O32" t="s">
        <v>388</v>
      </c>
    </row>
    <row r="33" spans="1:15" x14ac:dyDescent="0.25">
      <c r="A33" t="s">
        <v>64</v>
      </c>
      <c r="B33" t="s">
        <v>8</v>
      </c>
      <c r="C33" t="s">
        <v>385</v>
      </c>
      <c r="D33" t="s">
        <v>386</v>
      </c>
      <c r="E33" t="s">
        <v>390</v>
      </c>
      <c r="F33">
        <v>30.25469</v>
      </c>
      <c r="G33">
        <v>-87.813069999999996</v>
      </c>
      <c r="H33" t="s">
        <v>388</v>
      </c>
      <c r="I33" t="s">
        <v>388</v>
      </c>
      <c r="J33" t="s">
        <v>388</v>
      </c>
      <c r="K33" t="s">
        <v>388</v>
      </c>
      <c r="L33" t="s">
        <v>388</v>
      </c>
      <c r="M33" t="s">
        <v>388</v>
      </c>
      <c r="N33" t="s">
        <v>388</v>
      </c>
      <c r="O33" t="s">
        <v>388</v>
      </c>
    </row>
    <row r="34" spans="1:15" x14ac:dyDescent="0.25">
      <c r="A34" t="s">
        <v>65</v>
      </c>
      <c r="B34" t="s">
        <v>15</v>
      </c>
      <c r="C34" t="s">
        <v>385</v>
      </c>
      <c r="D34" t="s">
        <v>386</v>
      </c>
      <c r="E34" t="s">
        <v>392</v>
      </c>
      <c r="F34">
        <v>30.359310000000001</v>
      </c>
      <c r="G34">
        <v>-89.086169999999996</v>
      </c>
      <c r="H34" t="s">
        <v>388</v>
      </c>
      <c r="I34" t="s">
        <v>388</v>
      </c>
      <c r="J34" t="s">
        <v>388</v>
      </c>
      <c r="K34" t="s">
        <v>388</v>
      </c>
      <c r="L34" t="s">
        <v>388</v>
      </c>
      <c r="M34" t="s">
        <v>388</v>
      </c>
      <c r="N34" t="s">
        <v>388</v>
      </c>
      <c r="O34" t="s">
        <v>388</v>
      </c>
    </row>
    <row r="35" spans="1:15" x14ac:dyDescent="0.25">
      <c r="A35" t="s">
        <v>66</v>
      </c>
      <c r="B35" t="s">
        <v>19</v>
      </c>
      <c r="C35" t="s">
        <v>385</v>
      </c>
      <c r="D35" t="s">
        <v>386</v>
      </c>
      <c r="E35" t="s">
        <v>394</v>
      </c>
      <c r="F35">
        <v>29.261099999999999</v>
      </c>
      <c r="G35">
        <v>-89.261099999999999</v>
      </c>
      <c r="H35" t="s">
        <v>388</v>
      </c>
      <c r="I35" t="s">
        <v>388</v>
      </c>
      <c r="J35" t="s">
        <v>388</v>
      </c>
      <c r="K35" t="s">
        <v>388</v>
      </c>
      <c r="L35" t="s">
        <v>388</v>
      </c>
      <c r="M35" t="s">
        <v>388</v>
      </c>
      <c r="N35" t="s">
        <v>388</v>
      </c>
      <c r="O35" t="s">
        <v>388</v>
      </c>
    </row>
    <row r="36" spans="1:15" x14ac:dyDescent="0.25">
      <c r="A36" t="s">
        <v>264</v>
      </c>
      <c r="B36" t="s">
        <v>145</v>
      </c>
      <c r="C36" t="s">
        <v>395</v>
      </c>
      <c r="D36" t="s">
        <v>396</v>
      </c>
      <c r="E36" t="s">
        <v>397</v>
      </c>
      <c r="F36">
        <v>45.06512</v>
      </c>
      <c r="G36">
        <v>-122.77161</v>
      </c>
      <c r="H36" t="s">
        <v>388</v>
      </c>
      <c r="I36" t="s">
        <v>388</v>
      </c>
      <c r="J36" t="s">
        <v>388</v>
      </c>
      <c r="K36" t="s">
        <v>388</v>
      </c>
      <c r="L36" t="s">
        <v>388</v>
      </c>
      <c r="M36" t="s">
        <v>388</v>
      </c>
      <c r="N36" t="s">
        <v>388</v>
      </c>
      <c r="O36" t="s">
        <v>388</v>
      </c>
    </row>
    <row r="37" spans="1:15" x14ac:dyDescent="0.25">
      <c r="A37" t="s">
        <v>265</v>
      </c>
      <c r="B37" t="s">
        <v>147</v>
      </c>
      <c r="C37" t="s">
        <v>395</v>
      </c>
      <c r="D37" t="s">
        <v>396</v>
      </c>
      <c r="E37" t="s">
        <v>398</v>
      </c>
      <c r="F37">
        <v>45.621079999999999</v>
      </c>
      <c r="G37">
        <v>-122.68788000000001</v>
      </c>
      <c r="H37" t="s">
        <v>388</v>
      </c>
      <c r="I37" t="s">
        <v>388</v>
      </c>
      <c r="J37" t="s">
        <v>388</v>
      </c>
      <c r="K37" t="s">
        <v>388</v>
      </c>
      <c r="L37" t="s">
        <v>388</v>
      </c>
      <c r="M37" t="s">
        <v>388</v>
      </c>
      <c r="N37" t="s">
        <v>388</v>
      </c>
      <c r="O37" t="s">
        <v>388</v>
      </c>
    </row>
    <row r="38" spans="1:15" x14ac:dyDescent="0.25">
      <c r="A38" t="s">
        <v>266</v>
      </c>
      <c r="B38" t="s">
        <v>159</v>
      </c>
      <c r="C38" t="s">
        <v>395</v>
      </c>
      <c r="D38" t="s">
        <v>396</v>
      </c>
      <c r="E38" t="s">
        <v>399</v>
      </c>
      <c r="F38">
        <v>45.61403</v>
      </c>
      <c r="G38">
        <v>-122.7855</v>
      </c>
      <c r="H38" t="s">
        <v>388</v>
      </c>
      <c r="I38" t="s">
        <v>388</v>
      </c>
      <c r="J38" t="s">
        <v>388</v>
      </c>
      <c r="K38" t="s">
        <v>388</v>
      </c>
      <c r="L38" t="s">
        <v>388</v>
      </c>
      <c r="M38" t="s">
        <v>388</v>
      </c>
      <c r="N38" t="s">
        <v>388</v>
      </c>
      <c r="O38" t="s">
        <v>388</v>
      </c>
    </row>
    <row r="39" spans="1:15" x14ac:dyDescent="0.25">
      <c r="A39" t="s">
        <v>267</v>
      </c>
      <c r="B39" t="s">
        <v>206</v>
      </c>
      <c r="C39" t="s">
        <v>395</v>
      </c>
      <c r="D39" t="s">
        <v>396</v>
      </c>
      <c r="E39" t="s">
        <v>400</v>
      </c>
      <c r="F39">
        <v>45.597909999999999</v>
      </c>
      <c r="G39">
        <v>-122.78128</v>
      </c>
      <c r="H39" t="s">
        <v>388</v>
      </c>
      <c r="I39" t="s">
        <v>388</v>
      </c>
      <c r="J39" t="s">
        <v>388</v>
      </c>
      <c r="K39" t="s">
        <v>388</v>
      </c>
      <c r="L39" t="s">
        <v>388</v>
      </c>
      <c r="M39" t="s">
        <v>388</v>
      </c>
      <c r="N39" t="s">
        <v>388</v>
      </c>
      <c r="O39" t="s">
        <v>388</v>
      </c>
    </row>
    <row r="40" spans="1:15" x14ac:dyDescent="0.25">
      <c r="A40" t="s">
        <v>268</v>
      </c>
      <c r="B40" t="s">
        <v>241</v>
      </c>
      <c r="C40" t="s">
        <v>395</v>
      </c>
      <c r="D40" t="s">
        <v>396</v>
      </c>
      <c r="E40" t="s">
        <v>401</v>
      </c>
      <c r="F40">
        <v>45.580579999999998</v>
      </c>
      <c r="G40">
        <v>-122.74583</v>
      </c>
      <c r="H40" t="s">
        <v>388</v>
      </c>
      <c r="I40" t="s">
        <v>388</v>
      </c>
      <c r="J40" t="s">
        <v>388</v>
      </c>
      <c r="K40" t="s">
        <v>388</v>
      </c>
      <c r="L40" t="s">
        <v>388</v>
      </c>
      <c r="M40" t="s">
        <v>388</v>
      </c>
      <c r="N40" t="s">
        <v>388</v>
      </c>
      <c r="O40" t="s">
        <v>388</v>
      </c>
    </row>
    <row r="41" spans="1:15" x14ac:dyDescent="0.25">
      <c r="A41" t="s">
        <v>269</v>
      </c>
      <c r="B41" t="s">
        <v>259</v>
      </c>
      <c r="C41" t="s">
        <v>395</v>
      </c>
      <c r="D41" t="s">
        <v>396</v>
      </c>
      <c r="E41" t="s">
        <v>402</v>
      </c>
      <c r="F41">
        <v>45.573869999999999</v>
      </c>
      <c r="G41">
        <v>-122.74574</v>
      </c>
      <c r="H41" t="s">
        <v>388</v>
      </c>
      <c r="I41" t="s">
        <v>388</v>
      </c>
      <c r="J41" t="s">
        <v>388</v>
      </c>
      <c r="K41" t="s">
        <v>388</v>
      </c>
      <c r="L41" t="s">
        <v>388</v>
      </c>
      <c r="M41" t="s">
        <v>388</v>
      </c>
      <c r="N41" t="s">
        <v>388</v>
      </c>
      <c r="O41" t="s">
        <v>388</v>
      </c>
    </row>
    <row r="42" spans="1:15" x14ac:dyDescent="0.25">
      <c r="A42" t="s">
        <v>270</v>
      </c>
      <c r="B42" t="s">
        <v>261</v>
      </c>
      <c r="C42" t="s">
        <v>395</v>
      </c>
      <c r="D42" t="s">
        <v>396</v>
      </c>
      <c r="E42" t="s">
        <v>404</v>
      </c>
      <c r="F42">
        <v>45.570360000000001</v>
      </c>
      <c r="G42">
        <v>-122.74039</v>
      </c>
      <c r="H42" t="s">
        <v>388</v>
      </c>
      <c r="I42" t="s">
        <v>388</v>
      </c>
      <c r="J42" t="s">
        <v>388</v>
      </c>
      <c r="K42" t="s">
        <v>388</v>
      </c>
      <c r="L42" t="s">
        <v>388</v>
      </c>
      <c r="M42" t="s">
        <v>388</v>
      </c>
      <c r="N42" t="s">
        <v>388</v>
      </c>
      <c r="O42" t="s">
        <v>388</v>
      </c>
    </row>
    <row r="43" spans="1:15" x14ac:dyDescent="0.25">
      <c r="A43" t="s">
        <v>271</v>
      </c>
      <c r="B43" t="s">
        <v>263</v>
      </c>
      <c r="C43" t="s">
        <v>395</v>
      </c>
      <c r="D43" t="s">
        <v>396</v>
      </c>
      <c r="E43" t="s">
        <v>403</v>
      </c>
      <c r="F43">
        <v>45.526789999999998</v>
      </c>
      <c r="G43">
        <v>-122.66641</v>
      </c>
      <c r="H43" t="s">
        <v>388</v>
      </c>
      <c r="I43" t="s">
        <v>388</v>
      </c>
      <c r="J43" t="s">
        <v>388</v>
      </c>
      <c r="K43" t="s">
        <v>388</v>
      </c>
      <c r="L43" t="s">
        <v>388</v>
      </c>
      <c r="M43" t="s">
        <v>388</v>
      </c>
      <c r="N43" t="s">
        <v>388</v>
      </c>
      <c r="O43" t="s">
        <v>388</v>
      </c>
    </row>
    <row r="44" spans="1:15" x14ac:dyDescent="0.25">
      <c r="A44" t="s">
        <v>272</v>
      </c>
      <c r="B44" t="s">
        <v>145</v>
      </c>
      <c r="C44" t="s">
        <v>395</v>
      </c>
      <c r="D44" t="s">
        <v>396</v>
      </c>
      <c r="E44" t="s">
        <v>397</v>
      </c>
      <c r="F44">
        <v>45.06512</v>
      </c>
      <c r="G44">
        <v>-122.77161</v>
      </c>
      <c r="H44" t="s">
        <v>388</v>
      </c>
      <c r="I44" t="s">
        <v>388</v>
      </c>
      <c r="J44" t="s">
        <v>388</v>
      </c>
      <c r="K44" t="s">
        <v>388</v>
      </c>
      <c r="L44" t="s">
        <v>388</v>
      </c>
      <c r="M44" t="s">
        <v>388</v>
      </c>
      <c r="N44" t="s">
        <v>388</v>
      </c>
      <c r="O44" t="s">
        <v>388</v>
      </c>
    </row>
    <row r="45" spans="1:15" x14ac:dyDescent="0.25">
      <c r="A45" t="s">
        <v>273</v>
      </c>
      <c r="B45" t="s">
        <v>147</v>
      </c>
      <c r="C45" t="s">
        <v>395</v>
      </c>
      <c r="D45" t="s">
        <v>396</v>
      </c>
      <c r="E45" t="s">
        <v>398</v>
      </c>
      <c r="F45">
        <v>45.621079999999999</v>
      </c>
      <c r="G45">
        <v>-122.68788000000001</v>
      </c>
      <c r="H45" t="s">
        <v>388</v>
      </c>
      <c r="I45" t="s">
        <v>388</v>
      </c>
      <c r="J45" t="s">
        <v>388</v>
      </c>
      <c r="K45" t="s">
        <v>388</v>
      </c>
      <c r="L45" t="s">
        <v>388</v>
      </c>
      <c r="M45" t="s">
        <v>388</v>
      </c>
      <c r="N45" t="s">
        <v>388</v>
      </c>
      <c r="O45" t="s">
        <v>388</v>
      </c>
    </row>
    <row r="46" spans="1:15" x14ac:dyDescent="0.25">
      <c r="A46" t="s">
        <v>274</v>
      </c>
      <c r="B46" t="s">
        <v>159</v>
      </c>
      <c r="C46" t="s">
        <v>395</v>
      </c>
      <c r="D46" t="s">
        <v>396</v>
      </c>
      <c r="E46" t="s">
        <v>399</v>
      </c>
      <c r="F46">
        <v>45.61403</v>
      </c>
      <c r="G46">
        <v>-122.7855</v>
      </c>
      <c r="H46" t="s">
        <v>388</v>
      </c>
      <c r="I46" t="s">
        <v>388</v>
      </c>
      <c r="J46" t="s">
        <v>388</v>
      </c>
      <c r="K46" t="s">
        <v>388</v>
      </c>
      <c r="L46" t="s">
        <v>388</v>
      </c>
      <c r="M46" t="s">
        <v>388</v>
      </c>
      <c r="N46" t="s">
        <v>388</v>
      </c>
      <c r="O46" t="s">
        <v>388</v>
      </c>
    </row>
    <row r="47" spans="1:15" x14ac:dyDescent="0.25">
      <c r="A47" t="s">
        <v>275</v>
      </c>
      <c r="B47" t="s">
        <v>206</v>
      </c>
      <c r="C47" t="s">
        <v>395</v>
      </c>
      <c r="D47" t="s">
        <v>396</v>
      </c>
      <c r="E47" t="s">
        <v>400</v>
      </c>
      <c r="F47">
        <v>45.597909999999999</v>
      </c>
      <c r="G47">
        <v>-122.78128</v>
      </c>
      <c r="H47" t="s">
        <v>388</v>
      </c>
      <c r="I47" t="s">
        <v>388</v>
      </c>
      <c r="J47" t="s">
        <v>388</v>
      </c>
      <c r="K47" t="s">
        <v>388</v>
      </c>
      <c r="L47" t="s">
        <v>388</v>
      </c>
      <c r="M47" t="s">
        <v>388</v>
      </c>
      <c r="N47" t="s">
        <v>388</v>
      </c>
      <c r="O47" t="s">
        <v>388</v>
      </c>
    </row>
    <row r="48" spans="1:15" x14ac:dyDescent="0.25">
      <c r="A48" t="s">
        <v>276</v>
      </c>
      <c r="B48" t="s">
        <v>241</v>
      </c>
      <c r="C48" t="s">
        <v>395</v>
      </c>
      <c r="D48" t="s">
        <v>396</v>
      </c>
      <c r="E48" t="s">
        <v>401</v>
      </c>
      <c r="F48">
        <v>45.580579999999998</v>
      </c>
      <c r="G48">
        <v>-122.74583</v>
      </c>
      <c r="H48" t="s">
        <v>388</v>
      </c>
      <c r="I48" t="s">
        <v>388</v>
      </c>
      <c r="J48" t="s">
        <v>388</v>
      </c>
      <c r="K48" t="s">
        <v>388</v>
      </c>
      <c r="L48" t="s">
        <v>388</v>
      </c>
      <c r="M48" t="s">
        <v>388</v>
      </c>
      <c r="N48" t="s">
        <v>388</v>
      </c>
      <c r="O48" t="s">
        <v>388</v>
      </c>
    </row>
    <row r="49" spans="1:15" x14ac:dyDescent="0.25">
      <c r="A49" t="s">
        <v>277</v>
      </c>
      <c r="B49" t="s">
        <v>278</v>
      </c>
      <c r="C49" t="s">
        <v>395</v>
      </c>
      <c r="D49" t="s">
        <v>396</v>
      </c>
      <c r="E49" t="s">
        <v>405</v>
      </c>
      <c r="F49">
        <v>45.577809999999999</v>
      </c>
      <c r="G49">
        <v>-122.75232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388</v>
      </c>
      <c r="N49" t="s">
        <v>388</v>
      </c>
      <c r="O49" t="s">
        <v>388</v>
      </c>
    </row>
    <row r="50" spans="1:15" x14ac:dyDescent="0.25">
      <c r="A50" t="s">
        <v>279</v>
      </c>
      <c r="B50" t="s">
        <v>261</v>
      </c>
      <c r="C50" t="s">
        <v>395</v>
      </c>
      <c r="D50" t="s">
        <v>396</v>
      </c>
      <c r="E50" t="s">
        <v>404</v>
      </c>
      <c r="F50">
        <v>45.570360000000001</v>
      </c>
      <c r="G50">
        <v>-122.74039</v>
      </c>
      <c r="H50" t="s">
        <v>388</v>
      </c>
      <c r="I50" t="s">
        <v>388</v>
      </c>
      <c r="J50" t="s">
        <v>388</v>
      </c>
      <c r="K50" t="s">
        <v>388</v>
      </c>
      <c r="L50" t="s">
        <v>388</v>
      </c>
      <c r="M50" t="s">
        <v>388</v>
      </c>
      <c r="N50" t="s">
        <v>388</v>
      </c>
      <c r="O50" t="s">
        <v>388</v>
      </c>
    </row>
    <row r="51" spans="1:15" x14ac:dyDescent="0.25">
      <c r="A51" t="s">
        <v>58</v>
      </c>
      <c r="B51" t="s">
        <v>59</v>
      </c>
      <c r="C51" t="s">
        <v>385</v>
      </c>
      <c r="D51" t="s">
        <v>386</v>
      </c>
      <c r="E51" t="s">
        <v>387</v>
      </c>
      <c r="F51">
        <v>30.320820000000001</v>
      </c>
      <c r="G51">
        <v>-87.255989999999997</v>
      </c>
      <c r="H51" t="s">
        <v>388</v>
      </c>
      <c r="I51" t="s">
        <v>388</v>
      </c>
      <c r="J51" t="s">
        <v>388</v>
      </c>
      <c r="K51" t="s">
        <v>388</v>
      </c>
      <c r="L51" t="s">
        <v>388</v>
      </c>
      <c r="M51" t="s">
        <v>388</v>
      </c>
      <c r="N51" t="s">
        <v>423</v>
      </c>
      <c r="O51" t="s">
        <v>388</v>
      </c>
    </row>
    <row r="52" spans="1:15" x14ac:dyDescent="0.25">
      <c r="A52" t="s">
        <v>60</v>
      </c>
      <c r="B52" t="s">
        <v>31</v>
      </c>
      <c r="C52" t="s">
        <v>385</v>
      </c>
      <c r="D52" t="s">
        <v>386</v>
      </c>
      <c r="E52" t="s">
        <v>394</v>
      </c>
      <c r="F52">
        <v>29.261099999999999</v>
      </c>
      <c r="G52">
        <v>-89.261099999999999</v>
      </c>
      <c r="H52" t="s">
        <v>388</v>
      </c>
      <c r="I52" t="s">
        <v>388</v>
      </c>
      <c r="J52" t="s">
        <v>388</v>
      </c>
      <c r="K52" t="s">
        <v>388</v>
      </c>
      <c r="L52" t="s">
        <v>388</v>
      </c>
      <c r="M52" t="s">
        <v>388</v>
      </c>
      <c r="N52" t="s">
        <v>423</v>
      </c>
      <c r="O52" t="s">
        <v>388</v>
      </c>
    </row>
    <row r="53" spans="1:15" x14ac:dyDescent="0.25">
      <c r="A53" t="s">
        <v>22</v>
      </c>
      <c r="B53" t="s">
        <v>23</v>
      </c>
      <c r="C53" t="s">
        <v>515</v>
      </c>
      <c r="D53" t="s">
        <v>516</v>
      </c>
      <c r="E53" t="s">
        <v>517</v>
      </c>
      <c r="F53">
        <v>48.460261000000003</v>
      </c>
      <c r="G53">
        <v>-122.52096899999999</v>
      </c>
      <c r="H53" t="s">
        <v>388</v>
      </c>
      <c r="I53" t="s">
        <v>388</v>
      </c>
      <c r="J53" t="s">
        <v>388</v>
      </c>
      <c r="K53" t="s">
        <v>388</v>
      </c>
      <c r="L53" t="s">
        <v>388</v>
      </c>
      <c r="M53" t="s">
        <v>388</v>
      </c>
      <c r="N53" t="s">
        <v>388</v>
      </c>
      <c r="O53" t="s">
        <v>388</v>
      </c>
    </row>
    <row r="54" spans="1:15" x14ac:dyDescent="0.25">
      <c r="A54" t="s">
        <v>38</v>
      </c>
      <c r="B54" t="s">
        <v>39</v>
      </c>
      <c r="C54" t="s">
        <v>515</v>
      </c>
      <c r="D54" t="s">
        <v>516</v>
      </c>
      <c r="E54" t="s">
        <v>415</v>
      </c>
      <c r="F54">
        <v>48.394184000000003</v>
      </c>
      <c r="G54">
        <v>-122.50014299999999</v>
      </c>
      <c r="H54" t="s">
        <v>388</v>
      </c>
      <c r="I54" t="s">
        <v>388</v>
      </c>
      <c r="J54" t="s">
        <v>388</v>
      </c>
      <c r="K54" t="s">
        <v>388</v>
      </c>
      <c r="L54" t="s">
        <v>388</v>
      </c>
      <c r="M54" t="s">
        <v>388</v>
      </c>
      <c r="N54" t="s">
        <v>388</v>
      </c>
      <c r="O54" t="s">
        <v>388</v>
      </c>
    </row>
    <row r="55" spans="1:15" x14ac:dyDescent="0.25">
      <c r="A55" t="s">
        <v>50</v>
      </c>
      <c r="B55" t="s">
        <v>51</v>
      </c>
      <c r="C55" t="s">
        <v>515</v>
      </c>
      <c r="D55" t="s">
        <v>516</v>
      </c>
      <c r="E55" t="s">
        <v>517</v>
      </c>
      <c r="F55">
        <v>48.460261000000003</v>
      </c>
      <c r="G55">
        <v>-122.52096899999999</v>
      </c>
      <c r="H55" t="s">
        <v>388</v>
      </c>
      <c r="I55" t="s">
        <v>388</v>
      </c>
      <c r="J55" t="s">
        <v>388</v>
      </c>
      <c r="K55" t="s">
        <v>388</v>
      </c>
      <c r="L55" t="s">
        <v>388</v>
      </c>
      <c r="M55" t="s">
        <v>388</v>
      </c>
      <c r="N55" t="s">
        <v>388</v>
      </c>
      <c r="O55" t="s">
        <v>388</v>
      </c>
    </row>
    <row r="56" spans="1:15" x14ac:dyDescent="0.25">
      <c r="A56" t="s">
        <v>61</v>
      </c>
      <c r="B56" t="s">
        <v>62</v>
      </c>
      <c r="C56" t="s">
        <v>515</v>
      </c>
      <c r="D56" t="s">
        <v>516</v>
      </c>
      <c r="E56" t="s">
        <v>415</v>
      </c>
      <c r="F56">
        <v>48.394184000000003</v>
      </c>
      <c r="G56">
        <v>-122.50014299999999</v>
      </c>
      <c r="H56" t="s">
        <v>388</v>
      </c>
      <c r="I56" t="s">
        <v>388</v>
      </c>
      <c r="J56" t="s">
        <v>388</v>
      </c>
      <c r="K56" t="s">
        <v>388</v>
      </c>
      <c r="L56" t="s">
        <v>388</v>
      </c>
      <c r="M56" t="s">
        <v>388</v>
      </c>
      <c r="N56" t="s">
        <v>388</v>
      </c>
      <c r="O56" t="s">
        <v>388</v>
      </c>
    </row>
    <row r="57" spans="1:15" x14ac:dyDescent="0.25">
      <c r="A57" t="s">
        <v>144</v>
      </c>
      <c r="B57" t="s">
        <v>145</v>
      </c>
      <c r="C57" t="s">
        <v>395</v>
      </c>
      <c r="D57" t="s">
        <v>396</v>
      </c>
      <c r="E57" t="s">
        <v>397</v>
      </c>
      <c r="F57">
        <v>45.06512</v>
      </c>
      <c r="G57">
        <v>-122.77161</v>
      </c>
      <c r="H57" t="s">
        <v>388</v>
      </c>
      <c r="I57" t="s">
        <v>388</v>
      </c>
      <c r="J57" t="s">
        <v>388</v>
      </c>
      <c r="K57" t="s">
        <v>388</v>
      </c>
      <c r="L57" t="s">
        <v>388</v>
      </c>
      <c r="M57" t="s">
        <v>388</v>
      </c>
      <c r="N57" t="s">
        <v>388</v>
      </c>
      <c r="O57" t="s">
        <v>388</v>
      </c>
    </row>
    <row r="58" spans="1:15" x14ac:dyDescent="0.25">
      <c r="A58" t="s">
        <v>146</v>
      </c>
      <c r="B58" t="s">
        <v>147</v>
      </c>
      <c r="C58" t="s">
        <v>395</v>
      </c>
      <c r="D58" t="s">
        <v>396</v>
      </c>
      <c r="E58" t="s">
        <v>398</v>
      </c>
      <c r="F58">
        <v>45.621079999999999</v>
      </c>
      <c r="G58">
        <v>-122.68788000000001</v>
      </c>
      <c r="H58" t="s">
        <v>388</v>
      </c>
      <c r="I58" t="s">
        <v>388</v>
      </c>
      <c r="J58" t="s">
        <v>388</v>
      </c>
      <c r="K58" t="s">
        <v>388</v>
      </c>
      <c r="L58" t="s">
        <v>388</v>
      </c>
      <c r="M58" t="s">
        <v>388</v>
      </c>
      <c r="N58" t="s">
        <v>388</v>
      </c>
      <c r="O58" t="s">
        <v>388</v>
      </c>
    </row>
    <row r="59" spans="1:15" x14ac:dyDescent="0.25">
      <c r="A59" t="s">
        <v>158</v>
      </c>
      <c r="B59" t="s">
        <v>159</v>
      </c>
      <c r="C59" t="s">
        <v>395</v>
      </c>
      <c r="D59" t="s">
        <v>396</v>
      </c>
      <c r="E59" t="s">
        <v>399</v>
      </c>
      <c r="F59">
        <v>45.61403</v>
      </c>
      <c r="G59">
        <v>-122.7855</v>
      </c>
      <c r="H59" t="s">
        <v>388</v>
      </c>
      <c r="I59" t="s">
        <v>388</v>
      </c>
      <c r="J59" t="s">
        <v>388</v>
      </c>
      <c r="K59" t="s">
        <v>388</v>
      </c>
      <c r="L59" t="s">
        <v>388</v>
      </c>
      <c r="M59" t="s">
        <v>388</v>
      </c>
      <c r="N59" t="s">
        <v>388</v>
      </c>
      <c r="O59" t="s">
        <v>388</v>
      </c>
    </row>
    <row r="60" spans="1:15" x14ac:dyDescent="0.25">
      <c r="A60" t="s">
        <v>205</v>
      </c>
      <c r="B60" t="s">
        <v>206</v>
      </c>
      <c r="C60" t="s">
        <v>395</v>
      </c>
      <c r="D60" t="s">
        <v>396</v>
      </c>
      <c r="E60" t="s">
        <v>400</v>
      </c>
      <c r="F60">
        <v>45.597909999999999</v>
      </c>
      <c r="G60">
        <v>-122.78128</v>
      </c>
      <c r="H60" t="s">
        <v>388</v>
      </c>
      <c r="I60" t="s">
        <v>388</v>
      </c>
      <c r="J60" t="s">
        <v>388</v>
      </c>
      <c r="K60" t="s">
        <v>388</v>
      </c>
      <c r="L60" t="s">
        <v>388</v>
      </c>
      <c r="M60" t="s">
        <v>388</v>
      </c>
      <c r="N60" t="s">
        <v>388</v>
      </c>
      <c r="O60" t="s">
        <v>388</v>
      </c>
    </row>
    <row r="61" spans="1:15" x14ac:dyDescent="0.25">
      <c r="A61" t="s">
        <v>240</v>
      </c>
      <c r="B61" t="s">
        <v>241</v>
      </c>
      <c r="C61" t="s">
        <v>395</v>
      </c>
      <c r="D61" t="s">
        <v>396</v>
      </c>
      <c r="E61" t="s">
        <v>401</v>
      </c>
      <c r="F61">
        <v>45.580579999999998</v>
      </c>
      <c r="G61">
        <v>-122.74583</v>
      </c>
      <c r="H61" t="s">
        <v>388</v>
      </c>
      <c r="I61" t="s">
        <v>388</v>
      </c>
      <c r="J61" t="s">
        <v>388</v>
      </c>
      <c r="K61" t="s">
        <v>388</v>
      </c>
      <c r="L61" t="s">
        <v>388</v>
      </c>
      <c r="M61" t="s">
        <v>388</v>
      </c>
      <c r="N61" t="s">
        <v>388</v>
      </c>
      <c r="O61" t="s">
        <v>388</v>
      </c>
    </row>
    <row r="62" spans="1:15" x14ac:dyDescent="0.25">
      <c r="A62" t="s">
        <v>258</v>
      </c>
      <c r="B62" t="s">
        <v>259</v>
      </c>
      <c r="C62" t="s">
        <v>395</v>
      </c>
      <c r="D62" t="s">
        <v>396</v>
      </c>
      <c r="E62" t="s">
        <v>402</v>
      </c>
      <c r="F62">
        <v>45.573869999999999</v>
      </c>
      <c r="G62">
        <v>-122.74574</v>
      </c>
      <c r="H62" t="s">
        <v>388</v>
      </c>
      <c r="I62" t="s">
        <v>388</v>
      </c>
      <c r="J62" t="s">
        <v>388</v>
      </c>
      <c r="K62" t="s">
        <v>388</v>
      </c>
      <c r="L62" t="s">
        <v>388</v>
      </c>
      <c r="M62" t="s">
        <v>388</v>
      </c>
      <c r="N62" t="s">
        <v>388</v>
      </c>
      <c r="O62" t="s">
        <v>388</v>
      </c>
    </row>
    <row r="63" spans="1:15" x14ac:dyDescent="0.25">
      <c r="A63" t="s">
        <v>260</v>
      </c>
      <c r="B63" t="s">
        <v>261</v>
      </c>
      <c r="C63" t="s">
        <v>395</v>
      </c>
      <c r="D63" t="s">
        <v>396</v>
      </c>
      <c r="E63" t="s">
        <v>404</v>
      </c>
      <c r="F63">
        <v>45.570360000000001</v>
      </c>
      <c r="G63">
        <v>-122.74039</v>
      </c>
      <c r="H63" t="s">
        <v>388</v>
      </c>
      <c r="I63" t="s">
        <v>388</v>
      </c>
      <c r="J63" t="s">
        <v>388</v>
      </c>
      <c r="K63" t="s">
        <v>388</v>
      </c>
      <c r="L63" t="s">
        <v>388</v>
      </c>
      <c r="M63" t="s">
        <v>388</v>
      </c>
      <c r="N63" t="s">
        <v>388</v>
      </c>
      <c r="O63" t="s">
        <v>388</v>
      </c>
    </row>
    <row r="64" spans="1:15" x14ac:dyDescent="0.25">
      <c r="A64" t="s">
        <v>262</v>
      </c>
      <c r="B64" t="s">
        <v>263</v>
      </c>
      <c r="C64" t="s">
        <v>395</v>
      </c>
      <c r="D64" t="s">
        <v>396</v>
      </c>
      <c r="E64" t="s">
        <v>403</v>
      </c>
      <c r="F64">
        <v>45.526789999999998</v>
      </c>
      <c r="G64">
        <v>-122.66641</v>
      </c>
      <c r="H64" t="s">
        <v>388</v>
      </c>
      <c r="I64" t="s">
        <v>388</v>
      </c>
      <c r="J64" t="s">
        <v>388</v>
      </c>
      <c r="K64" t="s">
        <v>388</v>
      </c>
      <c r="L64" t="s">
        <v>388</v>
      </c>
      <c r="M64" t="s">
        <v>388</v>
      </c>
      <c r="N64" t="s">
        <v>388</v>
      </c>
      <c r="O64" t="s">
        <v>388</v>
      </c>
    </row>
    <row r="65" spans="1:15" x14ac:dyDescent="0.25">
      <c r="A65" t="s">
        <v>69</v>
      </c>
      <c r="B65" t="s">
        <v>51</v>
      </c>
      <c r="C65" t="s">
        <v>413</v>
      </c>
      <c r="D65" t="s">
        <v>414</v>
      </c>
      <c r="E65" t="s">
        <v>517</v>
      </c>
      <c r="F65">
        <v>48.460261000000003</v>
      </c>
      <c r="G65">
        <v>-122.52096899999999</v>
      </c>
      <c r="H65" t="s">
        <v>388</v>
      </c>
      <c r="I65" t="s">
        <v>388</v>
      </c>
      <c r="J65" t="s">
        <v>388</v>
      </c>
      <c r="K65" t="s">
        <v>388</v>
      </c>
      <c r="L65" t="s">
        <v>388</v>
      </c>
      <c r="M65" t="s">
        <v>388</v>
      </c>
      <c r="N65" t="s">
        <v>388</v>
      </c>
      <c r="O65" t="s">
        <v>388</v>
      </c>
    </row>
    <row r="66" spans="1:15" x14ac:dyDescent="0.25">
      <c r="A66" t="s">
        <v>70</v>
      </c>
      <c r="B66" t="s">
        <v>62</v>
      </c>
      <c r="C66" t="s">
        <v>413</v>
      </c>
      <c r="D66" t="s">
        <v>414</v>
      </c>
      <c r="E66" t="s">
        <v>415</v>
      </c>
      <c r="F66">
        <v>48.394184000000003</v>
      </c>
      <c r="G66">
        <v>-122.50014299999999</v>
      </c>
      <c r="H66" t="s">
        <v>388</v>
      </c>
      <c r="I66" t="s">
        <v>388</v>
      </c>
      <c r="J66" t="s">
        <v>388</v>
      </c>
      <c r="K66" t="s">
        <v>388</v>
      </c>
      <c r="L66" t="s">
        <v>388</v>
      </c>
      <c r="M66" t="s">
        <v>388</v>
      </c>
      <c r="N66" t="s">
        <v>388</v>
      </c>
      <c r="O66" t="s">
        <v>388</v>
      </c>
    </row>
    <row r="67" spans="1:15" x14ac:dyDescent="0.25">
      <c r="A67" t="s">
        <v>67</v>
      </c>
      <c r="B67" t="s">
        <v>68</v>
      </c>
      <c r="C67" t="s">
        <v>518</v>
      </c>
      <c r="D67" t="s">
        <v>519</v>
      </c>
      <c r="E67" t="s">
        <v>392</v>
      </c>
      <c r="F67">
        <v>30.359310000000001</v>
      </c>
      <c r="G67">
        <v>-89.086169999999996</v>
      </c>
      <c r="H67" t="s">
        <v>388</v>
      </c>
      <c r="I67" t="s">
        <v>388</v>
      </c>
      <c r="J67" t="s">
        <v>388</v>
      </c>
      <c r="K67" t="s">
        <v>388</v>
      </c>
      <c r="L67" t="s">
        <v>388</v>
      </c>
      <c r="M67" t="s">
        <v>388</v>
      </c>
      <c r="N67" t="s">
        <v>388</v>
      </c>
      <c r="O67" t="s">
        <v>388</v>
      </c>
    </row>
    <row r="68" spans="1:15" x14ac:dyDescent="0.25">
      <c r="A68" t="s">
        <v>85</v>
      </c>
      <c r="B68" t="s">
        <v>86</v>
      </c>
      <c r="C68" t="s">
        <v>406</v>
      </c>
      <c r="D68" t="s">
        <v>407</v>
      </c>
      <c r="E68" t="s">
        <v>397</v>
      </c>
      <c r="F68">
        <v>45.06512</v>
      </c>
      <c r="G68">
        <v>-122.77161</v>
      </c>
      <c r="H68" t="s">
        <v>388</v>
      </c>
      <c r="I68" t="s">
        <v>388</v>
      </c>
      <c r="J68" t="s">
        <v>388</v>
      </c>
      <c r="K68" t="s">
        <v>388</v>
      </c>
      <c r="L68" t="s">
        <v>388</v>
      </c>
      <c r="M68" t="s">
        <v>388</v>
      </c>
      <c r="N68" t="s">
        <v>388</v>
      </c>
      <c r="O68" t="s">
        <v>388</v>
      </c>
    </row>
    <row r="69" spans="1:15" x14ac:dyDescent="0.25">
      <c r="A69" t="s">
        <v>88</v>
      </c>
      <c r="B69" t="s">
        <v>408</v>
      </c>
      <c r="C69" t="s">
        <v>406</v>
      </c>
      <c r="D69" t="s">
        <v>407</v>
      </c>
      <c r="E69" t="s">
        <v>398</v>
      </c>
      <c r="F69">
        <v>45.621079999999999</v>
      </c>
      <c r="G69">
        <v>-122.68788000000001</v>
      </c>
      <c r="H69" t="s">
        <v>388</v>
      </c>
      <c r="I69" t="s">
        <v>388</v>
      </c>
      <c r="J69" t="s">
        <v>388</v>
      </c>
      <c r="K69" t="s">
        <v>388</v>
      </c>
      <c r="L69" t="s">
        <v>388</v>
      </c>
      <c r="M69" t="s">
        <v>388</v>
      </c>
      <c r="N69" t="s">
        <v>388</v>
      </c>
      <c r="O69" t="s">
        <v>388</v>
      </c>
    </row>
    <row r="70" spans="1:15" x14ac:dyDescent="0.25">
      <c r="A70" t="s">
        <v>90</v>
      </c>
      <c r="B70" t="s">
        <v>91</v>
      </c>
      <c r="C70" t="s">
        <v>406</v>
      </c>
      <c r="D70" t="s">
        <v>407</v>
      </c>
      <c r="E70" t="s">
        <v>399</v>
      </c>
      <c r="F70">
        <v>45.61403</v>
      </c>
      <c r="G70">
        <v>-122.7855</v>
      </c>
      <c r="H70" t="s">
        <v>388</v>
      </c>
      <c r="I70" t="s">
        <v>388</v>
      </c>
      <c r="J70" t="s">
        <v>388</v>
      </c>
      <c r="K70" t="s">
        <v>388</v>
      </c>
      <c r="L70" t="s">
        <v>388</v>
      </c>
      <c r="M70" t="s">
        <v>388</v>
      </c>
      <c r="N70" t="s">
        <v>388</v>
      </c>
      <c r="O70" t="s">
        <v>388</v>
      </c>
    </row>
    <row r="71" spans="1:15" x14ac:dyDescent="0.25">
      <c r="A71" t="s">
        <v>92</v>
      </c>
      <c r="B71" t="s">
        <v>93</v>
      </c>
      <c r="C71" t="s">
        <v>406</v>
      </c>
      <c r="D71" t="s">
        <v>407</v>
      </c>
      <c r="E71" t="s">
        <v>400</v>
      </c>
      <c r="F71">
        <v>45.597909999999999</v>
      </c>
      <c r="G71">
        <v>-122.78128</v>
      </c>
      <c r="H71" t="s">
        <v>388</v>
      </c>
      <c r="I71" t="s">
        <v>388</v>
      </c>
      <c r="J71" t="s">
        <v>388</v>
      </c>
      <c r="K71" t="s">
        <v>388</v>
      </c>
      <c r="L71" t="s">
        <v>388</v>
      </c>
      <c r="M71" t="s">
        <v>388</v>
      </c>
      <c r="N71" t="s">
        <v>388</v>
      </c>
      <c r="O71" t="s">
        <v>388</v>
      </c>
    </row>
    <row r="72" spans="1:15" x14ac:dyDescent="0.25">
      <c r="A72" t="s">
        <v>94</v>
      </c>
      <c r="B72" t="s">
        <v>95</v>
      </c>
      <c r="C72" t="s">
        <v>406</v>
      </c>
      <c r="D72" t="s">
        <v>407</v>
      </c>
      <c r="E72" t="s">
        <v>405</v>
      </c>
      <c r="F72">
        <v>45.577809999999999</v>
      </c>
      <c r="G72">
        <v>-122.75232</v>
      </c>
      <c r="H72" t="s">
        <v>388</v>
      </c>
      <c r="I72" t="s">
        <v>388</v>
      </c>
      <c r="J72" t="s">
        <v>388</v>
      </c>
      <c r="K72" t="s">
        <v>388</v>
      </c>
      <c r="L72" t="s">
        <v>388</v>
      </c>
      <c r="M72" t="s">
        <v>388</v>
      </c>
      <c r="N72" t="s">
        <v>388</v>
      </c>
      <c r="O72" t="s">
        <v>388</v>
      </c>
    </row>
    <row r="73" spans="1:15" x14ac:dyDescent="0.25">
      <c r="A73" t="s">
        <v>96</v>
      </c>
      <c r="B73" t="s">
        <v>97</v>
      </c>
      <c r="C73" t="s">
        <v>406</v>
      </c>
      <c r="D73" t="s">
        <v>407</v>
      </c>
      <c r="E73" t="s">
        <v>404</v>
      </c>
      <c r="F73">
        <v>45.570360000000001</v>
      </c>
      <c r="G73">
        <v>-122.74039</v>
      </c>
      <c r="H73" t="s">
        <v>388</v>
      </c>
      <c r="I73" t="s">
        <v>388</v>
      </c>
      <c r="J73" t="s">
        <v>388</v>
      </c>
      <c r="K73" t="s">
        <v>388</v>
      </c>
      <c r="L73" t="s">
        <v>388</v>
      </c>
      <c r="M73" t="s">
        <v>388</v>
      </c>
      <c r="N73" t="s">
        <v>388</v>
      </c>
      <c r="O73" t="s">
        <v>388</v>
      </c>
    </row>
    <row r="74" spans="1:15" x14ac:dyDescent="0.25">
      <c r="A74" t="s">
        <v>98</v>
      </c>
      <c r="B74" t="s">
        <v>99</v>
      </c>
      <c r="C74" t="s">
        <v>406</v>
      </c>
      <c r="D74" t="s">
        <v>407</v>
      </c>
      <c r="E74" t="s">
        <v>401</v>
      </c>
      <c r="F74">
        <v>45.580579999999998</v>
      </c>
      <c r="G74">
        <v>-122.74583</v>
      </c>
      <c r="H74" t="s">
        <v>388</v>
      </c>
      <c r="I74" t="s">
        <v>388</v>
      </c>
      <c r="J74" t="s">
        <v>388</v>
      </c>
      <c r="K74" t="s">
        <v>388</v>
      </c>
      <c r="L74" t="s">
        <v>388</v>
      </c>
      <c r="M74" t="s">
        <v>388</v>
      </c>
      <c r="N74" t="s">
        <v>388</v>
      </c>
      <c r="O74" t="s">
        <v>388</v>
      </c>
    </row>
    <row r="75" spans="1:15" x14ac:dyDescent="0.25">
      <c r="A75" t="s">
        <v>100</v>
      </c>
      <c r="B75" t="s">
        <v>101</v>
      </c>
      <c r="C75" t="s">
        <v>406</v>
      </c>
      <c r="D75" t="s">
        <v>407</v>
      </c>
      <c r="E75" t="s">
        <v>402</v>
      </c>
      <c r="F75">
        <v>45.573869999999999</v>
      </c>
      <c r="G75">
        <v>-122.74574</v>
      </c>
      <c r="H75" t="s">
        <v>388</v>
      </c>
      <c r="I75" t="s">
        <v>388</v>
      </c>
      <c r="J75" t="s">
        <v>388</v>
      </c>
      <c r="K75" t="s">
        <v>388</v>
      </c>
      <c r="L75" t="s">
        <v>388</v>
      </c>
      <c r="M75" t="s">
        <v>388</v>
      </c>
      <c r="N75" t="s">
        <v>388</v>
      </c>
      <c r="O75" t="s">
        <v>388</v>
      </c>
    </row>
    <row r="76" spans="1:15" x14ac:dyDescent="0.25">
      <c r="A76" t="s">
        <v>102</v>
      </c>
      <c r="B76" t="s">
        <v>410</v>
      </c>
      <c r="C76" t="s">
        <v>406</v>
      </c>
      <c r="D76" t="s">
        <v>407</v>
      </c>
      <c r="E76" t="s">
        <v>402</v>
      </c>
      <c r="F76">
        <v>45.573869999999999</v>
      </c>
      <c r="G76">
        <v>-122.74574</v>
      </c>
      <c r="H76" t="s">
        <v>388</v>
      </c>
      <c r="I76" t="s">
        <v>388</v>
      </c>
      <c r="J76" t="s">
        <v>388</v>
      </c>
      <c r="K76" t="s">
        <v>388</v>
      </c>
      <c r="L76" t="s">
        <v>388</v>
      </c>
      <c r="M76" t="s">
        <v>388</v>
      </c>
      <c r="N76" t="s">
        <v>388</v>
      </c>
      <c r="O76" t="s">
        <v>388</v>
      </c>
    </row>
    <row r="77" spans="1:15" x14ac:dyDescent="0.25">
      <c r="A77" t="s">
        <v>103</v>
      </c>
      <c r="B77" t="s">
        <v>411</v>
      </c>
      <c r="C77" t="s">
        <v>406</v>
      </c>
      <c r="D77" t="s">
        <v>407</v>
      </c>
      <c r="E77" t="s">
        <v>402</v>
      </c>
      <c r="F77">
        <v>45.573869999999999</v>
      </c>
      <c r="G77">
        <v>-122.74574</v>
      </c>
      <c r="H77" t="s">
        <v>388</v>
      </c>
      <c r="I77" t="s">
        <v>388</v>
      </c>
      <c r="J77" t="s">
        <v>388</v>
      </c>
      <c r="K77" t="s">
        <v>388</v>
      </c>
      <c r="L77" t="s">
        <v>388</v>
      </c>
      <c r="M77" t="s">
        <v>388</v>
      </c>
      <c r="N77" t="s">
        <v>388</v>
      </c>
      <c r="O77" t="s">
        <v>388</v>
      </c>
    </row>
    <row r="78" spans="1:15" x14ac:dyDescent="0.25">
      <c r="A78" t="s">
        <v>104</v>
      </c>
      <c r="B78" t="s">
        <v>412</v>
      </c>
      <c r="C78" t="s">
        <v>406</v>
      </c>
      <c r="D78" t="s">
        <v>407</v>
      </c>
      <c r="E78" t="s">
        <v>402</v>
      </c>
      <c r="F78">
        <v>45.573869999999999</v>
      </c>
      <c r="G78">
        <v>-122.74574</v>
      </c>
      <c r="H78" t="s">
        <v>388</v>
      </c>
      <c r="I78" t="s">
        <v>388</v>
      </c>
      <c r="J78" t="s">
        <v>388</v>
      </c>
      <c r="K78" t="s">
        <v>388</v>
      </c>
      <c r="L78" t="s">
        <v>388</v>
      </c>
      <c r="M78" t="s">
        <v>388</v>
      </c>
      <c r="N78" t="s">
        <v>388</v>
      </c>
      <c r="O78" t="s">
        <v>388</v>
      </c>
    </row>
    <row r="79" spans="1:15" x14ac:dyDescent="0.25">
      <c r="A79" t="s">
        <v>105</v>
      </c>
      <c r="B79" t="s">
        <v>106</v>
      </c>
      <c r="C79" t="s">
        <v>406</v>
      </c>
      <c r="D79" t="s">
        <v>407</v>
      </c>
      <c r="E79" t="s">
        <v>403</v>
      </c>
      <c r="F79">
        <v>45.526789999999998</v>
      </c>
      <c r="G79">
        <v>-122.66641</v>
      </c>
      <c r="H79" t="s">
        <v>388</v>
      </c>
      <c r="I79" t="s">
        <v>388</v>
      </c>
      <c r="J79" t="s">
        <v>388</v>
      </c>
      <c r="K79" t="s">
        <v>388</v>
      </c>
      <c r="L79" t="s">
        <v>388</v>
      </c>
      <c r="M79" t="s">
        <v>388</v>
      </c>
      <c r="N79" t="s">
        <v>388</v>
      </c>
      <c r="O79" t="s">
        <v>388</v>
      </c>
    </row>
    <row r="80" spans="1:15" x14ac:dyDescent="0.25">
      <c r="A80" t="s">
        <v>107</v>
      </c>
      <c r="B80" t="s">
        <v>108</v>
      </c>
      <c r="C80" t="s">
        <v>406</v>
      </c>
      <c r="D80" t="s">
        <v>407</v>
      </c>
      <c r="E80" t="s">
        <v>397</v>
      </c>
      <c r="F80">
        <v>45.06512</v>
      </c>
      <c r="G80">
        <v>-122.77161</v>
      </c>
      <c r="H80" t="s">
        <v>388</v>
      </c>
      <c r="I80" t="s">
        <v>388</v>
      </c>
      <c r="J80" t="s">
        <v>388</v>
      </c>
      <c r="K80" t="s">
        <v>388</v>
      </c>
      <c r="L80" t="s">
        <v>388</v>
      </c>
      <c r="M80" t="s">
        <v>388</v>
      </c>
      <c r="N80" t="s">
        <v>388</v>
      </c>
      <c r="O80" t="s">
        <v>388</v>
      </c>
    </row>
    <row r="81" spans="1:15" x14ac:dyDescent="0.25">
      <c r="A81" t="s">
        <v>109</v>
      </c>
      <c r="B81" t="s">
        <v>110</v>
      </c>
      <c r="C81" t="s">
        <v>406</v>
      </c>
      <c r="D81" t="s">
        <v>407</v>
      </c>
      <c r="E81" t="s">
        <v>398</v>
      </c>
      <c r="F81">
        <v>45.621079999999999</v>
      </c>
      <c r="G81">
        <v>-122.68788000000001</v>
      </c>
      <c r="H81" t="s">
        <v>388</v>
      </c>
      <c r="I81" t="s">
        <v>388</v>
      </c>
      <c r="J81" t="s">
        <v>388</v>
      </c>
      <c r="K81" t="s">
        <v>388</v>
      </c>
      <c r="L81" t="s">
        <v>388</v>
      </c>
      <c r="M81" t="s">
        <v>388</v>
      </c>
      <c r="N81" t="s">
        <v>388</v>
      </c>
      <c r="O81" t="s">
        <v>388</v>
      </c>
    </row>
    <row r="82" spans="1:15" x14ac:dyDescent="0.25">
      <c r="A82" t="s">
        <v>111</v>
      </c>
      <c r="B82" t="s">
        <v>409</v>
      </c>
      <c r="C82" t="s">
        <v>406</v>
      </c>
      <c r="D82" t="s">
        <v>407</v>
      </c>
      <c r="E82" t="s">
        <v>399</v>
      </c>
      <c r="F82">
        <v>45.61403</v>
      </c>
      <c r="G82">
        <v>-122.7855</v>
      </c>
      <c r="H82" t="s">
        <v>388</v>
      </c>
      <c r="I82" t="s">
        <v>388</v>
      </c>
      <c r="J82" t="s">
        <v>388</v>
      </c>
      <c r="K82" t="s">
        <v>388</v>
      </c>
      <c r="L82" t="s">
        <v>388</v>
      </c>
      <c r="M82" t="s">
        <v>388</v>
      </c>
      <c r="N82" t="s">
        <v>388</v>
      </c>
      <c r="O82" t="s">
        <v>388</v>
      </c>
    </row>
    <row r="83" spans="1:15" x14ac:dyDescent="0.25">
      <c r="A83" t="s">
        <v>113</v>
      </c>
      <c r="B83" t="s">
        <v>114</v>
      </c>
      <c r="C83" t="s">
        <v>406</v>
      </c>
      <c r="D83" t="s">
        <v>407</v>
      </c>
      <c r="E83" t="s">
        <v>400</v>
      </c>
      <c r="F83">
        <v>45.597909999999999</v>
      </c>
      <c r="G83">
        <v>-122.78128</v>
      </c>
      <c r="H83" t="s">
        <v>388</v>
      </c>
      <c r="I83" t="s">
        <v>388</v>
      </c>
      <c r="J83" t="s">
        <v>388</v>
      </c>
      <c r="K83" t="s">
        <v>388</v>
      </c>
      <c r="L83" t="s">
        <v>388</v>
      </c>
      <c r="M83" t="s">
        <v>388</v>
      </c>
      <c r="N83" t="s">
        <v>388</v>
      </c>
      <c r="O83" t="s">
        <v>388</v>
      </c>
    </row>
    <row r="84" spans="1:15" x14ac:dyDescent="0.25">
      <c r="A84" t="s">
        <v>115</v>
      </c>
      <c r="B84" t="s">
        <v>116</v>
      </c>
      <c r="C84" t="s">
        <v>406</v>
      </c>
      <c r="D84" t="s">
        <v>407</v>
      </c>
      <c r="E84" t="s">
        <v>405</v>
      </c>
      <c r="F84">
        <v>45.577809999999999</v>
      </c>
      <c r="G84">
        <v>-122.75232</v>
      </c>
      <c r="H84" t="s">
        <v>388</v>
      </c>
      <c r="I84" t="s">
        <v>388</v>
      </c>
      <c r="J84" t="s">
        <v>388</v>
      </c>
      <c r="K84" t="s">
        <v>388</v>
      </c>
      <c r="L84" t="s">
        <v>388</v>
      </c>
      <c r="M84" t="s">
        <v>388</v>
      </c>
      <c r="N84" t="s">
        <v>388</v>
      </c>
      <c r="O84" t="s">
        <v>388</v>
      </c>
    </row>
    <row r="85" spans="1:15" x14ac:dyDescent="0.25">
      <c r="A85" t="s">
        <v>117</v>
      </c>
      <c r="B85" t="s">
        <v>118</v>
      </c>
      <c r="C85" t="s">
        <v>406</v>
      </c>
      <c r="D85" t="s">
        <v>407</v>
      </c>
      <c r="E85" t="s">
        <v>404</v>
      </c>
      <c r="F85">
        <v>45.570360000000001</v>
      </c>
      <c r="G85">
        <v>-122.74039</v>
      </c>
      <c r="H85" t="s">
        <v>388</v>
      </c>
      <c r="I85" t="s">
        <v>388</v>
      </c>
      <c r="J85" t="s">
        <v>388</v>
      </c>
      <c r="K85" t="s">
        <v>388</v>
      </c>
      <c r="L85" t="s">
        <v>388</v>
      </c>
      <c r="M85" t="s">
        <v>388</v>
      </c>
      <c r="N85" t="s">
        <v>388</v>
      </c>
      <c r="O85" t="s">
        <v>388</v>
      </c>
    </row>
    <row r="86" spans="1:15" x14ac:dyDescent="0.25">
      <c r="A86" t="s">
        <v>119</v>
      </c>
      <c r="B86" t="s">
        <v>120</v>
      </c>
      <c r="C86" t="s">
        <v>406</v>
      </c>
      <c r="D86" t="s">
        <v>407</v>
      </c>
      <c r="E86" t="s">
        <v>401</v>
      </c>
      <c r="F86">
        <v>45.580579999999998</v>
      </c>
      <c r="G86">
        <v>-122.74583</v>
      </c>
      <c r="H86" t="s">
        <v>388</v>
      </c>
      <c r="I86" t="s">
        <v>388</v>
      </c>
      <c r="J86" t="s">
        <v>388</v>
      </c>
      <c r="K86" t="s">
        <v>388</v>
      </c>
      <c r="L86" t="s">
        <v>388</v>
      </c>
      <c r="M86" t="s">
        <v>388</v>
      </c>
      <c r="N86" t="s">
        <v>388</v>
      </c>
      <c r="O86" t="s">
        <v>388</v>
      </c>
    </row>
    <row r="87" spans="1:15" x14ac:dyDescent="0.25">
      <c r="A87" t="s">
        <v>121</v>
      </c>
      <c r="B87" t="s">
        <v>112</v>
      </c>
      <c r="C87" t="s">
        <v>406</v>
      </c>
      <c r="D87" t="s">
        <v>407</v>
      </c>
      <c r="E87" t="s">
        <v>402</v>
      </c>
      <c r="F87">
        <v>45.573869999999999</v>
      </c>
      <c r="G87">
        <v>-122.74574</v>
      </c>
      <c r="H87" t="s">
        <v>388</v>
      </c>
      <c r="I87" t="s">
        <v>388</v>
      </c>
      <c r="J87" t="s">
        <v>388</v>
      </c>
      <c r="K87" t="s">
        <v>388</v>
      </c>
      <c r="L87" t="s">
        <v>388</v>
      </c>
      <c r="M87" t="s">
        <v>388</v>
      </c>
      <c r="N87" t="s">
        <v>388</v>
      </c>
      <c r="O87" t="s">
        <v>388</v>
      </c>
    </row>
    <row r="88" spans="1:15" x14ac:dyDescent="0.25">
      <c r="A88" t="s">
        <v>122</v>
      </c>
      <c r="B88" t="s">
        <v>112</v>
      </c>
      <c r="C88" t="s">
        <v>406</v>
      </c>
      <c r="D88" t="s">
        <v>407</v>
      </c>
      <c r="E88" t="s">
        <v>402</v>
      </c>
      <c r="F88">
        <v>45.573869999999999</v>
      </c>
      <c r="G88">
        <v>-122.74574</v>
      </c>
      <c r="H88" t="s">
        <v>388</v>
      </c>
      <c r="I88" t="s">
        <v>388</v>
      </c>
      <c r="J88" t="s">
        <v>388</v>
      </c>
      <c r="K88" t="s">
        <v>388</v>
      </c>
      <c r="L88" t="s">
        <v>388</v>
      </c>
      <c r="M88" t="s">
        <v>388</v>
      </c>
      <c r="N88" t="s">
        <v>388</v>
      </c>
      <c r="O88" t="s">
        <v>388</v>
      </c>
    </row>
    <row r="89" spans="1:15" x14ac:dyDescent="0.25">
      <c r="A89" t="s">
        <v>123</v>
      </c>
      <c r="B89" t="s">
        <v>112</v>
      </c>
      <c r="C89" t="s">
        <v>406</v>
      </c>
      <c r="D89" t="s">
        <v>407</v>
      </c>
      <c r="E89" t="s">
        <v>402</v>
      </c>
      <c r="F89">
        <v>45.573869999999999</v>
      </c>
      <c r="G89">
        <v>-122.74574</v>
      </c>
      <c r="H89" t="s">
        <v>388</v>
      </c>
      <c r="I89" t="s">
        <v>388</v>
      </c>
      <c r="J89" t="s">
        <v>388</v>
      </c>
      <c r="K89" t="s">
        <v>388</v>
      </c>
      <c r="L89" t="s">
        <v>388</v>
      </c>
      <c r="M89" t="s">
        <v>388</v>
      </c>
      <c r="N89" t="s">
        <v>388</v>
      </c>
      <c r="O89" t="s">
        <v>388</v>
      </c>
    </row>
    <row r="90" spans="1:15" x14ac:dyDescent="0.25">
      <c r="A90" t="s">
        <v>124</v>
      </c>
      <c r="B90" t="s">
        <v>112</v>
      </c>
      <c r="C90" t="s">
        <v>406</v>
      </c>
      <c r="D90" t="s">
        <v>407</v>
      </c>
      <c r="E90" t="s">
        <v>402</v>
      </c>
      <c r="F90">
        <v>45.573869999999999</v>
      </c>
      <c r="G90">
        <v>-122.74574</v>
      </c>
      <c r="H90" t="s">
        <v>388</v>
      </c>
      <c r="I90" t="s">
        <v>388</v>
      </c>
      <c r="J90" t="s">
        <v>388</v>
      </c>
      <c r="K90" t="s">
        <v>388</v>
      </c>
      <c r="L90" t="s">
        <v>388</v>
      </c>
      <c r="M90" t="s">
        <v>388</v>
      </c>
      <c r="N90" t="s">
        <v>388</v>
      </c>
      <c r="O90" t="s">
        <v>388</v>
      </c>
    </row>
    <row r="91" spans="1:15" x14ac:dyDescent="0.25">
      <c r="A91" t="s">
        <v>125</v>
      </c>
      <c r="B91" t="s">
        <v>112</v>
      </c>
      <c r="C91" t="s">
        <v>406</v>
      </c>
      <c r="D91" t="s">
        <v>407</v>
      </c>
      <c r="E91" t="s">
        <v>402</v>
      </c>
      <c r="F91">
        <v>45.573869999999999</v>
      </c>
      <c r="G91">
        <v>-122.74574</v>
      </c>
      <c r="H91" t="s">
        <v>388</v>
      </c>
      <c r="I91" t="s">
        <v>388</v>
      </c>
      <c r="J91" t="s">
        <v>388</v>
      </c>
      <c r="K91" t="s">
        <v>388</v>
      </c>
      <c r="L91" t="s">
        <v>388</v>
      </c>
      <c r="M91" t="s">
        <v>388</v>
      </c>
      <c r="N91" t="s">
        <v>388</v>
      </c>
      <c r="O91" t="s">
        <v>388</v>
      </c>
    </row>
    <row r="92" spans="1:15" x14ac:dyDescent="0.25">
      <c r="A92" t="s">
        <v>126</v>
      </c>
      <c r="B92" t="s">
        <v>127</v>
      </c>
      <c r="C92" t="s">
        <v>406</v>
      </c>
      <c r="D92" t="s">
        <v>407</v>
      </c>
      <c r="E92" t="s">
        <v>403</v>
      </c>
      <c r="F92">
        <v>45.526789999999998</v>
      </c>
      <c r="G92">
        <v>-122.66641</v>
      </c>
      <c r="H92" t="s">
        <v>388</v>
      </c>
      <c r="I92" t="s">
        <v>388</v>
      </c>
      <c r="J92" t="s">
        <v>388</v>
      </c>
      <c r="K92" t="s">
        <v>388</v>
      </c>
      <c r="L92" t="s">
        <v>388</v>
      </c>
      <c r="M92" t="s">
        <v>388</v>
      </c>
      <c r="N92" t="s">
        <v>388</v>
      </c>
      <c r="O92" t="s">
        <v>388</v>
      </c>
    </row>
    <row r="93" spans="1:15" x14ac:dyDescent="0.25">
      <c r="A93" t="s">
        <v>24</v>
      </c>
      <c r="B93" t="s">
        <v>25</v>
      </c>
      <c r="C93" t="s">
        <v>518</v>
      </c>
      <c r="D93" t="s">
        <v>519</v>
      </c>
      <c r="E93" t="s">
        <v>394</v>
      </c>
      <c r="F93">
        <v>29.261099999999999</v>
      </c>
      <c r="G93">
        <v>-89.261099999999999</v>
      </c>
      <c r="H93" t="s">
        <v>388</v>
      </c>
      <c r="I93" t="s">
        <v>388</v>
      </c>
      <c r="J93" t="s">
        <v>388</v>
      </c>
      <c r="K93" t="s">
        <v>388</v>
      </c>
      <c r="L93" t="s">
        <v>388</v>
      </c>
      <c r="M93" t="s">
        <v>388</v>
      </c>
      <c r="N93" t="s">
        <v>388</v>
      </c>
      <c r="O93" t="s">
        <v>388</v>
      </c>
    </row>
    <row r="94" spans="1:15" x14ac:dyDescent="0.25">
      <c r="A94" t="s">
        <v>26</v>
      </c>
      <c r="B94" t="s">
        <v>27</v>
      </c>
      <c r="C94" t="s">
        <v>518</v>
      </c>
      <c r="D94" t="s">
        <v>519</v>
      </c>
      <c r="E94" t="s">
        <v>390</v>
      </c>
      <c r="F94">
        <v>30.25469</v>
      </c>
      <c r="G94">
        <v>-87.813069999999996</v>
      </c>
      <c r="H94" t="s">
        <v>388</v>
      </c>
      <c r="I94" t="s">
        <v>388</v>
      </c>
      <c r="J94" t="s">
        <v>388</v>
      </c>
      <c r="K94" t="s">
        <v>388</v>
      </c>
      <c r="L94" t="s">
        <v>388</v>
      </c>
      <c r="M94" t="s">
        <v>388</v>
      </c>
      <c r="N94" t="s">
        <v>388</v>
      </c>
      <c r="O94" t="s">
        <v>388</v>
      </c>
    </row>
    <row r="95" spans="1:15" x14ac:dyDescent="0.25">
      <c r="A95" t="s">
        <v>28</v>
      </c>
      <c r="B95" t="s">
        <v>29</v>
      </c>
      <c r="C95" t="s">
        <v>518</v>
      </c>
      <c r="D95" t="s">
        <v>519</v>
      </c>
      <c r="E95" t="s">
        <v>387</v>
      </c>
      <c r="F95">
        <v>30.320820000000001</v>
      </c>
      <c r="G95">
        <v>-87.255989999999997</v>
      </c>
      <c r="H95" t="s">
        <v>388</v>
      </c>
      <c r="I95" t="s">
        <v>388</v>
      </c>
      <c r="J95" t="s">
        <v>388</v>
      </c>
      <c r="K95" t="s">
        <v>388</v>
      </c>
      <c r="L95" t="s">
        <v>388</v>
      </c>
      <c r="M95" t="s">
        <v>388</v>
      </c>
      <c r="N95" t="s">
        <v>388</v>
      </c>
      <c r="O95" t="s">
        <v>388</v>
      </c>
    </row>
    <row r="96" spans="1:15" x14ac:dyDescent="0.25">
      <c r="A96" t="s">
        <v>30</v>
      </c>
      <c r="B96" t="s">
        <v>31</v>
      </c>
      <c r="C96" t="s">
        <v>518</v>
      </c>
      <c r="D96" t="s">
        <v>519</v>
      </c>
      <c r="E96" t="s">
        <v>394</v>
      </c>
      <c r="F96">
        <v>29.261099999999999</v>
      </c>
      <c r="G96">
        <v>-89.261099999999999</v>
      </c>
      <c r="H96" t="s">
        <v>388</v>
      </c>
      <c r="I96" t="s">
        <v>388</v>
      </c>
      <c r="J96" t="s">
        <v>388</v>
      </c>
      <c r="K96" t="s">
        <v>388</v>
      </c>
      <c r="L96" t="s">
        <v>388</v>
      </c>
      <c r="M96" t="s">
        <v>388</v>
      </c>
      <c r="N96" t="s">
        <v>388</v>
      </c>
      <c r="O96" t="s">
        <v>388</v>
      </c>
    </row>
    <row r="97" spans="1:15" x14ac:dyDescent="0.25">
      <c r="A97" t="s">
        <v>32</v>
      </c>
      <c r="B97" t="s">
        <v>33</v>
      </c>
      <c r="C97" t="s">
        <v>518</v>
      </c>
      <c r="D97" t="s">
        <v>519</v>
      </c>
      <c r="E97" t="s">
        <v>392</v>
      </c>
      <c r="F97">
        <v>30.359310000000001</v>
      </c>
      <c r="G97">
        <v>-89.086169999999996</v>
      </c>
      <c r="H97" t="s">
        <v>388</v>
      </c>
      <c r="I97" t="s">
        <v>388</v>
      </c>
      <c r="J97" t="s">
        <v>388</v>
      </c>
      <c r="K97" t="s">
        <v>388</v>
      </c>
      <c r="L97" t="s">
        <v>388</v>
      </c>
      <c r="M97" t="s">
        <v>388</v>
      </c>
      <c r="N97" t="s">
        <v>388</v>
      </c>
      <c r="O97" t="s">
        <v>388</v>
      </c>
    </row>
    <row r="98" spans="1:15" x14ac:dyDescent="0.25">
      <c r="A98" t="s">
        <v>34</v>
      </c>
      <c r="B98" t="s">
        <v>35</v>
      </c>
      <c r="C98" t="s">
        <v>518</v>
      </c>
      <c r="D98" t="s">
        <v>519</v>
      </c>
      <c r="E98" t="s">
        <v>390</v>
      </c>
      <c r="F98">
        <v>30.25469</v>
      </c>
      <c r="G98">
        <v>-87.813069999999996</v>
      </c>
      <c r="H98" t="s">
        <v>388</v>
      </c>
      <c r="I98" t="s">
        <v>388</v>
      </c>
      <c r="J98" t="s">
        <v>388</v>
      </c>
      <c r="K98" t="s">
        <v>388</v>
      </c>
      <c r="L98" t="s">
        <v>388</v>
      </c>
      <c r="M98" t="s">
        <v>388</v>
      </c>
      <c r="N98" t="s">
        <v>388</v>
      </c>
      <c r="O98" t="s">
        <v>388</v>
      </c>
    </row>
    <row r="99" spans="1:15" x14ac:dyDescent="0.25">
      <c r="A99" t="s">
        <v>36</v>
      </c>
      <c r="B99" t="s">
        <v>37</v>
      </c>
      <c r="C99" t="s">
        <v>413</v>
      </c>
      <c r="D99" t="s">
        <v>414</v>
      </c>
      <c r="E99" t="s">
        <v>415</v>
      </c>
      <c r="F99">
        <v>48.394184000000003</v>
      </c>
      <c r="G99">
        <v>-122.50014299999999</v>
      </c>
      <c r="H99" t="s">
        <v>388</v>
      </c>
      <c r="I99" t="s">
        <v>388</v>
      </c>
      <c r="J99" t="s">
        <v>388</v>
      </c>
      <c r="K99" t="s">
        <v>388</v>
      </c>
      <c r="L99" t="s">
        <v>388</v>
      </c>
      <c r="M99" t="s">
        <v>388</v>
      </c>
      <c r="N99" t="s">
        <v>388</v>
      </c>
      <c r="O99" t="s">
        <v>388</v>
      </c>
    </row>
    <row r="100" spans="1:15" x14ac:dyDescent="0.25">
      <c r="A100" t="s">
        <v>40</v>
      </c>
      <c r="B100" t="s">
        <v>37</v>
      </c>
      <c r="C100" t="s">
        <v>413</v>
      </c>
      <c r="D100" t="s">
        <v>414</v>
      </c>
      <c r="E100" t="s">
        <v>517</v>
      </c>
      <c r="F100">
        <v>48.460261000000003</v>
      </c>
      <c r="G100">
        <v>-122.52096899999999</v>
      </c>
      <c r="H100" t="s">
        <v>388</v>
      </c>
      <c r="I100" t="s">
        <v>388</v>
      </c>
      <c r="J100" t="s">
        <v>388</v>
      </c>
      <c r="K100" t="s">
        <v>388</v>
      </c>
      <c r="L100" t="s">
        <v>388</v>
      </c>
      <c r="M100" t="s">
        <v>388</v>
      </c>
      <c r="N100" t="s">
        <v>388</v>
      </c>
      <c r="O100" t="s">
        <v>388</v>
      </c>
    </row>
    <row r="101" spans="1:15" x14ac:dyDescent="0.25">
      <c r="A101" t="s">
        <v>41</v>
      </c>
      <c r="B101" t="s">
        <v>25</v>
      </c>
      <c r="C101" t="s">
        <v>518</v>
      </c>
      <c r="D101" t="s">
        <v>519</v>
      </c>
      <c r="E101" t="s">
        <v>394</v>
      </c>
      <c r="F101">
        <v>29.261099999999999</v>
      </c>
      <c r="G101">
        <v>-89.261099999999999</v>
      </c>
      <c r="H101" t="s">
        <v>388</v>
      </c>
      <c r="I101" t="s">
        <v>388</v>
      </c>
      <c r="J101" t="s">
        <v>388</v>
      </c>
      <c r="K101" t="s">
        <v>388</v>
      </c>
      <c r="L101" t="s">
        <v>388</v>
      </c>
      <c r="M101" t="s">
        <v>388</v>
      </c>
      <c r="N101" t="s">
        <v>388</v>
      </c>
      <c r="O101" t="s">
        <v>388</v>
      </c>
    </row>
    <row r="102" spans="1:15" x14ac:dyDescent="0.25">
      <c r="A102" t="s">
        <v>42</v>
      </c>
      <c r="B102" t="s">
        <v>43</v>
      </c>
      <c r="C102" t="s">
        <v>518</v>
      </c>
      <c r="D102" t="s">
        <v>519</v>
      </c>
      <c r="E102" t="s">
        <v>392</v>
      </c>
      <c r="F102">
        <v>30.359310000000001</v>
      </c>
      <c r="G102">
        <v>-89.086169999999996</v>
      </c>
      <c r="H102" t="s">
        <v>388</v>
      </c>
      <c r="I102" t="s">
        <v>388</v>
      </c>
      <c r="J102" t="s">
        <v>388</v>
      </c>
      <c r="K102" t="s">
        <v>388</v>
      </c>
      <c r="L102" t="s">
        <v>388</v>
      </c>
      <c r="M102" t="s">
        <v>388</v>
      </c>
      <c r="N102" t="s">
        <v>388</v>
      </c>
      <c r="O102" t="s">
        <v>388</v>
      </c>
    </row>
    <row r="103" spans="1:15" x14ac:dyDescent="0.25">
      <c r="A103" t="s">
        <v>44</v>
      </c>
      <c r="B103" t="s">
        <v>27</v>
      </c>
      <c r="C103" t="s">
        <v>518</v>
      </c>
      <c r="D103" t="s">
        <v>519</v>
      </c>
      <c r="E103" t="s">
        <v>390</v>
      </c>
      <c r="F103">
        <v>30.25469</v>
      </c>
      <c r="G103">
        <v>-87.813069999999996</v>
      </c>
      <c r="H103" t="s">
        <v>388</v>
      </c>
      <c r="I103" t="s">
        <v>388</v>
      </c>
      <c r="J103" t="s">
        <v>388</v>
      </c>
      <c r="K103" t="s">
        <v>388</v>
      </c>
      <c r="L103" t="s">
        <v>388</v>
      </c>
      <c r="M103" t="s">
        <v>388</v>
      </c>
      <c r="N103" t="s">
        <v>388</v>
      </c>
      <c r="O103" t="s">
        <v>388</v>
      </c>
    </row>
    <row r="104" spans="1:15" x14ac:dyDescent="0.25">
      <c r="A104" t="s">
        <v>45</v>
      </c>
      <c r="B104" t="s">
        <v>29</v>
      </c>
      <c r="C104" t="s">
        <v>518</v>
      </c>
      <c r="D104" t="s">
        <v>519</v>
      </c>
      <c r="E104" t="s">
        <v>387</v>
      </c>
      <c r="F104">
        <v>30.320820000000001</v>
      </c>
      <c r="G104">
        <v>-87.255989999999997</v>
      </c>
      <c r="H104" t="s">
        <v>388</v>
      </c>
      <c r="I104" t="s">
        <v>388</v>
      </c>
      <c r="J104" t="s">
        <v>388</v>
      </c>
      <c r="K104" t="s">
        <v>388</v>
      </c>
      <c r="L104" t="s">
        <v>388</v>
      </c>
      <c r="M104" t="s">
        <v>388</v>
      </c>
      <c r="N104" t="s">
        <v>388</v>
      </c>
      <c r="O104" t="s">
        <v>388</v>
      </c>
    </row>
    <row r="105" spans="1:15" x14ac:dyDescent="0.25">
      <c r="A105" t="s">
        <v>254</v>
      </c>
      <c r="B105" t="s">
        <v>416</v>
      </c>
      <c r="C105" t="s">
        <v>417</v>
      </c>
      <c r="D105" t="s">
        <v>418</v>
      </c>
      <c r="E105" t="s">
        <v>405</v>
      </c>
      <c r="F105">
        <v>45.577809999999999</v>
      </c>
      <c r="G105">
        <v>-122.75232</v>
      </c>
      <c r="H105" t="s">
        <v>388</v>
      </c>
      <c r="I105" t="s">
        <v>388</v>
      </c>
      <c r="J105" t="s">
        <v>388</v>
      </c>
      <c r="K105" t="s">
        <v>388</v>
      </c>
      <c r="L105" t="s">
        <v>388</v>
      </c>
      <c r="M105" t="s">
        <v>388</v>
      </c>
      <c r="N105" t="s">
        <v>419</v>
      </c>
      <c r="O105" t="s">
        <v>388</v>
      </c>
    </row>
    <row r="106" spans="1:15" x14ac:dyDescent="0.25">
      <c r="A106" t="s">
        <v>155</v>
      </c>
      <c r="B106" t="s">
        <v>520</v>
      </c>
      <c r="C106" t="s">
        <v>421</v>
      </c>
      <c r="D106" t="s">
        <v>422</v>
      </c>
      <c r="E106" t="s">
        <v>388</v>
      </c>
      <c r="F106" t="s">
        <v>388</v>
      </c>
      <c r="G106" t="s">
        <v>388</v>
      </c>
      <c r="H106" t="s">
        <v>388</v>
      </c>
      <c r="I106" t="s">
        <v>388</v>
      </c>
      <c r="J106" t="s">
        <v>388</v>
      </c>
      <c r="K106" t="s">
        <v>388</v>
      </c>
      <c r="L106" t="s">
        <v>388</v>
      </c>
      <c r="M106" t="s">
        <v>388</v>
      </c>
      <c r="N106" t="s">
        <v>423</v>
      </c>
      <c r="O106" t="s">
        <v>388</v>
      </c>
    </row>
    <row r="107" spans="1:15" x14ac:dyDescent="0.25">
      <c r="A107" t="s">
        <v>243</v>
      </c>
      <c r="B107" t="s">
        <v>420</v>
      </c>
      <c r="C107" t="s">
        <v>421</v>
      </c>
      <c r="D107" t="s">
        <v>422</v>
      </c>
      <c r="E107" t="s">
        <v>388</v>
      </c>
      <c r="F107" t="s">
        <v>388</v>
      </c>
      <c r="G107" t="s">
        <v>388</v>
      </c>
      <c r="H107" t="s">
        <v>388</v>
      </c>
      <c r="I107" t="s">
        <v>388</v>
      </c>
      <c r="J107" t="s">
        <v>388</v>
      </c>
      <c r="K107" t="s">
        <v>388</v>
      </c>
      <c r="L107" t="s">
        <v>388</v>
      </c>
      <c r="M107" t="s">
        <v>388</v>
      </c>
      <c r="N107" t="s">
        <v>423</v>
      </c>
      <c r="O107" t="s">
        <v>388</v>
      </c>
    </row>
    <row r="108" spans="1:15" x14ac:dyDescent="0.25">
      <c r="A108" t="s">
        <v>167</v>
      </c>
      <c r="B108" t="s">
        <v>521</v>
      </c>
      <c r="C108" t="s">
        <v>425</v>
      </c>
      <c r="D108" t="s">
        <v>426</v>
      </c>
      <c r="E108" t="s">
        <v>440</v>
      </c>
      <c r="F108">
        <v>45.436950000000003</v>
      </c>
      <c r="G108">
        <v>-122.64668330000001</v>
      </c>
      <c r="H108" t="s">
        <v>388</v>
      </c>
      <c r="I108" t="s">
        <v>388</v>
      </c>
      <c r="J108" t="s">
        <v>388</v>
      </c>
      <c r="K108" t="s">
        <v>388</v>
      </c>
      <c r="L108" t="s">
        <v>388</v>
      </c>
      <c r="M108" t="s">
        <v>388</v>
      </c>
      <c r="N108" t="s">
        <v>427</v>
      </c>
      <c r="O108" t="s">
        <v>388</v>
      </c>
    </row>
    <row r="109" spans="1:15" x14ac:dyDescent="0.25">
      <c r="A109" t="s">
        <v>171</v>
      </c>
      <c r="B109" t="s">
        <v>424</v>
      </c>
      <c r="C109" t="s">
        <v>425</v>
      </c>
      <c r="D109" t="s">
        <v>426</v>
      </c>
      <c r="E109" t="s">
        <v>403</v>
      </c>
      <c r="F109">
        <v>45.526789999999998</v>
      </c>
      <c r="G109">
        <v>-122.66641</v>
      </c>
      <c r="H109" t="s">
        <v>388</v>
      </c>
      <c r="I109" t="s">
        <v>388</v>
      </c>
      <c r="J109" t="s">
        <v>388</v>
      </c>
      <c r="K109" t="s">
        <v>388</v>
      </c>
      <c r="L109" t="s">
        <v>388</v>
      </c>
      <c r="M109" t="s">
        <v>388</v>
      </c>
      <c r="N109" t="s">
        <v>427</v>
      </c>
      <c r="O109" t="s">
        <v>388</v>
      </c>
    </row>
    <row r="110" spans="1:15" x14ac:dyDescent="0.25">
      <c r="A110" t="s">
        <v>165</v>
      </c>
      <c r="B110" t="s">
        <v>522</v>
      </c>
      <c r="C110" t="s">
        <v>425</v>
      </c>
      <c r="D110" t="s">
        <v>426</v>
      </c>
      <c r="E110" t="s">
        <v>405</v>
      </c>
      <c r="F110">
        <v>45.577809999999999</v>
      </c>
      <c r="G110">
        <v>-122.75232</v>
      </c>
      <c r="H110" t="s">
        <v>388</v>
      </c>
      <c r="I110" t="s">
        <v>388</v>
      </c>
      <c r="J110" t="s">
        <v>388</v>
      </c>
      <c r="K110" t="s">
        <v>388</v>
      </c>
      <c r="L110" t="s">
        <v>388</v>
      </c>
      <c r="M110" t="s">
        <v>388</v>
      </c>
      <c r="N110" t="s">
        <v>427</v>
      </c>
      <c r="O110" t="s">
        <v>388</v>
      </c>
    </row>
    <row r="111" spans="1:15" x14ac:dyDescent="0.25">
      <c r="A111" t="s">
        <v>179</v>
      </c>
      <c r="B111" t="s">
        <v>428</v>
      </c>
      <c r="C111" t="s">
        <v>425</v>
      </c>
      <c r="D111" t="s">
        <v>426</v>
      </c>
      <c r="E111" t="s">
        <v>429</v>
      </c>
      <c r="F111">
        <v>45.6419</v>
      </c>
      <c r="G111">
        <v>-122.77966670000001</v>
      </c>
      <c r="H111" t="s">
        <v>388</v>
      </c>
      <c r="I111" t="s">
        <v>388</v>
      </c>
      <c r="J111" t="s">
        <v>388</v>
      </c>
      <c r="K111" t="s">
        <v>388</v>
      </c>
      <c r="L111" t="s">
        <v>388</v>
      </c>
      <c r="M111" t="s">
        <v>388</v>
      </c>
      <c r="N111" t="s">
        <v>427</v>
      </c>
      <c r="O111" t="s">
        <v>388</v>
      </c>
    </row>
    <row r="112" spans="1:15" x14ac:dyDescent="0.25">
      <c r="A112" t="s">
        <v>220</v>
      </c>
      <c r="B112" t="s">
        <v>430</v>
      </c>
      <c r="C112" t="s">
        <v>425</v>
      </c>
      <c r="D112" t="s">
        <v>426</v>
      </c>
      <c r="E112" t="s">
        <v>431</v>
      </c>
      <c r="F112">
        <v>45.536532999999999</v>
      </c>
      <c r="G112">
        <v>-122.67715</v>
      </c>
      <c r="H112" t="s">
        <v>388</v>
      </c>
      <c r="I112" t="s">
        <v>388</v>
      </c>
      <c r="J112" t="s">
        <v>388</v>
      </c>
      <c r="K112" t="s">
        <v>388</v>
      </c>
      <c r="L112" t="s">
        <v>388</v>
      </c>
      <c r="M112" t="s">
        <v>388</v>
      </c>
      <c r="N112" t="s">
        <v>427</v>
      </c>
      <c r="O112" t="s">
        <v>388</v>
      </c>
    </row>
    <row r="113" spans="1:15" x14ac:dyDescent="0.25">
      <c r="A113" t="s">
        <v>226</v>
      </c>
      <c r="B113" t="s">
        <v>432</v>
      </c>
      <c r="C113" t="s">
        <v>433</v>
      </c>
      <c r="D113" t="s">
        <v>434</v>
      </c>
      <c r="E113" t="s">
        <v>429</v>
      </c>
      <c r="F113">
        <v>45.6419</v>
      </c>
      <c r="G113">
        <v>-122.77966670000001</v>
      </c>
      <c r="H113" t="s">
        <v>388</v>
      </c>
      <c r="I113" t="s">
        <v>388</v>
      </c>
      <c r="J113" t="s">
        <v>388</v>
      </c>
      <c r="K113" t="s">
        <v>388</v>
      </c>
      <c r="L113" t="s">
        <v>388</v>
      </c>
      <c r="M113" t="s">
        <v>388</v>
      </c>
      <c r="N113" t="s">
        <v>435</v>
      </c>
      <c r="O113" t="s">
        <v>388</v>
      </c>
    </row>
    <row r="114" spans="1:15" x14ac:dyDescent="0.25">
      <c r="A114" t="s">
        <v>163</v>
      </c>
      <c r="B114" t="s">
        <v>436</v>
      </c>
      <c r="C114" t="s">
        <v>433</v>
      </c>
      <c r="D114" t="s">
        <v>434</v>
      </c>
      <c r="E114" t="s">
        <v>400</v>
      </c>
      <c r="F114">
        <v>45.597909999999999</v>
      </c>
      <c r="G114">
        <v>-122.78128</v>
      </c>
      <c r="H114" t="s">
        <v>388</v>
      </c>
      <c r="I114" t="s">
        <v>388</v>
      </c>
      <c r="J114" t="s">
        <v>388</v>
      </c>
      <c r="K114" t="s">
        <v>388</v>
      </c>
      <c r="L114" t="s">
        <v>388</v>
      </c>
      <c r="M114" t="s">
        <v>388</v>
      </c>
      <c r="N114" t="s">
        <v>437</v>
      </c>
      <c r="O114" t="s">
        <v>388</v>
      </c>
    </row>
    <row r="115" spans="1:15" x14ac:dyDescent="0.25">
      <c r="A115" t="s">
        <v>233</v>
      </c>
      <c r="B115" t="s">
        <v>438</v>
      </c>
      <c r="C115" t="s">
        <v>433</v>
      </c>
      <c r="D115" t="s">
        <v>434</v>
      </c>
      <c r="E115" t="s">
        <v>431</v>
      </c>
      <c r="F115">
        <v>45.536532999999999</v>
      </c>
      <c r="G115">
        <v>-122.67715</v>
      </c>
      <c r="H115" t="s">
        <v>388</v>
      </c>
      <c r="I115" t="s">
        <v>388</v>
      </c>
      <c r="J115" t="s">
        <v>388</v>
      </c>
      <c r="K115" t="s">
        <v>388</v>
      </c>
      <c r="L115" t="s">
        <v>388</v>
      </c>
      <c r="M115" t="s">
        <v>388</v>
      </c>
      <c r="N115" t="s">
        <v>435</v>
      </c>
      <c r="O115" t="s">
        <v>388</v>
      </c>
    </row>
    <row r="116" spans="1:15" x14ac:dyDescent="0.25">
      <c r="A116" t="s">
        <v>294</v>
      </c>
      <c r="B116" t="s">
        <v>439</v>
      </c>
      <c r="C116" t="s">
        <v>433</v>
      </c>
      <c r="D116" t="s">
        <v>434</v>
      </c>
      <c r="E116" t="s">
        <v>440</v>
      </c>
      <c r="F116">
        <v>45.436950000000003</v>
      </c>
      <c r="G116">
        <v>-122.64668330000001</v>
      </c>
      <c r="H116" t="s">
        <v>388</v>
      </c>
      <c r="I116" t="s">
        <v>388</v>
      </c>
      <c r="J116" t="s">
        <v>388</v>
      </c>
      <c r="K116" t="s">
        <v>388</v>
      </c>
      <c r="L116" t="s">
        <v>388</v>
      </c>
      <c r="M116" t="s">
        <v>388</v>
      </c>
      <c r="N116" t="s">
        <v>435</v>
      </c>
      <c r="O116" t="s">
        <v>388</v>
      </c>
    </row>
    <row r="117" spans="1:15" x14ac:dyDescent="0.25">
      <c r="A117" t="s">
        <v>286</v>
      </c>
      <c r="B117" t="s">
        <v>450</v>
      </c>
      <c r="C117" t="s">
        <v>451</v>
      </c>
      <c r="D117" t="s">
        <v>452</v>
      </c>
      <c r="E117" t="s">
        <v>388</v>
      </c>
      <c r="F117" t="s">
        <v>388</v>
      </c>
      <c r="G117" t="s">
        <v>388</v>
      </c>
      <c r="H117">
        <v>6454</v>
      </c>
      <c r="I117" t="s">
        <v>226</v>
      </c>
      <c r="J117" t="s">
        <v>432</v>
      </c>
      <c r="K117" t="s">
        <v>429</v>
      </c>
      <c r="L117">
        <v>45.6419</v>
      </c>
      <c r="M117">
        <v>-122.77966670000001</v>
      </c>
      <c r="N117" t="s">
        <v>453</v>
      </c>
      <c r="O117" t="s">
        <v>435</v>
      </c>
    </row>
    <row r="118" spans="1:15" x14ac:dyDescent="0.25">
      <c r="A118" t="s">
        <v>196</v>
      </c>
      <c r="B118" t="s">
        <v>523</v>
      </c>
      <c r="C118" t="s">
        <v>451</v>
      </c>
      <c r="D118" t="s">
        <v>452</v>
      </c>
      <c r="E118" t="s">
        <v>388</v>
      </c>
      <c r="F118" t="s">
        <v>388</v>
      </c>
      <c r="G118" t="s">
        <v>388</v>
      </c>
      <c r="H118">
        <v>6454</v>
      </c>
      <c r="I118" t="s">
        <v>226</v>
      </c>
      <c r="J118" t="s">
        <v>432</v>
      </c>
      <c r="K118" t="s">
        <v>429</v>
      </c>
      <c r="L118">
        <v>45.6419</v>
      </c>
      <c r="M118">
        <v>-122.77966670000001</v>
      </c>
      <c r="N118" t="s">
        <v>453</v>
      </c>
      <c r="O118" t="s">
        <v>435</v>
      </c>
    </row>
    <row r="119" spans="1:15" x14ac:dyDescent="0.25">
      <c r="A119" t="s">
        <v>200</v>
      </c>
      <c r="B119" t="s">
        <v>524</v>
      </c>
      <c r="C119" t="s">
        <v>451</v>
      </c>
      <c r="D119" t="s">
        <v>452</v>
      </c>
      <c r="E119" t="s">
        <v>388</v>
      </c>
      <c r="F119" t="s">
        <v>388</v>
      </c>
      <c r="G119" t="s">
        <v>388</v>
      </c>
      <c r="H119">
        <v>6455</v>
      </c>
      <c r="I119" t="s">
        <v>163</v>
      </c>
      <c r="J119" t="s">
        <v>436</v>
      </c>
      <c r="K119" t="s">
        <v>400</v>
      </c>
      <c r="L119">
        <v>45.597909999999999</v>
      </c>
      <c r="M119">
        <v>-122.78128</v>
      </c>
      <c r="N119" t="s">
        <v>453</v>
      </c>
      <c r="O119" t="s">
        <v>437</v>
      </c>
    </row>
    <row r="120" spans="1:15" x14ac:dyDescent="0.25">
      <c r="A120" t="s">
        <v>210</v>
      </c>
      <c r="B120" t="s">
        <v>525</v>
      </c>
      <c r="C120" t="s">
        <v>451</v>
      </c>
      <c r="D120" t="s">
        <v>452</v>
      </c>
      <c r="E120" t="s">
        <v>388</v>
      </c>
      <c r="F120" t="s">
        <v>388</v>
      </c>
      <c r="G120" t="s">
        <v>388</v>
      </c>
      <c r="H120">
        <v>6455</v>
      </c>
      <c r="I120" t="s">
        <v>163</v>
      </c>
      <c r="J120" t="s">
        <v>436</v>
      </c>
      <c r="K120" t="s">
        <v>400</v>
      </c>
      <c r="L120">
        <v>45.597909999999999</v>
      </c>
      <c r="M120">
        <v>-122.78128</v>
      </c>
      <c r="N120" t="s">
        <v>453</v>
      </c>
      <c r="O120" t="s">
        <v>437</v>
      </c>
    </row>
    <row r="121" spans="1:15" x14ac:dyDescent="0.25">
      <c r="A121" t="s">
        <v>161</v>
      </c>
      <c r="B121" t="s">
        <v>526</v>
      </c>
      <c r="C121" t="s">
        <v>451</v>
      </c>
      <c r="D121" t="s">
        <v>452</v>
      </c>
      <c r="E121" t="s">
        <v>388</v>
      </c>
      <c r="F121" t="s">
        <v>388</v>
      </c>
      <c r="G121" t="s">
        <v>388</v>
      </c>
      <c r="H121">
        <v>6456</v>
      </c>
      <c r="I121" t="s">
        <v>233</v>
      </c>
      <c r="J121" t="s">
        <v>438</v>
      </c>
      <c r="K121" t="s">
        <v>431</v>
      </c>
      <c r="L121">
        <v>45.536532999999999</v>
      </c>
      <c r="M121">
        <v>-122.67715</v>
      </c>
      <c r="N121" t="s">
        <v>453</v>
      </c>
      <c r="O121" t="s">
        <v>435</v>
      </c>
    </row>
    <row r="122" spans="1:15" x14ac:dyDescent="0.25">
      <c r="A122" t="s">
        <v>252</v>
      </c>
      <c r="B122" t="s">
        <v>454</v>
      </c>
      <c r="C122" t="s">
        <v>451</v>
      </c>
      <c r="D122" t="s">
        <v>452</v>
      </c>
      <c r="E122" t="s">
        <v>388</v>
      </c>
      <c r="F122" t="s">
        <v>388</v>
      </c>
      <c r="G122" t="s">
        <v>388</v>
      </c>
      <c r="H122">
        <v>6456</v>
      </c>
      <c r="I122" t="s">
        <v>233</v>
      </c>
      <c r="J122" t="s">
        <v>438</v>
      </c>
      <c r="K122" t="s">
        <v>431</v>
      </c>
      <c r="L122">
        <v>45.536532999999999</v>
      </c>
      <c r="M122">
        <v>-122.67715</v>
      </c>
      <c r="N122" t="s">
        <v>453</v>
      </c>
      <c r="O122" t="s">
        <v>435</v>
      </c>
    </row>
    <row r="123" spans="1:15" x14ac:dyDescent="0.25">
      <c r="A123" t="s">
        <v>224</v>
      </c>
      <c r="B123" t="s">
        <v>455</v>
      </c>
      <c r="C123" t="s">
        <v>451</v>
      </c>
      <c r="D123" t="s">
        <v>452</v>
      </c>
      <c r="E123" t="s">
        <v>388</v>
      </c>
      <c r="F123" t="s">
        <v>388</v>
      </c>
      <c r="G123" t="s">
        <v>388</v>
      </c>
      <c r="H123">
        <v>6457</v>
      </c>
      <c r="I123" t="s">
        <v>294</v>
      </c>
      <c r="J123" t="s">
        <v>439</v>
      </c>
      <c r="K123" t="s">
        <v>440</v>
      </c>
      <c r="L123">
        <v>45.436950000000003</v>
      </c>
      <c r="M123">
        <v>-122.64668330000001</v>
      </c>
      <c r="N123" t="s">
        <v>453</v>
      </c>
      <c r="O123" t="s">
        <v>435</v>
      </c>
    </row>
    <row r="124" spans="1:15" x14ac:dyDescent="0.25">
      <c r="A124" t="s">
        <v>222</v>
      </c>
      <c r="B124" t="s">
        <v>527</v>
      </c>
      <c r="C124" t="s">
        <v>451</v>
      </c>
      <c r="D124" t="s">
        <v>452</v>
      </c>
      <c r="E124" t="s">
        <v>388</v>
      </c>
      <c r="F124" t="s">
        <v>388</v>
      </c>
      <c r="G124" t="s">
        <v>388</v>
      </c>
      <c r="H124">
        <v>6457</v>
      </c>
      <c r="I124" t="s">
        <v>294</v>
      </c>
      <c r="J124" t="s">
        <v>439</v>
      </c>
      <c r="K124" t="s">
        <v>440</v>
      </c>
      <c r="L124">
        <v>45.436950000000003</v>
      </c>
      <c r="M124">
        <v>-122.64668330000001</v>
      </c>
      <c r="N124" t="s">
        <v>453</v>
      </c>
      <c r="O124" t="s">
        <v>435</v>
      </c>
    </row>
    <row r="125" spans="1:15" x14ac:dyDescent="0.25">
      <c r="A125" t="s">
        <v>173</v>
      </c>
      <c r="B125" t="s">
        <v>528</v>
      </c>
      <c r="C125" t="s">
        <v>451</v>
      </c>
      <c r="D125" t="s">
        <v>452</v>
      </c>
      <c r="E125" t="s">
        <v>388</v>
      </c>
      <c r="F125" t="s">
        <v>388</v>
      </c>
      <c r="G125" t="s">
        <v>388</v>
      </c>
      <c r="H125" t="s">
        <v>388</v>
      </c>
      <c r="I125" t="s">
        <v>388</v>
      </c>
      <c r="J125" t="s">
        <v>388</v>
      </c>
      <c r="K125" t="s">
        <v>388</v>
      </c>
      <c r="L125" t="s">
        <v>388</v>
      </c>
      <c r="M125" t="s">
        <v>388</v>
      </c>
      <c r="N125" t="s">
        <v>453</v>
      </c>
      <c r="O125" t="s">
        <v>388</v>
      </c>
    </row>
    <row r="126" spans="1:15" x14ac:dyDescent="0.25">
      <c r="A126" t="s">
        <v>169</v>
      </c>
      <c r="B126" t="s">
        <v>529</v>
      </c>
      <c r="C126" t="s">
        <v>451</v>
      </c>
      <c r="D126" t="s">
        <v>452</v>
      </c>
      <c r="E126" t="s">
        <v>388</v>
      </c>
      <c r="F126" t="s">
        <v>388</v>
      </c>
      <c r="G126" t="s">
        <v>388</v>
      </c>
      <c r="H126" t="s">
        <v>388</v>
      </c>
      <c r="I126" t="s">
        <v>388</v>
      </c>
      <c r="J126" t="s">
        <v>388</v>
      </c>
      <c r="K126" t="s">
        <v>388</v>
      </c>
      <c r="L126" t="s">
        <v>388</v>
      </c>
      <c r="M126" t="s">
        <v>388</v>
      </c>
      <c r="N126" t="s">
        <v>453</v>
      </c>
      <c r="O126" t="s">
        <v>388</v>
      </c>
    </row>
    <row r="127" spans="1:15" x14ac:dyDescent="0.25">
      <c r="A127" t="s">
        <v>212</v>
      </c>
      <c r="B127" t="s">
        <v>530</v>
      </c>
      <c r="C127" t="s">
        <v>451</v>
      </c>
      <c r="D127" t="s">
        <v>452</v>
      </c>
      <c r="E127" t="s">
        <v>388</v>
      </c>
      <c r="F127" t="s">
        <v>388</v>
      </c>
      <c r="G127" t="s">
        <v>388</v>
      </c>
      <c r="H127">
        <v>6454</v>
      </c>
      <c r="I127" t="s">
        <v>226</v>
      </c>
      <c r="J127" t="s">
        <v>432</v>
      </c>
      <c r="K127" t="s">
        <v>429</v>
      </c>
      <c r="L127">
        <v>45.6419</v>
      </c>
      <c r="M127">
        <v>-122.77966670000001</v>
      </c>
      <c r="N127" t="s">
        <v>457</v>
      </c>
      <c r="O127" t="s">
        <v>435</v>
      </c>
    </row>
    <row r="128" spans="1:15" x14ac:dyDescent="0.25">
      <c r="A128" t="s">
        <v>247</v>
      </c>
      <c r="B128" t="s">
        <v>456</v>
      </c>
      <c r="C128" t="s">
        <v>451</v>
      </c>
      <c r="D128" t="s">
        <v>452</v>
      </c>
      <c r="E128" t="s">
        <v>388</v>
      </c>
      <c r="F128" t="s">
        <v>388</v>
      </c>
      <c r="G128" t="s">
        <v>388</v>
      </c>
      <c r="H128">
        <v>6455</v>
      </c>
      <c r="I128" t="s">
        <v>163</v>
      </c>
      <c r="J128" t="s">
        <v>436</v>
      </c>
      <c r="K128" t="s">
        <v>400</v>
      </c>
      <c r="L128">
        <v>45.597909999999999</v>
      </c>
      <c r="M128">
        <v>-122.78128</v>
      </c>
      <c r="N128" t="s">
        <v>457</v>
      </c>
      <c r="O128" t="s">
        <v>437</v>
      </c>
    </row>
    <row r="129" spans="1:15" x14ac:dyDescent="0.25">
      <c r="A129" t="s">
        <v>214</v>
      </c>
      <c r="B129" t="s">
        <v>531</v>
      </c>
      <c r="C129" t="s">
        <v>451</v>
      </c>
      <c r="D129" t="s">
        <v>452</v>
      </c>
      <c r="E129" t="s">
        <v>388</v>
      </c>
      <c r="F129" t="s">
        <v>388</v>
      </c>
      <c r="G129" t="s">
        <v>388</v>
      </c>
      <c r="H129">
        <v>6456</v>
      </c>
      <c r="I129" t="s">
        <v>233</v>
      </c>
      <c r="J129" t="s">
        <v>438</v>
      </c>
      <c r="K129" t="s">
        <v>431</v>
      </c>
      <c r="L129">
        <v>45.536532999999999</v>
      </c>
      <c r="M129">
        <v>-122.67715</v>
      </c>
      <c r="N129" t="s">
        <v>457</v>
      </c>
      <c r="O129" t="s">
        <v>435</v>
      </c>
    </row>
    <row r="130" spans="1:15" x14ac:dyDescent="0.25">
      <c r="A130" t="s">
        <v>157</v>
      </c>
      <c r="B130" t="s">
        <v>532</v>
      </c>
      <c r="C130" t="s">
        <v>451</v>
      </c>
      <c r="D130" t="s">
        <v>452</v>
      </c>
      <c r="E130" t="s">
        <v>388</v>
      </c>
      <c r="F130" t="s">
        <v>388</v>
      </c>
      <c r="G130" t="s">
        <v>388</v>
      </c>
      <c r="H130">
        <v>6457</v>
      </c>
      <c r="I130" t="s">
        <v>294</v>
      </c>
      <c r="J130" t="s">
        <v>439</v>
      </c>
      <c r="K130" t="s">
        <v>440</v>
      </c>
      <c r="L130">
        <v>45.436950000000003</v>
      </c>
      <c r="M130">
        <v>-122.64668330000001</v>
      </c>
      <c r="N130" t="s">
        <v>457</v>
      </c>
      <c r="O130" t="s">
        <v>435</v>
      </c>
    </row>
    <row r="131" spans="1:15" x14ac:dyDescent="0.25">
      <c r="A131" t="s">
        <v>208</v>
      </c>
      <c r="B131" t="s">
        <v>533</v>
      </c>
      <c r="C131" t="s">
        <v>451</v>
      </c>
      <c r="D131" t="s">
        <v>452</v>
      </c>
      <c r="E131" t="s">
        <v>388</v>
      </c>
      <c r="F131" t="s">
        <v>388</v>
      </c>
      <c r="G131" t="s">
        <v>388</v>
      </c>
      <c r="H131">
        <v>-1</v>
      </c>
      <c r="I131" t="s">
        <v>388</v>
      </c>
      <c r="J131" t="s">
        <v>388</v>
      </c>
      <c r="K131" t="s">
        <v>388</v>
      </c>
      <c r="L131" t="s">
        <v>388</v>
      </c>
      <c r="M131" t="s">
        <v>388</v>
      </c>
      <c r="N131" t="s">
        <v>457</v>
      </c>
      <c r="O131" t="s">
        <v>388</v>
      </c>
    </row>
    <row r="132" spans="1:15" x14ac:dyDescent="0.25">
      <c r="A132" t="s">
        <v>340</v>
      </c>
      <c r="B132" t="s">
        <v>458</v>
      </c>
      <c r="C132" t="s">
        <v>451</v>
      </c>
      <c r="D132" t="s">
        <v>452</v>
      </c>
      <c r="E132" t="s">
        <v>388</v>
      </c>
      <c r="F132" t="s">
        <v>388</v>
      </c>
      <c r="G132" t="s">
        <v>388</v>
      </c>
      <c r="H132">
        <v>6455</v>
      </c>
      <c r="I132" t="s">
        <v>163</v>
      </c>
      <c r="J132" t="s">
        <v>436</v>
      </c>
      <c r="K132" t="s">
        <v>400</v>
      </c>
      <c r="L132">
        <v>45.597909999999999</v>
      </c>
      <c r="M132">
        <v>-122.78128</v>
      </c>
      <c r="N132" t="s">
        <v>453</v>
      </c>
      <c r="O132" t="s">
        <v>437</v>
      </c>
    </row>
    <row r="133" spans="1:15" x14ac:dyDescent="0.25">
      <c r="A133" t="s">
        <v>355</v>
      </c>
      <c r="B133" t="s">
        <v>459</v>
      </c>
      <c r="C133" t="s">
        <v>451</v>
      </c>
      <c r="D133" t="s">
        <v>452</v>
      </c>
      <c r="E133" t="s">
        <v>388</v>
      </c>
      <c r="F133" t="s">
        <v>388</v>
      </c>
      <c r="G133" t="s">
        <v>388</v>
      </c>
      <c r="H133">
        <v>6455</v>
      </c>
      <c r="I133" t="s">
        <v>163</v>
      </c>
      <c r="J133" t="s">
        <v>436</v>
      </c>
      <c r="K133" t="s">
        <v>400</v>
      </c>
      <c r="L133">
        <v>45.597909999999999</v>
      </c>
      <c r="M133">
        <v>-122.78128</v>
      </c>
      <c r="N133" t="s">
        <v>453</v>
      </c>
      <c r="O133" t="s">
        <v>437</v>
      </c>
    </row>
    <row r="134" spans="1:15" x14ac:dyDescent="0.25">
      <c r="A134" t="s">
        <v>323</v>
      </c>
      <c r="B134" t="s">
        <v>496</v>
      </c>
      <c r="C134" t="s">
        <v>451</v>
      </c>
      <c r="D134" t="s">
        <v>452</v>
      </c>
      <c r="E134" t="s">
        <v>388</v>
      </c>
      <c r="F134" t="s">
        <v>388</v>
      </c>
      <c r="G134" t="s">
        <v>388</v>
      </c>
      <c r="H134">
        <v>6455</v>
      </c>
      <c r="I134" t="s">
        <v>163</v>
      </c>
      <c r="J134" t="s">
        <v>436</v>
      </c>
      <c r="K134" t="s">
        <v>400</v>
      </c>
      <c r="L134">
        <v>45.597909999999999</v>
      </c>
      <c r="M134">
        <v>-122.78128</v>
      </c>
      <c r="N134" t="s">
        <v>453</v>
      </c>
      <c r="O134" t="s">
        <v>437</v>
      </c>
    </row>
    <row r="135" spans="1:15" x14ac:dyDescent="0.25">
      <c r="A135" t="s">
        <v>371</v>
      </c>
      <c r="B135" t="s">
        <v>501</v>
      </c>
      <c r="C135" t="s">
        <v>451</v>
      </c>
      <c r="D135" t="s">
        <v>452</v>
      </c>
      <c r="E135" t="s">
        <v>388</v>
      </c>
      <c r="F135" t="s">
        <v>388</v>
      </c>
      <c r="G135" t="s">
        <v>388</v>
      </c>
      <c r="H135">
        <v>6455</v>
      </c>
      <c r="I135" t="s">
        <v>163</v>
      </c>
      <c r="J135" t="s">
        <v>436</v>
      </c>
      <c r="K135" t="s">
        <v>400</v>
      </c>
      <c r="L135">
        <v>45.597909999999999</v>
      </c>
      <c r="M135">
        <v>-122.78128</v>
      </c>
      <c r="N135" t="s">
        <v>457</v>
      </c>
      <c r="O135" t="s">
        <v>437</v>
      </c>
    </row>
    <row r="136" spans="1:15" x14ac:dyDescent="0.25">
      <c r="A136" t="s">
        <v>185</v>
      </c>
      <c r="B136" t="s">
        <v>468</v>
      </c>
      <c r="C136" t="s">
        <v>451</v>
      </c>
      <c r="D136" t="s">
        <v>452</v>
      </c>
      <c r="E136" t="s">
        <v>388</v>
      </c>
      <c r="F136" t="s">
        <v>388</v>
      </c>
      <c r="G136" t="s">
        <v>388</v>
      </c>
      <c r="H136">
        <v>6454</v>
      </c>
      <c r="I136" t="s">
        <v>226</v>
      </c>
      <c r="J136" t="s">
        <v>432</v>
      </c>
      <c r="K136" t="s">
        <v>429</v>
      </c>
      <c r="L136">
        <v>45.6419</v>
      </c>
      <c r="M136">
        <v>-122.77966670000001</v>
      </c>
      <c r="N136" t="s">
        <v>484</v>
      </c>
      <c r="O136" t="s">
        <v>435</v>
      </c>
    </row>
    <row r="137" spans="1:15" x14ac:dyDescent="0.25">
      <c r="A137" t="s">
        <v>202</v>
      </c>
      <c r="B137" t="s">
        <v>469</v>
      </c>
      <c r="C137" t="s">
        <v>451</v>
      </c>
      <c r="D137" t="s">
        <v>452</v>
      </c>
      <c r="E137" t="s">
        <v>388</v>
      </c>
      <c r="F137" t="s">
        <v>388</v>
      </c>
      <c r="G137" t="s">
        <v>388</v>
      </c>
      <c r="H137">
        <v>6454</v>
      </c>
      <c r="I137" t="s">
        <v>226</v>
      </c>
      <c r="J137" t="s">
        <v>432</v>
      </c>
      <c r="K137" t="s">
        <v>429</v>
      </c>
      <c r="L137">
        <v>45.6419</v>
      </c>
      <c r="M137">
        <v>-122.77966670000001</v>
      </c>
      <c r="N137" t="s">
        <v>484</v>
      </c>
      <c r="O137" t="s">
        <v>435</v>
      </c>
    </row>
    <row r="138" spans="1:15" x14ac:dyDescent="0.25">
      <c r="A138" t="s">
        <v>188</v>
      </c>
      <c r="B138" t="s">
        <v>460</v>
      </c>
      <c r="C138" t="s">
        <v>451</v>
      </c>
      <c r="D138" t="s">
        <v>452</v>
      </c>
      <c r="E138" t="s">
        <v>388</v>
      </c>
      <c r="F138" t="s">
        <v>388</v>
      </c>
      <c r="G138" t="s">
        <v>388</v>
      </c>
      <c r="H138">
        <v>6454</v>
      </c>
      <c r="I138" t="s">
        <v>226</v>
      </c>
      <c r="J138" t="s">
        <v>432</v>
      </c>
      <c r="K138" t="s">
        <v>429</v>
      </c>
      <c r="L138">
        <v>45.6419</v>
      </c>
      <c r="M138">
        <v>-122.77966670000001</v>
      </c>
      <c r="N138" t="s">
        <v>484</v>
      </c>
      <c r="O138" t="s">
        <v>435</v>
      </c>
    </row>
    <row r="139" spans="1:15" x14ac:dyDescent="0.25">
      <c r="A139" t="s">
        <v>250</v>
      </c>
      <c r="B139" t="s">
        <v>502</v>
      </c>
      <c r="C139" t="s">
        <v>451</v>
      </c>
      <c r="D139" t="s">
        <v>452</v>
      </c>
      <c r="E139" t="s">
        <v>388</v>
      </c>
      <c r="F139" t="s">
        <v>388</v>
      </c>
      <c r="G139" t="s">
        <v>388</v>
      </c>
      <c r="H139">
        <v>6454</v>
      </c>
      <c r="I139" t="s">
        <v>226</v>
      </c>
      <c r="J139" t="s">
        <v>432</v>
      </c>
      <c r="K139" t="s">
        <v>429</v>
      </c>
      <c r="L139">
        <v>45.6419</v>
      </c>
      <c r="M139">
        <v>-122.77966670000001</v>
      </c>
      <c r="N139" t="s">
        <v>457</v>
      </c>
      <c r="O139" t="s">
        <v>435</v>
      </c>
    </row>
    <row r="140" spans="1:15" x14ac:dyDescent="0.25">
      <c r="A140" t="s">
        <v>204</v>
      </c>
      <c r="B140" t="s">
        <v>534</v>
      </c>
      <c r="C140" t="s">
        <v>451</v>
      </c>
      <c r="D140" t="s">
        <v>452</v>
      </c>
      <c r="E140" t="s">
        <v>388</v>
      </c>
      <c r="F140" t="s">
        <v>388</v>
      </c>
      <c r="G140" t="s">
        <v>388</v>
      </c>
      <c r="H140">
        <v>6456</v>
      </c>
      <c r="I140" t="s">
        <v>233</v>
      </c>
      <c r="J140" t="s">
        <v>438</v>
      </c>
      <c r="K140" t="s">
        <v>431</v>
      </c>
      <c r="L140">
        <v>45.536532999999999</v>
      </c>
      <c r="M140">
        <v>-122.67715</v>
      </c>
      <c r="N140" t="s">
        <v>484</v>
      </c>
      <c r="O140" t="s">
        <v>435</v>
      </c>
    </row>
    <row r="141" spans="1:15" x14ac:dyDescent="0.25">
      <c r="A141" t="s">
        <v>183</v>
      </c>
      <c r="B141" t="s">
        <v>535</v>
      </c>
      <c r="C141" t="s">
        <v>451</v>
      </c>
      <c r="D141" t="s">
        <v>452</v>
      </c>
      <c r="E141" t="s">
        <v>388</v>
      </c>
      <c r="F141" t="s">
        <v>388</v>
      </c>
      <c r="G141" t="s">
        <v>388</v>
      </c>
      <c r="H141">
        <v>6456</v>
      </c>
      <c r="I141" t="s">
        <v>233</v>
      </c>
      <c r="J141" t="s">
        <v>438</v>
      </c>
      <c r="K141" t="s">
        <v>431</v>
      </c>
      <c r="L141">
        <v>45.536532999999999</v>
      </c>
      <c r="M141">
        <v>-122.67715</v>
      </c>
      <c r="N141" t="s">
        <v>484</v>
      </c>
      <c r="O141" t="s">
        <v>435</v>
      </c>
    </row>
    <row r="142" spans="1:15" x14ac:dyDescent="0.25">
      <c r="A142" t="s">
        <v>257</v>
      </c>
      <c r="B142" t="s">
        <v>463</v>
      </c>
      <c r="C142" t="s">
        <v>451</v>
      </c>
      <c r="D142" t="s">
        <v>452</v>
      </c>
      <c r="E142" t="s">
        <v>388</v>
      </c>
      <c r="F142" t="s">
        <v>388</v>
      </c>
      <c r="G142" t="s">
        <v>388</v>
      </c>
      <c r="H142">
        <v>6456</v>
      </c>
      <c r="I142" t="s">
        <v>233</v>
      </c>
      <c r="J142" t="s">
        <v>438</v>
      </c>
      <c r="K142" t="s">
        <v>431</v>
      </c>
      <c r="L142">
        <v>45.536532999999999</v>
      </c>
      <c r="M142">
        <v>-122.67715</v>
      </c>
      <c r="N142" t="s">
        <v>484</v>
      </c>
      <c r="O142" t="s">
        <v>435</v>
      </c>
    </row>
    <row r="143" spans="1:15" x14ac:dyDescent="0.25">
      <c r="A143" t="s">
        <v>190</v>
      </c>
      <c r="B143" t="s">
        <v>536</v>
      </c>
      <c r="C143" t="s">
        <v>451</v>
      </c>
      <c r="D143" t="s">
        <v>452</v>
      </c>
      <c r="E143" t="s">
        <v>388</v>
      </c>
      <c r="F143" t="s">
        <v>388</v>
      </c>
      <c r="G143" t="s">
        <v>388</v>
      </c>
      <c r="H143">
        <v>6456</v>
      </c>
      <c r="I143" t="s">
        <v>233</v>
      </c>
      <c r="J143" t="s">
        <v>438</v>
      </c>
      <c r="K143" t="s">
        <v>431</v>
      </c>
      <c r="L143">
        <v>45.536532999999999</v>
      </c>
      <c r="M143">
        <v>-122.67715</v>
      </c>
      <c r="N143" t="s">
        <v>457</v>
      </c>
      <c r="O143" t="s">
        <v>435</v>
      </c>
    </row>
    <row r="144" spans="1:15" x14ac:dyDescent="0.25">
      <c r="A144" t="s">
        <v>149</v>
      </c>
      <c r="B144" t="s">
        <v>473</v>
      </c>
      <c r="C144" t="s">
        <v>451</v>
      </c>
      <c r="D144" t="s">
        <v>452</v>
      </c>
      <c r="E144" t="s">
        <v>388</v>
      </c>
      <c r="F144" t="s">
        <v>388</v>
      </c>
      <c r="G144" t="s">
        <v>388</v>
      </c>
      <c r="H144">
        <v>6457</v>
      </c>
      <c r="I144" t="s">
        <v>294</v>
      </c>
      <c r="J144" t="s">
        <v>439</v>
      </c>
      <c r="K144" t="s">
        <v>440</v>
      </c>
      <c r="L144">
        <v>45.436950000000003</v>
      </c>
      <c r="M144">
        <v>-122.64668330000001</v>
      </c>
      <c r="N144" t="s">
        <v>484</v>
      </c>
      <c r="O144" t="s">
        <v>435</v>
      </c>
    </row>
    <row r="145" spans="1:15" x14ac:dyDescent="0.25">
      <c r="A145" t="s">
        <v>218</v>
      </c>
      <c r="B145" t="s">
        <v>474</v>
      </c>
      <c r="C145" t="s">
        <v>451</v>
      </c>
      <c r="D145" t="s">
        <v>452</v>
      </c>
      <c r="E145" t="s">
        <v>388</v>
      </c>
      <c r="F145" t="s">
        <v>388</v>
      </c>
      <c r="G145" t="s">
        <v>388</v>
      </c>
      <c r="H145">
        <v>6457</v>
      </c>
      <c r="I145" t="s">
        <v>294</v>
      </c>
      <c r="J145" t="s">
        <v>439</v>
      </c>
      <c r="K145" t="s">
        <v>440</v>
      </c>
      <c r="L145">
        <v>45.436950000000003</v>
      </c>
      <c r="M145">
        <v>-122.64668330000001</v>
      </c>
      <c r="N145" t="s">
        <v>484</v>
      </c>
      <c r="O145" t="s">
        <v>435</v>
      </c>
    </row>
    <row r="146" spans="1:15" x14ac:dyDescent="0.25">
      <c r="A146" t="s">
        <v>177</v>
      </c>
      <c r="B146" t="s">
        <v>475</v>
      </c>
      <c r="C146" t="s">
        <v>451</v>
      </c>
      <c r="D146" t="s">
        <v>452</v>
      </c>
      <c r="E146" t="s">
        <v>388</v>
      </c>
      <c r="F146" t="s">
        <v>388</v>
      </c>
      <c r="G146" t="s">
        <v>388</v>
      </c>
      <c r="H146">
        <v>6457</v>
      </c>
      <c r="I146" t="s">
        <v>294</v>
      </c>
      <c r="J146" t="s">
        <v>439</v>
      </c>
      <c r="K146" t="s">
        <v>440</v>
      </c>
      <c r="L146">
        <v>45.436950000000003</v>
      </c>
      <c r="M146">
        <v>-122.64668330000001</v>
      </c>
      <c r="N146" t="s">
        <v>484</v>
      </c>
      <c r="O146" t="s">
        <v>435</v>
      </c>
    </row>
    <row r="147" spans="1:15" x14ac:dyDescent="0.25">
      <c r="A147" t="s">
        <v>245</v>
      </c>
      <c r="B147" t="s">
        <v>503</v>
      </c>
      <c r="C147" t="s">
        <v>451</v>
      </c>
      <c r="D147" t="s">
        <v>452</v>
      </c>
      <c r="E147" t="s">
        <v>388</v>
      </c>
      <c r="F147" t="s">
        <v>388</v>
      </c>
      <c r="G147" t="s">
        <v>388</v>
      </c>
      <c r="H147">
        <v>6457</v>
      </c>
      <c r="I147" t="s">
        <v>294</v>
      </c>
      <c r="J147" t="s">
        <v>439</v>
      </c>
      <c r="K147" t="s">
        <v>440</v>
      </c>
      <c r="L147">
        <v>45.436950000000003</v>
      </c>
      <c r="M147">
        <v>-122.64668330000001</v>
      </c>
      <c r="N147" t="s">
        <v>457</v>
      </c>
      <c r="O147" t="s">
        <v>435</v>
      </c>
    </row>
    <row r="148" spans="1:15" x14ac:dyDescent="0.25">
      <c r="A148" t="s">
        <v>237</v>
      </c>
      <c r="B148" t="s">
        <v>504</v>
      </c>
      <c r="C148" t="s">
        <v>451</v>
      </c>
      <c r="D148" t="s">
        <v>452</v>
      </c>
      <c r="E148" t="s">
        <v>388</v>
      </c>
      <c r="F148" t="s">
        <v>388</v>
      </c>
      <c r="G148" t="s">
        <v>388</v>
      </c>
      <c r="H148" t="s">
        <v>388</v>
      </c>
      <c r="I148" t="s">
        <v>388</v>
      </c>
      <c r="J148" t="s">
        <v>388</v>
      </c>
      <c r="K148" t="s">
        <v>388</v>
      </c>
      <c r="L148" t="s">
        <v>388</v>
      </c>
      <c r="M148" t="s">
        <v>388</v>
      </c>
      <c r="N148" t="s">
        <v>457</v>
      </c>
      <c r="O148" t="s">
        <v>388</v>
      </c>
    </row>
    <row r="149" spans="1:15" x14ac:dyDescent="0.25">
      <c r="A149" t="s">
        <v>84</v>
      </c>
      <c r="B149" t="s">
        <v>458</v>
      </c>
      <c r="C149" t="s">
        <v>451</v>
      </c>
      <c r="D149" t="s">
        <v>452</v>
      </c>
      <c r="E149" t="s">
        <v>400</v>
      </c>
      <c r="F149">
        <v>45.597909999999999</v>
      </c>
      <c r="G149">
        <v>-122.78128</v>
      </c>
      <c r="H149">
        <v>6455</v>
      </c>
      <c r="I149" t="s">
        <v>163</v>
      </c>
      <c r="J149" t="s">
        <v>436</v>
      </c>
      <c r="K149" t="s">
        <v>400</v>
      </c>
      <c r="L149">
        <v>45.597909999999999</v>
      </c>
      <c r="M149">
        <v>-122.78128</v>
      </c>
      <c r="N149" t="s">
        <v>484</v>
      </c>
      <c r="O149" t="s">
        <v>437</v>
      </c>
    </row>
    <row r="150" spans="1:15" x14ac:dyDescent="0.25">
      <c r="A150" t="s">
        <v>231</v>
      </c>
      <c r="B150" t="s">
        <v>459</v>
      </c>
      <c r="C150" t="s">
        <v>451</v>
      </c>
      <c r="D150" t="s">
        <v>452</v>
      </c>
      <c r="E150" t="s">
        <v>400</v>
      </c>
      <c r="F150">
        <v>45.597909999999999</v>
      </c>
      <c r="G150">
        <v>-122.78128</v>
      </c>
      <c r="H150">
        <v>6455</v>
      </c>
      <c r="I150" t="s">
        <v>163</v>
      </c>
      <c r="J150" t="s">
        <v>436</v>
      </c>
      <c r="K150" t="s">
        <v>400</v>
      </c>
      <c r="L150">
        <v>45.597909999999999</v>
      </c>
      <c r="M150">
        <v>-122.78128</v>
      </c>
      <c r="N150" t="s">
        <v>484</v>
      </c>
      <c r="O150" t="s">
        <v>437</v>
      </c>
    </row>
    <row r="151" spans="1:15" x14ac:dyDescent="0.25">
      <c r="A151" t="s">
        <v>239</v>
      </c>
      <c r="B151" t="s">
        <v>496</v>
      </c>
      <c r="C151" t="s">
        <v>451</v>
      </c>
      <c r="D151" t="s">
        <v>452</v>
      </c>
      <c r="E151" t="s">
        <v>400</v>
      </c>
      <c r="F151">
        <v>45.597909999999999</v>
      </c>
      <c r="G151">
        <v>-122.78128</v>
      </c>
      <c r="H151">
        <v>6455</v>
      </c>
      <c r="I151" t="s">
        <v>163</v>
      </c>
      <c r="J151" t="s">
        <v>436</v>
      </c>
      <c r="K151" t="s">
        <v>400</v>
      </c>
      <c r="L151">
        <v>45.597909999999999</v>
      </c>
      <c r="M151">
        <v>-122.78128</v>
      </c>
      <c r="N151" t="s">
        <v>484</v>
      </c>
      <c r="O151" t="s">
        <v>437</v>
      </c>
    </row>
    <row r="152" spans="1:15" x14ac:dyDescent="0.25">
      <c r="A152" t="s">
        <v>228</v>
      </c>
      <c r="B152" t="s">
        <v>497</v>
      </c>
      <c r="C152" t="s">
        <v>451</v>
      </c>
      <c r="D152" t="s">
        <v>452</v>
      </c>
      <c r="E152" t="s">
        <v>400</v>
      </c>
      <c r="F152">
        <v>45.597909999999999</v>
      </c>
      <c r="G152">
        <v>-122.78128</v>
      </c>
      <c r="H152">
        <v>7971</v>
      </c>
      <c r="I152" t="s">
        <v>231</v>
      </c>
      <c r="J152" t="s">
        <v>459</v>
      </c>
      <c r="K152" t="s">
        <v>400</v>
      </c>
      <c r="L152">
        <v>45.597909999999999</v>
      </c>
      <c r="M152">
        <v>-122.78128</v>
      </c>
      <c r="N152" t="s">
        <v>484</v>
      </c>
      <c r="O152" t="s">
        <v>484</v>
      </c>
    </row>
    <row r="153" spans="1:15" x14ac:dyDescent="0.25">
      <c r="A153" t="s">
        <v>192</v>
      </c>
      <c r="B153" t="s">
        <v>537</v>
      </c>
      <c r="C153" t="s">
        <v>451</v>
      </c>
      <c r="D153" t="s">
        <v>452</v>
      </c>
      <c r="E153" t="s">
        <v>400</v>
      </c>
      <c r="F153">
        <v>45.597909999999999</v>
      </c>
      <c r="G153">
        <v>-122.78128</v>
      </c>
      <c r="H153">
        <v>7971</v>
      </c>
      <c r="I153" t="s">
        <v>231</v>
      </c>
      <c r="J153" t="s">
        <v>459</v>
      </c>
      <c r="K153" t="s">
        <v>400</v>
      </c>
      <c r="L153">
        <v>45.597909999999999</v>
      </c>
      <c r="M153">
        <v>-122.78128</v>
      </c>
      <c r="N153" t="s">
        <v>484</v>
      </c>
      <c r="O153" t="s">
        <v>484</v>
      </c>
    </row>
    <row r="154" spans="1:15" x14ac:dyDescent="0.25">
      <c r="A154" t="s">
        <v>216</v>
      </c>
      <c r="B154" t="s">
        <v>538</v>
      </c>
      <c r="C154" t="s">
        <v>451</v>
      </c>
      <c r="D154" t="s">
        <v>452</v>
      </c>
      <c r="E154" t="s">
        <v>400</v>
      </c>
      <c r="F154">
        <v>45.597909999999999</v>
      </c>
      <c r="G154">
        <v>-122.78128</v>
      </c>
      <c r="H154">
        <v>7971</v>
      </c>
      <c r="I154" t="s">
        <v>231</v>
      </c>
      <c r="J154" t="s">
        <v>459</v>
      </c>
      <c r="K154" t="s">
        <v>400</v>
      </c>
      <c r="L154">
        <v>45.597909999999999</v>
      </c>
      <c r="M154">
        <v>-122.78128</v>
      </c>
      <c r="N154" t="s">
        <v>484</v>
      </c>
      <c r="O154" t="s">
        <v>484</v>
      </c>
    </row>
    <row r="155" spans="1:15" x14ac:dyDescent="0.25">
      <c r="A155" t="s">
        <v>175</v>
      </c>
      <c r="B155" t="s">
        <v>539</v>
      </c>
      <c r="C155" t="s">
        <v>451</v>
      </c>
      <c r="D155" t="s">
        <v>452</v>
      </c>
      <c r="E155" t="s">
        <v>400</v>
      </c>
      <c r="F155">
        <v>45.597909999999999</v>
      </c>
      <c r="G155">
        <v>-122.78128</v>
      </c>
      <c r="H155">
        <v>7971</v>
      </c>
      <c r="I155" t="s">
        <v>231</v>
      </c>
      <c r="J155" t="s">
        <v>459</v>
      </c>
      <c r="K155" t="s">
        <v>400</v>
      </c>
      <c r="L155">
        <v>45.597909999999999</v>
      </c>
      <c r="M155">
        <v>-122.78128</v>
      </c>
      <c r="N155" t="s">
        <v>484</v>
      </c>
      <c r="O155" t="s">
        <v>484</v>
      </c>
    </row>
    <row r="156" spans="1:15" x14ac:dyDescent="0.25">
      <c r="A156" t="s">
        <v>151</v>
      </c>
      <c r="B156" t="s">
        <v>540</v>
      </c>
      <c r="C156" t="s">
        <v>451</v>
      </c>
      <c r="D156" t="s">
        <v>452</v>
      </c>
      <c r="E156" t="s">
        <v>400</v>
      </c>
      <c r="F156">
        <v>45.597909999999999</v>
      </c>
      <c r="G156">
        <v>-122.78128</v>
      </c>
      <c r="H156" t="s">
        <v>388</v>
      </c>
      <c r="I156" t="s">
        <v>388</v>
      </c>
      <c r="J156" t="s">
        <v>388</v>
      </c>
      <c r="K156" t="s">
        <v>388</v>
      </c>
      <c r="L156" t="s">
        <v>388</v>
      </c>
      <c r="M156" t="s">
        <v>388</v>
      </c>
      <c r="N156" t="s">
        <v>388</v>
      </c>
      <c r="O156" t="s">
        <v>388</v>
      </c>
    </row>
    <row r="157" spans="1:15" x14ac:dyDescent="0.25">
      <c r="A157" t="s">
        <v>375</v>
      </c>
      <c r="B157" t="s">
        <v>498</v>
      </c>
      <c r="C157" t="s">
        <v>451</v>
      </c>
      <c r="D157" t="s">
        <v>452</v>
      </c>
      <c r="E157" t="s">
        <v>388</v>
      </c>
      <c r="F157" t="s">
        <v>388</v>
      </c>
      <c r="G157" t="s">
        <v>388</v>
      </c>
      <c r="H157" t="s">
        <v>388</v>
      </c>
      <c r="I157" t="s">
        <v>388</v>
      </c>
      <c r="J157" t="s">
        <v>388</v>
      </c>
      <c r="K157" t="s">
        <v>388</v>
      </c>
      <c r="L157" t="s">
        <v>388</v>
      </c>
      <c r="M157" t="s">
        <v>388</v>
      </c>
      <c r="N157" t="s">
        <v>457</v>
      </c>
      <c r="O157" t="s">
        <v>388</v>
      </c>
    </row>
    <row r="158" spans="1:15" x14ac:dyDescent="0.25">
      <c r="A158" t="s">
        <v>321</v>
      </c>
      <c r="B158" t="s">
        <v>499</v>
      </c>
      <c r="C158" t="s">
        <v>451</v>
      </c>
      <c r="D158" t="s">
        <v>452</v>
      </c>
      <c r="E158" t="s">
        <v>388</v>
      </c>
      <c r="F158" t="s">
        <v>388</v>
      </c>
      <c r="G158" t="s">
        <v>388</v>
      </c>
      <c r="H158" t="s">
        <v>388</v>
      </c>
      <c r="I158" t="s">
        <v>388</v>
      </c>
      <c r="J158" t="s">
        <v>388</v>
      </c>
      <c r="K158" t="s">
        <v>388</v>
      </c>
      <c r="L158" t="s">
        <v>388</v>
      </c>
      <c r="M158" t="s">
        <v>388</v>
      </c>
      <c r="N158" t="s">
        <v>457</v>
      </c>
      <c r="O158" t="s">
        <v>388</v>
      </c>
    </row>
    <row r="159" spans="1:15" x14ac:dyDescent="0.25">
      <c r="A159" t="s">
        <v>298</v>
      </c>
      <c r="B159" t="s">
        <v>500</v>
      </c>
      <c r="C159" t="s">
        <v>451</v>
      </c>
      <c r="D159" t="s">
        <v>452</v>
      </c>
      <c r="E159" t="s">
        <v>388</v>
      </c>
      <c r="F159" t="s">
        <v>388</v>
      </c>
      <c r="G159" t="s">
        <v>388</v>
      </c>
      <c r="H159" t="s">
        <v>388</v>
      </c>
      <c r="I159" t="s">
        <v>388</v>
      </c>
      <c r="J159" t="s">
        <v>388</v>
      </c>
      <c r="K159" t="s">
        <v>388</v>
      </c>
      <c r="L159" t="s">
        <v>388</v>
      </c>
      <c r="M159" t="s">
        <v>388</v>
      </c>
      <c r="N159" t="s">
        <v>457</v>
      </c>
      <c r="O159" t="s">
        <v>388</v>
      </c>
    </row>
    <row r="160" spans="1:15" x14ac:dyDescent="0.25">
      <c r="A160" t="s">
        <v>300</v>
      </c>
      <c r="B160" t="s">
        <v>467</v>
      </c>
      <c r="C160" t="s">
        <v>451</v>
      </c>
      <c r="D160" t="s">
        <v>452</v>
      </c>
      <c r="E160" t="s">
        <v>388</v>
      </c>
      <c r="F160" t="s">
        <v>388</v>
      </c>
      <c r="G160" t="s">
        <v>388</v>
      </c>
      <c r="H160" t="s">
        <v>388</v>
      </c>
      <c r="I160" t="s">
        <v>388</v>
      </c>
      <c r="J160" t="s">
        <v>388</v>
      </c>
      <c r="K160" t="s">
        <v>388</v>
      </c>
      <c r="L160" t="s">
        <v>388</v>
      </c>
      <c r="M160" t="s">
        <v>388</v>
      </c>
      <c r="N160" t="s">
        <v>388</v>
      </c>
      <c r="O160" t="s">
        <v>388</v>
      </c>
    </row>
    <row r="161" spans="1:15" x14ac:dyDescent="0.25">
      <c r="A161" t="s">
        <v>284</v>
      </c>
      <c r="B161" t="s">
        <v>441</v>
      </c>
      <c r="C161" t="s">
        <v>442</v>
      </c>
      <c r="D161" t="s">
        <v>443</v>
      </c>
      <c r="E161" t="s">
        <v>388</v>
      </c>
      <c r="F161" t="s">
        <v>388</v>
      </c>
      <c r="G161" t="s">
        <v>388</v>
      </c>
      <c r="H161" t="s">
        <v>388</v>
      </c>
      <c r="I161" t="s">
        <v>388</v>
      </c>
      <c r="J161" t="s">
        <v>388</v>
      </c>
      <c r="K161" t="s">
        <v>388</v>
      </c>
      <c r="L161" t="s">
        <v>388</v>
      </c>
      <c r="M161" t="s">
        <v>388</v>
      </c>
      <c r="N161" t="s">
        <v>388</v>
      </c>
      <c r="O161" t="s">
        <v>388</v>
      </c>
    </row>
    <row r="162" spans="1:15" x14ac:dyDescent="0.25">
      <c r="A162" t="s">
        <v>349</v>
      </c>
      <c r="B162" t="s">
        <v>468</v>
      </c>
      <c r="C162" t="s">
        <v>451</v>
      </c>
      <c r="D162" t="s">
        <v>452</v>
      </c>
      <c r="E162" t="s">
        <v>429</v>
      </c>
      <c r="F162">
        <v>45.6419</v>
      </c>
      <c r="G162">
        <v>-122.77966670000001</v>
      </c>
      <c r="H162">
        <v>6454</v>
      </c>
      <c r="I162" t="s">
        <v>226</v>
      </c>
      <c r="J162" t="s">
        <v>432</v>
      </c>
      <c r="K162" t="s">
        <v>429</v>
      </c>
      <c r="L162">
        <v>45.6419</v>
      </c>
      <c r="M162">
        <v>-122.77966670000001</v>
      </c>
      <c r="N162" t="s">
        <v>461</v>
      </c>
      <c r="O162" t="s">
        <v>435</v>
      </c>
    </row>
    <row r="163" spans="1:15" x14ac:dyDescent="0.25">
      <c r="A163" t="s">
        <v>327</v>
      </c>
      <c r="B163" t="s">
        <v>469</v>
      </c>
      <c r="C163" t="s">
        <v>451</v>
      </c>
      <c r="D163" t="s">
        <v>452</v>
      </c>
      <c r="E163" t="s">
        <v>429</v>
      </c>
      <c r="F163">
        <v>45.6419</v>
      </c>
      <c r="G163">
        <v>-122.77966670000001</v>
      </c>
      <c r="H163">
        <v>6454</v>
      </c>
      <c r="I163" t="s">
        <v>226</v>
      </c>
      <c r="J163" t="s">
        <v>432</v>
      </c>
      <c r="K163" t="s">
        <v>429</v>
      </c>
      <c r="L163">
        <v>45.6419</v>
      </c>
      <c r="M163">
        <v>-122.77966670000001</v>
      </c>
      <c r="N163" t="s">
        <v>461</v>
      </c>
      <c r="O163" t="s">
        <v>435</v>
      </c>
    </row>
    <row r="164" spans="1:15" x14ac:dyDescent="0.25">
      <c r="A164" t="s">
        <v>336</v>
      </c>
      <c r="B164" t="s">
        <v>460</v>
      </c>
      <c r="C164" t="s">
        <v>451</v>
      </c>
      <c r="D164" t="s">
        <v>452</v>
      </c>
      <c r="E164" t="s">
        <v>429</v>
      </c>
      <c r="F164">
        <v>45.6419</v>
      </c>
      <c r="G164">
        <v>-122.77966670000001</v>
      </c>
      <c r="H164">
        <v>6454</v>
      </c>
      <c r="I164" t="s">
        <v>226</v>
      </c>
      <c r="J164" t="s">
        <v>432</v>
      </c>
      <c r="K164" t="s">
        <v>429</v>
      </c>
      <c r="L164">
        <v>45.6419</v>
      </c>
      <c r="M164">
        <v>-122.77966670000001</v>
      </c>
      <c r="N164" t="s">
        <v>461</v>
      </c>
      <c r="O164" t="s">
        <v>435</v>
      </c>
    </row>
    <row r="165" spans="1:15" x14ac:dyDescent="0.25">
      <c r="A165" t="s">
        <v>82</v>
      </c>
      <c r="B165" t="s">
        <v>534</v>
      </c>
      <c r="C165" t="s">
        <v>451</v>
      </c>
      <c r="D165" t="s">
        <v>452</v>
      </c>
      <c r="E165" t="s">
        <v>431</v>
      </c>
      <c r="F165">
        <v>45.536532999999999</v>
      </c>
      <c r="G165">
        <v>-122.67715</v>
      </c>
      <c r="H165">
        <v>6456</v>
      </c>
      <c r="I165" t="s">
        <v>233</v>
      </c>
      <c r="J165" t="s">
        <v>438</v>
      </c>
      <c r="K165" t="s">
        <v>431</v>
      </c>
      <c r="L165">
        <v>45.536532999999999</v>
      </c>
      <c r="M165">
        <v>-122.67715</v>
      </c>
      <c r="N165" t="s">
        <v>461</v>
      </c>
      <c r="O165" t="s">
        <v>435</v>
      </c>
    </row>
    <row r="166" spans="1:15" x14ac:dyDescent="0.25">
      <c r="A166" t="s">
        <v>310</v>
      </c>
      <c r="B166" t="s">
        <v>462</v>
      </c>
      <c r="C166" t="s">
        <v>451</v>
      </c>
      <c r="D166" t="s">
        <v>452</v>
      </c>
      <c r="E166" t="s">
        <v>431</v>
      </c>
      <c r="F166">
        <v>45.536532999999999</v>
      </c>
      <c r="G166">
        <v>-122.67715</v>
      </c>
      <c r="H166">
        <v>6456</v>
      </c>
      <c r="I166" t="s">
        <v>233</v>
      </c>
      <c r="J166" t="s">
        <v>438</v>
      </c>
      <c r="K166" t="s">
        <v>431</v>
      </c>
      <c r="L166">
        <v>45.536532999999999</v>
      </c>
      <c r="M166">
        <v>-122.67715</v>
      </c>
      <c r="N166" t="s">
        <v>461</v>
      </c>
      <c r="O166" t="s">
        <v>435</v>
      </c>
    </row>
    <row r="167" spans="1:15" x14ac:dyDescent="0.25">
      <c r="A167" t="s">
        <v>304</v>
      </c>
      <c r="B167" t="s">
        <v>463</v>
      </c>
      <c r="C167" t="s">
        <v>451</v>
      </c>
      <c r="D167" t="s">
        <v>452</v>
      </c>
      <c r="E167" t="s">
        <v>431</v>
      </c>
      <c r="F167">
        <v>45.536532999999999</v>
      </c>
      <c r="G167">
        <v>-122.67715</v>
      </c>
      <c r="H167">
        <v>6456</v>
      </c>
      <c r="I167" t="s">
        <v>233</v>
      </c>
      <c r="J167" t="s">
        <v>438</v>
      </c>
      <c r="K167" t="s">
        <v>431</v>
      </c>
      <c r="L167">
        <v>45.536532999999999</v>
      </c>
      <c r="M167">
        <v>-122.67715</v>
      </c>
      <c r="N167" t="s">
        <v>461</v>
      </c>
      <c r="O167" t="s">
        <v>435</v>
      </c>
    </row>
    <row r="168" spans="1:15" x14ac:dyDescent="0.25">
      <c r="A168" t="s">
        <v>316</v>
      </c>
      <c r="B168" t="s">
        <v>473</v>
      </c>
      <c r="C168" t="s">
        <v>451</v>
      </c>
      <c r="D168" t="s">
        <v>452</v>
      </c>
      <c r="E168" t="s">
        <v>440</v>
      </c>
      <c r="F168">
        <v>45.436950000000003</v>
      </c>
      <c r="G168">
        <v>-122.64668330000001</v>
      </c>
      <c r="H168">
        <v>6457</v>
      </c>
      <c r="I168" t="s">
        <v>294</v>
      </c>
      <c r="J168" t="s">
        <v>439</v>
      </c>
      <c r="K168" t="s">
        <v>440</v>
      </c>
      <c r="L168">
        <v>45.436950000000003</v>
      </c>
      <c r="M168">
        <v>-122.64668330000001</v>
      </c>
      <c r="N168" t="s">
        <v>461</v>
      </c>
      <c r="O168" t="s">
        <v>435</v>
      </c>
    </row>
    <row r="169" spans="1:15" x14ac:dyDescent="0.25">
      <c r="A169" t="s">
        <v>367</v>
      </c>
      <c r="B169" t="s">
        <v>474</v>
      </c>
      <c r="C169" t="s">
        <v>451</v>
      </c>
      <c r="D169" t="s">
        <v>452</v>
      </c>
      <c r="E169" t="s">
        <v>440</v>
      </c>
      <c r="F169">
        <v>45.436950000000003</v>
      </c>
      <c r="G169">
        <v>-122.64668330000001</v>
      </c>
      <c r="H169">
        <v>6457</v>
      </c>
      <c r="I169" t="s">
        <v>294</v>
      </c>
      <c r="J169" t="s">
        <v>439</v>
      </c>
      <c r="K169" t="s">
        <v>440</v>
      </c>
      <c r="L169">
        <v>45.436950000000003</v>
      </c>
      <c r="M169">
        <v>-122.64668330000001</v>
      </c>
      <c r="N169" t="s">
        <v>461</v>
      </c>
      <c r="O169" t="s">
        <v>435</v>
      </c>
    </row>
    <row r="170" spans="1:15" x14ac:dyDescent="0.25">
      <c r="A170" t="s">
        <v>292</v>
      </c>
      <c r="B170" t="s">
        <v>475</v>
      </c>
      <c r="C170" t="s">
        <v>451</v>
      </c>
      <c r="D170" t="s">
        <v>452</v>
      </c>
      <c r="E170" t="s">
        <v>440</v>
      </c>
      <c r="F170">
        <v>45.436950000000003</v>
      </c>
      <c r="G170">
        <v>-122.64668330000001</v>
      </c>
      <c r="H170">
        <v>6457</v>
      </c>
      <c r="I170" t="s">
        <v>294</v>
      </c>
      <c r="J170" t="s">
        <v>439</v>
      </c>
      <c r="K170" t="s">
        <v>440</v>
      </c>
      <c r="L170">
        <v>45.436950000000003</v>
      </c>
      <c r="M170">
        <v>-122.64668330000001</v>
      </c>
      <c r="N170" t="s">
        <v>461</v>
      </c>
      <c r="O170" t="s">
        <v>435</v>
      </c>
    </row>
    <row r="171" spans="1:15" x14ac:dyDescent="0.25">
      <c r="A171" t="s">
        <v>288</v>
      </c>
      <c r="B171" t="s">
        <v>464</v>
      </c>
      <c r="C171" t="s">
        <v>451</v>
      </c>
      <c r="D171" t="s">
        <v>452</v>
      </c>
      <c r="E171" t="s">
        <v>388</v>
      </c>
      <c r="F171" t="s">
        <v>388</v>
      </c>
      <c r="G171" t="s">
        <v>388</v>
      </c>
      <c r="H171" t="s">
        <v>388</v>
      </c>
      <c r="I171" t="s">
        <v>388</v>
      </c>
      <c r="J171" t="s">
        <v>388</v>
      </c>
      <c r="K171" t="s">
        <v>388</v>
      </c>
      <c r="L171" t="s">
        <v>388</v>
      </c>
      <c r="M171" t="s">
        <v>388</v>
      </c>
      <c r="N171" t="s">
        <v>388</v>
      </c>
      <c r="O171" t="s">
        <v>388</v>
      </c>
    </row>
    <row r="172" spans="1:15" x14ac:dyDescent="0.25">
      <c r="A172" t="s">
        <v>306</v>
      </c>
      <c r="B172" t="s">
        <v>465</v>
      </c>
      <c r="C172" t="s">
        <v>451</v>
      </c>
      <c r="D172" t="s">
        <v>452</v>
      </c>
      <c r="E172" t="s">
        <v>388</v>
      </c>
      <c r="F172" t="s">
        <v>388</v>
      </c>
      <c r="G172" t="s">
        <v>388</v>
      </c>
      <c r="H172">
        <v>8184</v>
      </c>
      <c r="I172" t="s">
        <v>288</v>
      </c>
      <c r="J172" t="s">
        <v>464</v>
      </c>
      <c r="K172" t="s">
        <v>388</v>
      </c>
      <c r="L172" t="s">
        <v>388</v>
      </c>
      <c r="M172" t="s">
        <v>388</v>
      </c>
      <c r="N172" t="s">
        <v>388</v>
      </c>
      <c r="O172" t="s">
        <v>388</v>
      </c>
    </row>
    <row r="173" spans="1:15" x14ac:dyDescent="0.25">
      <c r="A173" t="s">
        <v>314</v>
      </c>
      <c r="B173" t="s">
        <v>466</v>
      </c>
      <c r="C173" t="s">
        <v>451</v>
      </c>
      <c r="D173" t="s">
        <v>452</v>
      </c>
      <c r="E173" t="s">
        <v>388</v>
      </c>
      <c r="F173" t="s">
        <v>388</v>
      </c>
      <c r="G173" t="s">
        <v>388</v>
      </c>
      <c r="H173">
        <v>8184</v>
      </c>
      <c r="I173" t="s">
        <v>288</v>
      </c>
      <c r="J173" t="s">
        <v>464</v>
      </c>
      <c r="K173" t="s">
        <v>388</v>
      </c>
      <c r="L173" t="s">
        <v>388</v>
      </c>
      <c r="M173" t="s">
        <v>388</v>
      </c>
      <c r="N173" t="s">
        <v>388</v>
      </c>
      <c r="O173" t="s">
        <v>388</v>
      </c>
    </row>
    <row r="174" spans="1:15" x14ac:dyDescent="0.25">
      <c r="A174" t="s">
        <v>290</v>
      </c>
      <c r="B174" t="s">
        <v>479</v>
      </c>
      <c r="C174" t="s">
        <v>451</v>
      </c>
      <c r="D174" t="s">
        <v>452</v>
      </c>
      <c r="E174" t="s">
        <v>388</v>
      </c>
      <c r="F174" t="s">
        <v>388</v>
      </c>
      <c r="G174" t="s">
        <v>388</v>
      </c>
      <c r="H174">
        <v>8184</v>
      </c>
      <c r="I174" t="s">
        <v>288</v>
      </c>
      <c r="J174" t="s">
        <v>464</v>
      </c>
      <c r="K174" t="s">
        <v>388</v>
      </c>
      <c r="L174" t="s">
        <v>388</v>
      </c>
      <c r="M174" t="s">
        <v>388</v>
      </c>
      <c r="N174" t="s">
        <v>388</v>
      </c>
      <c r="O174" t="s">
        <v>388</v>
      </c>
    </row>
    <row r="175" spans="1:15" x14ac:dyDescent="0.25">
      <c r="A175" t="s">
        <v>359</v>
      </c>
      <c r="B175" t="s">
        <v>480</v>
      </c>
      <c r="C175" t="s">
        <v>451</v>
      </c>
      <c r="D175" t="s">
        <v>452</v>
      </c>
      <c r="E175" t="s">
        <v>388</v>
      </c>
      <c r="F175" t="s">
        <v>388</v>
      </c>
      <c r="G175" t="s">
        <v>388</v>
      </c>
      <c r="H175">
        <v>8184</v>
      </c>
      <c r="I175" t="s">
        <v>288</v>
      </c>
      <c r="J175" t="s">
        <v>464</v>
      </c>
      <c r="K175" t="s">
        <v>388</v>
      </c>
      <c r="L175" t="s">
        <v>388</v>
      </c>
      <c r="M175" t="s">
        <v>388</v>
      </c>
      <c r="N175" t="s">
        <v>388</v>
      </c>
      <c r="O175" t="s">
        <v>388</v>
      </c>
    </row>
    <row r="176" spans="1:15" x14ac:dyDescent="0.25">
      <c r="A176" t="s">
        <v>342</v>
      </c>
      <c r="B176" t="s">
        <v>481</v>
      </c>
      <c r="C176" t="s">
        <v>451</v>
      </c>
      <c r="D176" t="s">
        <v>452</v>
      </c>
      <c r="E176" t="s">
        <v>440</v>
      </c>
      <c r="F176">
        <v>45.436950000000003</v>
      </c>
      <c r="G176">
        <v>-122.64668330000001</v>
      </c>
      <c r="H176">
        <v>6457</v>
      </c>
      <c r="I176" t="s">
        <v>294</v>
      </c>
      <c r="J176" t="s">
        <v>439</v>
      </c>
      <c r="K176" t="s">
        <v>440</v>
      </c>
      <c r="L176">
        <v>45.436950000000003</v>
      </c>
      <c r="M176">
        <v>-122.64668330000001</v>
      </c>
      <c r="N176" t="s">
        <v>461</v>
      </c>
      <c r="O176" t="s">
        <v>435</v>
      </c>
    </row>
    <row r="177" spans="1:15" x14ac:dyDescent="0.25">
      <c r="A177" t="s">
        <v>353</v>
      </c>
      <c r="B177" t="s">
        <v>470</v>
      </c>
      <c r="C177" t="s">
        <v>451</v>
      </c>
      <c r="D177" t="s">
        <v>452</v>
      </c>
      <c r="E177" t="s">
        <v>440</v>
      </c>
      <c r="F177">
        <v>45.436950000000003</v>
      </c>
      <c r="G177">
        <v>-122.64668330000001</v>
      </c>
      <c r="H177">
        <v>6457</v>
      </c>
      <c r="I177" t="s">
        <v>294</v>
      </c>
      <c r="J177" t="s">
        <v>439</v>
      </c>
      <c r="K177" t="s">
        <v>440</v>
      </c>
      <c r="L177">
        <v>45.436950000000003</v>
      </c>
      <c r="M177">
        <v>-122.64668330000001</v>
      </c>
      <c r="N177" t="s">
        <v>461</v>
      </c>
      <c r="O177" t="s">
        <v>435</v>
      </c>
    </row>
    <row r="178" spans="1:15" x14ac:dyDescent="0.25">
      <c r="A178" t="s">
        <v>333</v>
      </c>
      <c r="B178" t="s">
        <v>471</v>
      </c>
      <c r="C178" t="s">
        <v>451</v>
      </c>
      <c r="D178" t="s">
        <v>452</v>
      </c>
      <c r="E178" t="s">
        <v>440</v>
      </c>
      <c r="F178">
        <v>45.436950000000003</v>
      </c>
      <c r="G178">
        <v>-122.64668330000001</v>
      </c>
      <c r="H178">
        <v>6457</v>
      </c>
      <c r="I178" t="s">
        <v>294</v>
      </c>
      <c r="J178" t="s">
        <v>439</v>
      </c>
      <c r="K178" t="s">
        <v>440</v>
      </c>
      <c r="L178">
        <v>45.436950000000003</v>
      </c>
      <c r="M178">
        <v>-122.64668330000001</v>
      </c>
      <c r="N178" t="s">
        <v>461</v>
      </c>
      <c r="O178" t="s">
        <v>435</v>
      </c>
    </row>
    <row r="179" spans="1:15" x14ac:dyDescent="0.25">
      <c r="A179" t="s">
        <v>344</v>
      </c>
      <c r="B179" t="s">
        <v>472</v>
      </c>
      <c r="C179" t="s">
        <v>451</v>
      </c>
      <c r="D179" t="s">
        <v>452</v>
      </c>
      <c r="E179" t="s">
        <v>440</v>
      </c>
      <c r="F179">
        <v>45.436950000000003</v>
      </c>
      <c r="G179">
        <v>-122.64668330000001</v>
      </c>
      <c r="H179">
        <v>6457</v>
      </c>
      <c r="I179" t="s">
        <v>294</v>
      </c>
      <c r="J179" t="s">
        <v>439</v>
      </c>
      <c r="K179" t="s">
        <v>440</v>
      </c>
      <c r="L179">
        <v>45.436950000000003</v>
      </c>
      <c r="M179">
        <v>-122.64668330000001</v>
      </c>
      <c r="N179" t="s">
        <v>461</v>
      </c>
      <c r="O179" t="s">
        <v>435</v>
      </c>
    </row>
    <row r="180" spans="1:15" x14ac:dyDescent="0.25">
      <c r="A180" t="s">
        <v>373</v>
      </c>
      <c r="B180" t="s">
        <v>487</v>
      </c>
      <c r="C180" t="s">
        <v>451</v>
      </c>
      <c r="D180" t="s">
        <v>452</v>
      </c>
      <c r="E180" t="s">
        <v>431</v>
      </c>
      <c r="F180">
        <v>45.536532999999999</v>
      </c>
      <c r="G180">
        <v>-122.67715</v>
      </c>
      <c r="H180">
        <v>8161</v>
      </c>
      <c r="I180" t="s">
        <v>310</v>
      </c>
      <c r="J180" t="s">
        <v>462</v>
      </c>
      <c r="K180" t="s">
        <v>431</v>
      </c>
      <c r="L180">
        <v>45.536532999999999</v>
      </c>
      <c r="M180">
        <v>-122.67715</v>
      </c>
      <c r="N180" t="s">
        <v>461</v>
      </c>
      <c r="O180" t="s">
        <v>461</v>
      </c>
    </row>
    <row r="181" spans="1:15" x14ac:dyDescent="0.25">
      <c r="A181" t="s">
        <v>346</v>
      </c>
      <c r="B181" t="s">
        <v>488</v>
      </c>
      <c r="C181" t="s">
        <v>451</v>
      </c>
      <c r="D181" t="s">
        <v>452</v>
      </c>
      <c r="E181" t="s">
        <v>431</v>
      </c>
      <c r="F181">
        <v>45.536532999999999</v>
      </c>
      <c r="G181">
        <v>-122.67715</v>
      </c>
      <c r="H181">
        <v>8161</v>
      </c>
      <c r="I181" t="s">
        <v>310</v>
      </c>
      <c r="J181" t="s">
        <v>462</v>
      </c>
      <c r="K181" t="s">
        <v>431</v>
      </c>
      <c r="L181">
        <v>45.536532999999999</v>
      </c>
      <c r="M181">
        <v>-122.67715</v>
      </c>
      <c r="N181" t="s">
        <v>461</v>
      </c>
      <c r="O181" t="s">
        <v>461</v>
      </c>
    </row>
    <row r="182" spans="1:15" x14ac:dyDescent="0.25">
      <c r="A182" t="s">
        <v>357</v>
      </c>
      <c r="B182" t="s">
        <v>489</v>
      </c>
      <c r="C182" t="s">
        <v>451</v>
      </c>
      <c r="D182" t="s">
        <v>452</v>
      </c>
      <c r="E182" t="s">
        <v>431</v>
      </c>
      <c r="F182">
        <v>45.536532999999999</v>
      </c>
      <c r="G182">
        <v>-122.67715</v>
      </c>
      <c r="H182">
        <v>8161</v>
      </c>
      <c r="I182" t="s">
        <v>310</v>
      </c>
      <c r="J182" t="s">
        <v>462</v>
      </c>
      <c r="K182" t="s">
        <v>431</v>
      </c>
      <c r="L182">
        <v>45.536532999999999</v>
      </c>
      <c r="M182">
        <v>-122.67715</v>
      </c>
      <c r="N182" t="s">
        <v>461</v>
      </c>
      <c r="O182" t="s">
        <v>461</v>
      </c>
    </row>
    <row r="183" spans="1:15" x14ac:dyDescent="0.25">
      <c r="A183" t="s">
        <v>312</v>
      </c>
      <c r="B183" t="s">
        <v>476</v>
      </c>
      <c r="C183" t="s">
        <v>451</v>
      </c>
      <c r="D183" t="s">
        <v>452</v>
      </c>
      <c r="E183" t="s">
        <v>431</v>
      </c>
      <c r="F183">
        <v>45.536532999999999</v>
      </c>
      <c r="G183">
        <v>-122.67715</v>
      </c>
      <c r="H183">
        <v>8161</v>
      </c>
      <c r="I183" t="s">
        <v>310</v>
      </c>
      <c r="J183" t="s">
        <v>462</v>
      </c>
      <c r="K183" t="s">
        <v>431</v>
      </c>
      <c r="L183">
        <v>45.536532999999999</v>
      </c>
      <c r="M183">
        <v>-122.67715</v>
      </c>
      <c r="N183" t="s">
        <v>461</v>
      </c>
      <c r="O183" t="s">
        <v>461</v>
      </c>
    </row>
    <row r="184" spans="1:15" x14ac:dyDescent="0.25">
      <c r="A184" t="s">
        <v>383</v>
      </c>
      <c r="B184" t="s">
        <v>477</v>
      </c>
      <c r="C184" t="s">
        <v>451</v>
      </c>
      <c r="D184" t="s">
        <v>452</v>
      </c>
      <c r="E184" t="s">
        <v>429</v>
      </c>
      <c r="F184">
        <v>45.6419</v>
      </c>
      <c r="G184">
        <v>-122.77966670000001</v>
      </c>
      <c r="H184">
        <v>8156</v>
      </c>
      <c r="I184" t="s">
        <v>327</v>
      </c>
      <c r="J184" t="s">
        <v>469</v>
      </c>
      <c r="K184" t="s">
        <v>429</v>
      </c>
      <c r="L184">
        <v>45.6419</v>
      </c>
      <c r="M184">
        <v>-122.77966670000001</v>
      </c>
      <c r="N184" t="s">
        <v>461</v>
      </c>
      <c r="O184" t="s">
        <v>461</v>
      </c>
    </row>
    <row r="185" spans="1:15" x14ac:dyDescent="0.25">
      <c r="A185" t="s">
        <v>381</v>
      </c>
      <c r="B185" t="s">
        <v>478</v>
      </c>
      <c r="C185" t="s">
        <v>451</v>
      </c>
      <c r="D185" t="s">
        <v>452</v>
      </c>
      <c r="E185" t="s">
        <v>429</v>
      </c>
      <c r="F185">
        <v>45.6419</v>
      </c>
      <c r="G185">
        <v>-122.77966670000001</v>
      </c>
      <c r="H185">
        <v>8156</v>
      </c>
      <c r="I185" t="s">
        <v>327</v>
      </c>
      <c r="J185" t="s">
        <v>469</v>
      </c>
      <c r="K185" t="s">
        <v>429</v>
      </c>
      <c r="L185">
        <v>45.6419</v>
      </c>
      <c r="M185">
        <v>-122.77966670000001</v>
      </c>
      <c r="N185" t="s">
        <v>461</v>
      </c>
      <c r="O185" t="s">
        <v>461</v>
      </c>
    </row>
    <row r="186" spans="1:15" x14ac:dyDescent="0.25">
      <c r="A186" t="s">
        <v>281</v>
      </c>
      <c r="B186" t="s">
        <v>493</v>
      </c>
      <c r="C186" t="s">
        <v>451</v>
      </c>
      <c r="D186" t="s">
        <v>452</v>
      </c>
      <c r="E186" t="s">
        <v>429</v>
      </c>
      <c r="F186">
        <v>45.6419</v>
      </c>
      <c r="G186">
        <v>-122.77966670000001</v>
      </c>
      <c r="H186">
        <v>8156</v>
      </c>
      <c r="I186" t="s">
        <v>327</v>
      </c>
      <c r="J186" t="s">
        <v>469</v>
      </c>
      <c r="K186" t="s">
        <v>429</v>
      </c>
      <c r="L186">
        <v>45.6419</v>
      </c>
      <c r="M186">
        <v>-122.77966670000001</v>
      </c>
      <c r="N186" t="s">
        <v>461</v>
      </c>
      <c r="O186" t="s">
        <v>461</v>
      </c>
    </row>
    <row r="187" spans="1:15" x14ac:dyDescent="0.25">
      <c r="A187" t="s">
        <v>369</v>
      </c>
      <c r="B187" t="s">
        <v>494</v>
      </c>
      <c r="C187" t="s">
        <v>451</v>
      </c>
      <c r="D187" t="s">
        <v>452</v>
      </c>
      <c r="E187" t="s">
        <v>429</v>
      </c>
      <c r="F187">
        <v>45.6419</v>
      </c>
      <c r="G187">
        <v>-122.77966670000001</v>
      </c>
      <c r="H187">
        <v>8156</v>
      </c>
      <c r="I187" t="s">
        <v>327</v>
      </c>
      <c r="J187" t="s">
        <v>469</v>
      </c>
      <c r="K187" t="s">
        <v>429</v>
      </c>
      <c r="L187">
        <v>45.6419</v>
      </c>
      <c r="M187">
        <v>-122.77966670000001</v>
      </c>
      <c r="N187" t="s">
        <v>461</v>
      </c>
      <c r="O187" t="s">
        <v>461</v>
      </c>
    </row>
    <row r="188" spans="1:15" x14ac:dyDescent="0.25">
      <c r="A188" t="s">
        <v>338</v>
      </c>
      <c r="B188" t="s">
        <v>495</v>
      </c>
      <c r="C188" t="s">
        <v>451</v>
      </c>
      <c r="D188" t="s">
        <v>452</v>
      </c>
      <c r="E188" t="s">
        <v>388</v>
      </c>
      <c r="F188" t="s">
        <v>388</v>
      </c>
      <c r="G188" t="s">
        <v>388</v>
      </c>
      <c r="H188" t="s">
        <v>388</v>
      </c>
      <c r="I188" t="s">
        <v>388</v>
      </c>
      <c r="J188" t="s">
        <v>388</v>
      </c>
      <c r="K188" t="s">
        <v>388</v>
      </c>
      <c r="L188" t="s">
        <v>388</v>
      </c>
      <c r="M188" t="s">
        <v>388</v>
      </c>
      <c r="N188" t="s">
        <v>457</v>
      </c>
      <c r="O188" t="s">
        <v>388</v>
      </c>
    </row>
    <row r="189" spans="1:15" x14ac:dyDescent="0.25">
      <c r="A189" t="s">
        <v>377</v>
      </c>
      <c r="B189" t="s">
        <v>482</v>
      </c>
      <c r="C189" t="s">
        <v>451</v>
      </c>
      <c r="D189" t="s">
        <v>452</v>
      </c>
      <c r="E189" t="s">
        <v>400</v>
      </c>
      <c r="F189">
        <v>45.597909999999999</v>
      </c>
      <c r="G189">
        <v>-122.78128</v>
      </c>
      <c r="H189">
        <v>7970</v>
      </c>
      <c r="I189" t="s">
        <v>84</v>
      </c>
      <c r="J189" t="s">
        <v>458</v>
      </c>
      <c r="K189" t="s">
        <v>400</v>
      </c>
      <c r="L189">
        <v>45.597909999999999</v>
      </c>
      <c r="M189">
        <v>-122.78128</v>
      </c>
      <c r="N189" t="s">
        <v>483</v>
      </c>
      <c r="O189" t="s">
        <v>484</v>
      </c>
    </row>
    <row r="190" spans="1:15" x14ac:dyDescent="0.25">
      <c r="A190" t="s">
        <v>75</v>
      </c>
      <c r="B190" t="s">
        <v>541</v>
      </c>
      <c r="C190" t="s">
        <v>451</v>
      </c>
      <c r="D190" t="s">
        <v>452</v>
      </c>
      <c r="E190" t="s">
        <v>400</v>
      </c>
      <c r="F190">
        <v>45.597909999999999</v>
      </c>
      <c r="G190">
        <v>-122.78128</v>
      </c>
      <c r="H190">
        <v>7970</v>
      </c>
      <c r="I190" t="s">
        <v>84</v>
      </c>
      <c r="J190" t="s">
        <v>458</v>
      </c>
      <c r="K190" t="s">
        <v>400</v>
      </c>
      <c r="L190">
        <v>45.597909999999999</v>
      </c>
      <c r="M190">
        <v>-122.78128</v>
      </c>
      <c r="N190" t="s">
        <v>483</v>
      </c>
      <c r="O190" t="s">
        <v>484</v>
      </c>
    </row>
    <row r="191" spans="1:15" x14ac:dyDescent="0.25">
      <c r="A191" t="s">
        <v>80</v>
      </c>
      <c r="B191" t="s">
        <v>542</v>
      </c>
      <c r="C191" t="s">
        <v>451</v>
      </c>
      <c r="D191" t="s">
        <v>452</v>
      </c>
      <c r="E191" t="s">
        <v>400</v>
      </c>
      <c r="F191">
        <v>45.597909999999999</v>
      </c>
      <c r="G191">
        <v>-122.78128</v>
      </c>
      <c r="H191">
        <v>7970</v>
      </c>
      <c r="I191" t="s">
        <v>84</v>
      </c>
      <c r="J191" t="s">
        <v>458</v>
      </c>
      <c r="K191" t="s">
        <v>400</v>
      </c>
      <c r="L191">
        <v>45.597909999999999</v>
      </c>
      <c r="M191">
        <v>-122.78128</v>
      </c>
      <c r="N191" t="s">
        <v>483</v>
      </c>
      <c r="O191" t="s">
        <v>484</v>
      </c>
    </row>
    <row r="192" spans="1:15" x14ac:dyDescent="0.25">
      <c r="A192" t="s">
        <v>78</v>
      </c>
      <c r="B192" t="s">
        <v>543</v>
      </c>
      <c r="C192" t="s">
        <v>451</v>
      </c>
      <c r="D192" t="s">
        <v>452</v>
      </c>
      <c r="E192" t="s">
        <v>400</v>
      </c>
      <c r="F192">
        <v>45.597909999999999</v>
      </c>
      <c r="G192">
        <v>-122.78128</v>
      </c>
      <c r="H192">
        <v>7970</v>
      </c>
      <c r="I192" t="s">
        <v>84</v>
      </c>
      <c r="J192" t="s">
        <v>458</v>
      </c>
      <c r="K192" t="s">
        <v>400</v>
      </c>
      <c r="L192">
        <v>45.597909999999999</v>
      </c>
      <c r="M192">
        <v>-122.78128</v>
      </c>
      <c r="N192" t="s">
        <v>483</v>
      </c>
      <c r="O192" t="s">
        <v>484</v>
      </c>
    </row>
    <row r="193" spans="1:15" x14ac:dyDescent="0.25">
      <c r="A193" t="s">
        <v>308</v>
      </c>
      <c r="B193" t="s">
        <v>485</v>
      </c>
      <c r="C193" t="s">
        <v>451</v>
      </c>
      <c r="D193" t="s">
        <v>452</v>
      </c>
      <c r="E193" t="s">
        <v>400</v>
      </c>
      <c r="F193">
        <v>45.597909999999999</v>
      </c>
      <c r="G193">
        <v>-122.78128</v>
      </c>
      <c r="H193">
        <v>7970</v>
      </c>
      <c r="I193" t="s">
        <v>84</v>
      </c>
      <c r="J193" t="s">
        <v>458</v>
      </c>
      <c r="K193" t="s">
        <v>400</v>
      </c>
      <c r="L193">
        <v>45.597909999999999</v>
      </c>
      <c r="M193">
        <v>-122.78128</v>
      </c>
      <c r="N193" t="s">
        <v>483</v>
      </c>
      <c r="O193" t="s">
        <v>484</v>
      </c>
    </row>
    <row r="194" spans="1:15" x14ac:dyDescent="0.25">
      <c r="A194" t="s">
        <v>302</v>
      </c>
      <c r="B194" t="s">
        <v>486</v>
      </c>
      <c r="C194" t="s">
        <v>451</v>
      </c>
      <c r="D194" t="s">
        <v>452</v>
      </c>
      <c r="E194" t="s">
        <v>400</v>
      </c>
      <c r="F194">
        <v>45.597909999999999</v>
      </c>
      <c r="G194">
        <v>-122.78128</v>
      </c>
      <c r="H194">
        <v>7970</v>
      </c>
      <c r="I194" t="s">
        <v>84</v>
      </c>
      <c r="J194" t="s">
        <v>458</v>
      </c>
      <c r="K194" t="s">
        <v>400</v>
      </c>
      <c r="L194">
        <v>45.597909999999999</v>
      </c>
      <c r="M194">
        <v>-122.78128</v>
      </c>
      <c r="N194" t="s">
        <v>483</v>
      </c>
      <c r="O194" t="s">
        <v>484</v>
      </c>
    </row>
    <row r="195" spans="1:15" x14ac:dyDescent="0.25">
      <c r="A195" t="s">
        <v>379</v>
      </c>
      <c r="B195" t="s">
        <v>490</v>
      </c>
      <c r="C195" t="s">
        <v>451</v>
      </c>
      <c r="D195" t="s">
        <v>452</v>
      </c>
      <c r="E195" t="s">
        <v>400</v>
      </c>
      <c r="F195">
        <v>45.597909999999999</v>
      </c>
      <c r="G195">
        <v>-122.78128</v>
      </c>
      <c r="H195">
        <v>7970</v>
      </c>
      <c r="I195" t="s">
        <v>84</v>
      </c>
      <c r="J195" t="s">
        <v>458</v>
      </c>
      <c r="K195" t="s">
        <v>400</v>
      </c>
      <c r="L195">
        <v>45.597909999999999</v>
      </c>
      <c r="M195">
        <v>-122.78128</v>
      </c>
      <c r="N195" t="s">
        <v>483</v>
      </c>
      <c r="O195" t="s">
        <v>484</v>
      </c>
    </row>
    <row r="196" spans="1:15" x14ac:dyDescent="0.25">
      <c r="A196" t="s">
        <v>325</v>
      </c>
      <c r="B196" t="s">
        <v>491</v>
      </c>
      <c r="C196" t="s">
        <v>451</v>
      </c>
      <c r="D196" t="s">
        <v>452</v>
      </c>
      <c r="E196" t="s">
        <v>400</v>
      </c>
      <c r="F196">
        <v>45.597909999999999</v>
      </c>
      <c r="G196">
        <v>-122.78128</v>
      </c>
      <c r="H196">
        <v>7970</v>
      </c>
      <c r="I196" t="s">
        <v>84</v>
      </c>
      <c r="J196" t="s">
        <v>458</v>
      </c>
      <c r="K196" t="s">
        <v>400</v>
      </c>
      <c r="L196">
        <v>45.597909999999999</v>
      </c>
      <c r="M196">
        <v>-122.78128</v>
      </c>
      <c r="N196" t="s">
        <v>483</v>
      </c>
      <c r="O196" t="s">
        <v>484</v>
      </c>
    </row>
    <row r="197" spans="1:15" x14ac:dyDescent="0.25">
      <c r="A197" t="s">
        <v>318</v>
      </c>
      <c r="B197" t="s">
        <v>446</v>
      </c>
      <c r="C197" t="s">
        <v>442</v>
      </c>
      <c r="D197" t="s">
        <v>443</v>
      </c>
      <c r="E197" t="s">
        <v>388</v>
      </c>
      <c r="F197" t="s">
        <v>388</v>
      </c>
      <c r="G197" t="s">
        <v>388</v>
      </c>
      <c r="H197" t="s">
        <v>388</v>
      </c>
      <c r="I197" t="s">
        <v>388</v>
      </c>
      <c r="J197" t="s">
        <v>388</v>
      </c>
      <c r="K197" t="s">
        <v>388</v>
      </c>
      <c r="L197" t="s">
        <v>388</v>
      </c>
      <c r="M197" t="s">
        <v>388</v>
      </c>
      <c r="N197" t="s">
        <v>445</v>
      </c>
      <c r="O197" t="s">
        <v>388</v>
      </c>
    </row>
    <row r="198" spans="1:15" x14ac:dyDescent="0.25">
      <c r="A198" t="s">
        <v>329</v>
      </c>
      <c r="B198" t="s">
        <v>444</v>
      </c>
      <c r="C198" t="s">
        <v>442</v>
      </c>
      <c r="D198" t="s">
        <v>443</v>
      </c>
      <c r="E198" t="s">
        <v>388</v>
      </c>
      <c r="F198" t="s">
        <v>388</v>
      </c>
      <c r="G198" t="s">
        <v>388</v>
      </c>
      <c r="H198" t="s">
        <v>388</v>
      </c>
      <c r="I198" t="s">
        <v>388</v>
      </c>
      <c r="J198" t="s">
        <v>388</v>
      </c>
      <c r="K198" t="s">
        <v>388</v>
      </c>
      <c r="L198" t="s">
        <v>388</v>
      </c>
      <c r="M198" t="s">
        <v>388</v>
      </c>
      <c r="N198" t="s">
        <v>445</v>
      </c>
      <c r="O198" t="s">
        <v>388</v>
      </c>
    </row>
    <row r="199" spans="1:15" x14ac:dyDescent="0.25">
      <c r="A199" t="s">
        <v>365</v>
      </c>
      <c r="B199" t="s">
        <v>447</v>
      </c>
      <c r="C199" t="s">
        <v>448</v>
      </c>
      <c r="D199" t="s">
        <v>449</v>
      </c>
      <c r="E199" t="s">
        <v>388</v>
      </c>
      <c r="F199" t="s">
        <v>388</v>
      </c>
      <c r="G199" t="s">
        <v>388</v>
      </c>
      <c r="H199" t="s">
        <v>388</v>
      </c>
      <c r="I199" t="s">
        <v>388</v>
      </c>
      <c r="J199" t="s">
        <v>388</v>
      </c>
      <c r="K199" t="s">
        <v>388</v>
      </c>
      <c r="L199" t="s">
        <v>388</v>
      </c>
      <c r="M199" t="s">
        <v>388</v>
      </c>
      <c r="N199" t="s">
        <v>445</v>
      </c>
      <c r="O199" t="s">
        <v>388</v>
      </c>
    </row>
    <row r="200" spans="1:15" x14ac:dyDescent="0.25">
      <c r="A200" t="s">
        <v>296</v>
      </c>
      <c r="B200" t="s">
        <v>492</v>
      </c>
      <c r="C200" t="s">
        <v>451</v>
      </c>
      <c r="D200" t="s">
        <v>452</v>
      </c>
      <c r="E200" t="s">
        <v>400</v>
      </c>
      <c r="F200">
        <v>45.597909999999999</v>
      </c>
      <c r="G200">
        <v>-122.78128</v>
      </c>
      <c r="H200">
        <v>7970</v>
      </c>
      <c r="I200" t="s">
        <v>84</v>
      </c>
      <c r="J200" t="s">
        <v>458</v>
      </c>
      <c r="K200" t="s">
        <v>400</v>
      </c>
      <c r="L200">
        <v>45.597909999999999</v>
      </c>
      <c r="M200">
        <v>-122.78128</v>
      </c>
      <c r="N200" t="s">
        <v>457</v>
      </c>
      <c r="O200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updatedTanguayAndersonData</vt:lpstr>
      <vt:lpstr>oldUpdatedTanguayAndersonData</vt:lpstr>
      <vt:lpstr>LookupTable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Michael Lewis</dc:creator>
  <cp:lastModifiedBy>Barton, Michael Lewis</cp:lastModifiedBy>
  <dcterms:created xsi:type="dcterms:W3CDTF">2020-12-09T01:34:40Z</dcterms:created>
  <dcterms:modified xsi:type="dcterms:W3CDTF">2020-12-09T01:57:33Z</dcterms:modified>
</cp:coreProperties>
</file>