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showInkAnnotation="0" autoCompressPictures="0"/>
  <xr:revisionPtr revIDLastSave="123" documentId="11_BF2B0A72F25228D72B448570C6328950A9795E61" xr6:coauthVersionLast="47" xr6:coauthVersionMax="47" xr10:uidLastSave="{2CB3398F-00E6-429D-8EBA-8C88D0BEC14C}"/>
  <bookViews>
    <workbookView xWindow="0" yWindow="0" windowWidth="25180" windowHeight="15480" tabRatio="500" firstSheet="3" activeTab="3" xr2:uid="{00000000-000D-0000-FFFF-FFFF00000000}"/>
  </bookViews>
  <sheets>
    <sheet name="SP2022 HW4 Q1" sheetId="13" r:id="rId1"/>
    <sheet name="SP2022 HW4 Discount" sheetId="20" r:id="rId2"/>
    <sheet name=" SP2022 HW4 Premium" sheetId="21" r:id="rId3"/>
    <sheet name="SP2022 HW4 Q2" sheetId="30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0" l="1"/>
  <c r="F6" i="30"/>
  <c r="F5" i="30"/>
  <c r="F4" i="30"/>
  <c r="F3" i="30"/>
  <c r="E7" i="30"/>
  <c r="E6" i="30"/>
  <c r="E5" i="30"/>
  <c r="E4" i="30"/>
  <c r="E3" i="30"/>
  <c r="C4" i="30"/>
  <c r="C5" i="30"/>
  <c r="C6" i="30"/>
  <c r="C7" i="30"/>
  <c r="C3" i="30"/>
  <c r="G34" i="21"/>
  <c r="G33" i="21"/>
  <c r="G32" i="21"/>
  <c r="G31" i="21"/>
  <c r="K2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7" i="21"/>
  <c r="I2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7" i="21"/>
  <c r="H27" i="21"/>
  <c r="G34" i="20"/>
  <c r="G33" i="20"/>
  <c r="G32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7" i="20"/>
  <c r="K27" i="20"/>
  <c r="I27" i="20"/>
  <c r="H27" i="20"/>
  <c r="G34" i="13"/>
  <c r="G33" i="13"/>
  <c r="G32" i="13"/>
  <c r="G31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7" i="13"/>
  <c r="I27" i="13"/>
  <c r="H27" i="13"/>
  <c r="E3" i="21"/>
  <c r="D3" i="21"/>
  <c r="G3" i="21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G3" i="20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7" i="21"/>
  <c r="F3" i="21" s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F3" i="20" s="1"/>
  <c r="J7" i="13"/>
  <c r="E3" i="20"/>
  <c r="G31" i="20" s="1"/>
  <c r="D3" i="20"/>
  <c r="I7" i="13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7" i="21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7" i="13"/>
  <c r="G3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F3" i="13"/>
  <c r="E3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D3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C7" i="21"/>
  <c r="E7" i="21"/>
  <c r="F7" i="21"/>
  <c r="G7" i="21"/>
  <c r="C8" i="21"/>
  <c r="E8" i="21"/>
  <c r="B8" i="21"/>
  <c r="F8" i="21"/>
  <c r="G8" i="21"/>
  <c r="C9" i="21"/>
  <c r="E9" i="21"/>
  <c r="B9" i="21"/>
  <c r="F9" i="21"/>
  <c r="G9" i="21"/>
  <c r="C10" i="21"/>
  <c r="E10" i="21"/>
  <c r="B10" i="21"/>
  <c r="F10" i="21"/>
  <c r="G10" i="21"/>
  <c r="C11" i="21"/>
  <c r="E11" i="21"/>
  <c r="B11" i="21"/>
  <c r="F11" i="21"/>
  <c r="G11" i="21"/>
  <c r="C12" i="21"/>
  <c r="E12" i="21"/>
  <c r="B12" i="21"/>
  <c r="F12" i="21"/>
  <c r="G12" i="21"/>
  <c r="C13" i="21"/>
  <c r="E13" i="21"/>
  <c r="B13" i="21"/>
  <c r="F13" i="21"/>
  <c r="G13" i="21"/>
  <c r="C14" i="21"/>
  <c r="E14" i="21"/>
  <c r="B14" i="21"/>
  <c r="F14" i="21"/>
  <c r="G14" i="21"/>
  <c r="C15" i="21"/>
  <c r="E15" i="21"/>
  <c r="B15" i="21"/>
  <c r="F15" i="21"/>
  <c r="G15" i="21"/>
  <c r="C16" i="21"/>
  <c r="E16" i="21"/>
  <c r="B16" i="21"/>
  <c r="F16" i="21"/>
  <c r="G16" i="21"/>
  <c r="C17" i="21"/>
  <c r="E17" i="21"/>
  <c r="B17" i="21"/>
  <c r="F17" i="21"/>
  <c r="G17" i="21"/>
  <c r="C18" i="21"/>
  <c r="E18" i="21"/>
  <c r="B18" i="21"/>
  <c r="F18" i="21"/>
  <c r="G18" i="21"/>
  <c r="C19" i="21"/>
  <c r="E19" i="21"/>
  <c r="B19" i="21"/>
  <c r="F19" i="21"/>
  <c r="G19" i="21"/>
  <c r="C20" i="21"/>
  <c r="E20" i="21"/>
  <c r="B20" i="21"/>
  <c r="F20" i="21"/>
  <c r="G20" i="21"/>
  <c r="C21" i="21"/>
  <c r="E21" i="21"/>
  <c r="B21" i="21"/>
  <c r="F21" i="21"/>
  <c r="G21" i="21"/>
  <c r="C22" i="21"/>
  <c r="E22" i="21"/>
  <c r="B22" i="21"/>
  <c r="F22" i="21"/>
  <c r="G22" i="21"/>
  <c r="C23" i="21"/>
  <c r="E23" i="21"/>
  <c r="B23" i="21"/>
  <c r="F23" i="21"/>
  <c r="G23" i="21"/>
  <c r="C24" i="21"/>
  <c r="E24" i="21"/>
  <c r="B24" i="21"/>
  <c r="F24" i="21"/>
  <c r="G24" i="21"/>
  <c r="C25" i="21"/>
  <c r="E25" i="21"/>
  <c r="B25" i="21"/>
  <c r="F25" i="21"/>
  <c r="G25" i="21"/>
  <c r="C26" i="21"/>
  <c r="E26" i="21"/>
  <c r="B26" i="21"/>
  <c r="F26" i="21"/>
  <c r="G26" i="21"/>
  <c r="D27" i="21"/>
  <c r="F27" i="21"/>
  <c r="G27" i="21"/>
  <c r="G28" i="21"/>
  <c r="G29" i="21"/>
  <c r="B27" i="21"/>
  <c r="C7" i="20"/>
  <c r="E7" i="20"/>
  <c r="F7" i="20"/>
  <c r="G7" i="20"/>
  <c r="C8" i="20"/>
  <c r="E8" i="20"/>
  <c r="B8" i="20"/>
  <c r="F8" i="20"/>
  <c r="G8" i="20"/>
  <c r="C9" i="20"/>
  <c r="E9" i="20"/>
  <c r="B9" i="20"/>
  <c r="F9" i="20"/>
  <c r="G9" i="20"/>
  <c r="C10" i="20"/>
  <c r="E10" i="20"/>
  <c r="B10" i="20"/>
  <c r="F10" i="20"/>
  <c r="G10" i="20"/>
  <c r="C11" i="20"/>
  <c r="E11" i="20"/>
  <c r="B11" i="20"/>
  <c r="F11" i="20"/>
  <c r="G11" i="20"/>
  <c r="C12" i="20"/>
  <c r="E12" i="20"/>
  <c r="B12" i="20"/>
  <c r="F12" i="20"/>
  <c r="G12" i="20"/>
  <c r="C13" i="20"/>
  <c r="E13" i="20"/>
  <c r="B13" i="20"/>
  <c r="F13" i="20"/>
  <c r="G13" i="20"/>
  <c r="C14" i="20"/>
  <c r="E14" i="20"/>
  <c r="B14" i="20"/>
  <c r="F14" i="20"/>
  <c r="G14" i="20"/>
  <c r="C15" i="20"/>
  <c r="E15" i="20"/>
  <c r="B15" i="20"/>
  <c r="F15" i="20"/>
  <c r="G15" i="20"/>
  <c r="C16" i="20"/>
  <c r="E16" i="20"/>
  <c r="B16" i="20"/>
  <c r="F16" i="20"/>
  <c r="G16" i="20"/>
  <c r="C17" i="20"/>
  <c r="E17" i="20"/>
  <c r="B17" i="20"/>
  <c r="F17" i="20"/>
  <c r="G17" i="20"/>
  <c r="C18" i="20"/>
  <c r="E18" i="20"/>
  <c r="B18" i="20"/>
  <c r="F18" i="20"/>
  <c r="G18" i="20"/>
  <c r="C19" i="20"/>
  <c r="E19" i="20"/>
  <c r="B19" i="20"/>
  <c r="F19" i="20"/>
  <c r="G19" i="20"/>
  <c r="C20" i="20"/>
  <c r="E20" i="20"/>
  <c r="B20" i="20"/>
  <c r="F20" i="20"/>
  <c r="G20" i="20"/>
  <c r="C21" i="20"/>
  <c r="E21" i="20"/>
  <c r="B21" i="20"/>
  <c r="F21" i="20"/>
  <c r="G21" i="20"/>
  <c r="C22" i="20"/>
  <c r="E22" i="20"/>
  <c r="B22" i="20"/>
  <c r="F22" i="20"/>
  <c r="G22" i="20"/>
  <c r="C23" i="20"/>
  <c r="E23" i="20"/>
  <c r="B23" i="20"/>
  <c r="F23" i="20"/>
  <c r="G23" i="20"/>
  <c r="C24" i="20"/>
  <c r="E24" i="20"/>
  <c r="B24" i="20"/>
  <c r="F24" i="20"/>
  <c r="G24" i="20"/>
  <c r="C25" i="20"/>
  <c r="E25" i="20"/>
  <c r="B25" i="20"/>
  <c r="F25" i="20"/>
  <c r="G25" i="20"/>
  <c r="C26" i="20"/>
  <c r="E26" i="20"/>
  <c r="B26" i="20"/>
  <c r="F26" i="20"/>
  <c r="G26" i="20"/>
  <c r="D27" i="20"/>
  <c r="F27" i="20"/>
  <c r="G27" i="20"/>
  <c r="G28" i="20"/>
  <c r="G29" i="20"/>
  <c r="B27" i="20"/>
  <c r="D27" i="13"/>
  <c r="C7" i="13"/>
  <c r="E7" i="13"/>
  <c r="F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  <c r="C21" i="13"/>
  <c r="E21" i="13"/>
  <c r="C22" i="13"/>
  <c r="E22" i="13"/>
  <c r="C23" i="13"/>
  <c r="E23" i="13"/>
  <c r="C24" i="13"/>
  <c r="E24" i="13"/>
  <c r="C25" i="13"/>
  <c r="E25" i="13"/>
  <c r="C26" i="13"/>
  <c r="E26" i="13"/>
  <c r="B8" i="13"/>
  <c r="F8" i="13" s="1"/>
  <c r="B9" i="13"/>
  <c r="F9" i="13" s="1"/>
  <c r="B10" i="13"/>
  <c r="F10" i="13" s="1"/>
  <c r="B11" i="13"/>
  <c r="F11" i="13" s="1"/>
  <c r="B12" i="13"/>
  <c r="F12" i="13" s="1"/>
  <c r="B13" i="13"/>
  <c r="F13" i="13" s="1"/>
  <c r="B14" i="13"/>
  <c r="F14" i="13" s="1"/>
  <c r="B15" i="13"/>
  <c r="F15" i="13" s="1"/>
  <c r="B16" i="13"/>
  <c r="F16" i="13" s="1"/>
  <c r="B17" i="13"/>
  <c r="F17" i="13" s="1"/>
  <c r="B18" i="13"/>
  <c r="F18" i="13" s="1"/>
  <c r="B19" i="13"/>
  <c r="F19" i="13" s="1"/>
  <c r="B20" i="13"/>
  <c r="F20" i="13" s="1"/>
  <c r="B21" i="13"/>
  <c r="F21" i="13" s="1"/>
  <c r="B22" i="13"/>
  <c r="F22" i="13" s="1"/>
  <c r="B23" i="13"/>
  <c r="F23" i="13" s="1"/>
  <c r="B24" i="13"/>
  <c r="F24" i="13" s="1"/>
  <c r="B25" i="13"/>
  <c r="B26" i="13" l="1"/>
  <c r="B27" i="13" s="1"/>
  <c r="F25" i="13"/>
  <c r="F27" i="13"/>
  <c r="F26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27" i="13"/>
  <c r="D32" i="13"/>
  <c r="D31" i="13"/>
  <c r="D34" i="13"/>
  <c r="D33" i="13"/>
  <c r="G28" i="13" l="1"/>
  <c r="G29" i="13" s="1"/>
</calcChain>
</file>

<file path=xl/sharedStrings.xml><?xml version="1.0" encoding="utf-8"?>
<sst xmlns="http://schemas.openxmlformats.org/spreadsheetml/2006/main" count="126" uniqueCount="34">
  <si>
    <t>Principal</t>
  </si>
  <si>
    <t>DV01</t>
  </si>
  <si>
    <t>Modified Duration</t>
  </si>
  <si>
    <t>Macaulay Duration</t>
  </si>
  <si>
    <t>Convexity</t>
  </si>
  <si>
    <t>Coupon Rate</t>
  </si>
  <si>
    <t>Market Yield</t>
  </si>
  <si>
    <t>a)</t>
  </si>
  <si>
    <t>b)</t>
  </si>
  <si>
    <t>c)</t>
  </si>
  <si>
    <t>d)</t>
  </si>
  <si>
    <t>Payment</t>
  </si>
  <si>
    <t>Interest</t>
  </si>
  <si>
    <t>Discount Factor</t>
  </si>
  <si>
    <t>Discounted Cash Flow</t>
  </si>
  <si>
    <t>D_Mod</t>
  </si>
  <si>
    <t>D_Mac</t>
  </si>
  <si>
    <t>Conv</t>
  </si>
  <si>
    <t>Total</t>
  </si>
  <si>
    <t>Bond Price</t>
  </si>
  <si>
    <t>Actual</t>
  </si>
  <si>
    <t>Up 25 bps</t>
  </si>
  <si>
    <t>D_Mod Est</t>
  </si>
  <si>
    <t>e)</t>
  </si>
  <si>
    <t>D_Mod + Conv Est</t>
  </si>
  <si>
    <t>f)</t>
  </si>
  <si>
    <t>Down 25 bps</t>
  </si>
  <si>
    <t>g)</t>
  </si>
  <si>
    <t>h)</t>
  </si>
  <si>
    <t>Treas</t>
  </si>
  <si>
    <t>Zero Yield</t>
  </si>
  <si>
    <t>Zero Price</t>
  </si>
  <si>
    <t>Par Coupon</t>
  </si>
  <si>
    <t>Implied Forward 1-Year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</si>
</sst>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"/>
    <numFmt numFmtId="165" formatCode="0.000000"/>
    <numFmt numFmtId="166" formatCode="0.0000%"/>
    <numFmt numFmtId="167" formatCode="#,##0.0000_);[Red]\(#,##0.0000\)"/>
    <numFmt numFmtId="168" formatCode="[$-409]d\-mmm\-yyyy;@"/>
    <numFmt numFmtId="169" formatCode="0.000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8" fontId="0" fillId="0" borderId="0" xfId="0" applyNumberFormat="1"/>
    <xf numFmtId="169" fontId="0" fillId="0" borderId="0" xfId="0" applyNumberFormat="1"/>
    <xf numFmtId="8" fontId="0" fillId="0" borderId="0" xfId="0" applyNumberFormat="1" applyAlignment="1">
      <alignment horizontal="center"/>
    </xf>
    <xf numFmtId="40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8" fontId="0" fillId="4" borderId="1" xfId="0" applyNumberFormat="1" applyFill="1" applyBorder="1"/>
    <xf numFmtId="169" fontId="0" fillId="4" borderId="1" xfId="0" applyNumberFormat="1" applyFill="1" applyBorder="1"/>
    <xf numFmtId="2" fontId="0" fillId="0" borderId="1" xfId="0" applyNumberFormat="1" applyBorder="1" applyAlignment="1">
      <alignment horizontal="center"/>
    </xf>
    <xf numFmtId="8" fontId="0" fillId="0" borderId="1" xfId="0" applyNumberFormat="1" applyBorder="1"/>
    <xf numFmtId="169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wrapText="1"/>
    </xf>
    <xf numFmtId="168" fontId="0" fillId="3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166" fontId="0" fillId="4" borderId="1" xfId="0" applyNumberFormat="1" applyFill="1" applyBorder="1" applyAlignment="1">
      <alignment horizontal="center"/>
    </xf>
    <xf numFmtId="40" fontId="3" fillId="0" borderId="0" xfId="0" quotePrefix="1" applyNumberFormat="1" applyFont="1" applyAlignment="1">
      <alignment vertical="center"/>
    </xf>
  </cellXfs>
  <cellStyles count="525">
    <cellStyle name="Followed Hyperlink" xfId="296" builtinId="9" hidden="1"/>
    <cellStyle name="Followed Hyperlink" xfId="384" builtinId="9" hidden="1"/>
    <cellStyle name="Followed Hyperlink" xfId="408" builtinId="9" hidden="1"/>
    <cellStyle name="Followed Hyperlink" xfId="264" builtinId="9" hidden="1"/>
    <cellStyle name="Followed Hyperlink" xfId="208" builtinId="9" hidden="1"/>
    <cellStyle name="Followed Hyperlink" xfId="232" builtinId="9" hidden="1"/>
    <cellStyle name="Followed Hyperlink" xfId="432" builtinId="9" hidden="1"/>
    <cellStyle name="Followed Hyperlink" xfId="352" builtinId="9" hidden="1"/>
    <cellStyle name="Followed Hyperlink" xfId="472" builtinId="9" hidden="1"/>
    <cellStyle name="Followed Hyperlink" xfId="450" builtinId="9" hidden="1"/>
    <cellStyle name="Followed Hyperlink" xfId="322" builtinId="9" hidden="1"/>
    <cellStyle name="Followed Hyperlink" xfId="194" builtinId="9" hidden="1"/>
    <cellStyle name="Followed Hyperlink" xfId="66" builtinId="9" hidden="1"/>
    <cellStyle name="Followed Hyperlink" xfId="2" builtinId="9" hidden="1"/>
    <cellStyle name="Followed Hyperlink" xfId="24" builtinId="9" hidden="1"/>
    <cellStyle name="Followed Hyperlink" xfId="190" builtinId="9" hidden="1"/>
    <cellStyle name="Followed Hyperlink" xfId="318" builtinId="9" hidden="1"/>
    <cellStyle name="Followed Hyperlink" xfId="446" builtinId="9" hidden="1"/>
    <cellStyle name="Followed Hyperlink" xfId="476" builtinId="9" hidden="1"/>
    <cellStyle name="Followed Hyperlink" xfId="348" builtinId="9" hidden="1"/>
    <cellStyle name="Followed Hyperlink" xfId="220" builtinId="9" hidden="1"/>
    <cellStyle name="Followed Hyperlink" xfId="176" builtinId="9" hidden="1"/>
    <cellStyle name="Followed Hyperlink" xfId="76" builtinId="9" hidden="1"/>
    <cellStyle name="Followed Hyperlink" xfId="140" builtinId="9" hidden="1"/>
    <cellStyle name="Followed Hyperlink" xfId="128" builtinId="9" hidden="1"/>
    <cellStyle name="Followed Hyperlink" xfId="292" builtinId="9" hidden="1"/>
    <cellStyle name="Followed Hyperlink" xfId="420" builtinId="9" hidden="1"/>
    <cellStyle name="Followed Hyperlink" xfId="502" builtinId="9" hidden="1"/>
    <cellStyle name="Followed Hyperlink" xfId="374" builtinId="9" hidden="1"/>
    <cellStyle name="Followed Hyperlink" xfId="246" builtinId="9" hidden="1"/>
    <cellStyle name="Followed Hyperlink" xfId="118" builtinId="9" hidden="1"/>
    <cellStyle name="Followed Hyperlink" xfId="46" builtinId="9" hidden="1"/>
    <cellStyle name="Followed Hyperlink" xfId="58" builtinId="9" hidden="1"/>
    <cellStyle name="Followed Hyperlink" xfId="394" builtinId="9" hidden="1"/>
    <cellStyle name="Followed Hyperlink" xfId="314" builtinId="9" hidden="1"/>
    <cellStyle name="Followed Hyperlink" xfId="218" builtinId="9" hidden="1"/>
    <cellStyle name="Followed Hyperlink" xfId="138" builtinId="9" hidden="1"/>
    <cellStyle name="Followed Hyperlink" xfId="170" builtinId="9" hidden="1"/>
    <cellStyle name="Followed Hyperlink" xfId="426" builtinId="9" hidden="1"/>
    <cellStyle name="Followed Hyperlink" xfId="458" builtinId="9" hidden="1"/>
    <cellStyle name="Followed Hyperlink" xfId="512" builtinId="9" hidden="1"/>
    <cellStyle name="Followed Hyperlink" xfId="480" builtinId="9" hidden="1"/>
    <cellStyle name="Followed Hyperlink" xfId="442" builtinId="9" hidden="1"/>
    <cellStyle name="Followed Hyperlink" xfId="522" builtinId="9" hidden="1"/>
    <cellStyle name="Followed Hyperlink" xfId="234" builtinId="9" hidden="1"/>
    <cellStyle name="Followed Hyperlink" xfId="122" builtinId="9" hidden="1"/>
    <cellStyle name="Followed Hyperlink" xfId="202" builtinId="9" hidden="1"/>
    <cellStyle name="Followed Hyperlink" xfId="282" builtinId="9" hidden="1"/>
    <cellStyle name="Followed Hyperlink" xfId="378" builtinId="9" hidden="1"/>
    <cellStyle name="Followed Hyperlink" xfId="36" builtinId="9" hidden="1"/>
    <cellStyle name="Followed Hyperlink" xfId="20" builtinId="9" hidden="1"/>
    <cellStyle name="Followed Hyperlink" xfId="86" builtinId="9" hidden="1"/>
    <cellStyle name="Followed Hyperlink" xfId="214" builtinId="9" hidden="1"/>
    <cellStyle name="Followed Hyperlink" xfId="342" builtinId="9" hidden="1"/>
    <cellStyle name="Followed Hyperlink" xfId="470" builtinId="9" hidden="1"/>
    <cellStyle name="Followed Hyperlink" xfId="452" builtinId="9" hidden="1"/>
    <cellStyle name="Followed Hyperlink" xfId="324" builtinId="9" hidden="1"/>
    <cellStyle name="Followed Hyperlink" xfId="196" builtinId="9" hidden="1"/>
    <cellStyle name="Followed Hyperlink" xfId="192" builtinId="9" hidden="1"/>
    <cellStyle name="Followed Hyperlink" xfId="68" builtinId="9" hidden="1"/>
    <cellStyle name="Followed Hyperlink" xfId="188" builtinId="9" hidden="1"/>
    <cellStyle name="Followed Hyperlink" xfId="112" builtinId="9" hidden="1"/>
    <cellStyle name="Followed Hyperlink" xfId="316" builtinId="9" hidden="1"/>
    <cellStyle name="Followed Hyperlink" xfId="444" builtinId="9" hidden="1"/>
    <cellStyle name="Followed Hyperlink" xfId="478" builtinId="9" hidden="1"/>
    <cellStyle name="Followed Hyperlink" xfId="350" builtinId="9" hidden="1"/>
    <cellStyle name="Followed Hyperlink" xfId="222" builtinId="9" hidden="1"/>
    <cellStyle name="Followed Hyperlink" xfId="94" builtinId="9" hidden="1"/>
    <cellStyle name="Followed Hyperlink" xfId="16" builtinId="9" hidden="1"/>
    <cellStyle name="Followed Hyperlink" xfId="42" builtinId="9" hidden="1"/>
    <cellStyle name="Followed Hyperlink" xfId="162" builtinId="9" hidden="1"/>
    <cellStyle name="Followed Hyperlink" xfId="290" builtinId="9" hidden="1"/>
    <cellStyle name="Followed Hyperlink" xfId="418" builtinId="9" hidden="1"/>
    <cellStyle name="Followed Hyperlink" xfId="504" builtinId="9" hidden="1"/>
    <cellStyle name="Followed Hyperlink" xfId="328" builtinId="9" hidden="1"/>
    <cellStyle name="Followed Hyperlink" xfId="416" builtinId="9" hidden="1"/>
    <cellStyle name="Followed Hyperlink" xfId="312" builtinId="9" hidden="1"/>
    <cellStyle name="Followed Hyperlink" xfId="216" builtinId="9" hidden="1"/>
    <cellStyle name="Followed Hyperlink" xfId="248" builtinId="9" hidden="1"/>
    <cellStyle name="Followed Hyperlink" xfId="344" builtinId="9" hidden="1"/>
    <cellStyle name="Followed Hyperlink" xfId="400" builtinId="9" hidden="1"/>
    <cellStyle name="Followed Hyperlink" xfId="320" builtinId="9" hidden="1"/>
    <cellStyle name="Followed Hyperlink" xfId="520" builtinId="9" hidden="1"/>
    <cellStyle name="Followed Hyperlink" xfId="402" builtinId="9" hidden="1"/>
    <cellStyle name="Followed Hyperlink" xfId="274" builtinId="9" hidden="1"/>
    <cellStyle name="Followed Hyperlink" xfId="146" builtinId="9" hidden="1"/>
    <cellStyle name="Followed Hyperlink" xfId="52" builtinId="9" hidden="1"/>
    <cellStyle name="Followed Hyperlink" xfId="30" builtinId="9" hidden="1"/>
    <cellStyle name="Followed Hyperlink" xfId="110" builtinId="9" hidden="1"/>
    <cellStyle name="Followed Hyperlink" xfId="238" builtinId="9" hidden="1"/>
    <cellStyle name="Followed Hyperlink" xfId="366" builtinId="9" hidden="1"/>
    <cellStyle name="Followed Hyperlink" xfId="494" builtinId="9" hidden="1"/>
    <cellStyle name="Followed Hyperlink" xfId="428" builtinId="9" hidden="1"/>
    <cellStyle name="Followed Hyperlink" xfId="300" builtinId="9" hidden="1"/>
    <cellStyle name="Followed Hyperlink" xfId="120" builtinId="9" hidden="1"/>
    <cellStyle name="Followed Hyperlink" xfId="156" builtinId="9" hidden="1"/>
    <cellStyle name="Followed Hyperlink" xfId="80" builtinId="9" hidden="1"/>
    <cellStyle name="Followed Hyperlink" xfId="180" builtinId="9" hidden="1"/>
    <cellStyle name="Followed Hyperlink" xfId="212" builtinId="9" hidden="1"/>
    <cellStyle name="Followed Hyperlink" xfId="198" builtinId="9" hidden="1"/>
    <cellStyle name="Followed Hyperlink" xfId="294" builtinId="9" hidden="1"/>
    <cellStyle name="Followed Hyperlink" xfId="358" builtinId="9" hidden="1"/>
    <cellStyle name="Followed Hyperlink" xfId="454" builtinId="9" hidden="1"/>
    <cellStyle name="Followed Hyperlink" xfId="500" builtinId="9" hidden="1"/>
    <cellStyle name="Followed Hyperlink" xfId="436" builtinId="9" hidden="1"/>
    <cellStyle name="Followed Hyperlink" xfId="340" builtinId="9" hidden="1"/>
    <cellStyle name="Followed Hyperlink" xfId="244" builtinId="9" hidden="1"/>
    <cellStyle name="Followed Hyperlink" xfId="404" builtinId="9" hidden="1"/>
    <cellStyle name="Followed Hyperlink" xfId="390" builtinId="9" hidden="1"/>
    <cellStyle name="Followed Hyperlink" xfId="134" builtinId="9" hidden="1"/>
    <cellStyle name="Followed Hyperlink" xfId="10" builtinId="9" hidden="1"/>
    <cellStyle name="Followed Hyperlink" xfId="70" builtinId="9" hidden="1"/>
    <cellStyle name="Followed Hyperlink" xfId="60" builtinId="9" hidden="1"/>
    <cellStyle name="Followed Hyperlink" xfId="18" builtinId="9" hidden="1"/>
    <cellStyle name="Followed Hyperlink" xfId="26" builtinId="9" hidden="1"/>
    <cellStyle name="Followed Hyperlink" xfId="48" builtinId="9" hidden="1"/>
    <cellStyle name="Followed Hyperlink" xfId="54" builtinId="9" hidden="1"/>
    <cellStyle name="Followed Hyperlink" xfId="102" builtinId="9" hidden="1"/>
    <cellStyle name="Followed Hyperlink" xfId="40" builtinId="9" hidden="1"/>
    <cellStyle name="Followed Hyperlink" xfId="4" builtinId="9" hidden="1"/>
    <cellStyle name="Followed Hyperlink" xfId="262" builtinId="9" hidden="1"/>
    <cellStyle name="Followed Hyperlink" xfId="518" builtinId="9" hidden="1"/>
    <cellStyle name="Followed Hyperlink" xfId="276" builtinId="9" hidden="1"/>
    <cellStyle name="Followed Hyperlink" xfId="308" builtinId="9" hidden="1"/>
    <cellStyle name="Followed Hyperlink" xfId="372" builtinId="9" hidden="1"/>
    <cellStyle name="Followed Hyperlink" xfId="468" builtinId="9" hidden="1"/>
    <cellStyle name="Followed Hyperlink" xfId="486" builtinId="9" hidden="1"/>
    <cellStyle name="Followed Hyperlink" xfId="422" builtinId="9" hidden="1"/>
    <cellStyle name="Followed Hyperlink" xfId="326" builtinId="9" hidden="1"/>
    <cellStyle name="Followed Hyperlink" xfId="230" builtinId="9" hidden="1"/>
    <cellStyle name="Followed Hyperlink" xfId="166" builtinId="9" hidden="1"/>
    <cellStyle name="Followed Hyperlink" xfId="136" builtinId="9" hidden="1"/>
    <cellStyle name="Followed Hyperlink" xfId="108" builtinId="9" hidden="1"/>
    <cellStyle name="Followed Hyperlink" xfId="104" builtinId="9" hidden="1"/>
    <cellStyle name="Followed Hyperlink" xfId="164" builtinId="9" hidden="1"/>
    <cellStyle name="Followed Hyperlink" xfId="236" builtinId="9" hidden="1"/>
    <cellStyle name="Followed Hyperlink" xfId="364" builtinId="9" hidden="1"/>
    <cellStyle name="Followed Hyperlink" xfId="492" builtinId="9" hidden="1"/>
    <cellStyle name="Followed Hyperlink" xfId="430" builtinId="9" hidden="1"/>
    <cellStyle name="Followed Hyperlink" xfId="302" builtinId="9" hidden="1"/>
    <cellStyle name="Followed Hyperlink" xfId="174" builtinId="9" hidden="1"/>
    <cellStyle name="Followed Hyperlink" xfId="34" builtinId="9" hidden="1"/>
    <cellStyle name="Followed Hyperlink" xfId="14" builtinId="9" hidden="1"/>
    <cellStyle name="Followed Hyperlink" xfId="82" builtinId="9" hidden="1"/>
    <cellStyle name="Followed Hyperlink" xfId="210" builtinId="9" hidden="1"/>
    <cellStyle name="Followed Hyperlink" xfId="338" builtinId="9" hidden="1"/>
    <cellStyle name="Followed Hyperlink" xfId="466" builtinId="9" hidden="1"/>
    <cellStyle name="Followed Hyperlink" xfId="456" builtinId="9" hidden="1"/>
    <cellStyle name="Followed Hyperlink" xfId="360" builtinId="9" hidden="1"/>
    <cellStyle name="Followed Hyperlink" xfId="448" builtinId="9" hidden="1"/>
    <cellStyle name="Followed Hyperlink" xfId="240" builtinId="9" hidden="1"/>
    <cellStyle name="Followed Hyperlink" xfId="200" builtinId="9" hidden="1"/>
    <cellStyle name="Followed Hyperlink" xfId="256" builtinId="9" hidden="1"/>
    <cellStyle name="Followed Hyperlink" xfId="440" builtinId="9" hidden="1"/>
    <cellStyle name="Followed Hyperlink" xfId="368" builtinId="9" hidden="1"/>
    <cellStyle name="Followed Hyperlink" xfId="288" builtinId="9" hidden="1"/>
    <cellStyle name="Followed Hyperlink" xfId="482" builtinId="9" hidden="1"/>
    <cellStyle name="Followed Hyperlink" xfId="354" builtinId="9" hidden="1"/>
    <cellStyle name="Followed Hyperlink" xfId="226" builtinId="9" hidden="1"/>
    <cellStyle name="Followed Hyperlink" xfId="98" builtinId="9" hidden="1"/>
    <cellStyle name="Followed Hyperlink" xfId="12" builtinId="9" hidden="1"/>
    <cellStyle name="Followed Hyperlink" xfId="44" builtinId="9" hidden="1"/>
    <cellStyle name="Followed Hyperlink" xfId="158" builtinId="9" hidden="1"/>
    <cellStyle name="Followed Hyperlink" xfId="286" builtinId="9" hidden="1"/>
    <cellStyle name="Followed Hyperlink" xfId="414" builtinId="9" hidden="1"/>
    <cellStyle name="Followed Hyperlink" xfId="508" builtinId="9" hidden="1"/>
    <cellStyle name="Followed Hyperlink" xfId="380" builtinId="9" hidden="1"/>
    <cellStyle name="Followed Hyperlink" xfId="252" builtinId="9" hidden="1"/>
    <cellStyle name="Followed Hyperlink" xfId="152" builtinId="9" hidden="1"/>
    <cellStyle name="Followed Hyperlink" xfId="96" builtinId="9" hidden="1"/>
    <cellStyle name="Followed Hyperlink" xfId="88" builtinId="9" hidden="1"/>
    <cellStyle name="Followed Hyperlink" xfId="148" builtinId="9" hidden="1"/>
    <cellStyle name="Followed Hyperlink" xfId="260" builtinId="9" hidden="1"/>
    <cellStyle name="Followed Hyperlink" xfId="388" builtinId="9" hidden="1"/>
    <cellStyle name="Followed Hyperlink" xfId="516" builtinId="9" hidden="1"/>
    <cellStyle name="Followed Hyperlink" xfId="406" builtinId="9" hidden="1"/>
    <cellStyle name="Followed Hyperlink" xfId="278" builtinId="9" hidden="1"/>
    <cellStyle name="Followed Hyperlink" xfId="150" builtinId="9" hidden="1"/>
    <cellStyle name="Followed Hyperlink" xfId="50" builtinId="9" hidden="1"/>
    <cellStyle name="Followed Hyperlink" xfId="22" builtinId="9" hidden="1"/>
    <cellStyle name="Followed Hyperlink" xfId="410" builtinId="9" hidden="1"/>
    <cellStyle name="Followed Hyperlink" xfId="330" builtinId="9" hidden="1"/>
    <cellStyle name="Followed Hyperlink" xfId="250" builtinId="9" hidden="1"/>
    <cellStyle name="Followed Hyperlink" xfId="154" builtinId="9" hidden="1"/>
    <cellStyle name="Followed Hyperlink" xfId="106" builtinId="9" hidden="1"/>
    <cellStyle name="Followed Hyperlink" xfId="362" builtinId="9" hidden="1"/>
    <cellStyle name="Followed Hyperlink" xfId="474" builtinId="9" hidden="1"/>
    <cellStyle name="Followed Hyperlink" xfId="496" builtinId="9" hidden="1"/>
    <cellStyle name="Followed Hyperlink" xfId="464" builtinId="9" hidden="1"/>
    <cellStyle name="Followed Hyperlink" xfId="490" builtinId="9" hidden="1"/>
    <cellStyle name="Followed Hyperlink" xfId="506" builtinId="9" hidden="1"/>
    <cellStyle name="Followed Hyperlink" xfId="298" builtinId="9" hidden="1"/>
    <cellStyle name="Followed Hyperlink" xfId="90" builtinId="9" hidden="1"/>
    <cellStyle name="Followed Hyperlink" xfId="186" builtinId="9" hidden="1"/>
    <cellStyle name="Followed Hyperlink" xfId="266" builtinId="9" hidden="1"/>
    <cellStyle name="Followed Hyperlink" xfId="346" builtinId="9" hidden="1"/>
    <cellStyle name="Followed Hyperlink" xfId="74" builtinId="9" hidden="1"/>
    <cellStyle name="Followed Hyperlink" xfId="8" builtinId="9" hidden="1"/>
    <cellStyle name="Followed Hyperlink" xfId="28" builtinId="9" hidden="1"/>
    <cellStyle name="Followed Hyperlink" xfId="182" builtinId="9" hidden="1"/>
    <cellStyle name="Followed Hyperlink" xfId="310" builtinId="9" hidden="1"/>
    <cellStyle name="Followed Hyperlink" xfId="438" builtinId="9" hidden="1"/>
    <cellStyle name="Followed Hyperlink" xfId="484" builtinId="9" hidden="1"/>
    <cellStyle name="Followed Hyperlink" xfId="356" builtinId="9" hidden="1"/>
    <cellStyle name="Followed Hyperlink" xfId="228" builtinId="9" hidden="1"/>
    <cellStyle name="Followed Hyperlink" xfId="168" builtinId="9" hidden="1"/>
    <cellStyle name="Followed Hyperlink" xfId="92" builtinId="9" hidden="1"/>
    <cellStyle name="Followed Hyperlink" xfId="124" builtinId="9" hidden="1"/>
    <cellStyle name="Followed Hyperlink" xfId="132" builtinId="9" hidden="1"/>
    <cellStyle name="Followed Hyperlink" xfId="284" builtinId="9" hidden="1"/>
    <cellStyle name="Followed Hyperlink" xfId="412" builtinId="9" hidden="1"/>
    <cellStyle name="Followed Hyperlink" xfId="510" builtinId="9" hidden="1"/>
    <cellStyle name="Followed Hyperlink" xfId="382" builtinId="9" hidden="1"/>
    <cellStyle name="Followed Hyperlink" xfId="254" builtinId="9" hidden="1"/>
    <cellStyle name="Followed Hyperlink" xfId="126" builtinId="9" hidden="1"/>
    <cellStyle name="Followed Hyperlink" xfId="62" builtinId="9" hidden="1"/>
    <cellStyle name="Followed Hyperlink" xfId="64" builtinId="9" hidden="1"/>
    <cellStyle name="Followed Hyperlink" xfId="130" builtinId="9" hidden="1"/>
    <cellStyle name="Followed Hyperlink" xfId="258" builtinId="9" hidden="1"/>
    <cellStyle name="Followed Hyperlink" xfId="386" builtinId="9" hidden="1"/>
    <cellStyle name="Followed Hyperlink" xfId="514" builtinId="9" hidden="1"/>
    <cellStyle name="Followed Hyperlink" xfId="304" builtinId="9" hidden="1"/>
    <cellStyle name="Followed Hyperlink" xfId="392" builtinId="9" hidden="1"/>
    <cellStyle name="Followed Hyperlink" xfId="376" builtinId="9" hidden="1"/>
    <cellStyle name="Followed Hyperlink" xfId="272" builtinId="9" hidden="1"/>
    <cellStyle name="Followed Hyperlink" xfId="224" builtinId="9" hidden="1"/>
    <cellStyle name="Followed Hyperlink" xfId="280" builtinId="9" hidden="1"/>
    <cellStyle name="Followed Hyperlink" xfId="424" builtinId="9" hidden="1"/>
    <cellStyle name="Followed Hyperlink" xfId="336" builtinId="9" hidden="1"/>
    <cellStyle name="Followed Hyperlink" xfId="488" builtinId="9" hidden="1"/>
    <cellStyle name="Followed Hyperlink" xfId="396" builtinId="9" hidden="1"/>
    <cellStyle name="Followed Hyperlink" xfId="460" builtinId="9" hidden="1"/>
    <cellStyle name="Followed Hyperlink" xfId="524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142" builtinId="9" hidden="1"/>
    <cellStyle name="Followed Hyperlink" xfId="78" builtinId="9" hidden="1"/>
    <cellStyle name="Followed Hyperlink" xfId="56" builtinId="9" hidden="1"/>
    <cellStyle name="Followed Hyperlink" xfId="38" builtinId="9" hidden="1"/>
    <cellStyle name="Followed Hyperlink" xfId="32" builtinId="9" hidden="1"/>
    <cellStyle name="Followed Hyperlink" xfId="114" builtinId="9" hidden="1"/>
    <cellStyle name="Followed Hyperlink" xfId="242" builtinId="9" hidden="1"/>
    <cellStyle name="Followed Hyperlink" xfId="306" builtinId="9" hidden="1"/>
    <cellStyle name="Followed Hyperlink" xfId="370" builtinId="9" hidden="1"/>
    <cellStyle name="Followed Hyperlink" xfId="498" builtinId="9" hidden="1"/>
    <cellStyle name="Followed Hyperlink" xfId="434" builtinId="9" hidden="1"/>
    <cellStyle name="Followed Hyperlink" xfId="178" builtinId="9" hidden="1"/>
    <cellStyle name="Followed Hyperlink" xfId="6" builtinId="9" hidden="1"/>
    <cellStyle name="Followed Hyperlink" xfId="206" builtinId="9" hidden="1"/>
    <cellStyle name="Followed Hyperlink" xfId="462" builtinId="9" hidden="1"/>
    <cellStyle name="Followed Hyperlink" xfId="332" builtinId="9" hidden="1"/>
    <cellStyle name="Followed Hyperlink" xfId="72" builtinId="9" hidden="1"/>
    <cellStyle name="Followed Hyperlink" xfId="84" builtinId="9" hidden="1"/>
    <cellStyle name="Followed Hyperlink" xfId="144" builtinId="9" hidden="1"/>
    <cellStyle name="Followed Hyperlink" xfId="204" builtinId="9" hidden="1"/>
    <cellStyle name="Followed Hyperlink" xfId="268" builtinId="9" hidden="1"/>
    <cellStyle name="Followed Hyperlink" xfId="184" builtinId="9" hidden="1"/>
    <cellStyle name="Followed Hyperlink" xfId="172" builtinId="9" hidden="1"/>
    <cellStyle name="Followed Hyperlink" xfId="100" builtinId="9" hidden="1"/>
    <cellStyle name="Followed Hyperlink" xfId="160" builtinId="9" hidden="1"/>
    <cellStyle name="Followed Hyperlink" xfId="116" builtinId="9" hidden="1"/>
    <cellStyle name="Hyperlink" xfId="105" builtinId="8" hidden="1"/>
    <cellStyle name="Hyperlink" xfId="261" builtinId="8" hidden="1"/>
    <cellStyle name="Hyperlink" xfId="357" builtinId="8" hidden="1"/>
    <cellStyle name="Hyperlink" xfId="421" builtinId="8" hidden="1"/>
    <cellStyle name="Hyperlink" xfId="485" builtinId="8" hidden="1"/>
    <cellStyle name="Hyperlink" xfId="39" builtinId="8" hidden="1"/>
    <cellStyle name="Hyperlink" xfId="9" builtinId="8" hidden="1"/>
    <cellStyle name="Hyperlink" xfId="13" builtinId="8" hidden="1"/>
    <cellStyle name="Hyperlink" xfId="3" builtinId="8" hidden="1"/>
    <cellStyle name="Hyperlink" xfId="1" builtinId="8" hidden="1"/>
    <cellStyle name="Hyperlink" xfId="27" builtinId="8" hidden="1"/>
    <cellStyle name="Hyperlink" xfId="83" builtinId="8" hidden="1"/>
    <cellStyle name="Hyperlink" xfId="23" builtinId="8" hidden="1"/>
    <cellStyle name="Hyperlink" xfId="25" builtinId="8" hidden="1"/>
    <cellStyle name="Hyperlink" xfId="81" builtinId="8" hidden="1"/>
    <cellStyle name="Hyperlink" xfId="73" builtinId="8" hidden="1"/>
    <cellStyle name="Hyperlink" xfId="67" builtinId="8" hidden="1"/>
    <cellStyle name="Hyperlink" xfId="21" builtinId="8" hidden="1"/>
    <cellStyle name="Hyperlink" xfId="11" builtinId="8" hidden="1"/>
    <cellStyle name="Hyperlink" xfId="15" builtinId="8" hidden="1"/>
    <cellStyle name="Hyperlink" xfId="389" builtinId="8" hidden="1"/>
    <cellStyle name="Hyperlink" xfId="229" builtinId="8" hidden="1"/>
    <cellStyle name="Hyperlink" xfId="141" builtinId="8" hidden="1"/>
    <cellStyle name="Hyperlink" xfId="61" builtinId="8" hidden="1"/>
    <cellStyle name="Hyperlink" xfId="329" builtinId="8" hidden="1"/>
    <cellStyle name="Hyperlink" xfId="457" builtinId="8" hidden="1"/>
    <cellStyle name="Hyperlink" xfId="265" builtinId="8" hidden="1"/>
    <cellStyle name="Hyperlink" xfId="355" builtinId="8" hidden="1"/>
    <cellStyle name="Hyperlink" xfId="463" builtinId="8" hidden="1"/>
    <cellStyle name="Hyperlink" xfId="431" builtinId="8" hidden="1"/>
    <cellStyle name="Hyperlink" xfId="409" builtinId="8" hidden="1"/>
    <cellStyle name="Hyperlink" xfId="391" builtinId="8" hidden="1"/>
    <cellStyle name="Hyperlink" xfId="353" builtinId="8" hidden="1"/>
    <cellStyle name="Hyperlink" xfId="337" builtinId="8" hidden="1"/>
    <cellStyle name="Hyperlink" xfId="319" builtinId="8" hidden="1"/>
    <cellStyle name="Hyperlink" xfId="249" builtinId="8" hidden="1"/>
    <cellStyle name="Hyperlink" xfId="271" builtinId="8" hidden="1"/>
    <cellStyle name="Hyperlink" xfId="315" builtinId="8" hidden="1"/>
    <cellStyle name="Hyperlink" xfId="129" builtinId="8" hidden="1"/>
    <cellStyle name="Hyperlink" xfId="185" builtinId="8" hidden="1"/>
    <cellStyle name="Hyperlink" xfId="59" builtinId="8" hidden="1"/>
    <cellStyle name="Hyperlink" xfId="499" builtinId="8" hidden="1"/>
    <cellStyle name="Hyperlink" xfId="475" builtinId="8" hidden="1"/>
    <cellStyle name="Hyperlink" xfId="497" builtinId="8" hidden="1"/>
    <cellStyle name="Hyperlink" xfId="519" builtinId="8" hidden="1"/>
    <cellStyle name="Hyperlink" xfId="333" builtinId="8" hidden="1"/>
    <cellStyle name="Hyperlink" xfId="301" builtinId="8" hidden="1"/>
    <cellStyle name="Hyperlink" xfId="29" builtinId="8" hidden="1"/>
    <cellStyle name="Hyperlink" xfId="69" builtinId="8" hidden="1"/>
    <cellStyle name="Hyperlink" xfId="75" builtinId="8" hidden="1"/>
    <cellStyle name="Hyperlink" xfId="213" builtinId="8" hidden="1"/>
    <cellStyle name="Hyperlink" xfId="205" builtinId="8" hidden="1"/>
    <cellStyle name="Hyperlink" xfId="93" builtinId="8" hidden="1"/>
    <cellStyle name="Hyperlink" xfId="107" builtinId="8" hidden="1"/>
    <cellStyle name="Hyperlink" xfId="109" builtinId="8" hidden="1"/>
    <cellStyle name="Hyperlink" xfId="111" builtinId="8" hidden="1"/>
    <cellStyle name="Hyperlink" xfId="125" builtinId="8" hidden="1"/>
    <cellStyle name="Hyperlink" xfId="135" builtinId="8" hidden="1"/>
    <cellStyle name="Hyperlink" xfId="137" builtinId="8" hidden="1"/>
    <cellStyle name="Hyperlink" xfId="147" builtinId="8" hidden="1"/>
    <cellStyle name="Hyperlink" xfId="153" builtinId="8" hidden="1"/>
    <cellStyle name="Hyperlink" xfId="155" builtinId="8" hidden="1"/>
    <cellStyle name="Hyperlink" xfId="167" builtinId="8" hidden="1"/>
    <cellStyle name="Hyperlink" xfId="175" builtinId="8" hidden="1"/>
    <cellStyle name="Hyperlink" xfId="179" builtinId="8" hidden="1"/>
    <cellStyle name="Hyperlink" xfId="189" builtinId="8" hidden="1"/>
    <cellStyle name="Hyperlink" xfId="191" builtinId="8" hidden="1"/>
    <cellStyle name="Hyperlink" xfId="199" builtinId="8" hidden="1"/>
    <cellStyle name="Hyperlink" xfId="133" builtinId="8" hidden="1"/>
    <cellStyle name="Hyperlink" xfId="85" builtinId="8" hidden="1"/>
    <cellStyle name="Hyperlink" xfId="43" builtinId="8" hidden="1"/>
    <cellStyle name="Hyperlink" xfId="51" builtinId="8" hidden="1"/>
    <cellStyle name="Hyperlink" xfId="55" builtinId="8" hidden="1"/>
    <cellStyle name="Hyperlink" xfId="65" builtinId="8" hidden="1"/>
    <cellStyle name="Hyperlink" xfId="41" builtinId="8" hidden="1"/>
    <cellStyle name="Hyperlink" xfId="171" builtinId="8" hidden="1"/>
    <cellStyle name="Hyperlink" xfId="145" builtinId="8" hidden="1"/>
    <cellStyle name="Hyperlink" xfId="245" builtinId="8" hidden="1"/>
    <cellStyle name="Hyperlink" xfId="469" builtinId="8" hidden="1"/>
    <cellStyle name="Hyperlink" xfId="445" builtinId="8" hidden="1"/>
    <cellStyle name="Hyperlink" xfId="429" builtinId="8" hidden="1"/>
    <cellStyle name="Hyperlink" xfId="405" builtinId="8" hidden="1"/>
    <cellStyle name="Hyperlink" xfId="397" builtinId="8" hidden="1"/>
    <cellStyle name="Hyperlink" xfId="349" builtinId="8" hidden="1"/>
    <cellStyle name="Hyperlink" xfId="365" builtinId="8" hidden="1"/>
    <cellStyle name="Hyperlink" xfId="477" builtinId="8" hidden="1"/>
    <cellStyle name="Hyperlink" xfId="181" builtinId="8" hidden="1"/>
    <cellStyle name="Hyperlink" xfId="163" builtinId="8" hidden="1"/>
    <cellStyle name="Hyperlink" xfId="127" builtinId="8" hidden="1"/>
    <cellStyle name="Hyperlink" xfId="5" builtinId="8" hidden="1"/>
    <cellStyle name="Hyperlink" xfId="305" builtinId="8" hidden="1"/>
    <cellStyle name="Hyperlink" xfId="295" builtinId="8" hidden="1"/>
    <cellStyle name="Hyperlink" xfId="259" builtinId="8" hidden="1"/>
    <cellStyle name="Hyperlink" xfId="335" builtinId="8" hidden="1"/>
    <cellStyle name="Hyperlink" xfId="419" builtinId="8" hidden="1"/>
    <cellStyle name="Hyperlink" xfId="435" builtinId="8" hidden="1"/>
    <cellStyle name="Hyperlink" xfId="425" builtinId="8" hidden="1"/>
    <cellStyle name="Hyperlink" xfId="401" builtinId="8" hidden="1"/>
    <cellStyle name="Hyperlink" xfId="375" builtinId="8" hidden="1"/>
    <cellStyle name="Hyperlink" xfId="351" builtinId="8" hidden="1"/>
    <cellStyle name="Hyperlink" xfId="339" builtinId="8" hidden="1"/>
    <cellStyle name="Hyperlink" xfId="453" builtinId="8" hidden="1"/>
    <cellStyle name="Hyperlink" xfId="325" builtinId="8" hidden="1"/>
    <cellStyle name="Hyperlink" xfId="123" builtinId="8" hidden="1"/>
    <cellStyle name="Hyperlink" xfId="195" builtinId="8" hidden="1"/>
    <cellStyle name="Hyperlink" xfId="19" builtinId="8" hidden="1"/>
    <cellStyle name="Hyperlink" xfId="327" builtinId="8" hidden="1"/>
    <cellStyle name="Hyperlink" xfId="251" builtinId="8" hidden="1"/>
    <cellStyle name="Hyperlink" xfId="211" builtinId="8" hidden="1"/>
    <cellStyle name="Hyperlink" xfId="217" builtinId="8" hidden="1"/>
    <cellStyle name="Hyperlink" xfId="209" builtinId="8" hidden="1"/>
    <cellStyle name="Hyperlink" xfId="203" builtinId="8" hidden="1"/>
    <cellStyle name="Hyperlink" xfId="201" builtinId="8" hidden="1"/>
    <cellStyle name="Hyperlink" xfId="235" builtinId="8" hidden="1"/>
    <cellStyle name="Hyperlink" xfId="247" builtinId="8" hidden="1"/>
    <cellStyle name="Hyperlink" xfId="311" builtinId="8" hidden="1"/>
    <cellStyle name="Hyperlink" xfId="231" builtinId="8" hidden="1"/>
    <cellStyle name="Hyperlink" xfId="233" builtinId="8" hidden="1"/>
    <cellStyle name="Hyperlink" xfId="241" builtinId="8" hidden="1"/>
    <cellStyle name="Hyperlink" xfId="307" builtinId="8" hidden="1"/>
    <cellStyle name="Hyperlink" xfId="297" builtinId="8" hidden="1"/>
    <cellStyle name="Hyperlink" xfId="289" builtinId="8" hidden="1"/>
    <cellStyle name="Hyperlink" xfId="303" builtinId="8" hidden="1"/>
    <cellStyle name="Hyperlink" xfId="227" builtinId="8" hidden="1"/>
    <cellStyle name="Hyperlink" xfId="215" builtinId="8" hidden="1"/>
    <cellStyle name="Hyperlink" xfId="219" builtinId="8" hidden="1"/>
    <cellStyle name="Hyperlink" xfId="243" builtinId="8" hidden="1"/>
    <cellStyle name="Hyperlink" xfId="159" builtinId="8" hidden="1"/>
    <cellStyle name="Hyperlink" xfId="505" builtinId="8" hidden="1"/>
    <cellStyle name="Hyperlink" xfId="387" builtinId="8" hidden="1"/>
    <cellStyle name="Hyperlink" xfId="449" builtinId="8" hidden="1"/>
    <cellStyle name="Hyperlink" xfId="281" builtinId="8" hidden="1"/>
    <cellStyle name="Hyperlink" xfId="91" builtinId="8" hidden="1"/>
    <cellStyle name="Hyperlink" xfId="57" builtinId="8" hidden="1"/>
    <cellStyle name="Hyperlink" xfId="381" builtinId="8" hidden="1"/>
    <cellStyle name="Hyperlink" xfId="437" builtinId="8" hidden="1"/>
    <cellStyle name="Hyperlink" xfId="121" builtinId="8" hidden="1"/>
    <cellStyle name="Hyperlink" xfId="63" builtinId="8" hidden="1"/>
    <cellStyle name="Hyperlink" xfId="47" builtinId="8" hidden="1"/>
    <cellStyle name="Hyperlink" xfId="149" builtinId="8" hidden="1"/>
    <cellStyle name="Hyperlink" xfId="183" builtinId="8" hidden="1"/>
    <cellStyle name="Hyperlink" xfId="161" builtinId="8" hidden="1"/>
    <cellStyle name="Hyperlink" xfId="139" builtinId="8" hidden="1"/>
    <cellStyle name="Hyperlink" xfId="119" builtinId="8" hidden="1"/>
    <cellStyle name="Hyperlink" xfId="99" builtinId="8" hidden="1"/>
    <cellStyle name="Hyperlink" xfId="221" builtinId="8" hidden="1"/>
    <cellStyle name="Hyperlink" xfId="17" builtinId="8" hidden="1"/>
    <cellStyle name="Hyperlink" xfId="501" builtinId="8" hidden="1"/>
    <cellStyle name="Hyperlink" xfId="413" builtinId="8" hidden="1"/>
    <cellStyle name="Hyperlink" xfId="237" builtinId="8" hidden="1"/>
    <cellStyle name="Hyperlink" xfId="515" builtinId="8" hidden="1"/>
    <cellStyle name="Hyperlink" xfId="371" builtinId="8" hidden="1"/>
    <cellStyle name="Hyperlink" xfId="447" builtinId="8" hidden="1"/>
    <cellStyle name="Hyperlink" xfId="279" builtinId="8" hidden="1"/>
    <cellStyle name="Hyperlink" xfId="187" builtinId="8" hidden="1"/>
    <cellStyle name="Hyperlink" xfId="33" builtinId="8" hidden="1"/>
    <cellStyle name="Hyperlink" xfId="77" builtinId="8" hidden="1"/>
    <cellStyle name="Hyperlink" xfId="31" builtinId="8" hidden="1"/>
    <cellStyle name="Hyperlink" xfId="35" builtinId="8" hidden="1"/>
    <cellStyle name="Hyperlink" xfId="7" builtinId="8" hidden="1"/>
    <cellStyle name="Hyperlink" xfId="95" builtinId="8" hidden="1"/>
    <cellStyle name="Hyperlink" xfId="293" builtinId="8" hidden="1"/>
    <cellStyle name="Hyperlink" xfId="223" builtinId="8" hidden="1"/>
    <cellStyle name="Hyperlink" xfId="239" builtinId="8" hidden="1"/>
    <cellStyle name="Hyperlink" xfId="291" builtinId="8" hidden="1"/>
    <cellStyle name="Hyperlink" xfId="299" builtinId="8" hidden="1"/>
    <cellStyle name="Hyperlink" xfId="495" builtinId="8" hidden="1"/>
    <cellStyle name="Hyperlink" xfId="483" builtinId="8" hidden="1"/>
    <cellStyle name="Hyperlink" xfId="473" builtinId="8" hidden="1"/>
    <cellStyle name="Hyperlink" xfId="323" builtinId="8" hidden="1"/>
    <cellStyle name="Hyperlink" xfId="331" builtinId="8" hidden="1"/>
    <cellStyle name="Hyperlink" xfId="343" builtinId="8" hidden="1"/>
    <cellStyle name="Hyperlink" xfId="345" builtinId="8" hidden="1"/>
    <cellStyle name="Hyperlink" xfId="347" builtinId="8" hidden="1"/>
    <cellStyle name="Hyperlink" xfId="359" builtinId="8" hidden="1"/>
    <cellStyle name="Hyperlink" xfId="367" builtinId="8" hidden="1"/>
    <cellStyle name="Hyperlink" xfId="379" builtinId="8" hidden="1"/>
    <cellStyle name="Hyperlink" xfId="383" builtinId="8" hidden="1"/>
    <cellStyle name="Hyperlink" xfId="385" builtinId="8" hidden="1"/>
    <cellStyle name="Hyperlink" xfId="395" builtinId="8" hidden="1"/>
    <cellStyle name="Hyperlink" xfId="403" builtinId="8" hidden="1"/>
    <cellStyle name="Hyperlink" xfId="407" builtinId="8" hidden="1"/>
    <cellStyle name="Hyperlink" xfId="415" builtinId="8" hidden="1"/>
    <cellStyle name="Hyperlink" xfId="423" builtinId="8" hidden="1"/>
    <cellStyle name="Hyperlink" xfId="433" builtinId="8" hidden="1"/>
    <cellStyle name="Hyperlink" xfId="439" builtinId="8" hidden="1"/>
    <cellStyle name="Hyperlink" xfId="443" builtinId="8" hidden="1"/>
    <cellStyle name="Hyperlink" xfId="451" builtinId="8" hidden="1"/>
    <cellStyle name="Hyperlink" xfId="455" builtinId="8" hidden="1"/>
    <cellStyle name="Hyperlink" xfId="465" builtinId="8" hidden="1"/>
    <cellStyle name="Hyperlink" xfId="399" builtinId="8" hidden="1"/>
    <cellStyle name="Hyperlink" xfId="377" builtinId="8" hidden="1"/>
    <cellStyle name="Hyperlink" xfId="313" builtinId="8" hidden="1"/>
    <cellStyle name="Hyperlink" xfId="257" builtinId="8" hidden="1"/>
    <cellStyle name="Hyperlink" xfId="263" builtinId="8" hidden="1"/>
    <cellStyle name="Hyperlink" xfId="267" builtinId="8" hidden="1"/>
    <cellStyle name="Hyperlink" xfId="273" builtinId="8" hidden="1"/>
    <cellStyle name="Hyperlink" xfId="287" builtinId="8" hidden="1"/>
    <cellStyle name="Hyperlink" xfId="283" builtinId="8" hidden="1"/>
    <cellStyle name="Hyperlink" xfId="255" builtinId="8" hidden="1"/>
    <cellStyle name="Hyperlink" xfId="427" builtinId="8" hidden="1"/>
    <cellStyle name="Hyperlink" xfId="393" builtinId="8" hidden="1"/>
    <cellStyle name="Hyperlink" xfId="361" builtinId="8" hidden="1"/>
    <cellStyle name="Hyperlink" xfId="517" builtinId="8" hidden="1"/>
    <cellStyle name="Hyperlink" xfId="71" builtinId="8" hidden="1"/>
    <cellStyle name="Hyperlink" xfId="45" builtinId="8" hidden="1"/>
    <cellStyle name="Hyperlink" xfId="101" builtinId="8" hidden="1"/>
    <cellStyle name="Hyperlink" xfId="165" builtinId="8" hidden="1"/>
    <cellStyle name="Hyperlink" xfId="177" builtinId="8" hidden="1"/>
    <cellStyle name="Hyperlink" xfId="169" builtinId="8" hidden="1"/>
    <cellStyle name="Hyperlink" xfId="151" builtinId="8" hidden="1"/>
    <cellStyle name="Hyperlink" xfId="113" builtinId="8" hidden="1"/>
    <cellStyle name="Hyperlink" xfId="131" builtinId="8" hidden="1"/>
    <cellStyle name="Hyperlink" xfId="79" builtinId="8" hidden="1"/>
    <cellStyle name="Hyperlink" xfId="275" builtinId="8" hidden="1"/>
    <cellStyle name="Hyperlink" xfId="441" builtinId="8" hidden="1"/>
    <cellStyle name="Hyperlink" xfId="417" builtinId="8" hidden="1"/>
    <cellStyle name="Hyperlink" xfId="369" builtinId="8" hidden="1"/>
    <cellStyle name="Hyperlink" xfId="321" builtinId="8" hidden="1"/>
    <cellStyle name="Hyperlink" xfId="207" builtinId="8" hidden="1"/>
    <cellStyle name="Hyperlink" xfId="277" builtinId="8" hidden="1"/>
    <cellStyle name="Hyperlink" xfId="317" builtinId="8" hidden="1"/>
    <cellStyle name="Hyperlink" xfId="373" builtinId="8" hidden="1"/>
    <cellStyle name="Hyperlink" xfId="461" builtinId="8" hidden="1"/>
    <cellStyle name="Hyperlink" xfId="97" builtinId="8" hidden="1"/>
    <cellStyle name="Hyperlink" xfId="193" builtinId="8" hidden="1"/>
    <cellStyle name="Hyperlink" xfId="49" builtinId="8" hidden="1"/>
    <cellStyle name="Hyperlink" xfId="117" builtinId="8" hidden="1"/>
    <cellStyle name="Hyperlink" xfId="197" builtinId="8" hidden="1"/>
    <cellStyle name="Hyperlink" xfId="173" builtinId="8" hidden="1"/>
    <cellStyle name="Hyperlink" xfId="157" builtinId="8" hidden="1"/>
    <cellStyle name="Hyperlink" xfId="143" builtinId="8" hidden="1"/>
    <cellStyle name="Hyperlink" xfId="115" builtinId="8" hidden="1"/>
    <cellStyle name="Hyperlink" xfId="103" builtinId="8" hidden="1"/>
    <cellStyle name="Hyperlink" xfId="37" builtinId="8" hidden="1"/>
    <cellStyle name="Hyperlink" xfId="53" builtinId="8" hidden="1"/>
    <cellStyle name="Hyperlink" xfId="87" builtinId="8" hidden="1"/>
    <cellStyle name="Hyperlink" xfId="363" builtinId="8" hidden="1"/>
    <cellStyle name="Hyperlink" xfId="411" builtinId="8" hidden="1"/>
    <cellStyle name="Hyperlink" xfId="459" builtinId="8" hidden="1"/>
    <cellStyle name="Hyperlink" xfId="225" builtinId="8" hidden="1"/>
    <cellStyle name="Hyperlink" xfId="89" builtinId="8" hidden="1"/>
    <cellStyle name="Hyperlink" xfId="523" builtinId="8" hidden="1"/>
    <cellStyle name="Hyperlink" xfId="493" builtinId="8" hidden="1"/>
    <cellStyle name="Hyperlink" xfId="481" builtinId="8" hidden="1"/>
    <cellStyle name="Hyperlink" xfId="489" builtinId="8" hidden="1"/>
    <cellStyle name="Hyperlink" xfId="491" builtinId="8" hidden="1"/>
    <cellStyle name="Hyperlink" xfId="479" builtinId="8" hidden="1"/>
    <cellStyle name="Hyperlink" xfId="471" builtinId="8" hidden="1"/>
    <cellStyle name="Hyperlink" xfId="467" builtinId="8" hidden="1"/>
    <cellStyle name="Hyperlink" xfId="487" builtinId="8" hidden="1"/>
    <cellStyle name="Hyperlink" xfId="513" builtinId="8" hidden="1"/>
    <cellStyle name="Hyperlink" xfId="509" builtinId="8" hidden="1"/>
    <cellStyle name="Hyperlink" xfId="253" builtinId="8" hidden="1"/>
    <cellStyle name="Hyperlink" xfId="503" builtinId="8" hidden="1"/>
    <cellStyle name="Hyperlink" xfId="507" builtinId="8" hidden="1"/>
    <cellStyle name="Hyperlink" xfId="511" builtinId="8" hidden="1"/>
    <cellStyle name="Hyperlink" xfId="521" builtinId="8" hidden="1"/>
    <cellStyle name="Hyperlink" xfId="285" builtinId="8" hidden="1"/>
    <cellStyle name="Hyperlink" xfId="269" builtinId="8" hidden="1"/>
    <cellStyle name="Hyperlink" xfId="309" builtinId="8" hidden="1"/>
    <cellStyle name="Hyperlink" xfId="3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24">
        <f>SUM(H7:H27)</f>
        <v>-9.6317761472444428</v>
      </c>
      <c r="E3" s="21">
        <f>SUM(I7:I27)</f>
        <v>9.6317761472444658</v>
      </c>
      <c r="F3" s="25">
        <f>SUM(J7:J27)</f>
        <v>9.6664505413745463</v>
      </c>
      <c r="G3" s="21">
        <f>SUM(K7:K27)</f>
        <v>100.23180021681283</v>
      </c>
    </row>
    <row r="4" spans="2:11">
      <c r="B4" s="7" t="s">
        <v>6</v>
      </c>
      <c r="C4" s="3">
        <v>7.1999999999999998E-3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7.1999999999999998E-3</v>
      </c>
      <c r="F7" s="14">
        <f>1/((1+(E7/2))^(B7))</f>
        <v>0.99641291351135908</v>
      </c>
      <c r="G7" s="15">
        <f>C7*F7</f>
        <v>35.870864886408924</v>
      </c>
      <c r="H7" s="28">
        <f>-1*(1/10000)*(B7/2)*C7*(1/(1+$C$4/2)^(B7+1))</f>
        <v>-1.7871096495819512E-3</v>
      </c>
      <c r="I7" s="28">
        <f>(1/$G$28)*(B7/2)*C7*(1/(1+$C$4/2)^(B7+1))</f>
        <v>1.7871096495819551E-3</v>
      </c>
      <c r="J7" s="28">
        <f>(1+$C$4/2)*I7</f>
        <v>1.7935432443204502E-3</v>
      </c>
      <c r="K7" s="29">
        <f>I7*((B7+1)/(2)^(1/(1+$C$4/2)))</f>
        <v>1.7915586098901915E-3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7.1999999999999998E-3</v>
      </c>
      <c r="F8" s="14">
        <f t="shared" ref="F8:F25" si="2">1/((1+(E8/2))^(B8))</f>
        <v>0.99283869421219506</v>
      </c>
      <c r="G8" s="15">
        <f t="shared" ref="G8:G26" si="3">C8*F8</f>
        <v>35.742192991639023</v>
      </c>
      <c r="H8" s="28">
        <f t="shared" ref="H8:H27" si="4">-1*(1/10000)*(B8/2)*C8*(1/(1+$C$4/2)^(B8+1))</f>
        <v>-3.5613982654084317E-3</v>
      </c>
      <c r="I8" s="28">
        <f t="shared" ref="I8:I27" si="5">(1/$G$28)*(B8/2)*C8*(1/(1+$C$4/2)^(B8+1))</f>
        <v>3.5613982654084395E-3</v>
      </c>
      <c r="J8" s="28">
        <f t="shared" ref="J8:J27" si="6">(1+$C$4/2)*I8</f>
        <v>3.5742192991639102E-3</v>
      </c>
      <c r="K8" s="29">
        <f t="shared" ref="K8:K27" si="7">I8*((B8+1)/(2)^(1/(1+$C$4/2)))</f>
        <v>5.3553964026211379E-3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7.1999999999999998E-3</v>
      </c>
      <c r="F9" s="14">
        <f t="shared" si="2"/>
        <v>0.98927729594678648</v>
      </c>
      <c r="G9" s="15">
        <f t="shared" si="3"/>
        <v>35.61398265408431</v>
      </c>
      <c r="H9" s="28">
        <f t="shared" si="4"/>
        <v>-5.3229348327148733E-3</v>
      </c>
      <c r="I9" s="28">
        <f t="shared" si="5"/>
        <v>5.3229348327148854E-3</v>
      </c>
      <c r="J9" s="28">
        <f t="shared" si="6"/>
        <v>5.3420973981126597E-3</v>
      </c>
      <c r="K9" s="29">
        <f t="shared" si="7"/>
        <v>1.0672372265087958E-2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7.1999999999999998E-3</v>
      </c>
      <c r="F10" s="14">
        <f t="shared" si="2"/>
        <v>0.98572867272497644</v>
      </c>
      <c r="G10" s="15">
        <f t="shared" si="3"/>
        <v>35.486232218099154</v>
      </c>
      <c r="H10" s="28">
        <f t="shared" si="4"/>
        <v>-7.0717880067953671E-3</v>
      </c>
      <c r="I10" s="28">
        <f t="shared" si="5"/>
        <v>7.0717880067953818E-3</v>
      </c>
      <c r="J10" s="28">
        <f t="shared" si="6"/>
        <v>7.0972464436198455E-3</v>
      </c>
      <c r="K10" s="29">
        <f t="shared" si="7"/>
        <v>1.7723482571223519E-2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7.1999999999999998E-3</v>
      </c>
      <c r="F11" s="14">
        <f t="shared" si="2"/>
        <v>0.98219277872157862</v>
      </c>
      <c r="G11" s="15">
        <f t="shared" si="3"/>
        <v>35.358940033976829</v>
      </c>
      <c r="H11" s="28">
        <f t="shared" si="4"/>
        <v>-8.8080261144820732E-3</v>
      </c>
      <c r="I11" s="28">
        <f t="shared" si="5"/>
        <v>8.8080261144820923E-3</v>
      </c>
      <c r="J11" s="28">
        <f t="shared" si="6"/>
        <v>8.8397350084942275E-3</v>
      </c>
      <c r="K11" s="29">
        <f t="shared" si="7"/>
        <v>2.6489860359540936E-2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7.1999999999999998E-3</v>
      </c>
      <c r="F12" s="14">
        <f t="shared" si="2"/>
        <v>0.97866956827578577</v>
      </c>
      <c r="G12" s="15">
        <f t="shared" si="3"/>
        <v>35.232104457928287</v>
      </c>
      <c r="H12" s="28">
        <f t="shared" si="4"/>
        <v>-1.0531717155618261E-2</v>
      </c>
      <c r="I12" s="28">
        <f t="shared" si="5"/>
        <v>1.0531717155618285E-2</v>
      </c>
      <c r="J12" s="28">
        <f t="shared" si="6"/>
        <v>1.0569631337378512E-2</v>
      </c>
      <c r="K12" s="29">
        <f t="shared" si="7"/>
        <v>3.695277451510294E-2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7.1999999999999998E-3</v>
      </c>
      <c r="F13" s="14">
        <f t="shared" si="2"/>
        <v>0.97515899589057964</v>
      </c>
      <c r="G13" s="15">
        <f t="shared" si="3"/>
        <v>35.105723852060869</v>
      </c>
      <c r="H13" s="28">
        <f t="shared" si="4"/>
        <v>-1.2242928804525009E-2</v>
      </c>
      <c r="I13" s="28">
        <f t="shared" si="5"/>
        <v>1.2242928804525037E-2</v>
      </c>
      <c r="J13" s="28">
        <f t="shared" si="6"/>
        <v>1.2287003348221328E-2</v>
      </c>
      <c r="K13" s="29">
        <f t="shared" si="7"/>
        <v>4.9093628955896002E-2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7.1999999999999998E-3</v>
      </c>
      <c r="F14" s="14">
        <f t="shared" si="2"/>
        <v>0.97166101623214363</v>
      </c>
      <c r="G14" s="15">
        <f t="shared" si="3"/>
        <v>34.979796584357167</v>
      </c>
      <c r="H14" s="28">
        <f t="shared" si="4"/>
        <v>-1.3941728411461608E-2</v>
      </c>
      <c r="I14" s="28">
        <f t="shared" si="5"/>
        <v>1.394172841146164E-2</v>
      </c>
      <c r="J14" s="28">
        <f t="shared" si="6"/>
        <v>1.3991918633742903E-2</v>
      </c>
      <c r="K14" s="29">
        <f t="shared" si="7"/>
        <v>6.28939618235871E-2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7.1999999999999998E-3</v>
      </c>
      <c r="F15" s="14">
        <f t="shared" si="2"/>
        <v>0.96817558412927829</v>
      </c>
      <c r="G15" s="15">
        <f t="shared" si="3"/>
        <v>34.85432102865402</v>
      </c>
      <c r="H15" s="28">
        <f t="shared" si="4"/>
        <v>-1.5628183004079619E-2</v>
      </c>
      <c r="I15" s="28">
        <f t="shared" si="5"/>
        <v>1.5628183004079654E-2</v>
      </c>
      <c r="J15" s="28">
        <f t="shared" si="6"/>
        <v>1.568444446289434E-2</v>
      </c>
      <c r="K15" s="29">
        <f t="shared" si="7"/>
        <v>7.8335444678640745E-2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7.1999999999999998E-3</v>
      </c>
      <c r="F16" s="14">
        <f t="shared" si="2"/>
        <v>0.9647026545728159</v>
      </c>
      <c r="G16" s="15">
        <f t="shared" si="3"/>
        <v>34.729295564621374</v>
      </c>
      <c r="H16" s="28">
        <f t="shared" si="4"/>
        <v>-1.7302359288870754E-2</v>
      </c>
      <c r="I16" s="28">
        <f t="shared" si="5"/>
        <v>1.7302359288870788E-2</v>
      </c>
      <c r="J16" s="28">
        <f t="shared" si="6"/>
        <v>1.7364647782310724E-2</v>
      </c>
      <c r="K16" s="29">
        <f t="shared" si="7"/>
        <v>9.5399881699775035E-2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7.1999999999999998E-3</v>
      </c>
      <c r="F17" s="14">
        <f t="shared" si="2"/>
        <v>0.96124218271504169</v>
      </c>
      <c r="G17" s="15">
        <f t="shared" si="3"/>
        <v>34.604718577741501</v>
      </c>
      <c r="H17" s="28">
        <f t="shared" si="4"/>
        <v>-1.8964323652608431E-2</v>
      </c>
      <c r="I17" s="28">
        <f t="shared" si="5"/>
        <v>1.8964323652608472E-2</v>
      </c>
      <c r="J17" s="28">
        <f t="shared" si="6"/>
        <v>1.9032595217757863E-2</v>
      </c>
      <c r="K17" s="29">
        <f t="shared" si="7"/>
        <v>0.11406920888773418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7.1999999999999998E-3</v>
      </c>
      <c r="F18" s="14">
        <f t="shared" si="2"/>
        <v>0.95779412386911267</v>
      </c>
      <c r="G18" s="15">
        <f t="shared" si="3"/>
        <v>34.480588459288057</v>
      </c>
      <c r="H18" s="28">
        <f t="shared" si="4"/>
        <v>-2.0614142163783215E-2</v>
      </c>
      <c r="I18" s="28">
        <f t="shared" si="5"/>
        <v>2.0614142163783263E-2</v>
      </c>
      <c r="J18" s="28">
        <f t="shared" si="6"/>
        <v>2.0688353075572884E-2</v>
      </c>
      <c r="K18" s="29">
        <f t="shared" si="7"/>
        <v>0.13432549327335633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7.1999999999999998E-3</v>
      </c>
      <c r="F19" s="14">
        <f t="shared" si="2"/>
        <v>0.95435843350848215</v>
      </c>
      <c r="G19" s="15">
        <f t="shared" si="3"/>
        <v>34.356903606305359</v>
      </c>
      <c r="H19" s="28">
        <f t="shared" si="4"/>
        <v>-2.2251880574031969E-2</v>
      </c>
      <c r="I19" s="28">
        <f t="shared" si="5"/>
        <v>2.2251880574032015E-2</v>
      </c>
      <c r="J19" s="28">
        <f t="shared" si="6"/>
        <v>2.2331987344098532E-2</v>
      </c>
      <c r="K19" s="29">
        <f t="shared" si="7"/>
        <v>0.15615093212991465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7.1999999999999998E-3</v>
      </c>
      <c r="F20" s="14">
        <f t="shared" si="2"/>
        <v>0.95093506726632326</v>
      </c>
      <c r="G20" s="15">
        <f t="shared" si="3"/>
        <v>34.233662421587638</v>
      </c>
      <c r="H20" s="28">
        <f t="shared" si="4"/>
        <v>-2.3877604319560927E-2</v>
      </c>
      <c r="I20" s="28">
        <f t="shared" si="5"/>
        <v>2.3877604319560979E-2</v>
      </c>
      <c r="J20" s="28">
        <f t="shared" si="6"/>
        <v>2.3963563695111399E-2</v>
      </c>
      <c r="K20" s="29">
        <f t="shared" si="7"/>
        <v>0.17952785218971085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7.1999999999999998E-3</v>
      </c>
      <c r="F21" s="14">
        <f t="shared" si="2"/>
        <v>0.94752398093495738</v>
      </c>
      <c r="G21" s="15">
        <f t="shared" si="3"/>
        <v>34.110863313658463</v>
      </c>
      <c r="H21" s="28">
        <f t="shared" si="4"/>
        <v>-2.5491378522562617E-2</v>
      </c>
      <c r="I21" s="28">
        <f t="shared" si="5"/>
        <v>2.5491378522562672E-2</v>
      </c>
      <c r="J21" s="28">
        <f t="shared" si="6"/>
        <v>2.5583147485243898E-2</v>
      </c>
      <c r="K21" s="29">
        <f t="shared" si="7"/>
        <v>0.20443870886489873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7.1999999999999998E-3</v>
      </c>
      <c r="F22" s="14">
        <f t="shared" si="2"/>
        <v>0.94412513046528213</v>
      </c>
      <c r="G22" s="15">
        <f t="shared" si="3"/>
        <v>33.988504696750155</v>
      </c>
      <c r="H22" s="28">
        <f t="shared" si="4"/>
        <v>-2.7093267992626669E-2</v>
      </c>
      <c r="I22" s="28">
        <f t="shared" si="5"/>
        <v>2.7093267992626728E-2</v>
      </c>
      <c r="J22" s="28">
        <f t="shared" si="6"/>
        <v>2.7190803757400187E-2</v>
      </c>
      <c r="K22" s="29">
        <f t="shared" si="7"/>
        <v>0.2308660854725175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7.1999999999999998E-3</v>
      </c>
      <c r="F23" s="14">
        <f t="shared" si="2"/>
        <v>0.94073847196620375</v>
      </c>
      <c r="G23" s="15">
        <f t="shared" si="3"/>
        <v>33.866584990783338</v>
      </c>
      <c r="H23" s="28">
        <f t="shared" si="4"/>
        <v>-2.8683337228144517E-2</v>
      </c>
      <c r="I23" s="28">
        <f t="shared" si="5"/>
        <v>2.8683337228144579E-2</v>
      </c>
      <c r="J23" s="28">
        <f t="shared" si="6"/>
        <v>2.8786597242165902E-2</v>
      </c>
      <c r="K23" s="29">
        <f t="shared" si="7"/>
        <v>0.25879269246371278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7.1999999999999998E-3</v>
      </c>
      <c r="F24" s="14">
        <f t="shared" si="2"/>
        <v>0.9373639617040691</v>
      </c>
      <c r="G24" s="15">
        <f t="shared" si="3"/>
        <v>33.74510262134649</v>
      </c>
      <c r="H24" s="28">
        <f t="shared" si="4"/>
        <v>-3.0261650417708084E-2</v>
      </c>
      <c r="I24" s="28">
        <f t="shared" si="5"/>
        <v>3.026165041770815E-2</v>
      </c>
      <c r="J24" s="28">
        <f t="shared" si="6"/>
        <v>3.0370592359211902E-2</v>
      </c>
      <c r="K24" s="29">
        <f t="shared" si="7"/>
        <v>0.28820136665712509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7.1999999999999998E-3</v>
      </c>
      <c r="F25" s="14">
        <f t="shared" si="2"/>
        <v>0.93400155610210123</v>
      </c>
      <c r="G25" s="15">
        <f t="shared" si="3"/>
        <v>33.624056019675642</v>
      </c>
      <c r="H25" s="28">
        <f t="shared" si="4"/>
        <v>-3.1828271441502451E-2</v>
      </c>
      <c r="I25" s="28">
        <f t="shared" si="5"/>
        <v>3.1828271441502527E-2</v>
      </c>
      <c r="J25" s="28">
        <f t="shared" si="6"/>
        <v>3.194285321869194E-2</v>
      </c>
      <c r="K25" s="29">
        <f t="shared" si="7"/>
        <v>0.31907507047642386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7.1999999999999998E-3</v>
      </c>
      <c r="F26" s="14">
        <f>1/((1+($E$26/2))^($B$26))</f>
        <v>0.93065121173983778</v>
      </c>
      <c r="G26" s="15">
        <f t="shared" si="3"/>
        <v>33.503443622634158</v>
      </c>
      <c r="H26" s="28">
        <f t="shared" si="4"/>
        <v>-3.3383263872692463E-2</v>
      </c>
      <c r="I26" s="28">
        <f t="shared" si="5"/>
        <v>3.3383263872692533E-2</v>
      </c>
      <c r="J26" s="28">
        <f t="shared" si="6"/>
        <v>3.350344362263423E-2</v>
      </c>
      <c r="K26" s="29">
        <f t="shared" si="7"/>
        <v>0.35139689119196671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0.93065121173983778</v>
      </c>
      <c r="G27" s="15">
        <f>D27*F27</f>
        <v>9306.5121173983771</v>
      </c>
      <c r="H27" s="28">
        <f>-1/(10000)*(B27/2)*D27*(1/(1+$C$4/2)^(B27+1))</f>
        <v>-9.2731288535256837</v>
      </c>
      <c r="I27" s="28">
        <f>(-1/$G$28)*H27*10000</f>
        <v>9.273128853525705</v>
      </c>
      <c r="J27" s="28">
        <f t="shared" si="6"/>
        <v>9.3065121173983982</v>
      </c>
      <c r="K27" s="29">
        <f t="shared" si="7"/>
        <v>97.610247553324101</v>
      </c>
    </row>
    <row r="28" spans="2:11">
      <c r="F28" s="6" t="s">
        <v>18</v>
      </c>
      <c r="G28" s="4">
        <f>SUM(G7:G27)</f>
        <v>9999.9999999999782</v>
      </c>
      <c r="H28" s="18"/>
      <c r="J28" s="18"/>
    </row>
    <row r="29" spans="2:11">
      <c r="F29" s="6" t="s">
        <v>19</v>
      </c>
      <c r="G29" s="4">
        <f>100*G28/C2</f>
        <v>99.999999999999773</v>
      </c>
    </row>
    <row r="30" spans="2:11">
      <c r="D30" s="1" t="s">
        <v>20</v>
      </c>
    </row>
    <row r="31" spans="2:11">
      <c r="D31" s="4">
        <f>'SP2022 HW4 Discount'!G28</f>
        <v>9762.2907814244409</v>
      </c>
      <c r="E31" s="11" t="s">
        <v>21</v>
      </c>
      <c r="F31" s="14" t="s">
        <v>22</v>
      </c>
      <c r="G31" s="21">
        <f>G$28-E$3*G$28*(0.0025)</f>
        <v>9759.2055963188668</v>
      </c>
      <c r="H31" s="22" t="s">
        <v>23</v>
      </c>
    </row>
    <row r="32" spans="2:11">
      <c r="D32" s="4">
        <f>'SP2022 HW4 Discount'!G28</f>
        <v>9762.2907814244409</v>
      </c>
      <c r="E32" s="11" t="s">
        <v>21</v>
      </c>
      <c r="F32" s="14" t="s">
        <v>24</v>
      </c>
      <c r="G32" s="21">
        <f>G28-E3*G28*(0.0025)+G28*G3*(0.0025)^(2)/2</f>
        <v>9762.3378400756428</v>
      </c>
      <c r="H32" s="22" t="s">
        <v>25</v>
      </c>
    </row>
    <row r="33" spans="4:8" customFormat="1">
      <c r="D33" s="4">
        <f>' SP2022 HW4 Premium'!G28</f>
        <v>10243.93613768276</v>
      </c>
      <c r="E33" s="11" t="s">
        <v>26</v>
      </c>
      <c r="F33" s="14" t="s">
        <v>22</v>
      </c>
      <c r="G33" s="21">
        <f>G$28-E$3*G$28*(-0.0025)</f>
        <v>10240.79440368109</v>
      </c>
      <c r="H33" s="22" t="s">
        <v>27</v>
      </c>
    </row>
    <row r="34" spans="4:8" customFormat="1">
      <c r="D34" s="4">
        <f>' SP2022 HW4 Premium'!G28</f>
        <v>10243.93613768276</v>
      </c>
      <c r="E34" s="11" t="s">
        <v>26</v>
      </c>
      <c r="F34" s="14" t="s">
        <v>24</v>
      </c>
      <c r="G34" s="21">
        <f>G28-E3*G28*(-0.0025)+G28*G3*(-0.0025)^(2)/2</f>
        <v>10243.926647437866</v>
      </c>
      <c r="H34" s="2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4"/>
  <sheetViews>
    <sheetView topLeftCell="D6"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16">
        <f>SUM(H7:H27)</f>
        <v>-9.3860762688674413</v>
      </c>
      <c r="E3" s="12">
        <f>SUM(I7:I27)</f>
        <v>10.339720894859523</v>
      </c>
      <c r="F3" s="30">
        <f>SUM(J7:J27)</f>
        <v>10.389868541199593</v>
      </c>
      <c r="G3" s="12">
        <f>SUM(K7:K27)</f>
        <v>107.65304990846467</v>
      </c>
    </row>
    <row r="4" spans="2:11">
      <c r="B4" s="7" t="s">
        <v>6</v>
      </c>
      <c r="C4" s="3">
        <v>9.7000000000000003E-3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9.7000000000000003E-3</v>
      </c>
      <c r="F7" s="14">
        <f>1/((1+(E7/2))^(B7))</f>
        <v>0.99517340896651241</v>
      </c>
      <c r="G7" s="15">
        <f>C7*F7</f>
        <v>35.826242722794447</v>
      </c>
      <c r="H7" s="31">
        <f>-1*(1/10000)*(B7/2)*C7*(1/(1+$C$4/2)^(B7+1))</f>
        <v>-1.7826662050452529E-3</v>
      </c>
      <c r="I7" s="31">
        <f>(1/$G$27)*(B7/2)*C7*(1/(1+$C$4/2)^(B7+1))</f>
        <v>1.9637887527085307E-3</v>
      </c>
      <c r="J7" s="31">
        <f>(1+$C$4/2)*I7</f>
        <v>1.9733131281591673E-3</v>
      </c>
      <c r="K7" s="32">
        <f>I7*((B7+1)/2)*(1/(1+$C$4/2))</f>
        <v>1.9543103475230437E-3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9.7000000000000003E-3</v>
      </c>
      <c r="F8" s="14">
        <f t="shared" ref="F8:F25" si="2">1/((1+(E8/2))^(B8))</f>
        <v>0.99037011391402929</v>
      </c>
      <c r="G8" s="15">
        <f t="shared" ref="G8:G26" si="3">C8*F8</f>
        <v>35.653324100905053</v>
      </c>
      <c r="H8" s="31">
        <f t="shared" ref="H8:H27" si="4">-1*(1/10000)*(B8/2)*C8*(1/(1+$C$4/2)^(B8+1))</f>
        <v>-3.5481240086485603E-3</v>
      </c>
      <c r="I8" s="31">
        <f t="shared" ref="I8:I26" si="5">(1/$G$27)*(B8/2)*C8*(1/(1+$C$4/2)^(B8+1))</f>
        <v>3.9086206950460882E-3</v>
      </c>
      <c r="J8" s="31">
        <f t="shared" ref="J8:J27" si="6">(1+$C$4/2)*I8</f>
        <v>3.9275775054170622E-3</v>
      </c>
      <c r="K8" s="32">
        <f t="shared" ref="K8:K27" si="7">I8*((B8+1)/2)*(1/(1+$C$4/2))</f>
        <v>5.8346330721691124E-3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9.7000000000000003E-3</v>
      </c>
      <c r="F9" s="14">
        <f t="shared" si="2"/>
        <v>0.98559000240237782</v>
      </c>
      <c r="G9" s="15">
        <f t="shared" si="3"/>
        <v>35.481240086485599</v>
      </c>
      <c r="H9" s="31">
        <f t="shared" si="4"/>
        <v>-5.2964979976840723E-3</v>
      </c>
      <c r="I9" s="31">
        <f t="shared" si="5"/>
        <v>5.8346330721691124E-3</v>
      </c>
      <c r="J9" s="31">
        <f t="shared" si="6"/>
        <v>5.8629310425691323E-3</v>
      </c>
      <c r="K9" s="32">
        <f t="shared" si="7"/>
        <v>1.1612943368998582E-2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9.7000000000000003E-3</v>
      </c>
      <c r="F10" s="14">
        <f t="shared" si="2"/>
        <v>0.98083296253408747</v>
      </c>
      <c r="G10" s="15">
        <f t="shared" si="3"/>
        <v>35.309986651227149</v>
      </c>
      <c r="H10" s="31">
        <f t="shared" si="4"/>
        <v>-7.027911957252754E-3</v>
      </c>
      <c r="I10" s="31">
        <f t="shared" si="5"/>
        <v>7.7419622459990534E-3</v>
      </c>
      <c r="J10" s="31">
        <f t="shared" si="6"/>
        <v>7.7795107628921487E-3</v>
      </c>
      <c r="K10" s="32">
        <f t="shared" si="7"/>
        <v>1.9261487401102288E-2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9.7000000000000003E-3</v>
      </c>
      <c r="F11" s="14">
        <f t="shared" si="2"/>
        <v>0.97609888295177127</v>
      </c>
      <c r="G11" s="15">
        <f t="shared" si="3"/>
        <v>35.139559786263767</v>
      </c>
      <c r="H11" s="31">
        <f t="shared" si="4"/>
        <v>-8.7424888755196703E-3</v>
      </c>
      <c r="I11" s="31">
        <f t="shared" si="5"/>
        <v>9.6307437005511438E-3</v>
      </c>
      <c r="J11" s="31">
        <f t="shared" si="6"/>
        <v>9.6774528074988174E-3</v>
      </c>
      <c r="K11" s="32">
        <f t="shared" si="7"/>
        <v>2.8752780118080742E-2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9.7000000000000003E-3</v>
      </c>
      <c r="F12" s="14">
        <f t="shared" si="2"/>
        <v>0.97138765283551887</v>
      </c>
      <c r="G12" s="15">
        <f t="shared" si="3"/>
        <v>34.969955502078676</v>
      </c>
      <c r="H12" s="31">
        <f t="shared" si="4"/>
        <v>-1.044035094852327E-2</v>
      </c>
      <c r="I12" s="31">
        <f t="shared" si="5"/>
        <v>1.1501112047232297E-2</v>
      </c>
      <c r="J12" s="31">
        <f t="shared" si="6"/>
        <v>1.1556892440661375E-2</v>
      </c>
      <c r="K12" s="32">
        <f t="shared" si="7"/>
        <v>4.0059603090324962E-2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9.7000000000000003E-3</v>
      </c>
      <c r="F13" s="14">
        <f t="shared" si="2"/>
        <v>0.96669916190030269</v>
      </c>
      <c r="G13" s="15">
        <f t="shared" si="3"/>
        <v>34.801169828410899</v>
      </c>
      <c r="H13" s="31">
        <f t="shared" si="4"/>
        <v>-1.2121619584956771E-2</v>
      </c>
      <c r="I13" s="31">
        <f t="shared" si="5"/>
        <v>1.3353201030108321E-2</v>
      </c>
      <c r="J13" s="31">
        <f t="shared" si="6"/>
        <v>1.3417964055104346E-2</v>
      </c>
      <c r="K13" s="32">
        <f t="shared" si="7"/>
        <v>5.3155002358992169E-2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9.7000000000000003E-3</v>
      </c>
      <c r="F14" s="14">
        <f t="shared" si="2"/>
        <v>0.96203330039339452</v>
      </c>
      <c r="G14" s="15">
        <f t="shared" si="3"/>
        <v>34.633198814162199</v>
      </c>
      <c r="H14" s="31">
        <f t="shared" si="4"/>
        <v>-1.3786415410921911E-2</v>
      </c>
      <c r="I14" s="31">
        <f t="shared" si="5"/>
        <v>1.5187143531140618E-2</v>
      </c>
      <c r="J14" s="31">
        <f t="shared" si="6"/>
        <v>1.526080117726665E-2</v>
      </c>
      <c r="K14" s="32">
        <f t="shared" si="7"/>
        <v>6.8012286301570163E-2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9.7000000000000003E-3</v>
      </c>
      <c r="F15" s="14">
        <f t="shared" si="2"/>
        <v>0.95738995909179925</v>
      </c>
      <c r="G15" s="15">
        <f t="shared" si="3"/>
        <v>34.466038527304775</v>
      </c>
      <c r="H15" s="31">
        <f t="shared" si="4"/>
        <v>-1.5434858274655072E-2</v>
      </c>
      <c r="I15" s="31">
        <f t="shared" si="5"/>
        <v>1.7003071575392541E-2</v>
      </c>
      <c r="J15" s="31">
        <f t="shared" si="6"/>
        <v>1.7085536472533195E-2</v>
      </c>
      <c r="K15" s="32">
        <f t="shared" si="7"/>
        <v>8.4605023512925023E-2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9.7000000000000003E-3</v>
      </c>
      <c r="F16" s="14">
        <f t="shared" si="2"/>
        <v>0.95276902929969565</v>
      </c>
      <c r="G16" s="15">
        <f t="shared" si="3"/>
        <v>34.299685054789045</v>
      </c>
      <c r="H16" s="31">
        <f t="shared" si="4"/>
        <v>-1.7067067251226076E-2</v>
      </c>
      <c r="I16" s="31">
        <f t="shared" si="5"/>
        <v>1.880111633620556E-2</v>
      </c>
      <c r="J16" s="31">
        <f t="shared" si="6"/>
        <v>1.8892301750436158E-2</v>
      </c>
      <c r="K16" s="32">
        <f t="shared" si="7"/>
        <v>0.1029070407017272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9.7000000000000003E-3</v>
      </c>
      <c r="F17" s="14">
        <f t="shared" si="2"/>
        <v>0.94817040284589305</v>
      </c>
      <c r="G17" s="15">
        <f t="shared" si="3"/>
        <v>34.134134502452149</v>
      </c>
      <c r="H17" s="31">
        <f t="shared" si="4"/>
        <v>-1.8683160647209717E-2</v>
      </c>
      <c r="I17" s="31">
        <f t="shared" si="5"/>
        <v>2.0581408140345439E-2</v>
      </c>
      <c r="J17" s="31">
        <f t="shared" si="6"/>
        <v>2.0681227969826115E-2</v>
      </c>
      <c r="K17" s="32">
        <f t="shared" si="7"/>
        <v>0.12289242060215219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9.7000000000000003E-3</v>
      </c>
      <c r="F18" s="14">
        <f t="shared" si="2"/>
        <v>0.9435939720812988</v>
      </c>
      <c r="G18" s="15">
        <f t="shared" si="3"/>
        <v>33.969382994926754</v>
      </c>
      <c r="H18" s="31">
        <f t="shared" si="4"/>
        <v>-2.0283256005330201E-2</v>
      </c>
      <c r="I18" s="31">
        <f t="shared" si="5"/>
        <v>2.2344076473118576E-2</v>
      </c>
      <c r="J18" s="31">
        <f t="shared" si="6"/>
        <v>2.2452445244013203E-2</v>
      </c>
      <c r="K18" s="32">
        <f t="shared" si="7"/>
        <v>0.1445354999007521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9.7000000000000003E-3</v>
      </c>
      <c r="F19" s="14">
        <f t="shared" si="2"/>
        <v>0.93903962987639811</v>
      </c>
      <c r="G19" s="15">
        <f t="shared" si="3"/>
        <v>33.805426675550329</v>
      </c>
      <c r="H19" s="31">
        <f t="shared" si="4"/>
        <v>-2.1867470109078687E-2</v>
      </c>
      <c r="I19" s="31">
        <f t="shared" si="5"/>
        <v>2.4089249983458686E-2</v>
      </c>
      <c r="J19" s="31">
        <f t="shared" si="6"/>
        <v>2.4206082845878461E-2</v>
      </c>
      <c r="K19" s="32">
        <f t="shared" si="7"/>
        <v>0.16781086717839558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9.7000000000000003E-3</v>
      </c>
      <c r="F20" s="14">
        <f t="shared" si="2"/>
        <v>0.93450726961874719</v>
      </c>
      <c r="G20" s="15">
        <f t="shared" si="3"/>
        <v>33.642261706274901</v>
      </c>
      <c r="H20" s="31">
        <f t="shared" si="4"/>
        <v>-2.3435918987304006E-2</v>
      </c>
      <c r="I20" s="31">
        <f t="shared" si="5"/>
        <v>2.5817056488983938E-2</v>
      </c>
      <c r="J20" s="31">
        <f t="shared" si="6"/>
        <v>2.5942269212955511E-2</v>
      </c>
      <c r="K20" s="32">
        <f t="shared" si="7"/>
        <v>0.19269336086717376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9.7000000000000003E-3</v>
      </c>
      <c r="F21" s="14">
        <f t="shared" si="2"/>
        <v>0.92999678521047646</v>
      </c>
      <c r="G21" s="15">
        <f t="shared" si="3"/>
        <v>33.479884267577155</v>
      </c>
      <c r="H21" s="31">
        <f t="shared" si="4"/>
        <v>-2.4988717918776795E-2</v>
      </c>
      <c r="I21" s="31">
        <f t="shared" si="5"/>
        <v>2.7527622981024819E-2</v>
      </c>
      <c r="J21" s="31">
        <f t="shared" si="6"/>
        <v>2.7661131952482789E-2</v>
      </c>
      <c r="K21" s="32">
        <f t="shared" si="7"/>
        <v>0.21915806722217102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9.7000000000000003E-3</v>
      </c>
      <c r="F22" s="14">
        <f t="shared" si="2"/>
        <v>0.92550807106580724</v>
      </c>
      <c r="G22" s="15">
        <f t="shared" si="3"/>
        <v>33.318290558369057</v>
      </c>
      <c r="H22" s="31">
        <f t="shared" si="4"/>
        <v>-2.6525981436727124E-2</v>
      </c>
      <c r="I22" s="31">
        <f t="shared" si="5"/>
        <v>2.9221075629622801E-2</v>
      </c>
      <c r="J22" s="31">
        <f t="shared" si="6"/>
        <v>2.9362797846426474E-2</v>
      </c>
      <c r="K22" s="32">
        <f t="shared" si="7"/>
        <v>0.247180318308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9.7000000000000003E-3</v>
      </c>
      <c r="F23" s="14">
        <f t="shared" si="2"/>
        <v>0.92104102210858063</v>
      </c>
      <c r="G23" s="15">
        <f t="shared" si="3"/>
        <v>33.157476795908906</v>
      </c>
      <c r="H23" s="31">
        <f t="shared" si="4"/>
        <v>-2.8047823333355794E-2</v>
      </c>
      <c r="I23" s="31">
        <f t="shared" si="5"/>
        <v>3.0897539788500003E-2</v>
      </c>
      <c r="J23" s="31">
        <f t="shared" si="6"/>
        <v>3.1047392856474228E-2</v>
      </c>
      <c r="K23" s="32">
        <f t="shared" si="7"/>
        <v>0.27673569000000003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9.7000000000000003E-3</v>
      </c>
      <c r="F24" s="14">
        <f t="shared" si="2"/>
        <v>0.91659553376979708</v>
      </c>
      <c r="G24" s="15">
        <f t="shared" si="3"/>
        <v>32.997439215712696</v>
      </c>
      <c r="H24" s="31">
        <f t="shared" si="4"/>
        <v>-2.9554356664319482E-2</v>
      </c>
      <c r="I24" s="31">
        <f t="shared" si="5"/>
        <v>3.2557140000000005E-2</v>
      </c>
      <c r="J24" s="31">
        <f t="shared" si="6"/>
        <v>3.2715042129000005E-2</v>
      </c>
      <c r="K24" s="32">
        <f t="shared" si="7"/>
        <v>0.30780000000000007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9.7000000000000003E-3</v>
      </c>
      <c r="F25" s="14">
        <f t="shared" si="2"/>
        <v>0.91217150198516905</v>
      </c>
      <c r="G25" s="15">
        <f t="shared" si="3"/>
        <v>32.838174071466085</v>
      </c>
      <c r="H25" s="31">
        <f t="shared" si="4"/>
        <v>-3.1045693753189812E-2</v>
      </c>
      <c r="I25" s="31">
        <f t="shared" si="5"/>
        <v>3.4200000000000008E-2</v>
      </c>
      <c r="J25" s="31">
        <f t="shared" si="6"/>
        <v>3.4365870000000007E-2</v>
      </c>
      <c r="K25" s="32">
        <f t="shared" si="7"/>
        <v>0.34034930586654732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9.7000000000000003E-3</v>
      </c>
      <c r="F26" s="14">
        <f>1/((1+($E$26/2))^($B$26))</f>
        <v>0.90776882319268448</v>
      </c>
      <c r="G26" s="15">
        <f t="shared" si="3"/>
        <v>32.679677634936638</v>
      </c>
      <c r="H26" s="31">
        <f t="shared" si="4"/>
        <v>-3.2521946195886588E-2</v>
      </c>
      <c r="I26" s="31">
        <f t="shared" si="5"/>
        <v>3.5826242722794444E-2</v>
      </c>
      <c r="J26" s="31">
        <f t="shared" si="6"/>
        <v>3.5999999999999997E-2</v>
      </c>
      <c r="K26" s="32">
        <f t="shared" si="7"/>
        <v>0.37435990305950306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0.90776882319268448</v>
      </c>
      <c r="G27" s="15">
        <f>D27*F27</f>
        <v>9077.6882319268443</v>
      </c>
      <c r="H27" s="31">
        <f>(-1/10000)*(B27/2)*D27*(1/(1+$C$4/2)^(B27+1))</f>
        <v>-9.0338739433018294</v>
      </c>
      <c r="I27" s="31">
        <f>(1/$G$27)*(B27/2)*D27*(1/(1+$C$4/2)^(B27+1))</f>
        <v>9.9517340896651216</v>
      </c>
      <c r="J27" s="31">
        <f t="shared" si="6"/>
        <v>9.9999999999999982</v>
      </c>
      <c r="K27" s="32">
        <f>I27*((B27+1)/(2)^(1/(1+$C$4/2)))</f>
        <v>104.84337936518656</v>
      </c>
    </row>
    <row r="28" spans="2:11">
      <c r="F28" s="6" t="s">
        <v>18</v>
      </c>
      <c r="G28" s="4">
        <f>SUM(G7:G27)</f>
        <v>9762.2907814244409</v>
      </c>
      <c r="H28" s="18"/>
      <c r="J28" s="18"/>
    </row>
    <row r="29" spans="2:11">
      <c r="F29" s="6" t="s">
        <v>19</v>
      </c>
      <c r="G29" s="4">
        <f>100*G28/C2</f>
        <v>97.622907814244414</v>
      </c>
    </row>
    <row r="31" spans="2:11">
      <c r="E31" s="11" t="s">
        <v>21</v>
      </c>
      <c r="F31" s="14" t="s">
        <v>22</v>
      </c>
      <c r="G31" s="12">
        <f>G$28-E$3*G$28*(0.0025)</f>
        <v>9509.9423764884687</v>
      </c>
      <c r="H31" s="22" t="s">
        <v>23</v>
      </c>
    </row>
    <row r="32" spans="2:11">
      <c r="E32" s="11" t="s">
        <v>21</v>
      </c>
      <c r="F32" s="14" t="s">
        <v>24</v>
      </c>
      <c r="G32" s="12">
        <f>G28-E3*G28*(0.0025)+G28*G3*(0.0025)^(2)/2</f>
        <v>9513.226565165698</v>
      </c>
      <c r="H32" s="22" t="s">
        <v>25</v>
      </c>
    </row>
    <row r="33" spans="5:8" customFormat="1">
      <c r="E33" s="11" t="s">
        <v>26</v>
      </c>
      <c r="F33" s="14" t="s">
        <v>22</v>
      </c>
      <c r="G33" s="12">
        <f>G$28-E$3*G$28*(-0.0025)</f>
        <v>10014.639186360413</v>
      </c>
      <c r="H33" s="22" t="s">
        <v>27</v>
      </c>
    </row>
    <row r="34" spans="5:8" customFormat="1">
      <c r="E34" s="11" t="s">
        <v>26</v>
      </c>
      <c r="F34" s="14" t="s">
        <v>24</v>
      </c>
      <c r="G34" s="12">
        <f>G28-E3*G28*(-0.0025)+G28*G3*(-0.0025)^(2)/2</f>
        <v>10017.923375037642</v>
      </c>
      <c r="H34" s="2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4"/>
  <sheetViews>
    <sheetView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16">
        <f>SUM(H7:H27)</f>
        <v>-9.8842620857429946</v>
      </c>
      <c r="E3" s="12">
        <f>SUM(I7:I27)</f>
        <v>10.359341419905881</v>
      </c>
      <c r="F3" s="30">
        <f>SUM(J7:J27)</f>
        <v>10.38368587224266</v>
      </c>
      <c r="G3" s="12">
        <f>SUM(K7:K27)</f>
        <v>107.72538225620683</v>
      </c>
    </row>
    <row r="4" spans="2:11">
      <c r="B4" s="7" t="s">
        <v>6</v>
      </c>
      <c r="C4" s="3">
        <v>4.7000000000000002E-3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4.7000000000000002E-3</v>
      </c>
      <c r="F7" s="14">
        <f>1/((1+(E7/2))^(B7))</f>
        <v>0.99765550955255144</v>
      </c>
      <c r="G7" s="15">
        <f>C7*F7</f>
        <v>35.915598343891851</v>
      </c>
      <c r="H7" s="31">
        <f>-1*(1/10000)*(B7/2)*C7*(1/(1+$C$4/2)^(B7+1))</f>
        <v>-1.7915697283330102E-3</v>
      </c>
      <c r="I7" s="31">
        <f>(1/$G$27)*(B7/2)*C7*(1/(1+$C$4/2)^(B7+1))</f>
        <v>1.8776801274967983E-3</v>
      </c>
      <c r="J7" s="31">
        <f>(1+$C$4/2)*I7</f>
        <v>1.8820926757964159E-3</v>
      </c>
      <c r="K7" s="32">
        <f>I7*((B7+1)/(2)^(1/(1+$C$4/2)))</f>
        <v>1.8807339828821757E-3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4.7000000000000002E-3</v>
      </c>
      <c r="F8" s="14">
        <f t="shared" ref="F8:F25" si="2">1/((1+(E8/2))^(B8))</f>
        <v>0.99531651574056113</v>
      </c>
      <c r="G8" s="15">
        <f t="shared" ref="G8:G26" si="3">C8*F8</f>
        <v>35.831394566660201</v>
      </c>
      <c r="H8" s="31">
        <f t="shared" ref="H8:H27" si="4">-1*(1/10000)*(B8/2)*C8*(1/(1+$C$4/2)^(B8+1))</f>
        <v>-3.574738820437991E-3</v>
      </c>
      <c r="I8" s="31">
        <f t="shared" ref="I8:I26" si="5">(1/$G$27)*(B8/2)*C8*(1/(1+$C$4/2)^(B8+1))</f>
        <v>3.7465558487490363E-3</v>
      </c>
      <c r="J8" s="31">
        <f t="shared" ref="J8:J27" si="6">(1+$C$4/2)*I8</f>
        <v>3.7553602549935967E-3</v>
      </c>
      <c r="K8" s="32">
        <f t="shared" ref="K8:K26" si="7">I8*((B8+1)/(2)^(1/(1+$C$4/2)))</f>
        <v>5.6289738600753501E-3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4.7000000000000002E-3</v>
      </c>
      <c r="F9" s="14">
        <f t="shared" si="2"/>
        <v>0.99298300567721964</v>
      </c>
      <c r="G9" s="15">
        <f t="shared" si="3"/>
        <v>35.747388204379909</v>
      </c>
      <c r="H9" s="31">
        <f t="shared" si="4"/>
        <v>-5.3495368191320255E-3</v>
      </c>
      <c r="I9" s="31">
        <f t="shared" si="5"/>
        <v>5.6066581265262179E-3</v>
      </c>
      <c r="J9" s="31">
        <f t="shared" si="6"/>
        <v>5.6198337731235551E-3</v>
      </c>
      <c r="K9" s="32">
        <f t="shared" si="7"/>
        <v>1.1231553569262932E-2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4.7000000000000002E-3</v>
      </c>
      <c r="F10" s="14">
        <f t="shared" si="2"/>
        <v>0.99065496650593066</v>
      </c>
      <c r="G10" s="15">
        <f t="shared" si="3"/>
        <v>35.663578794213507</v>
      </c>
      <c r="H10" s="31">
        <f t="shared" si="4"/>
        <v>-7.1159931748817282E-3</v>
      </c>
      <c r="I10" s="31">
        <f t="shared" si="5"/>
        <v>7.4580178268086224E-3</v>
      </c>
      <c r="J10" s="31">
        <f t="shared" si="6"/>
        <v>7.4755441687016236E-3</v>
      </c>
      <c r="K10" s="32">
        <f t="shared" si="7"/>
        <v>1.8675368832016315E-2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4.7000000000000002E-3</v>
      </c>
      <c r="F11" s="14">
        <f t="shared" si="2"/>
        <v>0.98833238540023993</v>
      </c>
      <c r="G11" s="15">
        <f t="shared" si="3"/>
        <v>35.579965874408636</v>
      </c>
      <c r="H11" s="31">
        <f t="shared" si="4"/>
        <v>-8.8741372460738877E-3</v>
      </c>
      <c r="I11" s="31">
        <f t="shared" si="5"/>
        <v>9.3006657190709621E-3</v>
      </c>
      <c r="J11" s="31">
        <f t="shared" si="6"/>
        <v>9.3225222835107788E-3</v>
      </c>
      <c r="K11" s="32">
        <f t="shared" si="7"/>
        <v>2.7947376912280615E-2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4.7000000000000002E-3</v>
      </c>
      <c r="F12" s="14">
        <f t="shared" si="2"/>
        <v>0.98601524956376518</v>
      </c>
      <c r="G12" s="15">
        <f t="shared" si="3"/>
        <v>35.496548984295544</v>
      </c>
      <c r="H12" s="31">
        <f t="shared" si="4"/>
        <v>-1.0623998299285346E-2</v>
      </c>
      <c r="I12" s="31">
        <f t="shared" si="5"/>
        <v>1.1134632476565227E-2</v>
      </c>
      <c r="J12" s="31">
        <f t="shared" si="6"/>
        <v>1.1160798862885155E-2</v>
      </c>
      <c r="K12" s="32">
        <f t="shared" si="7"/>
        <v>3.903459637570994E-2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4.7000000000000002E-3</v>
      </c>
      <c r="F13" s="14">
        <f t="shared" si="2"/>
        <v>0.98370354623012446</v>
      </c>
      <c r="G13" s="15">
        <f t="shared" si="3"/>
        <v>35.413327664284481</v>
      </c>
      <c r="H13" s="31">
        <f t="shared" si="4"/>
        <v>-1.2365605509552119E-2</v>
      </c>
      <c r="I13" s="31">
        <f t="shared" si="5"/>
        <v>1.2959948676602745E-2</v>
      </c>
      <c r="J13" s="31">
        <f t="shared" si="6"/>
        <v>1.2990404555992763E-2</v>
      </c>
      <c r="K13" s="32">
        <f t="shared" si="7"/>
        <v>5.1924106849849425E-2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4.7000000000000002E-3</v>
      </c>
      <c r="F14" s="14">
        <f t="shared" si="2"/>
        <v>0.98139726266286653</v>
      </c>
      <c r="G14" s="15">
        <f t="shared" si="3"/>
        <v>35.330301455863193</v>
      </c>
      <c r="H14" s="31">
        <f t="shared" si="4"/>
        <v>-1.4098987960637778E-2</v>
      </c>
      <c r="I14" s="31">
        <f t="shared" si="5"/>
        <v>1.4776644800835457E-2</v>
      </c>
      <c r="J14" s="31">
        <f t="shared" si="6"/>
        <v>1.4811369916117421E-2</v>
      </c>
      <c r="K14" s="32">
        <f t="shared" si="7"/>
        <v>6.6603048785161281E-2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4.7000000000000002E-3</v>
      </c>
      <c r="F15" s="14">
        <f t="shared" si="2"/>
        <v>0.97909638615540118</v>
      </c>
      <c r="G15" s="15">
        <f t="shared" si="3"/>
        <v>35.247469901594442</v>
      </c>
      <c r="H15" s="31">
        <f t="shared" si="4"/>
        <v>-1.5824174645301045E-2</v>
      </c>
      <c r="I15" s="31">
        <f t="shared" si="5"/>
        <v>1.658475123553638E-2</v>
      </c>
      <c r="J15" s="31">
        <f t="shared" si="6"/>
        <v>1.6623725400939891E-2</v>
      </c>
      <c r="K15" s="32">
        <f t="shared" si="7"/>
        <v>8.3058623216891905E-2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4.7000000000000002E-3</v>
      </c>
      <c r="F16" s="14">
        <f t="shared" si="2"/>
        <v>0.97680090403092856</v>
      </c>
      <c r="G16" s="15">
        <f t="shared" si="3"/>
        <v>35.164832545113427</v>
      </c>
      <c r="H16" s="31">
        <f t="shared" si="4"/>
        <v>-1.7541194465562644E-2</v>
      </c>
      <c r="I16" s="31">
        <f t="shared" si="5"/>
        <v>1.8384298271879283E-2</v>
      </c>
      <c r="J16" s="31">
        <f t="shared" si="6"/>
        <v>1.8427501372818202E-2</v>
      </c>
      <c r="K16" s="32">
        <f t="shared" si="7"/>
        <v>0.1012780915277776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4.7000000000000002E-3</v>
      </c>
      <c r="F17" s="14">
        <f t="shared" si="2"/>
        <v>0.97451080364236897</v>
      </c>
      <c r="G17" s="15">
        <f t="shared" si="3"/>
        <v>35.08238893112528</v>
      </c>
      <c r="H17" s="31">
        <f t="shared" si="4"/>
        <v>-1.9250076232971428E-2</v>
      </c>
      <c r="I17" s="31">
        <f t="shared" si="5"/>
        <v>2.0175316106217603E-2</v>
      </c>
      <c r="J17" s="31">
        <f t="shared" si="6"/>
        <v>2.0222728099067215E-2</v>
      </c>
      <c r="K17" s="32">
        <f t="shared" si="7"/>
        <v>0.1212487752115859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4.7000000000000002E-3</v>
      </c>
      <c r="F18" s="14">
        <f t="shared" si="2"/>
        <v>0.97222607237229419</v>
      </c>
      <c r="G18" s="15">
        <f t="shared" si="3"/>
        <v>35.00013860540259</v>
      </c>
      <c r="H18" s="31">
        <f t="shared" si="4"/>
        <v>-2.0950848668869707E-2</v>
      </c>
      <c r="I18" s="31">
        <f t="shared" si="5"/>
        <v>2.1957834840362529E-2</v>
      </c>
      <c r="J18" s="31">
        <f t="shared" si="6"/>
        <v>2.2009435752237381E-2</v>
      </c>
      <c r="K18" s="32">
        <f t="shared" si="7"/>
        <v>0.14295805563748978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4.7000000000000002E-3</v>
      </c>
      <c r="F19" s="14">
        <f t="shared" si="2"/>
        <v>0.96994669763285679</v>
      </c>
      <c r="G19" s="15">
        <f t="shared" si="3"/>
        <v>34.918081114782844</v>
      </c>
      <c r="H19" s="31">
        <f t="shared" si="4"/>
        <v>-2.2643540404657908E-2</v>
      </c>
      <c r="I19" s="31">
        <f t="shared" si="5"/>
        <v>2.3731884481860369E-2</v>
      </c>
      <c r="J19" s="31">
        <f t="shared" si="6"/>
        <v>2.3787654410392742E-2</v>
      </c>
      <c r="K19" s="32">
        <f t="shared" si="7"/>
        <v>0.16639337381527219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4.7000000000000002E-3</v>
      </c>
      <c r="F20" s="14">
        <f t="shared" si="2"/>
        <v>0.9676726668657224</v>
      </c>
      <c r="G20" s="15">
        <f t="shared" si="3"/>
        <v>34.836216007166009</v>
      </c>
      <c r="H20" s="31">
        <f t="shared" si="4"/>
        <v>-2.4328179982058367E-2</v>
      </c>
      <c r="I20" s="31">
        <f t="shared" si="5"/>
        <v>2.5497494944269058E-2</v>
      </c>
      <c r="J20" s="31">
        <f t="shared" si="6"/>
        <v>2.5557414057388091E-2</v>
      </c>
      <c r="K20" s="32">
        <f t="shared" si="7"/>
        <v>0.19154223016135793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4.7000000000000002E-3</v>
      </c>
      <c r="F21" s="14">
        <f t="shared" si="2"/>
        <v>0.96540396754199875</v>
      </c>
      <c r="G21" s="15">
        <f t="shared" si="3"/>
        <v>34.754542831511955</v>
      </c>
      <c r="H21" s="31">
        <f t="shared" si="4"/>
        <v>-2.6004795853378525E-2</v>
      </c>
      <c r="I21" s="31">
        <f t="shared" si="5"/>
        <v>2.7254696047433948E-2</v>
      </c>
      <c r="J21" s="31">
        <f t="shared" si="6"/>
        <v>2.731874458314542E-2</v>
      </c>
      <c r="K21" s="32">
        <f t="shared" si="7"/>
        <v>0.21839218426567042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4.7000000000000002E-3</v>
      </c>
      <c r="F22" s="14">
        <f t="shared" si="2"/>
        <v>0.96314058716216755</v>
      </c>
      <c r="G22" s="15">
        <f t="shared" si="3"/>
        <v>34.673061137838033</v>
      </c>
      <c r="H22" s="31">
        <f t="shared" si="4"/>
        <v>-2.7673416381773262E-2</v>
      </c>
      <c r="I22" s="31">
        <f t="shared" si="5"/>
        <v>2.9003517517762801E-2</v>
      </c>
      <c r="J22" s="31">
        <f t="shared" si="6"/>
        <v>2.9071675783929544E-2</v>
      </c>
      <c r="K22" s="32">
        <f t="shared" si="7"/>
        <v>0.24693085465931044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4.7000000000000002E-3</v>
      </c>
      <c r="F23" s="14">
        <f t="shared" si="2"/>
        <v>0.96088251325601592</v>
      </c>
      <c r="G23" s="15">
        <f t="shared" si="3"/>
        <v>34.591770477216571</v>
      </c>
      <c r="H23" s="31">
        <f t="shared" si="4"/>
        <v>-2.9334069841506549E-2</v>
      </c>
      <c r="I23" s="31">
        <f t="shared" si="5"/>
        <v>3.0743988988500004E-2</v>
      </c>
      <c r="J23" s="31">
        <f t="shared" si="6"/>
        <v>3.081623736262298E-2</v>
      </c>
      <c r="K23" s="32">
        <f t="shared" si="7"/>
        <v>0.27714591858305415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4.7000000000000002E-3</v>
      </c>
      <c r="F24" s="14">
        <f t="shared" si="2"/>
        <v>0.95862973338256685</v>
      </c>
      <c r="G24" s="15">
        <f t="shared" si="3"/>
        <v>34.510670401772408</v>
      </c>
      <c r="H24" s="31">
        <f t="shared" si="4"/>
        <v>-3.0986784418212371E-2</v>
      </c>
      <c r="I24" s="31">
        <f t="shared" si="5"/>
        <v>3.2476140000000001E-2</v>
      </c>
      <c r="J24" s="31">
        <f t="shared" si="6"/>
        <v>3.2552458929000001E-2</v>
      </c>
      <c r="K24" s="32">
        <f t="shared" si="7"/>
        <v>0.30902511175666758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4.7000000000000002E-3</v>
      </c>
      <c r="F25" s="14">
        <f t="shared" si="2"/>
        <v>0.9563822351300113</v>
      </c>
      <c r="G25" s="15">
        <f t="shared" si="3"/>
        <v>34.429760464680406</v>
      </c>
      <c r="H25" s="31">
        <f t="shared" si="4"/>
        <v>-3.263158820915487E-2</v>
      </c>
      <c r="I25" s="31">
        <f t="shared" si="5"/>
        <v>3.4200000000000001E-2</v>
      </c>
      <c r="J25" s="31">
        <f t="shared" si="6"/>
        <v>3.4280370000000004E-2</v>
      </c>
      <c r="K25" s="32">
        <f t="shared" si="7"/>
        <v>0.34255622814903597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4.7000000000000002E-3</v>
      </c>
      <c r="F26" s="14">
        <f>1/((1+($E$26/2))^($B$26))</f>
        <v>0.95414000611563954</v>
      </c>
      <c r="G26" s="15">
        <f t="shared" si="3"/>
        <v>34.349040220163026</v>
      </c>
      <c r="H26" s="31">
        <f t="shared" si="4"/>
        <v>-3.4268509223487821E-2</v>
      </c>
      <c r="I26" s="31">
        <f t="shared" si="5"/>
        <v>3.5915598343891846E-2</v>
      </c>
      <c r="J26" s="31">
        <f t="shared" si="6"/>
        <v>3.5999999999999997E-2</v>
      </c>
      <c r="K26" s="32">
        <f t="shared" si="7"/>
        <v>0.37772711974910295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0.95414000611563954</v>
      </c>
      <c r="G27" s="15">
        <f>D27*F27</f>
        <v>9541.4000611563952</v>
      </c>
      <c r="H27" s="31">
        <f>(-1/10000)*(B27/2)*D27*(1/(1+$C$4/2)^(B27+1))</f>
        <v>-9.5190303398577267</v>
      </c>
      <c r="I27" s="31">
        <f>(1/$G$27)*(B27/2)*D27*(1/(1+$C$4/2)^(B27+1))</f>
        <v>9.9765550955255122</v>
      </c>
      <c r="J27" s="31">
        <f t="shared" si="6"/>
        <v>9.9999999999999982</v>
      </c>
      <c r="K27" s="32">
        <f>I27*((B27+1)/(2)^(1/(1+$C$4/2)))</f>
        <v>104.92419993030637</v>
      </c>
    </row>
    <row r="28" spans="2:11">
      <c r="F28" s="6" t="s">
        <v>18</v>
      </c>
      <c r="G28" s="4">
        <f>SUM(G7:G27)</f>
        <v>10243.93613768276</v>
      </c>
      <c r="H28" s="18"/>
      <c r="J28" s="18"/>
    </row>
    <row r="29" spans="2:11">
      <c r="F29" s="6" t="s">
        <v>19</v>
      </c>
      <c r="G29" s="4">
        <f>100*G28/C2</f>
        <v>102.43936137682761</v>
      </c>
    </row>
    <row r="31" spans="2:11" ht="15.75">
      <c r="E31" s="11" t="s">
        <v>21</v>
      </c>
      <c r="F31" s="14" t="s">
        <v>22</v>
      </c>
      <c r="G31" s="38">
        <f>G$28-E$3*G$28*(0.0025)</f>
        <v>9978.6350578478414</v>
      </c>
      <c r="H31" s="22" t="s">
        <v>23</v>
      </c>
    </row>
    <row r="32" spans="2:11">
      <c r="E32" s="11" t="s">
        <v>21</v>
      </c>
      <c r="F32" s="14" t="s">
        <v>24</v>
      </c>
      <c r="G32" s="12">
        <f>G28-E3*G28*(0.0025)+G28*G3*(0.0025)^(2)/2</f>
        <v>9982.0835951485915</v>
      </c>
      <c r="H32" s="22" t="s">
        <v>25</v>
      </c>
    </row>
    <row r="33" spans="5:8" customFormat="1">
      <c r="E33" s="11" t="s">
        <v>26</v>
      </c>
      <c r="F33" s="14" t="s">
        <v>22</v>
      </c>
      <c r="G33" s="12">
        <f>G$28-E$3*G$28*(-0.0025)</f>
        <v>10509.237217517679</v>
      </c>
      <c r="H33" s="22" t="s">
        <v>27</v>
      </c>
    </row>
    <row r="34" spans="5:8" customFormat="1">
      <c r="E34" s="11" t="s">
        <v>26</v>
      </c>
      <c r="F34" s="14" t="s">
        <v>24</v>
      </c>
      <c r="G34" s="12">
        <f>G28-E3*G28*(-0.0025)+G28*G3*(-0.0025)^(2)/2</f>
        <v>10512.685754818429</v>
      </c>
      <c r="H34" s="2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2"/>
  <sheetViews>
    <sheetView tabSelected="1" workbookViewId="0">
      <selection activeCell="F8" sqref="F8"/>
    </sheetView>
  </sheetViews>
  <sheetFormatPr defaultColWidth="10.875" defaultRowHeight="15"/>
  <cols>
    <col min="2" max="2" width="11" style="1" bestFit="1" customWidth="1"/>
    <col min="3" max="3" width="17.5" style="3" bestFit="1" customWidth="1"/>
    <col min="4" max="6" width="17.5" style="1" customWidth="1"/>
  </cols>
  <sheetData>
    <row r="1" spans="2:6">
      <c r="C1" s="33" t="s">
        <v>7</v>
      </c>
      <c r="D1" s="33"/>
      <c r="E1" s="33" t="s">
        <v>9</v>
      </c>
      <c r="F1" s="33" t="s">
        <v>8</v>
      </c>
    </row>
    <row r="2" spans="2:6" s="36" customFormat="1" ht="30">
      <c r="B2" s="34" t="s">
        <v>29</v>
      </c>
      <c r="C2" s="35" t="s">
        <v>30</v>
      </c>
      <c r="D2" s="34" t="s">
        <v>31</v>
      </c>
      <c r="E2" s="34" t="s">
        <v>32</v>
      </c>
      <c r="F2" s="34" t="s">
        <v>33</v>
      </c>
    </row>
    <row r="3" spans="2:6">
      <c r="B3" s="11">
        <v>1</v>
      </c>
      <c r="C3" s="37">
        <f>((1/(D3))^(1/B3)-1)</f>
        <v>7.6000000000000512E-3</v>
      </c>
      <c r="D3" s="11">
        <v>0.99245732433505351</v>
      </c>
      <c r="E3" s="37">
        <f>(1-D3)/D3</f>
        <v>7.6000000000000789E-3</v>
      </c>
      <c r="F3" s="37">
        <f>C3</f>
        <v>7.6000000000000512E-3</v>
      </c>
    </row>
    <row r="4" spans="2:6">
      <c r="B4" s="11">
        <v>2</v>
      </c>
      <c r="C4" s="37">
        <f t="shared" ref="C4:C7" si="0">((1/(D4))^(1/B4)-1)</f>
        <v>1.0024999999999729E-2</v>
      </c>
      <c r="D4" s="11">
        <v>0.9802475217013038</v>
      </c>
      <c r="E4" s="37">
        <f>(1-D4)/SUM(D3:D4)</f>
        <v>1.0012890848006847E-2</v>
      </c>
      <c r="F4" s="37">
        <f>(D3/D4)-1</f>
        <v>1.2455836269352094E-2</v>
      </c>
    </row>
    <row r="5" spans="2:6">
      <c r="B5" s="11">
        <v>3</v>
      </c>
      <c r="C5" s="37">
        <f t="shared" si="0"/>
        <v>1.2840959999999901E-2</v>
      </c>
      <c r="D5" s="11">
        <v>0.96244568865449609</v>
      </c>
      <c r="E5" s="37">
        <f>(1-D5)/SUM(D3:D5)</f>
        <v>1.279467983043648E-2</v>
      </c>
      <c r="F5" s="37">
        <f>(D4/D5)-1</f>
        <v>1.8496454664049367E-2</v>
      </c>
    </row>
    <row r="6" spans="2:6">
      <c r="B6" s="11">
        <v>4</v>
      </c>
      <c r="C6" s="37">
        <f t="shared" si="0"/>
        <v>1.525776000000012E-2</v>
      </c>
      <c r="D6" s="11">
        <v>0.94122776407616404</v>
      </c>
      <c r="E6" s="37">
        <f>(1-D6)/SUM(D3:D6)</f>
        <v>1.516163578320774E-2</v>
      </c>
      <c r="F6" s="37">
        <f>(D5/D6)-1</f>
        <v>2.2542816296072576E-2</v>
      </c>
    </row>
    <row r="7" spans="2:6">
      <c r="B7" s="11">
        <v>5</v>
      </c>
      <c r="C7" s="37">
        <f t="shared" si="0"/>
        <v>1.6870559999999868E-2</v>
      </c>
      <c r="D7" s="11">
        <v>0.91975388289927462</v>
      </c>
      <c r="E7" s="37">
        <f>(1-D7)/SUM(D3:D7)</f>
        <v>1.6731423167917345E-2</v>
      </c>
      <c r="F7" s="37">
        <f>(D6/D7)-1</f>
        <v>2.334742106138088E-2</v>
      </c>
    </row>
    <row r="9" spans="2:6">
      <c r="C9" s="17"/>
    </row>
    <row r="10" spans="2:6">
      <c r="C10" s="17"/>
    </row>
    <row r="11" spans="2:6">
      <c r="C11" s="17"/>
    </row>
    <row r="12" spans="2:6">
      <c r="C1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Goldschmidt</dc:creator>
  <cp:keywords/>
  <dc:description/>
  <cp:lastModifiedBy>Logan Conroy</cp:lastModifiedBy>
  <cp:revision/>
  <dcterms:created xsi:type="dcterms:W3CDTF">2022-08-23T18:07:48Z</dcterms:created>
  <dcterms:modified xsi:type="dcterms:W3CDTF">2022-08-23T18:09:11Z</dcterms:modified>
  <cp:category/>
  <cp:contentStatus/>
</cp:coreProperties>
</file>