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esh\Desktop\"/>
    </mc:Choice>
  </mc:AlternateContent>
  <xr:revisionPtr revIDLastSave="0" documentId="8_{A25E86D2-3321-4090-A7EC-843D3E57C5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shboard" sheetId="4" r:id="rId1"/>
    <sheet name="Master_data" sheetId="2" r:id="rId2"/>
  </sheets>
  <definedNames>
    <definedName name="_xlnm._FilterDatabase" localSheetId="1" hidden="1">Master_data!$M$6:$N$54</definedName>
    <definedName name="_xlnm.Criteria" localSheetId="1">Master_data!$N$7:$N$54</definedName>
    <definedName name="NAME">Master_data!$D$7:$D$54</definedName>
    <definedName name="_xlnm.Print_Area" localSheetId="0">Dashboard!$A$1:$N$31</definedName>
    <definedName name="_xlnm.Print_Area" localSheetId="1">Master_data!$B$5:$O$55</definedName>
    <definedName name="REGISTER_NO">Master_data!$C$7:$C$54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7" i="2" l="1"/>
  <c r="M38" i="2"/>
  <c r="M40" i="2"/>
  <c r="M41" i="2"/>
  <c r="M49" i="2"/>
  <c r="M50" i="2"/>
  <c r="M53" i="2"/>
  <c r="M8" i="2"/>
  <c r="M10" i="2"/>
  <c r="M11" i="2"/>
  <c r="M12" i="2"/>
  <c r="M13" i="2"/>
  <c r="M16" i="2"/>
  <c r="M18" i="2"/>
  <c r="M19" i="2"/>
  <c r="M22" i="2"/>
  <c r="M25" i="2"/>
  <c r="M26" i="2"/>
  <c r="M30" i="2"/>
  <c r="M32" i="2"/>
  <c r="M7" i="2"/>
  <c r="N3" i="2"/>
  <c r="N55" i="2"/>
  <c r="L55" i="2" a="1"/>
  <c r="L55" i="2" s="1"/>
  <c r="K55" i="2" a="1"/>
  <c r="K55" i="2" s="1"/>
  <c r="J55" i="2" a="1"/>
  <c r="J55" i="2" s="1"/>
  <c r="I55" i="2" a="1"/>
  <c r="I55" i="2" s="1"/>
  <c r="H55" i="2" a="1"/>
  <c r="H55" i="2" s="1"/>
  <c r="G55" i="2" a="1"/>
  <c r="G55" i="2" s="1"/>
  <c r="E55" i="2" a="1"/>
  <c r="E55" i="2" s="1"/>
  <c r="F55" i="2" a="1"/>
  <c r="F55" i="2" s="1"/>
  <c r="L3" i="2"/>
  <c r="K3" i="2"/>
  <c r="J3" i="2"/>
  <c r="I3" i="2"/>
  <c r="H3" i="2"/>
  <c r="G3" i="2"/>
  <c r="F3" i="2"/>
  <c r="E3" i="2"/>
  <c r="E58" i="2"/>
  <c r="F20" i="4" s="1"/>
  <c r="F21" i="4" l="1"/>
  <c r="F19" i="4"/>
  <c r="F22" i="4"/>
  <c r="F24" i="4"/>
  <c r="G24" i="4" s="1"/>
  <c r="H24" i="4" s="1"/>
  <c r="F25" i="4"/>
  <c r="G25" i="4" s="1"/>
  <c r="H25" i="4" s="1"/>
  <c r="F10" i="4"/>
  <c r="F23" i="4"/>
  <c r="G23" i="4" s="1"/>
  <c r="H23" i="4" s="1"/>
  <c r="F18" i="4"/>
  <c r="G18" i="4" s="1"/>
  <c r="H18" i="4" s="1"/>
  <c r="G21" i="4"/>
  <c r="H21" i="4" s="1"/>
  <c r="G19" i="4"/>
  <c r="H19" i="4" s="1"/>
  <c r="G22" i="4"/>
  <c r="H22" i="4" s="1"/>
  <c r="G20" i="4"/>
  <c r="H20" i="4" s="1"/>
  <c r="M55" i="2"/>
  <c r="E59" i="2" s="1"/>
  <c r="F11" i="4" s="1"/>
  <c r="M3" i="2"/>
  <c r="F12" i="4" l="1"/>
  <c r="F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2" authorId="0" shapeId="0" xr:uid="{95F5DE91-BF88-40AD-8B7A-073215609905}">
      <text>
        <r>
          <rPr>
            <b/>
            <sz val="11"/>
            <color indexed="81"/>
            <rFont val="Calibri"/>
            <family val="2"/>
            <scheme val="minor"/>
          </rPr>
          <t>Professional Ethics and Human Values</t>
        </r>
      </text>
    </comment>
    <comment ref="F2" authorId="0" shapeId="0" xr:uid="{0EAF5C0F-D3B3-49B1-936F-313E6F4A05BF}">
      <text>
        <r>
          <rPr>
            <b/>
            <sz val="11"/>
            <color indexed="81"/>
            <rFont val="Calibri"/>
            <family val="2"/>
            <scheme val="minor"/>
          </rPr>
          <t>Design of Transmission Systems</t>
        </r>
      </text>
    </comment>
    <comment ref="G2" authorId="0" shapeId="0" xr:uid="{B63407AA-CA5D-402B-9778-5AF371F0B813}">
      <text>
        <r>
          <rPr>
            <b/>
            <sz val="9"/>
            <color indexed="81"/>
            <rFont val="Tahoma"/>
            <family val="2"/>
          </rPr>
          <t>Design of Jigs, Fixtures and Press
Tools</t>
        </r>
      </text>
    </comment>
    <comment ref="H2" authorId="0" shapeId="0" xr:uid="{093F102E-667D-45A8-B5F6-3E180282EA3F}">
      <text>
        <r>
          <rPr>
            <b/>
            <sz val="9"/>
            <color indexed="81"/>
            <rFont val="Tahoma"/>
            <family val="2"/>
          </rPr>
          <t xml:space="preserve">Project Design </t>
        </r>
      </text>
    </comment>
    <comment ref="I2" authorId="0" shapeId="0" xr:uid="{BD328769-870F-41A6-A79C-D5732422252D}">
      <text>
        <r>
          <rPr>
            <b/>
            <sz val="9"/>
            <color indexed="81"/>
            <rFont val="Tahoma"/>
            <family val="2"/>
          </rPr>
          <t>Machine Learning with Python Programming (Elective)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7523CE57-D673-419A-A280-C66E5FB37BA7}">
      <text>
        <r>
          <rPr>
            <b/>
            <sz val="9"/>
            <color indexed="81"/>
            <rFont val="Tahoma"/>
            <family val="2"/>
          </rPr>
          <t>Product Life Cycle
Management / 
Quality and
Reliability
Engineering</t>
        </r>
      </text>
    </comment>
    <comment ref="K2" authorId="0" shapeId="0" xr:uid="{1758F93F-EC02-4D86-8613-FC67FA6AB02B}">
      <text>
        <r>
          <rPr>
            <b/>
            <sz val="9"/>
            <color indexed="81"/>
            <rFont val="Tahoma"/>
            <family val="2"/>
          </rPr>
          <t>Enterprise
Resource Planning /
Supply Chain
Management and
Analytics</t>
        </r>
      </text>
    </comment>
    <comment ref="E6" authorId="0" shapeId="0" xr:uid="{367E7A45-6A7B-4AED-B3B8-06C9741A7BD6}">
      <text>
        <r>
          <rPr>
            <b/>
            <sz val="11"/>
            <color indexed="81"/>
            <rFont val="Calibri"/>
            <family val="2"/>
            <scheme val="minor"/>
          </rPr>
          <t>Professional Ethics and Human Values</t>
        </r>
      </text>
    </comment>
    <comment ref="F6" authorId="0" shapeId="0" xr:uid="{1E85FC92-0FA6-43D7-B431-AE6D1541FF8E}">
      <text>
        <r>
          <rPr>
            <b/>
            <sz val="11"/>
            <color indexed="81"/>
            <rFont val="Calibri"/>
            <family val="2"/>
            <scheme val="minor"/>
          </rPr>
          <t>Design of Transmission Systems</t>
        </r>
      </text>
    </comment>
    <comment ref="G6" authorId="0" shapeId="0" xr:uid="{58470A14-77A5-43C9-805A-EE06D2881A9D}">
      <text>
        <r>
          <rPr>
            <b/>
            <sz val="9"/>
            <color indexed="81"/>
            <rFont val="Tahoma"/>
            <family val="2"/>
          </rPr>
          <t>Design of Jigs, Fixtures and Press
Tools</t>
        </r>
      </text>
    </comment>
    <comment ref="H6" authorId="0" shapeId="0" xr:uid="{0DB44DF7-54B4-450A-9574-EE283307B237}">
      <text>
        <r>
          <rPr>
            <b/>
            <sz val="9"/>
            <color indexed="81"/>
            <rFont val="Tahoma"/>
            <family val="2"/>
          </rPr>
          <t>Project Design</t>
        </r>
      </text>
    </comment>
    <comment ref="I6" authorId="0" shapeId="0" xr:uid="{24485B5F-0029-4006-8F8C-5175B6573399}">
      <text>
        <r>
          <rPr>
            <b/>
            <sz val="9"/>
            <color indexed="81"/>
            <rFont val="Tahoma"/>
            <family val="2"/>
          </rPr>
          <t>Machine Learning with Python Programming (Elective)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6" authorId="0" shapeId="0" xr:uid="{782B1A40-E57A-44DC-86CF-96C16EB3AAC8}">
      <text>
        <r>
          <rPr>
            <b/>
            <sz val="9"/>
            <color indexed="81"/>
            <rFont val="Tahoma"/>
            <family val="2"/>
          </rPr>
          <t>Product Life Cycle
Management / 
Quality and
Reliability
Engineering</t>
        </r>
      </text>
    </comment>
    <comment ref="K6" authorId="0" shapeId="0" xr:uid="{A0D30AD8-84FF-4E79-A72E-A597F1FE39B8}">
      <text>
        <r>
          <rPr>
            <b/>
            <sz val="9"/>
            <color indexed="81"/>
            <rFont val="Tahoma"/>
            <family val="2"/>
          </rPr>
          <t>Enterprise Resource Planning /
Supply Chain Management and Analytics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<sst xmlns="http://schemas.openxmlformats.org/spreadsheetml/2006/main" count="466" uniqueCount="99">
  <si>
    <t>SL. NO</t>
  </si>
  <si>
    <t>NAME</t>
  </si>
  <si>
    <t>PENDING FEE</t>
  </si>
  <si>
    <t>Number of Arrears</t>
  </si>
  <si>
    <t>STUDENTS APPEARED</t>
  </si>
  <si>
    <t>SUDENTS WITH NIL ARREARS</t>
  </si>
  <si>
    <t>STUDENTS WITH ARREARS</t>
  </si>
  <si>
    <t>PASS PERCENTAGE</t>
  </si>
  <si>
    <t>SUBJECT CODE</t>
  </si>
  <si>
    <t>SUBJECT NAME</t>
  </si>
  <si>
    <t>% of Pass</t>
  </si>
  <si>
    <t>NIL ARREAR</t>
  </si>
  <si>
    <t>TOTAL APPEARED</t>
  </si>
  <si>
    <t>REGISTER_NO</t>
  </si>
  <si>
    <t>MECHANICAL B - SEMESTER 4_RESULT ANALYSIS</t>
  </si>
  <si>
    <t>Result Published</t>
  </si>
  <si>
    <t>Subject Wise Mark Analysis</t>
  </si>
  <si>
    <t>Mark Analysis</t>
  </si>
  <si>
    <t>ARREARS</t>
  </si>
  <si>
    <t>Students Appeared</t>
  </si>
  <si>
    <t>Students Passed</t>
  </si>
  <si>
    <t>NOC21_ME115 / NOC21_CS63</t>
  </si>
  <si>
    <t>NPTEL AMT/ IOT</t>
  </si>
  <si>
    <t>Hemananth M A</t>
  </si>
  <si>
    <t>Jagannath M</t>
  </si>
  <si>
    <t>Jai Krishna R</t>
  </si>
  <si>
    <t>Jayamurugan S</t>
  </si>
  <si>
    <t>Kailash S</t>
  </si>
  <si>
    <t>Kamalakannan S</t>
  </si>
  <si>
    <t>Karan S</t>
  </si>
  <si>
    <t>Karthigraja A</t>
  </si>
  <si>
    <t>Karthik K</t>
  </si>
  <si>
    <t>Karthik Kumaran M</t>
  </si>
  <si>
    <t>Karthikeyan B</t>
  </si>
  <si>
    <t>Kathir Perumal P</t>
  </si>
  <si>
    <t>Kavin P</t>
  </si>
  <si>
    <t>Kavin Shankar R J</t>
  </si>
  <si>
    <t>Kavinkumar R</t>
  </si>
  <si>
    <t>Kaviyarasan V</t>
  </si>
  <si>
    <t>Krishna Keshava Das</t>
  </si>
  <si>
    <t>Logeshkumar S</t>
  </si>
  <si>
    <t>Lokesh Kumar S</t>
  </si>
  <si>
    <t>Madhanraj R</t>
  </si>
  <si>
    <t>Madhusudhanan S</t>
  </si>
  <si>
    <t>Manikonda Rahul</t>
  </si>
  <si>
    <t>Martin Mathew</t>
  </si>
  <si>
    <t>Mehanraj D</t>
  </si>
  <si>
    <t>Mithun Shridhar V</t>
  </si>
  <si>
    <t>Mohamed Aslam H</t>
  </si>
  <si>
    <t>Mohammed Ashiq S</t>
  </si>
  <si>
    <t>Mohanraj G</t>
  </si>
  <si>
    <t>Mouleaswar S</t>
  </si>
  <si>
    <t>Mugesh K</t>
  </si>
  <si>
    <t>Mugundhan G</t>
  </si>
  <si>
    <t>Nallendhiran R</t>
  </si>
  <si>
    <t>Nandhakumar R</t>
  </si>
  <si>
    <t>Navalarasan V</t>
  </si>
  <si>
    <t>Naveenkumar A</t>
  </si>
  <si>
    <t>Dhanish B</t>
  </si>
  <si>
    <t>Dinakaran S K</t>
  </si>
  <si>
    <t>Diveshkarthik E</t>
  </si>
  <si>
    <t>Eliyas R</t>
  </si>
  <si>
    <t>Gokul T</t>
  </si>
  <si>
    <t>Gokulakrishnan R</t>
  </si>
  <si>
    <t>Gowtham J</t>
  </si>
  <si>
    <t>Hariharan D</t>
  </si>
  <si>
    <t>Harsha Vardhan J</t>
  </si>
  <si>
    <t>Ishan J S</t>
  </si>
  <si>
    <t>Javidh Hussain N</t>
  </si>
  <si>
    <t>Krishna M</t>
  </si>
  <si>
    <t>Mohanaruban R</t>
  </si>
  <si>
    <t>U19ME701</t>
  </si>
  <si>
    <t>U19ME702</t>
  </si>
  <si>
    <t>U19ME703</t>
  </si>
  <si>
    <t>U19ME906/907</t>
  </si>
  <si>
    <t>U19ME908/909</t>
  </si>
  <si>
    <t>U19GE701</t>
  </si>
  <si>
    <t>Open Elective</t>
  </si>
  <si>
    <t>U19ME906/ U19ME907</t>
  </si>
  <si>
    <t>U19ME908 / U19ME909</t>
  </si>
  <si>
    <t>U19ME906 / U19ME907</t>
  </si>
  <si>
    <t>U19ME908/ U19ME909</t>
  </si>
  <si>
    <t>Professional Ethics and Human Values</t>
  </si>
  <si>
    <t>Design of Transmission Systems</t>
  </si>
  <si>
    <t>Design of Jigs, Fixtures and Press
Tools</t>
  </si>
  <si>
    <t>Project Design</t>
  </si>
  <si>
    <t>Product Life Cycle Management / 
Quality and Reliability Engineering</t>
  </si>
  <si>
    <t>Enterprise Resource Planning /
Supply Chain Management and Analytics</t>
  </si>
  <si>
    <t>Mark Analysis - Mechanical B - Semester 7 (2019-2023)</t>
  </si>
  <si>
    <t>WH</t>
  </si>
  <si>
    <t>B+</t>
  </si>
  <si>
    <t>A</t>
  </si>
  <si>
    <t>A+</t>
  </si>
  <si>
    <t>O</t>
  </si>
  <si>
    <t>B</t>
  </si>
  <si>
    <t>U</t>
  </si>
  <si>
    <t>RESULT PUBLISHED</t>
  </si>
  <si>
    <t>College of Technology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</si>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</sst>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 [$₹-4009]\ * #,##0_ ;_ [$₹-4009]\ * \-#,##0_ ;_ [$₹-4009]\ * &quot;-&quot;??_ ;_ @_ "/>
    <numFmt numFmtId="166" formatCode="0.0%"/>
    <numFmt numFmtId="167" formatCode=";;;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24"/>
      <color theme="4" tint="-0.249977111117893"/>
      <name val="Calibri"/>
      <family val="2"/>
      <scheme val="minor"/>
    </font>
    <font>
      <sz val="24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rgb="FF17970D"/>
      <name val="Calibri"/>
      <family val="2"/>
      <scheme val="minor"/>
    </font>
    <font>
      <b/>
      <sz val="15"/>
      <color rgb="FF000000"/>
      <name val="Calibri"/>
      <family val="2"/>
    </font>
    <font>
      <b/>
      <sz val="16"/>
      <color rgb="FF17970D"/>
      <name val="Calibri"/>
      <family val="2"/>
    </font>
    <font>
      <b/>
      <sz val="12"/>
      <color rgb="FF00B050"/>
      <name val="Calibri"/>
      <family val="2"/>
      <scheme val="minor"/>
    </font>
    <font>
      <b/>
      <sz val="22"/>
      <color rgb="FFFFFF00"/>
      <name val="Calibri"/>
      <family val="2"/>
      <scheme val="minor"/>
    </font>
    <font>
      <b/>
      <sz val="30"/>
      <color rgb="FFF8F321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224378"/>
        <bgColor indexed="64"/>
      </patternFill>
    </fill>
    <fill>
      <patternFill patternType="solid">
        <fgColor theme="4" tint="-0.249977111117893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rgb="FF224378"/>
      </right>
      <top/>
      <bottom/>
      <diagonal/>
    </border>
    <border>
      <left/>
      <right style="thin">
        <color rgb="FF224378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0" fontId="2" fillId="0" borderId="0" xfId="0" applyFont="1"/>
    <xf numFmtId="0" fontId="0" fillId="0" borderId="0" xfId="0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0" borderId="0" xfId="0" applyFont="1" applyAlignment="1" applyProtection="1">
      <alignment horizontal="left" vertical="center"/>
      <protection locked="0"/>
    </xf>
    <xf numFmtId="0" fontId="2" fillId="0" borderId="23" xfId="0" applyFont="1" applyBorder="1" applyAlignment="1">
      <alignment horizontal="center" vertical="center"/>
    </xf>
    <xf numFmtId="165" fontId="0" fillId="0" borderId="27" xfId="0" applyNumberFormat="1" applyBorder="1" applyAlignment="1">
      <alignment horizontal="left"/>
    </xf>
    <xf numFmtId="165" fontId="0" fillId="0" borderId="28" xfId="0" applyNumberForma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43" xfId="0" applyFont="1" applyBorder="1" applyAlignment="1">
      <alignment horizontal="center"/>
    </xf>
    <xf numFmtId="0" fontId="2" fillId="0" borderId="42" xfId="0" applyFont="1" applyBorder="1"/>
    <xf numFmtId="164" fontId="0" fillId="0" borderId="44" xfId="1" applyNumberFormat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0" xfId="0" applyFill="1"/>
    <xf numFmtId="0" fontId="9" fillId="0" borderId="1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0" fillId="6" borderId="40" xfId="0" applyFill="1" applyBorder="1"/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6" borderId="17" xfId="0" applyFill="1" applyBorder="1"/>
    <xf numFmtId="0" fontId="0" fillId="6" borderId="45" xfId="0" applyFill="1" applyBorder="1"/>
    <xf numFmtId="0" fontId="5" fillId="0" borderId="36" xfId="0" applyFont="1" applyBorder="1" applyAlignment="1">
      <alignment horizontal="center" vertical="center"/>
    </xf>
    <xf numFmtId="166" fontId="10" fillId="0" borderId="11" xfId="1" applyNumberFormat="1" applyFont="1" applyFill="1" applyBorder="1" applyAlignment="1" applyProtection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left" vertical="center" wrapText="1"/>
    </xf>
    <xf numFmtId="0" fontId="11" fillId="6" borderId="30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  <xf numFmtId="166" fontId="12" fillId="5" borderId="29" xfId="1" applyNumberFormat="1" applyFont="1" applyFill="1" applyBorder="1" applyAlignment="1" applyProtection="1">
      <alignment horizontal="center" vertical="center" wrapText="1"/>
    </xf>
    <xf numFmtId="0" fontId="11" fillId="6" borderId="3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center" vertical="center" wrapText="1"/>
    </xf>
    <xf numFmtId="166" fontId="12" fillId="5" borderId="26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vertical="center"/>
    </xf>
    <xf numFmtId="0" fontId="0" fillId="6" borderId="40" xfId="0" applyFill="1" applyBorder="1" applyAlignment="1">
      <alignment vertical="center"/>
    </xf>
    <xf numFmtId="0" fontId="0" fillId="0" borderId="0" xfId="0" applyAlignment="1">
      <alignment vertical="center"/>
    </xf>
    <xf numFmtId="0" fontId="24" fillId="2" borderId="23" xfId="0" applyFont="1" applyFill="1" applyBorder="1" applyAlignment="1">
      <alignment horizontal="center" vertical="center" wrapText="1"/>
    </xf>
    <xf numFmtId="0" fontId="0" fillId="6" borderId="4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9" xfId="0" applyBorder="1"/>
    <xf numFmtId="165" fontId="0" fillId="0" borderId="50" xfId="0" applyNumberFormat="1" applyBorder="1" applyAlignment="1">
      <alignment horizontal="left"/>
    </xf>
    <xf numFmtId="167" fontId="0" fillId="3" borderId="49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1" xfId="0" applyBorder="1" applyAlignment="1">
      <alignment horizontal="center"/>
    </xf>
    <xf numFmtId="0" fontId="4" fillId="4" borderId="52" xfId="0" applyFont="1" applyFill="1" applyBorder="1" applyAlignment="1">
      <alignment horizontal="center" vertical="center"/>
    </xf>
    <xf numFmtId="0" fontId="4" fillId="4" borderId="52" xfId="0" applyFont="1" applyFill="1" applyBorder="1" applyAlignment="1" applyProtection="1">
      <alignment horizontal="center" vertical="center"/>
      <protection locked="0"/>
    </xf>
    <xf numFmtId="0" fontId="2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4" borderId="52" xfId="0" applyFont="1" applyFill="1" applyBorder="1" applyAlignment="1">
      <alignment vertical="center" wrapText="1"/>
    </xf>
    <xf numFmtId="165" fontId="4" fillId="4" borderId="53" xfId="0" applyNumberFormat="1" applyFont="1" applyFill="1" applyBorder="1" applyAlignment="1" applyProtection="1">
      <alignment horizontal="left" vertical="center"/>
      <protection locked="0"/>
    </xf>
    <xf numFmtId="167" fontId="0" fillId="3" borderId="42" xfId="0" applyNumberForma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165" fontId="0" fillId="0" borderId="55" xfId="0" applyNumberFormat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25" fillId="0" borderId="56" xfId="0" applyFont="1" applyBorder="1" applyAlignment="1">
      <alignment horizontal="left" vertical="center"/>
    </xf>
    <xf numFmtId="0" fontId="0" fillId="0" borderId="49" xfId="0" applyBorder="1" applyAlignment="1">
      <alignment horizontal="center"/>
    </xf>
    <xf numFmtId="0" fontId="4" fillId="4" borderId="25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2" fillId="0" borderId="57" xfId="0" applyFont="1" applyBorder="1"/>
    <xf numFmtId="0" fontId="2" fillId="0" borderId="43" xfId="0" applyFont="1" applyBorder="1"/>
    <xf numFmtId="0" fontId="25" fillId="0" borderId="43" xfId="0" applyFont="1" applyBorder="1" applyAlignment="1">
      <alignment horizontal="left" vertical="center"/>
    </xf>
    <xf numFmtId="0" fontId="4" fillId="4" borderId="25" xfId="0" applyFont="1" applyFill="1" applyBorder="1" applyAlignment="1" applyProtection="1">
      <alignment horizontal="center" vertical="center"/>
      <protection locked="0"/>
    </xf>
    <xf numFmtId="165" fontId="4" fillId="4" borderId="25" xfId="0" applyNumberFormat="1" applyFont="1" applyFill="1" applyBorder="1" applyAlignment="1" applyProtection="1">
      <alignment horizontal="left" vertical="center"/>
      <protection locked="0"/>
    </xf>
    <xf numFmtId="0" fontId="2" fillId="0" borderId="41" xfId="0" applyFont="1" applyBorder="1"/>
    <xf numFmtId="0" fontId="4" fillId="4" borderId="25" xfId="0" applyFont="1" applyFill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5" fillId="7" borderId="38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7" borderId="47" xfId="0" applyFont="1" applyFill="1" applyBorder="1" applyAlignment="1">
      <alignment horizontal="center" vertical="center"/>
    </xf>
    <xf numFmtId="0" fontId="15" fillId="7" borderId="39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7" borderId="48" xfId="0" applyFont="1" applyFill="1" applyBorder="1" applyAlignment="1">
      <alignment horizontal="center" vertical="center"/>
    </xf>
    <xf numFmtId="0" fontId="16" fillId="7" borderId="37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6" fillId="7" borderId="38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7" borderId="46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/>
    </xf>
    <xf numFmtId="0" fontId="5" fillId="6" borderId="58" xfId="0" applyFont="1" applyFill="1" applyBorder="1" applyAlignment="1">
      <alignment horizontal="center" vertical="center" wrapText="1"/>
    </xf>
    <xf numFmtId="0" fontId="5" fillId="6" borderId="5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7" fontId="0" fillId="3" borderId="43" xfId="0" applyNumberFormat="1" applyFill="1" applyBorder="1" applyAlignment="1">
      <alignment horizontal="center"/>
    </xf>
    <xf numFmtId="167" fontId="0" fillId="3" borderId="49" xfId="0" applyNumberFormat="1" applyFill="1" applyBorder="1" applyAlignment="1">
      <alignment horizontal="center"/>
    </xf>
    <xf numFmtId="167" fontId="0" fillId="3" borderId="44" xfId="0" applyNumberFormat="1" applyFill="1" applyBorder="1" applyAlignment="1">
      <alignment horizontal="center"/>
    </xf>
    <xf numFmtId="0" fontId="21" fillId="8" borderId="20" xfId="0" applyFont="1" applyFill="1" applyBorder="1" applyAlignment="1">
      <alignment horizontal="center" vertical="center"/>
    </xf>
    <xf numFmtId="0" fontId="21" fillId="8" borderId="21" xfId="0" applyFont="1" applyFill="1" applyBorder="1" applyAlignment="1">
      <alignment horizontal="center" vertical="center"/>
    </xf>
    <xf numFmtId="0" fontId="21" fillId="8" borderId="2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2">
    <dxf>
      <fill>
        <patternFill>
          <bgColor rgb="FF27AE02"/>
        </patternFill>
      </fill>
    </dxf>
    <dxf>
      <font>
        <strike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2EF2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auto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lor auto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lor auto="1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3B3B"/>
        </patternFill>
      </fill>
    </dxf>
    <dxf>
      <fill>
        <patternFill>
          <bgColor rgb="FF31F127"/>
        </patternFill>
      </fill>
    </dxf>
    <dxf>
      <font>
        <strike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2EF2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ont>
        <b/>
        <i val="0"/>
        <strike val="0"/>
        <color auto="1"/>
      </font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EDF67C"/>
      <color rgb="FFFFFF9B"/>
      <color rgb="FFFF3B3B"/>
      <color rgb="FF224378"/>
      <color rgb="FF274C89"/>
      <color rgb="FF2A5396"/>
      <color rgb="FF31F127"/>
      <color rgb="FF27AE02"/>
      <color rgb="FF2EF233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9"/>
  <sheetViews>
    <sheetView showGridLines="0" tabSelected="1" zoomScale="73" zoomScaleNormal="80" workbookViewId="0">
      <selection activeCell="A14" sqref="A14"/>
    </sheetView>
  </sheetViews>
  <sheetFormatPr defaultColWidth="9.140625" defaultRowHeight="15" x14ac:dyDescent="0.25"/>
  <cols>
    <col min="1" max="1" width="25.7109375" style="60" customWidth="1"/>
    <col min="2" max="2" width="12.7109375" customWidth="1"/>
    <col min="3" max="3" width="20.5703125" bestFit="1" customWidth="1"/>
    <col min="4" max="4" width="49" customWidth="1"/>
    <col min="5" max="5" width="26.42578125" bestFit="1" customWidth="1"/>
    <col min="6" max="6" width="23" bestFit="1" customWidth="1"/>
    <col min="7" max="7" width="22.7109375" bestFit="1" customWidth="1"/>
    <col min="8" max="8" width="14.42578125" customWidth="1"/>
    <col min="15" max="15" width="13.5703125" bestFit="1" customWidth="1"/>
  </cols>
  <sheetData>
    <row r="1" spans="1:17" ht="15" customHeight="1" x14ac:dyDescent="0.25">
      <c r="A1" s="22"/>
      <c r="B1" s="98" t="s">
        <v>97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00"/>
      <c r="O1" s="23"/>
      <c r="P1" s="24"/>
      <c r="Q1" s="24"/>
    </row>
    <row r="2" spans="1:17" ht="15" customHeight="1" x14ac:dyDescent="0.25">
      <c r="A2" s="22"/>
      <c r="B2" s="98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100"/>
      <c r="O2" s="25"/>
      <c r="P2" s="24"/>
      <c r="Q2" s="24"/>
    </row>
    <row r="3" spans="1:17" ht="9" customHeight="1" x14ac:dyDescent="0.25">
      <c r="A3" s="22"/>
      <c r="B3" s="10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3"/>
      <c r="O3" s="26"/>
      <c r="P3" s="24"/>
      <c r="Q3" s="24"/>
    </row>
    <row r="4" spans="1:17" ht="15" customHeight="1" x14ac:dyDescent="0.25">
      <c r="A4" s="22" t="s">
        <v>98</v>
      </c>
      <c r="B4" s="104" t="s">
        <v>88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27"/>
      <c r="P4" s="24"/>
      <c r="Q4" s="24"/>
    </row>
    <row r="5" spans="1:17" ht="13.5" customHeight="1" x14ac:dyDescent="0.25">
      <c r="A5" s="22"/>
      <c r="B5" s="106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28"/>
      <c r="P5" s="24"/>
      <c r="Q5" s="24"/>
    </row>
    <row r="6" spans="1:17" ht="16.5" customHeight="1" x14ac:dyDescent="0.25">
      <c r="A6" s="22"/>
      <c r="B6" s="108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29"/>
      <c r="P6" s="24"/>
      <c r="Q6" s="24"/>
    </row>
    <row r="7" spans="1:17" ht="9.75" customHeight="1" thickBot="1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30"/>
    </row>
    <row r="8" spans="1:17" ht="29.25" thickBot="1" x14ac:dyDescent="0.3">
      <c r="A8" s="22"/>
      <c r="B8" s="22"/>
      <c r="C8" s="22"/>
      <c r="D8" s="95" t="s">
        <v>17</v>
      </c>
      <c r="E8" s="96"/>
      <c r="F8" s="97"/>
      <c r="G8" s="22"/>
      <c r="H8" s="22"/>
      <c r="I8" s="22"/>
      <c r="J8" s="22"/>
      <c r="K8" s="22"/>
      <c r="L8" s="22"/>
      <c r="M8" s="22"/>
      <c r="N8" s="30"/>
    </row>
    <row r="9" spans="1:17" ht="21" x14ac:dyDescent="0.25">
      <c r="A9" s="22"/>
      <c r="B9" s="22"/>
      <c r="C9" s="22"/>
      <c r="D9" s="116" t="s">
        <v>4</v>
      </c>
      <c r="E9" s="117"/>
      <c r="F9" s="31">
        <v>48</v>
      </c>
      <c r="G9" s="22"/>
      <c r="H9" s="22"/>
      <c r="I9" s="22"/>
      <c r="J9" s="22"/>
      <c r="K9" s="22"/>
      <c r="L9" s="22"/>
      <c r="M9" s="22"/>
      <c r="N9" s="30"/>
    </row>
    <row r="10" spans="1:17" ht="21" x14ac:dyDescent="0.25">
      <c r="A10" s="22"/>
      <c r="B10" s="22"/>
      <c r="C10" s="22"/>
      <c r="D10" s="110" t="s">
        <v>96</v>
      </c>
      <c r="E10" s="111"/>
      <c r="F10" s="94">
        <f>Master_data!E58</f>
        <v>31</v>
      </c>
      <c r="G10" s="22"/>
      <c r="H10" s="22"/>
      <c r="I10" s="22"/>
      <c r="J10" s="22"/>
      <c r="K10" s="22"/>
      <c r="L10" s="22"/>
      <c r="M10" s="22"/>
      <c r="N10" s="30"/>
    </row>
    <row r="11" spans="1:17" ht="21" x14ac:dyDescent="0.25">
      <c r="A11" s="22"/>
      <c r="B11" s="22"/>
      <c r="C11" s="22"/>
      <c r="D11" s="112" t="s">
        <v>5</v>
      </c>
      <c r="E11" s="113"/>
      <c r="F11" s="32">
        <f>Master_data!E59</f>
        <v>27</v>
      </c>
      <c r="G11" s="22"/>
      <c r="H11" s="22"/>
      <c r="I11" s="22"/>
      <c r="J11" s="22"/>
      <c r="K11" s="22"/>
      <c r="L11" s="22"/>
      <c r="M11" s="22"/>
      <c r="N11" s="30"/>
    </row>
    <row r="12" spans="1:17" ht="21.75" thickBot="1" x14ac:dyDescent="0.3">
      <c r="A12" s="22"/>
      <c r="B12" s="33"/>
      <c r="C12" s="34"/>
      <c r="D12" s="112" t="s">
        <v>6</v>
      </c>
      <c r="E12" s="113"/>
      <c r="F12" s="35">
        <f>F10-F11</f>
        <v>4</v>
      </c>
      <c r="G12" s="22"/>
      <c r="H12" s="22"/>
      <c r="I12" s="22"/>
      <c r="J12" s="22"/>
      <c r="K12" s="22"/>
      <c r="L12" s="22"/>
      <c r="M12" s="22"/>
      <c r="N12" s="30"/>
    </row>
    <row r="13" spans="1:17" ht="24" thickBot="1" x14ac:dyDescent="0.3">
      <c r="A13" s="22"/>
      <c r="B13" s="22"/>
      <c r="C13" s="22"/>
      <c r="D13" s="114" t="s">
        <v>7</v>
      </c>
      <c r="E13" s="115"/>
      <c r="F13" s="36">
        <f>F11/F10</f>
        <v>0.87096774193548387</v>
      </c>
      <c r="G13" s="22"/>
      <c r="H13" s="22"/>
      <c r="I13" s="22"/>
      <c r="J13" s="22"/>
      <c r="K13" s="22"/>
      <c r="L13" s="22"/>
      <c r="M13" s="22"/>
      <c r="N13" s="30"/>
    </row>
    <row r="14" spans="1:17" ht="14.25" customHeight="1" x14ac:dyDescent="0.25">
      <c r="A14" s="22"/>
      <c r="B14" s="22"/>
      <c r="C14" s="22"/>
      <c r="D14" s="37"/>
      <c r="E14" s="37"/>
      <c r="F14" s="37"/>
      <c r="G14" s="22"/>
      <c r="H14" s="22"/>
      <c r="I14" s="22"/>
      <c r="J14" s="22"/>
      <c r="K14" s="22"/>
      <c r="L14" s="22"/>
      <c r="M14" s="22"/>
      <c r="N14" s="30"/>
    </row>
    <row r="15" spans="1:17" ht="12.75" customHeight="1" thickBot="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30"/>
    </row>
    <row r="16" spans="1:17" ht="29.25" thickBot="1" x14ac:dyDescent="0.3">
      <c r="A16" s="22"/>
      <c r="B16" s="22"/>
      <c r="C16" s="95" t="s">
        <v>16</v>
      </c>
      <c r="D16" s="96"/>
      <c r="E16" s="96"/>
      <c r="F16" s="96"/>
      <c r="G16" s="96"/>
      <c r="H16" s="97"/>
      <c r="I16" s="22"/>
      <c r="J16" s="22"/>
      <c r="K16" s="22"/>
      <c r="L16" s="22"/>
      <c r="M16" s="22"/>
      <c r="N16" s="30"/>
    </row>
    <row r="17" spans="1:15" ht="21.75" thickBot="1" x14ac:dyDescent="0.3">
      <c r="A17" s="22"/>
      <c r="B17" s="22"/>
      <c r="C17" s="38" t="s">
        <v>8</v>
      </c>
      <c r="D17" s="39" t="s">
        <v>9</v>
      </c>
      <c r="E17" s="40" t="s">
        <v>19</v>
      </c>
      <c r="F17" s="41" t="s">
        <v>15</v>
      </c>
      <c r="G17" s="42" t="s">
        <v>20</v>
      </c>
      <c r="H17" s="43" t="s">
        <v>10</v>
      </c>
      <c r="I17" s="22"/>
      <c r="J17" s="22"/>
      <c r="K17" s="22"/>
      <c r="L17" s="22"/>
      <c r="M17" s="22"/>
      <c r="N17" s="30"/>
    </row>
    <row r="18" spans="1:15" ht="21" x14ac:dyDescent="0.25">
      <c r="A18" s="22"/>
      <c r="B18" s="22"/>
      <c r="C18" s="44" t="s">
        <v>76</v>
      </c>
      <c r="D18" s="45" t="s">
        <v>82</v>
      </c>
      <c r="E18" s="46">
        <v>48</v>
      </c>
      <c r="F18" s="47">
        <f>Master_data!$E$58</f>
        <v>31</v>
      </c>
      <c r="G18" s="48">
        <f ca="1">F18-Master_data!E55</f>
        <v>30</v>
      </c>
      <c r="H18" s="49">
        <f t="shared" ref="H18:H25" ca="1" si="0">G18/F18</f>
        <v>0.967741935483871</v>
      </c>
      <c r="I18" s="22"/>
      <c r="J18" s="22"/>
      <c r="K18" s="22"/>
      <c r="L18" s="22"/>
      <c r="M18" s="22"/>
      <c r="N18" s="30"/>
    </row>
    <row r="19" spans="1:15" ht="21" x14ac:dyDescent="0.25">
      <c r="A19" s="22"/>
      <c r="B19" s="22"/>
      <c r="C19" s="44" t="s">
        <v>71</v>
      </c>
      <c r="D19" s="45" t="s">
        <v>83</v>
      </c>
      <c r="E19" s="50">
        <v>48</v>
      </c>
      <c r="F19" s="51">
        <f>Master_data!$E$58</f>
        <v>31</v>
      </c>
      <c r="G19" s="52">
        <f ca="1">F19-Master_data!F55</f>
        <v>28</v>
      </c>
      <c r="H19" s="53">
        <f t="shared" ca="1" si="0"/>
        <v>0.90322580645161288</v>
      </c>
      <c r="I19" s="22"/>
      <c r="J19" s="22"/>
      <c r="K19" s="22"/>
      <c r="L19" s="22"/>
      <c r="M19" s="22"/>
      <c r="N19" s="30"/>
    </row>
    <row r="20" spans="1:15" s="56" customFormat="1" ht="39" x14ac:dyDescent="0.25">
      <c r="A20" s="22"/>
      <c r="B20" s="54"/>
      <c r="C20" s="44" t="s">
        <v>72</v>
      </c>
      <c r="D20" s="45" t="s">
        <v>84</v>
      </c>
      <c r="E20" s="50">
        <v>48</v>
      </c>
      <c r="F20" s="51">
        <f>Master_data!$E$58</f>
        <v>31</v>
      </c>
      <c r="G20" s="52">
        <f ca="1">F20-Master_data!G55</f>
        <v>30</v>
      </c>
      <c r="H20" s="53">
        <f t="shared" ca="1" si="0"/>
        <v>0.967741935483871</v>
      </c>
      <c r="I20" s="54"/>
      <c r="J20" s="54"/>
      <c r="K20" s="54"/>
      <c r="L20" s="54"/>
      <c r="M20" s="54"/>
      <c r="N20" s="55"/>
    </row>
    <row r="21" spans="1:15" ht="21" x14ac:dyDescent="0.25">
      <c r="A21" s="22"/>
      <c r="B21" s="22"/>
      <c r="C21" s="44" t="s">
        <v>73</v>
      </c>
      <c r="D21" s="45" t="s">
        <v>85</v>
      </c>
      <c r="E21" s="50">
        <v>48</v>
      </c>
      <c r="F21" s="51">
        <f>Master_data!$E$58</f>
        <v>31</v>
      </c>
      <c r="G21" s="52">
        <f ca="1">F21-Master_data!H55</f>
        <v>31</v>
      </c>
      <c r="H21" s="53">
        <f t="shared" ca="1" si="0"/>
        <v>1</v>
      </c>
      <c r="I21" s="22"/>
      <c r="J21" s="22"/>
      <c r="K21" s="22"/>
      <c r="L21" s="22"/>
      <c r="M21" s="22"/>
      <c r="N21" s="30"/>
    </row>
    <row r="22" spans="1:15" ht="41.25" hidden="1" customHeight="1" x14ac:dyDescent="0.25">
      <c r="A22" s="22"/>
      <c r="B22" s="22"/>
      <c r="C22" s="57" t="s">
        <v>21</v>
      </c>
      <c r="D22" s="45" t="s">
        <v>22</v>
      </c>
      <c r="E22" s="50">
        <v>48</v>
      </c>
      <c r="F22" s="51">
        <f>Master_data!$E$58</f>
        <v>31</v>
      </c>
      <c r="G22" s="52">
        <f ca="1">F22-Master_data!I55</f>
        <v>31</v>
      </c>
      <c r="H22" s="53">
        <f t="shared" ca="1" si="0"/>
        <v>1</v>
      </c>
      <c r="I22" s="22"/>
      <c r="J22" s="22"/>
      <c r="K22" s="22"/>
      <c r="L22" s="22"/>
      <c r="M22" s="22"/>
      <c r="N22" s="30"/>
    </row>
    <row r="23" spans="1:15" ht="42" x14ac:dyDescent="0.25">
      <c r="A23" s="22"/>
      <c r="B23" s="22"/>
      <c r="C23" s="61" t="s">
        <v>78</v>
      </c>
      <c r="D23" s="45" t="s">
        <v>86</v>
      </c>
      <c r="E23" s="50">
        <v>48</v>
      </c>
      <c r="F23" s="51">
        <f>Master_data!$E$58</f>
        <v>31</v>
      </c>
      <c r="G23" s="52">
        <f ca="1">F23-Master_data!J55</f>
        <v>30</v>
      </c>
      <c r="H23" s="53">
        <f t="shared" ca="1" si="0"/>
        <v>0.967741935483871</v>
      </c>
      <c r="I23" s="22"/>
      <c r="J23" s="22"/>
      <c r="K23" s="22"/>
      <c r="L23" s="22"/>
      <c r="M23" s="22"/>
      <c r="N23" s="30"/>
    </row>
    <row r="24" spans="1:15" ht="58.5" x14ac:dyDescent="0.25">
      <c r="A24" s="22"/>
      <c r="B24" s="22"/>
      <c r="C24" s="61" t="s">
        <v>81</v>
      </c>
      <c r="D24" s="45" t="s">
        <v>87</v>
      </c>
      <c r="E24" s="50">
        <v>48</v>
      </c>
      <c r="F24" s="51">
        <f>Master_data!$E$58</f>
        <v>31</v>
      </c>
      <c r="G24" s="52">
        <f ca="1">F24-Master_data!K55</f>
        <v>30</v>
      </c>
      <c r="H24" s="53">
        <f t="shared" ca="1" si="0"/>
        <v>0.967741935483871</v>
      </c>
      <c r="I24" s="22"/>
      <c r="J24" s="22"/>
      <c r="K24" s="22"/>
      <c r="L24" s="22"/>
      <c r="M24" s="22"/>
      <c r="N24" s="30"/>
    </row>
    <row r="25" spans="1:15" ht="21" x14ac:dyDescent="0.25">
      <c r="A25" s="22"/>
      <c r="B25" s="22"/>
      <c r="C25" s="44"/>
      <c r="D25" s="45" t="s">
        <v>77</v>
      </c>
      <c r="E25" s="50">
        <v>48</v>
      </c>
      <c r="F25" s="51">
        <f>Master_data!$E$58</f>
        <v>31</v>
      </c>
      <c r="G25" s="52">
        <f ca="1">F25-Master_data!L55</f>
        <v>29</v>
      </c>
      <c r="H25" s="53">
        <f t="shared" ca="1" si="0"/>
        <v>0.93548387096774188</v>
      </c>
      <c r="I25" s="22"/>
      <c r="J25" s="22"/>
      <c r="K25" s="22"/>
      <c r="L25" s="22"/>
      <c r="M25" s="22"/>
      <c r="N25" s="30"/>
    </row>
    <row r="26" spans="1:15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30"/>
    </row>
    <row r="27" spans="1:15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30"/>
    </row>
    <row r="28" spans="1:15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58"/>
      <c r="O28" s="59"/>
    </row>
    <row r="29" spans="1:15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30"/>
    </row>
    <row r="30" spans="1:15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30"/>
    </row>
    <row r="31" spans="1:15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30"/>
    </row>
    <row r="32" spans="1:15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30"/>
    </row>
    <row r="33" spans="1:14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30"/>
    </row>
    <row r="34" spans="1:14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0"/>
    </row>
    <row r="35" spans="1:14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30"/>
    </row>
    <row r="36" spans="1:14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30"/>
    </row>
    <row r="37" spans="1:14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30"/>
    </row>
    <row r="38" spans="1:14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30"/>
    </row>
    <row r="39" spans="1:14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30"/>
    </row>
    <row r="40" spans="1:14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30"/>
    </row>
    <row r="41" spans="1:14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30"/>
    </row>
    <row r="42" spans="1:14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30"/>
    </row>
    <row r="43" spans="1:14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30"/>
    </row>
    <row r="44" spans="1:14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30"/>
    </row>
    <row r="45" spans="1:14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30"/>
    </row>
    <row r="46" spans="1:14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30"/>
    </row>
    <row r="47" spans="1:14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30"/>
    </row>
    <row r="48" spans="1:14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30"/>
    </row>
    <row r="49" spans="1:14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30"/>
    </row>
    <row r="50" spans="1:14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30"/>
    </row>
    <row r="51" spans="1:14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30"/>
    </row>
    <row r="52" spans="1:14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30"/>
    </row>
    <row r="53" spans="1:14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30"/>
    </row>
    <row r="54" spans="1:14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30"/>
    </row>
    <row r="55" spans="1:14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30"/>
    </row>
    <row r="56" spans="1:14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30"/>
    </row>
    <row r="57" spans="1:14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30"/>
    </row>
    <row r="58" spans="1:14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30"/>
    </row>
    <row r="59" spans="1:14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30"/>
    </row>
    <row r="60" spans="1:14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30"/>
    </row>
    <row r="61" spans="1:14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30"/>
    </row>
    <row r="62" spans="1:14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30"/>
    </row>
    <row r="63" spans="1:14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30"/>
    </row>
    <row r="64" spans="1:14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30"/>
    </row>
    <row r="65" spans="1:14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30"/>
    </row>
    <row r="66" spans="1:14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30"/>
    </row>
    <row r="67" spans="1:14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30"/>
    </row>
    <row r="68" spans="1:14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30"/>
    </row>
    <row r="69" spans="1:14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30"/>
    </row>
    <row r="70" spans="1:14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30"/>
    </row>
    <row r="71" spans="1:14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30"/>
    </row>
    <row r="72" spans="1:14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30"/>
    </row>
    <row r="73" spans="1:14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30"/>
    </row>
    <row r="74" spans="1:14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30"/>
    </row>
    <row r="75" spans="1:14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30"/>
    </row>
    <row r="76" spans="1:14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30"/>
    </row>
    <row r="77" spans="1:14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30"/>
    </row>
    <row r="78" spans="1:14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30"/>
    </row>
    <row r="79" spans="1:14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30"/>
    </row>
    <row r="80" spans="1:14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30"/>
    </row>
    <row r="81" spans="1:14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30"/>
    </row>
    <row r="82" spans="1:14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30"/>
    </row>
    <row r="83" spans="1:14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30"/>
    </row>
    <row r="84" spans="1:14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30"/>
    </row>
    <row r="85" spans="1:14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30"/>
    </row>
    <row r="86" spans="1:14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30"/>
    </row>
    <row r="87" spans="1:14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30"/>
    </row>
    <row r="88" spans="1:14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30"/>
    </row>
    <row r="89" spans="1:14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30"/>
    </row>
    <row r="90" spans="1:14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30"/>
    </row>
    <row r="91" spans="1:14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30"/>
    </row>
    <row r="92" spans="1:14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30"/>
    </row>
    <row r="93" spans="1:14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30"/>
    </row>
    <row r="94" spans="1:14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30"/>
    </row>
    <row r="95" spans="1:14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30"/>
    </row>
    <row r="96" spans="1:14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30"/>
    </row>
    <row r="97" spans="1:14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30"/>
    </row>
    <row r="98" spans="1:14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30"/>
    </row>
    <row r="99" spans="1:14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30"/>
    </row>
    <row r="100" spans="1:14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30"/>
    </row>
    <row r="101" spans="1:14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30"/>
    </row>
    <row r="102" spans="1:14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30"/>
    </row>
    <row r="103" spans="1:14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30"/>
    </row>
    <row r="104" spans="1:14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30"/>
    </row>
    <row r="105" spans="1:14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30"/>
    </row>
    <row r="106" spans="1:14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30"/>
    </row>
    <row r="107" spans="1:14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30"/>
    </row>
    <row r="108" spans="1:14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30"/>
    </row>
    <row r="109" spans="1:14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30"/>
    </row>
    <row r="110" spans="1:14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30"/>
    </row>
    <row r="111" spans="1:14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30"/>
    </row>
    <row r="112" spans="1:14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30"/>
    </row>
    <row r="113" spans="1:14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30"/>
    </row>
    <row r="114" spans="1:14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30"/>
    </row>
    <row r="115" spans="1:14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30"/>
    </row>
    <row r="116" spans="1:14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30"/>
    </row>
    <row r="117" spans="1:14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30"/>
    </row>
    <row r="118" spans="1:14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30"/>
    </row>
    <row r="119" spans="1:14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30"/>
    </row>
    <row r="120" spans="1:14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30"/>
    </row>
    <row r="121" spans="1:14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30"/>
    </row>
    <row r="122" spans="1:14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30"/>
    </row>
    <row r="123" spans="1:14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30"/>
    </row>
    <row r="124" spans="1:14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30"/>
    </row>
    <row r="125" spans="1:14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30"/>
    </row>
    <row r="126" spans="1:14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30"/>
    </row>
    <row r="127" spans="1:14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30"/>
    </row>
    <row r="128" spans="1:14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30"/>
    </row>
    <row r="129" spans="1:14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30"/>
    </row>
    <row r="130" spans="1:14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30"/>
    </row>
    <row r="131" spans="1:14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30"/>
    </row>
    <row r="132" spans="1:14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30"/>
    </row>
    <row r="133" spans="1:14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30"/>
    </row>
    <row r="134" spans="1:14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30"/>
    </row>
    <row r="135" spans="1:14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30"/>
    </row>
    <row r="136" spans="1:14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30"/>
    </row>
    <row r="137" spans="1:14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30"/>
    </row>
    <row r="138" spans="1:14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30"/>
    </row>
    <row r="139" spans="1:14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30"/>
    </row>
    <row r="140" spans="1:14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30"/>
    </row>
    <row r="141" spans="1:14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30"/>
    </row>
    <row r="142" spans="1:14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30"/>
    </row>
    <row r="143" spans="1:14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30"/>
    </row>
    <row r="144" spans="1:14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30"/>
    </row>
    <row r="145" spans="1:14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30"/>
    </row>
    <row r="146" spans="1:14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30"/>
    </row>
    <row r="147" spans="1:14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30"/>
    </row>
    <row r="148" spans="1:14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30"/>
    </row>
    <row r="149" spans="1:14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30"/>
    </row>
    <row r="150" spans="1:14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30"/>
    </row>
    <row r="151" spans="1:14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30"/>
    </row>
    <row r="152" spans="1:14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30"/>
    </row>
    <row r="153" spans="1:14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30"/>
    </row>
    <row r="154" spans="1:14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30"/>
    </row>
    <row r="155" spans="1:14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30"/>
    </row>
    <row r="156" spans="1:14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30"/>
    </row>
    <row r="157" spans="1:14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30"/>
    </row>
    <row r="158" spans="1:14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30"/>
    </row>
    <row r="159" spans="1:14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30"/>
    </row>
    <row r="160" spans="1:14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30"/>
    </row>
    <row r="161" spans="1:14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30"/>
    </row>
    <row r="162" spans="1:14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30"/>
    </row>
    <row r="163" spans="1:14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30"/>
    </row>
    <row r="164" spans="1:14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30"/>
    </row>
    <row r="165" spans="1:14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30"/>
    </row>
    <row r="166" spans="1:14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30"/>
    </row>
    <row r="167" spans="1:14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30"/>
    </row>
    <row r="168" spans="1:14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30"/>
    </row>
    <row r="169" spans="1:14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30"/>
    </row>
    <row r="170" spans="1:14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30"/>
    </row>
    <row r="171" spans="1:14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30"/>
    </row>
    <row r="172" spans="1:14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30"/>
    </row>
    <row r="173" spans="1:14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30"/>
    </row>
    <row r="174" spans="1:14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30"/>
    </row>
    <row r="175" spans="1:14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30"/>
    </row>
    <row r="176" spans="1:14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30"/>
    </row>
    <row r="177" spans="1:14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30"/>
    </row>
    <row r="178" spans="1:14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30"/>
    </row>
    <row r="179" spans="1:14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30"/>
    </row>
    <row r="180" spans="1:14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30"/>
    </row>
    <row r="181" spans="1:14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30"/>
    </row>
    <row r="182" spans="1:14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30"/>
    </row>
    <row r="183" spans="1:14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30"/>
    </row>
    <row r="184" spans="1:14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30"/>
    </row>
    <row r="185" spans="1:14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30"/>
    </row>
    <row r="186" spans="1:14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30"/>
    </row>
    <row r="187" spans="1:14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30"/>
    </row>
    <row r="188" spans="1:14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30"/>
    </row>
    <row r="189" spans="1:14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30"/>
    </row>
    <row r="190" spans="1:14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30"/>
    </row>
    <row r="191" spans="1:14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30"/>
    </row>
    <row r="192" spans="1:14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30"/>
    </row>
    <row r="193" spans="1:14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30"/>
    </row>
    <row r="194" spans="1:14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30"/>
    </row>
    <row r="195" spans="1:14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30"/>
    </row>
    <row r="196" spans="1:14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30"/>
    </row>
    <row r="197" spans="1:14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30"/>
    </row>
    <row r="198" spans="1:14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30"/>
    </row>
    <row r="199" spans="1:14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30"/>
    </row>
    <row r="200" spans="1:14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30"/>
    </row>
    <row r="201" spans="1:14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30"/>
    </row>
    <row r="202" spans="1:14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30"/>
    </row>
    <row r="203" spans="1:14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30"/>
    </row>
    <row r="204" spans="1:14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30"/>
    </row>
    <row r="205" spans="1:14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30"/>
    </row>
    <row r="206" spans="1:14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30"/>
    </row>
    <row r="207" spans="1:14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30"/>
    </row>
    <row r="208" spans="1:14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30"/>
    </row>
    <row r="209" spans="1:14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30"/>
    </row>
  </sheetData>
  <protectedRanges>
    <protectedRange sqref="D10:D14" name="ARREAR DATA_2"/>
    <protectedRange sqref="C28 N28:O28" name="ARREAR DATA"/>
  </protectedRanges>
  <mergeCells count="9">
    <mergeCell ref="D8:F8"/>
    <mergeCell ref="B1:N3"/>
    <mergeCell ref="B4:N6"/>
    <mergeCell ref="C16:H16"/>
    <mergeCell ref="D10:E10"/>
    <mergeCell ref="D11:E11"/>
    <mergeCell ref="D12:E12"/>
    <mergeCell ref="D13:E13"/>
    <mergeCell ref="D9:E9"/>
  </mergeCells>
  <conditionalFormatting sqref="N28:O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57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INDIRECT(Master_data!$C$6)</xm:f>
          </x14:formula1>
          <xm:sqref>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autoPageBreaks="0" fitToPage="1"/>
  </sheetPr>
  <dimension ref="B1:O63"/>
  <sheetViews>
    <sheetView zoomScale="90" zoomScaleNormal="90" workbookViewId="0">
      <pane ySplit="6" topLeftCell="A27" activePane="bottomLeft" state="frozen"/>
      <selection activeCell="B1" sqref="B1"/>
      <selection pane="bottomLeft" activeCell="B6" sqref="B6"/>
    </sheetView>
  </sheetViews>
  <sheetFormatPr defaultRowHeight="15" x14ac:dyDescent="0.25"/>
  <cols>
    <col min="2" max="2" width="9" style="2" bestFit="1" customWidth="1"/>
    <col min="3" max="3" width="14.5703125" bestFit="1" customWidth="1"/>
    <col min="4" max="4" width="22.5703125" style="9" customWidth="1"/>
    <col min="5" max="7" width="12.28515625" bestFit="1" customWidth="1"/>
    <col min="8" max="8" width="15.85546875" bestFit="1" customWidth="1"/>
    <col min="9" max="9" width="12.28515625" hidden="1" customWidth="1"/>
    <col min="10" max="11" width="15.85546875" bestFit="1" customWidth="1"/>
    <col min="12" max="12" width="14.5703125" bestFit="1" customWidth="1"/>
    <col min="13" max="13" width="11.85546875" customWidth="1"/>
    <col min="14" max="14" width="17.7109375" bestFit="1" customWidth="1"/>
    <col min="15" max="15" width="15.85546875" bestFit="1" customWidth="1"/>
  </cols>
  <sheetData>
    <row r="1" spans="2:14" ht="15.75" thickBot="1" x14ac:dyDescent="0.3"/>
    <row r="2" spans="2:14" s="56" customFormat="1" ht="23.25" customHeight="1" thickBot="1" x14ac:dyDescent="0.3">
      <c r="B2" s="5"/>
      <c r="C2" s="5"/>
      <c r="D2" s="90" t="s">
        <v>1</v>
      </c>
      <c r="E2" s="85" t="s">
        <v>76</v>
      </c>
      <c r="F2" s="85" t="s">
        <v>71</v>
      </c>
      <c r="G2" s="85" t="s">
        <v>72</v>
      </c>
      <c r="H2" s="85" t="s">
        <v>73</v>
      </c>
      <c r="I2" s="86" t="s">
        <v>74</v>
      </c>
      <c r="J2" s="93" t="s">
        <v>74</v>
      </c>
      <c r="K2" s="85" t="s">
        <v>75</v>
      </c>
      <c r="L2" s="85" t="s">
        <v>77</v>
      </c>
      <c r="M2" s="90" t="s">
        <v>18</v>
      </c>
      <c r="N2" s="91" t="s">
        <v>2</v>
      </c>
    </row>
    <row r="3" spans="2:14" ht="16.5" thickBot="1" x14ac:dyDescent="0.3">
      <c r="C3" s="16"/>
      <c r="D3" s="89" t="s">
        <v>27</v>
      </c>
      <c r="E3" s="92" t="str">
        <f>IFERROR(IF((VLOOKUP($D$3,$D$7:$N$54,2,FALSE)="U"),"ARREAR","PASS")," ")</f>
        <v>ARREAR</v>
      </c>
      <c r="F3" s="18" t="str">
        <f>IFERROR(IF((VLOOKUP($D$3,$D$7:$N$54,3,FALSE)="U"),"ARREAR","PASS")," ")</f>
        <v>ARREAR</v>
      </c>
      <c r="G3" s="18" t="str">
        <f>IFERROR(IF((VLOOKUP($D$3,$D$7:$N$54,4,FALSE)="U"),"ARREAR","PASS")," ")</f>
        <v>ARREAR</v>
      </c>
      <c r="H3" s="87" t="str">
        <f>IFERROR(IF((VLOOKUP($D$3,$D$7:$N$54,5,FALSE)="U"),"ARREAR","PASS")," ")</f>
        <v>PASS</v>
      </c>
      <c r="I3" s="18" t="str">
        <f>IFERROR(IF((VLOOKUP($D$3,$D$7:$N$54,6,FALSE)="U"),"ARREAR","PASS")," ")</f>
        <v>PASS</v>
      </c>
      <c r="J3" s="88" t="str">
        <f>IFERROR(IF((VLOOKUP($D$3,$D$7:$N$54,7,FALSE)="U"),"ARREAR","PASS")," ")</f>
        <v>ARREAR</v>
      </c>
      <c r="K3" s="18" t="str">
        <f>IFERROR(IF((VLOOKUP($D$3,$D$7:$N$54,8,FALSE)="U"),"ARREAR","PASS")," ")</f>
        <v>ARREAR</v>
      </c>
      <c r="L3" s="18" t="str">
        <f>IFERROR(IF((VLOOKUP($D$3,$D$7:$N$54,9,FALSE)="U"),"ARREAR","PASS")," ")</f>
        <v>ARREAR</v>
      </c>
      <c r="M3" s="17">
        <f>IF(COUNTIF($E$3:$L$3,"ARREAR")&gt;0,(COUNTIF($E$3:$L$3,"ARREAR")),"NIL")</f>
        <v>6</v>
      </c>
      <c r="N3" s="19" t="str">
        <f>IFERROR(IF((VLOOKUP($D$3,$D$7:$N$54,12,FALSE))=" ","0","₹"&amp;" "&amp;VLOOKUP($D$3,$D$7:$N$54,12,FALSE))," ")</f>
        <v xml:space="preserve"> </v>
      </c>
    </row>
    <row r="4" spans="2:14" ht="15.75" thickBot="1" x14ac:dyDescent="0.3"/>
    <row r="5" spans="2:14" ht="19.5" thickBot="1" x14ac:dyDescent="0.3">
      <c r="B5" s="121" t="s">
        <v>14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3"/>
    </row>
    <row r="6" spans="2:14" s="1" customFormat="1" ht="32.25" thickBot="1" x14ac:dyDescent="0.3">
      <c r="B6" s="68" t="s">
        <v>0</v>
      </c>
      <c r="C6" s="68" t="s">
        <v>13</v>
      </c>
      <c r="D6" s="68" t="s">
        <v>1</v>
      </c>
      <c r="E6" s="72" t="s">
        <v>76</v>
      </c>
      <c r="F6" s="85" t="s">
        <v>71</v>
      </c>
      <c r="G6" s="72" t="s">
        <v>72</v>
      </c>
      <c r="H6" s="72" t="s">
        <v>73</v>
      </c>
      <c r="I6" s="72" t="s">
        <v>74</v>
      </c>
      <c r="J6" s="72" t="s">
        <v>80</v>
      </c>
      <c r="K6" s="72" t="s">
        <v>79</v>
      </c>
      <c r="L6" s="72" t="s">
        <v>77</v>
      </c>
      <c r="M6" s="67" t="s">
        <v>18</v>
      </c>
      <c r="N6" s="73" t="s">
        <v>2</v>
      </c>
    </row>
    <row r="7" spans="2:14" ht="15.75" x14ac:dyDescent="0.25">
      <c r="B7" s="75">
        <v>1</v>
      </c>
      <c r="C7" s="76">
        <v>1919105036</v>
      </c>
      <c r="D7" s="77" t="s">
        <v>23</v>
      </c>
      <c r="E7" s="20" t="s">
        <v>90</v>
      </c>
      <c r="F7" s="2" t="s">
        <v>95</v>
      </c>
      <c r="G7" s="20" t="s">
        <v>91</v>
      </c>
      <c r="H7" s="20" t="s">
        <v>93</v>
      </c>
      <c r="I7" s="20"/>
      <c r="J7" s="20" t="s">
        <v>90</v>
      </c>
      <c r="K7" s="20" t="s">
        <v>90</v>
      </c>
      <c r="L7" s="20" t="s">
        <v>94</v>
      </c>
      <c r="M7" s="78">
        <f>IF(COUNTIF(E7:L7,"U")=0,IF(COUNTIF(E7:L7,"WH")&gt;0,"WH","0"),COUNTIF(E7:L7,"U"))</f>
        <v>1</v>
      </c>
      <c r="N7" s="79"/>
    </row>
    <row r="8" spans="2:14" ht="15.75" hidden="1" x14ac:dyDescent="0.25">
      <c r="B8" s="13">
        <v>2</v>
      </c>
      <c r="C8" s="70">
        <v>1919105037</v>
      </c>
      <c r="D8" s="69" t="s">
        <v>24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2" t="s">
        <v>89</v>
      </c>
      <c r="L8" s="2" t="s">
        <v>89</v>
      </c>
      <c r="M8" s="66" t="str">
        <f t="shared" ref="M8:M53" si="0">IF(COUNTIF(E8:L8,"U")=0,IF(COUNTIF(E8:L8,"WH")&gt;0,"WH","0"),COUNTIF(E8:L8,"U"))</f>
        <v>WH</v>
      </c>
      <c r="N8" s="14">
        <v>61000</v>
      </c>
    </row>
    <row r="9" spans="2:14" ht="15.75" x14ac:dyDescent="0.25">
      <c r="B9" s="13">
        <v>3</v>
      </c>
      <c r="C9" s="70">
        <v>1919105038</v>
      </c>
      <c r="D9" s="69" t="s">
        <v>25</v>
      </c>
      <c r="E9" s="2" t="s">
        <v>91</v>
      </c>
      <c r="F9" s="2" t="s">
        <v>91</v>
      </c>
      <c r="G9" s="2" t="s">
        <v>90</v>
      </c>
      <c r="H9" s="2" t="s">
        <v>93</v>
      </c>
      <c r="I9" s="2"/>
      <c r="J9" s="2" t="s">
        <v>91</v>
      </c>
      <c r="K9" s="2" t="s">
        <v>91</v>
      </c>
      <c r="L9" s="2" t="s">
        <v>94</v>
      </c>
      <c r="M9" s="66"/>
      <c r="N9" s="14"/>
    </row>
    <row r="10" spans="2:14" ht="15.75" hidden="1" x14ac:dyDescent="0.25">
      <c r="B10" s="13">
        <v>4</v>
      </c>
      <c r="C10" s="70">
        <v>1919105040</v>
      </c>
      <c r="D10" s="69" t="s">
        <v>26</v>
      </c>
      <c r="E10" s="2" t="s">
        <v>89</v>
      </c>
      <c r="F10" s="2" t="s">
        <v>89</v>
      </c>
      <c r="G10" s="2" t="s">
        <v>89</v>
      </c>
      <c r="H10" s="2" t="s">
        <v>89</v>
      </c>
      <c r="I10" s="2" t="s">
        <v>89</v>
      </c>
      <c r="J10" s="2" t="s">
        <v>89</v>
      </c>
      <c r="K10" s="2" t="s">
        <v>89</v>
      </c>
      <c r="L10" s="2" t="s">
        <v>89</v>
      </c>
      <c r="M10" s="66" t="str">
        <f t="shared" si="0"/>
        <v>WH</v>
      </c>
      <c r="N10" s="14">
        <v>59800</v>
      </c>
    </row>
    <row r="11" spans="2:14" ht="15.75" x14ac:dyDescent="0.25">
      <c r="B11" s="13">
        <v>5</v>
      </c>
      <c r="C11" s="70">
        <v>1919105041</v>
      </c>
      <c r="D11" s="69" t="s">
        <v>27</v>
      </c>
      <c r="E11" s="2" t="s">
        <v>95</v>
      </c>
      <c r="F11" s="2" t="s">
        <v>95</v>
      </c>
      <c r="G11" s="2" t="s">
        <v>95</v>
      </c>
      <c r="H11" s="2" t="s">
        <v>93</v>
      </c>
      <c r="I11" s="2"/>
      <c r="J11" s="2" t="s">
        <v>95</v>
      </c>
      <c r="K11" s="2" t="s">
        <v>95</v>
      </c>
      <c r="L11" s="2" t="s">
        <v>95</v>
      </c>
      <c r="M11" s="66">
        <f t="shared" si="0"/>
        <v>6</v>
      </c>
      <c r="N11" s="15"/>
    </row>
    <row r="12" spans="2:14" ht="15.75" hidden="1" x14ac:dyDescent="0.25">
      <c r="B12" s="13">
        <v>6</v>
      </c>
      <c r="C12" s="70">
        <v>1919105042</v>
      </c>
      <c r="D12" s="69" t="s">
        <v>28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66" t="str">
        <f t="shared" si="0"/>
        <v>WH</v>
      </c>
      <c r="N12" s="14">
        <v>9800</v>
      </c>
    </row>
    <row r="13" spans="2:14" ht="15.75" hidden="1" x14ac:dyDescent="0.25">
      <c r="B13" s="13">
        <v>7</v>
      </c>
      <c r="C13" s="70">
        <v>1919105043</v>
      </c>
      <c r="D13" s="69" t="s">
        <v>29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66" t="str">
        <f t="shared" si="0"/>
        <v>WH</v>
      </c>
      <c r="N13" s="14">
        <v>2500</v>
      </c>
    </row>
    <row r="14" spans="2:14" ht="15.75" x14ac:dyDescent="0.25">
      <c r="B14" s="13">
        <v>8</v>
      </c>
      <c r="C14" s="70">
        <v>1919105044</v>
      </c>
      <c r="D14" s="69" t="s">
        <v>30</v>
      </c>
      <c r="E14" s="2" t="s">
        <v>91</v>
      </c>
      <c r="F14" s="2" t="s">
        <v>90</v>
      </c>
      <c r="G14" s="2" t="s">
        <v>91</v>
      </c>
      <c r="H14" s="2" t="s">
        <v>93</v>
      </c>
      <c r="I14" s="2" t="s">
        <v>89</v>
      </c>
      <c r="J14" s="2" t="s">
        <v>91</v>
      </c>
      <c r="K14" s="2" t="s">
        <v>91</v>
      </c>
      <c r="L14" s="2" t="s">
        <v>94</v>
      </c>
      <c r="M14" s="66"/>
      <c r="N14" s="14"/>
    </row>
    <row r="15" spans="2:14" ht="15.75" x14ac:dyDescent="0.25">
      <c r="B15" s="13">
        <v>9</v>
      </c>
      <c r="C15" s="70">
        <v>1919105045</v>
      </c>
      <c r="D15" s="69" t="s">
        <v>31</v>
      </c>
      <c r="E15" s="2" t="s">
        <v>91</v>
      </c>
      <c r="F15" s="2" t="s">
        <v>92</v>
      </c>
      <c r="G15" s="2" t="s">
        <v>92</v>
      </c>
      <c r="H15" s="2" t="s">
        <v>93</v>
      </c>
      <c r="I15" s="2"/>
      <c r="J15" s="2" t="s">
        <v>91</v>
      </c>
      <c r="K15" s="2" t="s">
        <v>92</v>
      </c>
      <c r="L15" s="2" t="s">
        <v>91</v>
      </c>
      <c r="M15" s="66"/>
      <c r="N15" s="14"/>
    </row>
    <row r="16" spans="2:14" ht="15.75" hidden="1" x14ac:dyDescent="0.25">
      <c r="B16" s="13">
        <v>10</v>
      </c>
      <c r="C16" s="70">
        <v>1919105046</v>
      </c>
      <c r="D16" s="69" t="s">
        <v>32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89</v>
      </c>
      <c r="J16" s="2" t="s">
        <v>89</v>
      </c>
      <c r="K16" s="2" t="s">
        <v>89</v>
      </c>
      <c r="L16" s="2" t="s">
        <v>89</v>
      </c>
      <c r="M16" s="66" t="str">
        <f t="shared" si="0"/>
        <v>WH</v>
      </c>
      <c r="N16" s="14">
        <v>84800</v>
      </c>
    </row>
    <row r="17" spans="2:14" ht="15.75" x14ac:dyDescent="0.25">
      <c r="B17" s="13">
        <v>11</v>
      </c>
      <c r="C17" s="70">
        <v>1919105047</v>
      </c>
      <c r="D17" s="69" t="s">
        <v>33</v>
      </c>
      <c r="E17" s="2" t="s">
        <v>90</v>
      </c>
      <c r="F17" s="2" t="s">
        <v>90</v>
      </c>
      <c r="G17" s="2" t="s">
        <v>91</v>
      </c>
      <c r="H17" s="2" t="s">
        <v>93</v>
      </c>
      <c r="I17" s="2"/>
      <c r="J17" s="2" t="s">
        <v>90</v>
      </c>
      <c r="K17" s="2" t="s">
        <v>91</v>
      </c>
      <c r="L17" s="2" t="s">
        <v>94</v>
      </c>
      <c r="M17" s="66"/>
      <c r="N17" s="14"/>
    </row>
    <row r="18" spans="2:14" ht="15.75" hidden="1" x14ac:dyDescent="0.25">
      <c r="B18" s="13">
        <v>12</v>
      </c>
      <c r="C18" s="70">
        <v>1919105048</v>
      </c>
      <c r="D18" s="69" t="s">
        <v>34</v>
      </c>
      <c r="E18" s="2" t="s">
        <v>91</v>
      </c>
      <c r="F18" s="2" t="s">
        <v>91</v>
      </c>
      <c r="G18" s="2" t="s">
        <v>92</v>
      </c>
      <c r="H18" s="2" t="s">
        <v>93</v>
      </c>
      <c r="I18" s="2" t="s">
        <v>89</v>
      </c>
      <c r="J18" s="2" t="s">
        <v>91</v>
      </c>
      <c r="K18" s="2" t="s">
        <v>91</v>
      </c>
      <c r="L18" s="2" t="s">
        <v>91</v>
      </c>
      <c r="M18" s="66" t="str">
        <f t="shared" si="0"/>
        <v>WH</v>
      </c>
      <c r="N18" s="15">
        <v>7500</v>
      </c>
    </row>
    <row r="19" spans="2:14" ht="15.75" hidden="1" x14ac:dyDescent="0.25">
      <c r="B19" s="13">
        <v>13</v>
      </c>
      <c r="C19" s="70">
        <v>1919105049</v>
      </c>
      <c r="D19" s="69" t="s">
        <v>35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89</v>
      </c>
      <c r="J19" s="2" t="s">
        <v>89</v>
      </c>
      <c r="K19" s="2" t="s">
        <v>89</v>
      </c>
      <c r="L19" s="2" t="s">
        <v>89</v>
      </c>
      <c r="M19" s="66" t="str">
        <f t="shared" si="0"/>
        <v>WH</v>
      </c>
      <c r="N19" s="14">
        <v>2500</v>
      </c>
    </row>
    <row r="20" spans="2:14" ht="15.75" x14ac:dyDescent="0.25">
      <c r="B20" s="71">
        <v>14</v>
      </c>
      <c r="C20" s="70">
        <v>1919105050</v>
      </c>
      <c r="D20" s="69" t="s">
        <v>36</v>
      </c>
      <c r="E20" s="2" t="s">
        <v>91</v>
      </c>
      <c r="F20" s="2" t="s">
        <v>90</v>
      </c>
      <c r="G20" s="2" t="s">
        <v>90</v>
      </c>
      <c r="H20" s="2" t="s">
        <v>93</v>
      </c>
      <c r="I20" s="2"/>
      <c r="J20" s="2" t="s">
        <v>90</v>
      </c>
      <c r="K20" s="2" t="s">
        <v>91</v>
      </c>
      <c r="L20" s="2" t="s">
        <v>94</v>
      </c>
      <c r="M20" s="66"/>
      <c r="N20" s="15"/>
    </row>
    <row r="21" spans="2:14" ht="15.75" x14ac:dyDescent="0.25">
      <c r="B21" s="71">
        <v>15</v>
      </c>
      <c r="C21" s="70">
        <v>1919105051</v>
      </c>
      <c r="D21" s="69" t="s">
        <v>37</v>
      </c>
      <c r="E21" s="2" t="s">
        <v>91</v>
      </c>
      <c r="F21" s="2" t="s">
        <v>91</v>
      </c>
      <c r="G21" s="2" t="s">
        <v>92</v>
      </c>
      <c r="H21" s="2" t="s">
        <v>93</v>
      </c>
      <c r="I21" s="2"/>
      <c r="J21" s="2" t="s">
        <v>90</v>
      </c>
      <c r="K21" s="2" t="s">
        <v>91</v>
      </c>
      <c r="L21" s="2" t="s">
        <v>91</v>
      </c>
      <c r="M21" s="66"/>
      <c r="N21" s="15"/>
    </row>
    <row r="22" spans="2:14" ht="15.75" hidden="1" x14ac:dyDescent="0.25">
      <c r="B22" s="71">
        <v>16</v>
      </c>
      <c r="C22" s="70">
        <v>1919105052</v>
      </c>
      <c r="D22" s="69" t="s">
        <v>38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89</v>
      </c>
      <c r="J22" s="2" t="s">
        <v>89</v>
      </c>
      <c r="K22" s="2" t="s">
        <v>89</v>
      </c>
      <c r="L22" s="2" t="s">
        <v>89</v>
      </c>
      <c r="M22" s="65" t="str">
        <f t="shared" si="0"/>
        <v>WH</v>
      </c>
      <c r="N22" s="14">
        <v>15500</v>
      </c>
    </row>
    <row r="23" spans="2:14" ht="15.75" x14ac:dyDescent="0.25">
      <c r="B23" s="71">
        <v>17</v>
      </c>
      <c r="C23" s="70">
        <v>1919105053</v>
      </c>
      <c r="D23" s="69" t="s">
        <v>39</v>
      </c>
      <c r="E23" s="2" t="s">
        <v>92</v>
      </c>
      <c r="F23" s="2" t="s">
        <v>91</v>
      </c>
      <c r="G23" s="2" t="s">
        <v>92</v>
      </c>
      <c r="H23" s="2" t="s">
        <v>93</v>
      </c>
      <c r="I23" s="2" t="s">
        <v>89</v>
      </c>
      <c r="J23" s="2" t="s">
        <v>92</v>
      </c>
      <c r="K23" s="2" t="s">
        <v>92</v>
      </c>
      <c r="L23" s="2" t="s">
        <v>91</v>
      </c>
      <c r="M23" s="66"/>
      <c r="N23" s="14"/>
    </row>
    <row r="24" spans="2:14" ht="15.75" x14ac:dyDescent="0.25">
      <c r="B24" s="71">
        <v>18</v>
      </c>
      <c r="C24" s="70">
        <v>1919105054</v>
      </c>
      <c r="D24" s="69" t="s">
        <v>40</v>
      </c>
      <c r="E24" s="2" t="s">
        <v>91</v>
      </c>
      <c r="F24" s="2" t="s">
        <v>91</v>
      </c>
      <c r="G24" s="2" t="s">
        <v>91</v>
      </c>
      <c r="H24" s="2" t="s">
        <v>93</v>
      </c>
      <c r="I24" s="2"/>
      <c r="J24" s="2" t="s">
        <v>91</v>
      </c>
      <c r="K24" s="2" t="s">
        <v>92</v>
      </c>
      <c r="L24" s="2" t="s">
        <v>90</v>
      </c>
      <c r="M24" s="66"/>
      <c r="N24" s="15"/>
    </row>
    <row r="25" spans="2:14" ht="15.75" x14ac:dyDescent="0.25">
      <c r="B25" s="71">
        <v>19</v>
      </c>
      <c r="C25" s="70">
        <v>1919105055</v>
      </c>
      <c r="D25" s="69" t="s">
        <v>41</v>
      </c>
      <c r="E25" s="2" t="s">
        <v>94</v>
      </c>
      <c r="F25" s="2" t="s">
        <v>95</v>
      </c>
      <c r="G25" s="2" t="s">
        <v>90</v>
      </c>
      <c r="H25" s="2" t="s">
        <v>93</v>
      </c>
      <c r="I25" s="2"/>
      <c r="J25" s="2" t="s">
        <v>94</v>
      </c>
      <c r="K25" s="2" t="s">
        <v>91</v>
      </c>
      <c r="L25" s="2" t="s">
        <v>90</v>
      </c>
      <c r="M25" s="66">
        <f t="shared" si="0"/>
        <v>1</v>
      </c>
      <c r="N25" s="14"/>
    </row>
    <row r="26" spans="2:14" ht="15.75" hidden="1" x14ac:dyDescent="0.25">
      <c r="B26" s="71">
        <v>20</v>
      </c>
      <c r="C26" s="70">
        <v>1919105056</v>
      </c>
      <c r="D26" s="69" t="s">
        <v>42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66" t="str">
        <f t="shared" si="0"/>
        <v>WH</v>
      </c>
      <c r="N26" s="14">
        <v>2500</v>
      </c>
    </row>
    <row r="27" spans="2:14" ht="15.75" x14ac:dyDescent="0.25">
      <c r="B27" s="71">
        <v>21</v>
      </c>
      <c r="C27" s="70">
        <v>1919105057</v>
      </c>
      <c r="D27" s="69" t="s">
        <v>43</v>
      </c>
      <c r="E27" s="2" t="s">
        <v>90</v>
      </c>
      <c r="F27" s="2" t="s">
        <v>90</v>
      </c>
      <c r="G27" s="2" t="s">
        <v>90</v>
      </c>
      <c r="H27" s="2" t="s">
        <v>92</v>
      </c>
      <c r="I27" s="2"/>
      <c r="J27" s="2" t="s">
        <v>90</v>
      </c>
      <c r="K27" s="2" t="s">
        <v>91</v>
      </c>
      <c r="L27" s="2" t="s">
        <v>94</v>
      </c>
      <c r="M27" s="66"/>
      <c r="N27" s="14"/>
    </row>
    <row r="28" spans="2:14" ht="15.75" x14ac:dyDescent="0.25">
      <c r="B28" s="71">
        <v>22</v>
      </c>
      <c r="C28" s="70">
        <v>1919105058</v>
      </c>
      <c r="D28" s="69" t="s">
        <v>44</v>
      </c>
      <c r="E28" s="2" t="s">
        <v>92</v>
      </c>
      <c r="F28" s="2" t="s">
        <v>92</v>
      </c>
      <c r="G28" s="2" t="s">
        <v>92</v>
      </c>
      <c r="H28" s="2" t="s">
        <v>93</v>
      </c>
      <c r="I28" s="2"/>
      <c r="J28" s="2" t="s">
        <v>91</v>
      </c>
      <c r="K28" s="2" t="s">
        <v>91</v>
      </c>
      <c r="L28" s="2" t="s">
        <v>91</v>
      </c>
      <c r="M28" s="66"/>
      <c r="N28" s="14"/>
    </row>
    <row r="29" spans="2:14" ht="15.75" x14ac:dyDescent="0.25">
      <c r="B29" s="71">
        <v>23</v>
      </c>
      <c r="C29" s="70">
        <v>1919105059</v>
      </c>
      <c r="D29" s="69" t="s">
        <v>45</v>
      </c>
      <c r="E29" s="2" t="s">
        <v>90</v>
      </c>
      <c r="F29" s="2" t="s">
        <v>91</v>
      </c>
      <c r="G29" s="2" t="s">
        <v>91</v>
      </c>
      <c r="H29" s="2" t="s">
        <v>93</v>
      </c>
      <c r="I29" s="2"/>
      <c r="J29" s="2" t="s">
        <v>90</v>
      </c>
      <c r="K29" s="2" t="s">
        <v>92</v>
      </c>
      <c r="L29" s="2" t="s">
        <v>90</v>
      </c>
      <c r="M29" s="65"/>
      <c r="N29" s="14"/>
    </row>
    <row r="30" spans="2:14" ht="15.75" hidden="1" x14ac:dyDescent="0.25">
      <c r="B30" s="71">
        <v>24</v>
      </c>
      <c r="C30" s="70">
        <v>1919105060</v>
      </c>
      <c r="D30" s="69" t="s">
        <v>46</v>
      </c>
      <c r="E30" s="2" t="s">
        <v>89</v>
      </c>
      <c r="F30" s="2" t="s">
        <v>89</v>
      </c>
      <c r="G30" s="2" t="s">
        <v>89</v>
      </c>
      <c r="H30" s="2" t="s">
        <v>89</v>
      </c>
      <c r="I30" s="2" t="s">
        <v>89</v>
      </c>
      <c r="J30" s="2" t="s">
        <v>89</v>
      </c>
      <c r="K30" s="2" t="s">
        <v>89</v>
      </c>
      <c r="L30" s="2" t="s">
        <v>89</v>
      </c>
      <c r="M30" s="66" t="str">
        <f t="shared" si="0"/>
        <v>WH</v>
      </c>
      <c r="N30" s="14">
        <v>54800</v>
      </c>
    </row>
    <row r="31" spans="2:14" ht="15.75" x14ac:dyDescent="0.25">
      <c r="B31" s="71">
        <v>25</v>
      </c>
      <c r="C31" s="70">
        <v>1919105061</v>
      </c>
      <c r="D31" s="69" t="s">
        <v>47</v>
      </c>
      <c r="E31" s="2" t="s">
        <v>92</v>
      </c>
      <c r="F31" s="2" t="s">
        <v>91</v>
      </c>
      <c r="G31" s="2" t="s">
        <v>92</v>
      </c>
      <c r="H31" s="2" t="s">
        <v>93</v>
      </c>
      <c r="I31" s="2"/>
      <c r="J31" s="2" t="s">
        <v>91</v>
      </c>
      <c r="K31" s="2" t="s">
        <v>92</v>
      </c>
      <c r="L31" s="2" t="s">
        <v>91</v>
      </c>
      <c r="M31" s="66"/>
      <c r="N31" s="15"/>
    </row>
    <row r="32" spans="2:14" ht="15.75" hidden="1" x14ac:dyDescent="0.25">
      <c r="B32" s="71">
        <v>26</v>
      </c>
      <c r="C32" s="70">
        <v>1919105062</v>
      </c>
      <c r="D32" s="69" t="s">
        <v>48</v>
      </c>
      <c r="E32" s="2" t="s">
        <v>89</v>
      </c>
      <c r="F32" s="2" t="s">
        <v>89</v>
      </c>
      <c r="G32" s="2" t="s">
        <v>89</v>
      </c>
      <c r="H32" s="2" t="s">
        <v>89</v>
      </c>
      <c r="I32" s="2" t="s">
        <v>89</v>
      </c>
      <c r="J32" s="2" t="s">
        <v>89</v>
      </c>
      <c r="K32" s="2" t="s">
        <v>89</v>
      </c>
      <c r="L32" s="2" t="s">
        <v>89</v>
      </c>
      <c r="M32" s="66" t="str">
        <f t="shared" si="0"/>
        <v>WH</v>
      </c>
      <c r="N32" s="15">
        <v>2500</v>
      </c>
    </row>
    <row r="33" spans="2:14" ht="15.75" x14ac:dyDescent="0.25">
      <c r="B33" s="71">
        <v>27</v>
      </c>
      <c r="C33" s="70">
        <v>1919105063</v>
      </c>
      <c r="D33" s="69" t="s">
        <v>49</v>
      </c>
      <c r="E33" s="2" t="s">
        <v>91</v>
      </c>
      <c r="F33" s="2" t="s">
        <v>90</v>
      </c>
      <c r="G33" s="2" t="s">
        <v>92</v>
      </c>
      <c r="H33" s="2" t="s">
        <v>93</v>
      </c>
      <c r="I33" s="2" t="s">
        <v>89</v>
      </c>
      <c r="J33" s="2" t="s">
        <v>91</v>
      </c>
      <c r="K33" s="2" t="s">
        <v>92</v>
      </c>
      <c r="L33" s="2" t="s">
        <v>90</v>
      </c>
      <c r="M33" s="66"/>
      <c r="N33" s="15"/>
    </row>
    <row r="34" spans="2:14" ht="15.75" x14ac:dyDescent="0.25">
      <c r="B34" s="71">
        <v>28</v>
      </c>
      <c r="C34" s="70">
        <v>1919105064</v>
      </c>
      <c r="D34" s="69" t="s">
        <v>50</v>
      </c>
      <c r="E34" s="2" t="s">
        <v>91</v>
      </c>
      <c r="F34" s="2" t="s">
        <v>91</v>
      </c>
      <c r="G34" s="2" t="s">
        <v>91</v>
      </c>
      <c r="H34" s="2" t="s">
        <v>93</v>
      </c>
      <c r="I34" s="2" t="s">
        <v>89</v>
      </c>
      <c r="J34" s="2" t="s">
        <v>91</v>
      </c>
      <c r="K34" s="2" t="s">
        <v>92</v>
      </c>
      <c r="L34" s="2" t="s">
        <v>90</v>
      </c>
      <c r="M34" s="66"/>
      <c r="N34" s="15"/>
    </row>
    <row r="35" spans="2:14" ht="15.75" x14ac:dyDescent="0.25">
      <c r="B35" s="71">
        <v>29</v>
      </c>
      <c r="C35" s="70">
        <v>1919105065</v>
      </c>
      <c r="D35" s="69" t="s">
        <v>51</v>
      </c>
      <c r="E35" s="2" t="s">
        <v>92</v>
      </c>
      <c r="F35" s="2" t="s">
        <v>91</v>
      </c>
      <c r="G35" s="2" t="s">
        <v>92</v>
      </c>
      <c r="H35" s="2" t="s">
        <v>93</v>
      </c>
      <c r="I35" s="2"/>
      <c r="J35" s="2" t="s">
        <v>92</v>
      </c>
      <c r="K35" s="2" t="s">
        <v>92</v>
      </c>
      <c r="L35" s="2" t="s">
        <v>91</v>
      </c>
      <c r="M35" s="66"/>
      <c r="N35" s="15"/>
    </row>
    <row r="36" spans="2:14" ht="15.75" x14ac:dyDescent="0.25">
      <c r="B36" s="71">
        <v>30</v>
      </c>
      <c r="C36" s="70">
        <v>1919105066</v>
      </c>
      <c r="D36" s="69" t="s">
        <v>52</v>
      </c>
      <c r="E36" s="2" t="s">
        <v>90</v>
      </c>
      <c r="F36" s="2" t="s">
        <v>90</v>
      </c>
      <c r="G36" s="2" t="s">
        <v>90</v>
      </c>
      <c r="H36" s="2" t="s">
        <v>93</v>
      </c>
      <c r="I36" s="2" t="s">
        <v>89</v>
      </c>
      <c r="J36" s="2" t="s">
        <v>90</v>
      </c>
      <c r="K36" s="2" t="s">
        <v>90</v>
      </c>
      <c r="L36" s="2" t="s">
        <v>90</v>
      </c>
      <c r="M36" s="66"/>
      <c r="N36" s="15"/>
    </row>
    <row r="37" spans="2:14" ht="15.75" hidden="1" x14ac:dyDescent="0.25">
      <c r="B37" s="71">
        <v>31</v>
      </c>
      <c r="C37" s="70">
        <v>1919105067</v>
      </c>
      <c r="D37" s="69" t="s">
        <v>53</v>
      </c>
      <c r="E37" s="2" t="s">
        <v>91</v>
      </c>
      <c r="F37" s="2" t="s">
        <v>91</v>
      </c>
      <c r="G37" s="2" t="s">
        <v>92</v>
      </c>
      <c r="H37" s="2" t="s">
        <v>93</v>
      </c>
      <c r="I37" s="2" t="s">
        <v>89</v>
      </c>
      <c r="J37" s="2" t="s">
        <v>91</v>
      </c>
      <c r="K37" s="2" t="s">
        <v>91</v>
      </c>
      <c r="L37" s="2" t="s">
        <v>90</v>
      </c>
      <c r="M37" s="66" t="str">
        <f t="shared" si="0"/>
        <v>WH</v>
      </c>
      <c r="N37" s="15">
        <v>2500</v>
      </c>
    </row>
    <row r="38" spans="2:14" ht="15.75" hidden="1" x14ac:dyDescent="0.25">
      <c r="B38" s="71">
        <v>32</v>
      </c>
      <c r="C38" s="70">
        <v>1919105070</v>
      </c>
      <c r="D38" s="69" t="s">
        <v>54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89</v>
      </c>
      <c r="J38" s="2" t="s">
        <v>89</v>
      </c>
      <c r="K38" s="2" t="s">
        <v>89</v>
      </c>
      <c r="L38" s="2" t="s">
        <v>89</v>
      </c>
      <c r="M38" s="66" t="str">
        <f t="shared" si="0"/>
        <v>WH</v>
      </c>
      <c r="N38" s="15">
        <v>43650</v>
      </c>
    </row>
    <row r="39" spans="2:14" ht="15.75" x14ac:dyDescent="0.25">
      <c r="B39" s="71">
        <v>33</v>
      </c>
      <c r="C39" s="70">
        <v>1919105071</v>
      </c>
      <c r="D39" s="69" t="s">
        <v>55</v>
      </c>
      <c r="E39" s="2" t="s">
        <v>91</v>
      </c>
      <c r="F39" s="2" t="s">
        <v>91</v>
      </c>
      <c r="G39" s="2" t="s">
        <v>91</v>
      </c>
      <c r="H39" s="2" t="s">
        <v>93</v>
      </c>
      <c r="I39" s="2"/>
      <c r="J39" s="2" t="s">
        <v>91</v>
      </c>
      <c r="K39" s="2" t="s">
        <v>92</v>
      </c>
      <c r="L39" s="2" t="s">
        <v>91</v>
      </c>
      <c r="M39" s="65"/>
      <c r="N39" s="15"/>
    </row>
    <row r="40" spans="2:14" ht="15.75" hidden="1" x14ac:dyDescent="0.25">
      <c r="B40" s="71">
        <v>34</v>
      </c>
      <c r="C40" s="70">
        <v>1919105072</v>
      </c>
      <c r="D40" s="69" t="s">
        <v>56</v>
      </c>
      <c r="E40" s="2" t="s">
        <v>89</v>
      </c>
      <c r="F40" s="2" t="s">
        <v>89</v>
      </c>
      <c r="G40" s="2" t="s">
        <v>89</v>
      </c>
      <c r="H40" s="2" t="s">
        <v>89</v>
      </c>
      <c r="I40" s="2" t="s">
        <v>89</v>
      </c>
      <c r="J40" s="2" t="s">
        <v>89</v>
      </c>
      <c r="K40" s="2" t="s">
        <v>89</v>
      </c>
      <c r="L40" s="2" t="s">
        <v>89</v>
      </c>
      <c r="M40" s="65" t="str">
        <f t="shared" si="0"/>
        <v>WH</v>
      </c>
      <c r="N40" s="15">
        <v>60000</v>
      </c>
    </row>
    <row r="41" spans="2:14" ht="15.75" hidden="1" x14ac:dyDescent="0.25">
      <c r="B41" s="71">
        <v>35</v>
      </c>
      <c r="C41" s="70">
        <v>1919105073</v>
      </c>
      <c r="D41" s="69" t="s">
        <v>57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89</v>
      </c>
      <c r="J41" s="2" t="s">
        <v>89</v>
      </c>
      <c r="K41" s="2" t="s">
        <v>89</v>
      </c>
      <c r="L41" s="2" t="s">
        <v>89</v>
      </c>
      <c r="M41" s="66" t="str">
        <f t="shared" si="0"/>
        <v>WH</v>
      </c>
      <c r="N41" s="15">
        <v>2500</v>
      </c>
    </row>
    <row r="42" spans="2:14" ht="15.75" x14ac:dyDescent="0.25">
      <c r="B42" s="71">
        <v>36</v>
      </c>
      <c r="C42" s="70">
        <v>1919105712</v>
      </c>
      <c r="D42" s="69" t="s">
        <v>58</v>
      </c>
      <c r="E42" s="2" t="s">
        <v>91</v>
      </c>
      <c r="F42" s="2" t="s">
        <v>90</v>
      </c>
      <c r="G42" s="2" t="s">
        <v>90</v>
      </c>
      <c r="H42" s="2" t="s">
        <v>93</v>
      </c>
      <c r="I42" s="2"/>
      <c r="J42" s="2" t="s">
        <v>90</v>
      </c>
      <c r="K42" s="2" t="s">
        <v>90</v>
      </c>
      <c r="L42" s="2" t="s">
        <v>94</v>
      </c>
      <c r="M42" s="66"/>
      <c r="N42" s="14"/>
    </row>
    <row r="43" spans="2:14" ht="15.75" x14ac:dyDescent="0.25">
      <c r="B43" s="71">
        <v>37</v>
      </c>
      <c r="C43" s="70">
        <v>1919105713</v>
      </c>
      <c r="D43" s="69" t="s">
        <v>59</v>
      </c>
      <c r="E43" s="2" t="s">
        <v>91</v>
      </c>
      <c r="F43" s="2" t="s">
        <v>91</v>
      </c>
      <c r="G43" s="2" t="s">
        <v>91</v>
      </c>
      <c r="H43" s="2" t="s">
        <v>93</v>
      </c>
      <c r="I43" s="2"/>
      <c r="J43" s="2" t="s">
        <v>92</v>
      </c>
      <c r="K43" s="2" t="s">
        <v>91</v>
      </c>
      <c r="L43" s="2" t="s">
        <v>90</v>
      </c>
      <c r="M43" s="66"/>
      <c r="N43" s="14"/>
    </row>
    <row r="44" spans="2:14" ht="15.75" x14ac:dyDescent="0.25">
      <c r="B44" s="71">
        <v>38</v>
      </c>
      <c r="C44" s="70">
        <v>1919105715</v>
      </c>
      <c r="D44" s="69" t="s">
        <v>60</v>
      </c>
      <c r="E44" s="80" t="s">
        <v>92</v>
      </c>
      <c r="F44" s="2" t="s">
        <v>91</v>
      </c>
      <c r="G44" s="2" t="s">
        <v>91</v>
      </c>
      <c r="H44" s="2" t="s">
        <v>93</v>
      </c>
      <c r="I44" s="2"/>
      <c r="J44" s="2" t="s">
        <v>91</v>
      </c>
      <c r="K44" s="2" t="s">
        <v>91</v>
      </c>
      <c r="L44" s="2" t="s">
        <v>91</v>
      </c>
      <c r="M44" s="66"/>
      <c r="N44" s="14"/>
    </row>
    <row r="45" spans="2:14" ht="15.75" x14ac:dyDescent="0.25">
      <c r="B45" s="71">
        <v>39</v>
      </c>
      <c r="C45" s="70">
        <v>1919105716</v>
      </c>
      <c r="D45" s="69" t="s">
        <v>61</v>
      </c>
      <c r="E45" s="2" t="s">
        <v>91</v>
      </c>
      <c r="F45" s="2" t="s">
        <v>91</v>
      </c>
      <c r="G45" s="2" t="s">
        <v>90</v>
      </c>
      <c r="H45" s="2" t="s">
        <v>93</v>
      </c>
      <c r="I45" s="2"/>
      <c r="J45" s="2" t="s">
        <v>90</v>
      </c>
      <c r="K45" s="2" t="s">
        <v>91</v>
      </c>
      <c r="L45" s="2" t="s">
        <v>90</v>
      </c>
      <c r="M45" s="66"/>
      <c r="N45" s="14"/>
    </row>
    <row r="46" spans="2:14" ht="15.75" x14ac:dyDescent="0.25">
      <c r="B46" s="71">
        <v>40</v>
      </c>
      <c r="C46" s="70">
        <v>1919105717</v>
      </c>
      <c r="D46" s="69" t="s">
        <v>62</v>
      </c>
      <c r="E46" s="2" t="s">
        <v>91</v>
      </c>
      <c r="F46" s="2" t="s">
        <v>91</v>
      </c>
      <c r="G46" s="2" t="s">
        <v>91</v>
      </c>
      <c r="H46" s="2" t="s">
        <v>93</v>
      </c>
      <c r="I46" s="2"/>
      <c r="J46" s="2" t="s">
        <v>91</v>
      </c>
      <c r="K46" s="2" t="s">
        <v>91</v>
      </c>
      <c r="L46" s="2" t="s">
        <v>90</v>
      </c>
      <c r="M46" s="66"/>
      <c r="N46" s="14"/>
    </row>
    <row r="47" spans="2:14" ht="15.75" x14ac:dyDescent="0.25">
      <c r="B47" s="71">
        <v>41</v>
      </c>
      <c r="C47" s="70">
        <v>1919105718</v>
      </c>
      <c r="D47" s="69" t="s">
        <v>63</v>
      </c>
      <c r="E47" s="2" t="s">
        <v>91</v>
      </c>
      <c r="F47" s="2" t="s">
        <v>91</v>
      </c>
      <c r="G47" s="2" t="s">
        <v>91</v>
      </c>
      <c r="H47" s="2" t="s">
        <v>93</v>
      </c>
      <c r="I47" s="2"/>
      <c r="J47" s="2" t="s">
        <v>91</v>
      </c>
      <c r="K47" s="2" t="s">
        <v>91</v>
      </c>
      <c r="L47" s="2" t="s">
        <v>91</v>
      </c>
      <c r="M47" s="66"/>
      <c r="N47" s="14"/>
    </row>
    <row r="48" spans="2:14" ht="15.75" x14ac:dyDescent="0.25">
      <c r="B48" s="71">
        <v>42</v>
      </c>
      <c r="C48" s="70">
        <v>1919105719</v>
      </c>
      <c r="D48" s="69" t="s">
        <v>64</v>
      </c>
      <c r="E48" s="2" t="s">
        <v>91</v>
      </c>
      <c r="F48" s="2" t="s">
        <v>90</v>
      </c>
      <c r="G48" s="2" t="s">
        <v>90</v>
      </c>
      <c r="H48" s="2" t="s">
        <v>93</v>
      </c>
      <c r="I48" s="2"/>
      <c r="J48" s="2" t="s">
        <v>90</v>
      </c>
      <c r="K48" s="2" t="s">
        <v>91</v>
      </c>
      <c r="L48" s="2" t="s">
        <v>90</v>
      </c>
      <c r="M48" s="65"/>
      <c r="N48" s="14"/>
    </row>
    <row r="49" spans="2:15" ht="15.75" hidden="1" x14ac:dyDescent="0.25">
      <c r="B49" s="71">
        <v>43</v>
      </c>
      <c r="C49" s="70">
        <v>1919105721</v>
      </c>
      <c r="D49" s="69" t="s">
        <v>65</v>
      </c>
      <c r="E49" s="2" t="s">
        <v>89</v>
      </c>
      <c r="F49" s="2" t="s">
        <v>89</v>
      </c>
      <c r="G49" s="2" t="s">
        <v>89</v>
      </c>
      <c r="H49" s="2" t="s">
        <v>89</v>
      </c>
      <c r="I49" s="2" t="s">
        <v>89</v>
      </c>
      <c r="J49" s="2" t="s">
        <v>89</v>
      </c>
      <c r="K49" s="2" t="s">
        <v>89</v>
      </c>
      <c r="L49" s="2" t="s">
        <v>89</v>
      </c>
      <c r="M49" s="66" t="str">
        <f t="shared" ref="M49:M50" si="1">IF(COUNTIF(E49:L49,"U")=0,IF(COUNTIF(E49:L49,"WH")&gt;0,"WH","0"),COUNTIF(E49:L49,"U"))</f>
        <v>WH</v>
      </c>
      <c r="N49" s="14"/>
    </row>
    <row r="50" spans="2:15" ht="15.75" hidden="1" x14ac:dyDescent="0.25">
      <c r="B50" s="71">
        <v>44</v>
      </c>
      <c r="C50" s="70">
        <v>1919105723</v>
      </c>
      <c r="D50" s="69" t="s">
        <v>66</v>
      </c>
      <c r="E50" s="2" t="s">
        <v>89</v>
      </c>
      <c r="F50" s="2" t="s">
        <v>89</v>
      </c>
      <c r="G50" s="2" t="s">
        <v>89</v>
      </c>
      <c r="H50" s="2" t="s">
        <v>89</v>
      </c>
      <c r="I50" s="2" t="s">
        <v>89</v>
      </c>
      <c r="J50" s="2" t="s">
        <v>89</v>
      </c>
      <c r="K50" s="2" t="s">
        <v>89</v>
      </c>
      <c r="L50" s="2" t="s">
        <v>89</v>
      </c>
      <c r="M50" s="66" t="str">
        <f t="shared" si="1"/>
        <v>WH</v>
      </c>
      <c r="N50" s="14">
        <v>86000</v>
      </c>
    </row>
    <row r="51" spans="2:15" ht="15.75" x14ac:dyDescent="0.25">
      <c r="B51" s="71">
        <v>45</v>
      </c>
      <c r="C51" s="70">
        <v>1919105724</v>
      </c>
      <c r="D51" s="69" t="s">
        <v>67</v>
      </c>
      <c r="E51" s="2" t="s">
        <v>91</v>
      </c>
      <c r="F51" s="2" t="s">
        <v>91</v>
      </c>
      <c r="G51" s="2" t="s">
        <v>91</v>
      </c>
      <c r="H51" s="2" t="s">
        <v>93</v>
      </c>
      <c r="I51" s="2"/>
      <c r="J51" s="2" t="s">
        <v>91</v>
      </c>
      <c r="K51" s="2" t="s">
        <v>90</v>
      </c>
      <c r="L51" s="2" t="s">
        <v>91</v>
      </c>
      <c r="M51" s="66"/>
      <c r="N51" s="15"/>
    </row>
    <row r="52" spans="2:15" ht="15.75" x14ac:dyDescent="0.25">
      <c r="B52" s="71">
        <v>46</v>
      </c>
      <c r="C52" s="70">
        <v>1919105725</v>
      </c>
      <c r="D52" s="69" t="s">
        <v>68</v>
      </c>
      <c r="E52" s="2" t="s">
        <v>91</v>
      </c>
      <c r="F52" s="2" t="s">
        <v>90</v>
      </c>
      <c r="G52" s="2" t="s">
        <v>91</v>
      </c>
      <c r="H52" s="2" t="s">
        <v>92</v>
      </c>
      <c r="I52" s="2"/>
      <c r="J52" s="2" t="s">
        <v>90</v>
      </c>
      <c r="K52" s="2" t="s">
        <v>90</v>
      </c>
      <c r="L52" s="2" t="s">
        <v>90</v>
      </c>
      <c r="M52" s="66"/>
      <c r="N52" s="14"/>
    </row>
    <row r="53" spans="2:15" ht="15.75" x14ac:dyDescent="0.25">
      <c r="B53" s="71">
        <v>47</v>
      </c>
      <c r="C53" s="70">
        <v>1919105730</v>
      </c>
      <c r="D53" s="69" t="s">
        <v>69</v>
      </c>
      <c r="E53" s="2" t="s">
        <v>94</v>
      </c>
      <c r="F53" s="2" t="s">
        <v>94</v>
      </c>
      <c r="G53" s="2" t="s">
        <v>91</v>
      </c>
      <c r="H53" s="2" t="s">
        <v>92</v>
      </c>
      <c r="I53" s="2"/>
      <c r="J53" s="2" t="s">
        <v>94</v>
      </c>
      <c r="K53" s="2" t="s">
        <v>90</v>
      </c>
      <c r="L53" s="2" t="s">
        <v>95</v>
      </c>
      <c r="M53" s="66">
        <f t="shared" si="0"/>
        <v>1</v>
      </c>
      <c r="N53" s="15"/>
    </row>
    <row r="54" spans="2:15" ht="16.5" thickBot="1" x14ac:dyDescent="0.3">
      <c r="B54" s="81">
        <v>48</v>
      </c>
      <c r="C54" s="82">
        <v>1919105733</v>
      </c>
      <c r="D54" s="83" t="s">
        <v>70</v>
      </c>
      <c r="E54" s="21" t="s">
        <v>90</v>
      </c>
      <c r="F54" s="21" t="s">
        <v>90</v>
      </c>
      <c r="G54" s="21" t="s">
        <v>91</v>
      </c>
      <c r="H54" s="21" t="s">
        <v>93</v>
      </c>
      <c r="I54" s="21"/>
      <c r="J54" s="21" t="s">
        <v>90</v>
      </c>
      <c r="K54" s="21" t="s">
        <v>90</v>
      </c>
      <c r="L54" s="21" t="s">
        <v>90</v>
      </c>
      <c r="M54" s="84"/>
      <c r="N54" s="63"/>
    </row>
    <row r="55" spans="2:15" ht="15.75" hidden="1" thickBot="1" x14ac:dyDescent="0.3">
      <c r="B55" s="118" t="s">
        <v>3</v>
      </c>
      <c r="C55" s="119"/>
      <c r="D55" s="120"/>
      <c r="E55" s="74" cm="1">
        <f t="array" aca="1" ref="E55" ca="1">SUMPRODUCT((SUBTOTAL(3,OFFSET($E$7:$E$54,ROW($E$7:$E$54)-MIN(ROW($E$7:$E$54)),,1))*($E$7:$E$54="U")))</f>
        <v>1</v>
      </c>
      <c r="F55" s="64" cm="1">
        <f t="array" aca="1" ref="F55" ca="1">SUMPRODUCT((SUBTOTAL(3,OFFSET($F$7:$F$54,ROW($F$7:$F$54)-MIN(ROW($F$7:$F$54)),,1))*($F$7:$F$54="U")))</f>
        <v>3</v>
      </c>
      <c r="G55" s="64" cm="1">
        <f t="array" aca="1" ref="G55" ca="1">SUMPRODUCT((SUBTOTAL(3,OFFSET($G$7:$G$54,ROW($G$7:$G$54)-MIN(ROW($G$7:$G$54)),,1))*($G$7:$G$54="U")))</f>
        <v>1</v>
      </c>
      <c r="H55" s="64" cm="1">
        <f t="array" aca="1" ref="H55" ca="1">SUMPRODUCT((SUBTOTAL(3,OFFSET(H7:H54,ROW(H7:H54)-MIN(ROW(H7:H54)),,1))*(H7:H54="U")))</f>
        <v>0</v>
      </c>
      <c r="I55" s="64" cm="1">
        <f t="array" aca="1" ref="I55" ca="1">SUMPRODUCT((SUBTOTAL(3,OFFSET($I$7:$I$54,ROW($I$7:$I$54)-MIN(ROW($I$7:$I$54)),,1))*($I$7:$I$54="U")))</f>
        <v>0</v>
      </c>
      <c r="J55" s="64" cm="1">
        <f t="array" aca="1" ref="J55" ca="1">SUMPRODUCT((SUBTOTAL(3,OFFSET($J$7:$J$54,ROW($J$7:$J$54)-MIN(ROW($J$7:$J$54)),,1))*($J$7:$J$54="U")))</f>
        <v>1</v>
      </c>
      <c r="K55" s="64" cm="1">
        <f t="array" aca="1" ref="K55" ca="1">SUMPRODUCT((SUBTOTAL(3,OFFSET($K$7:$K$54,ROW($K$7:$K$54)-MIN(ROW($K$7:$K$54)),,1))*($K$7:$K$54="U")))</f>
        <v>1</v>
      </c>
      <c r="L55" s="64" cm="1">
        <f t="array" aca="1" ref="L55" ca="1">SUMPRODUCT((SUBTOTAL(3,OFFSET($L$7:$L$54,ROW($L$7:$L$54)-MIN(ROW($L$7:$L$54)),,1))*($L$7:$L$54="U")))</f>
        <v>2</v>
      </c>
      <c r="M55" s="64">
        <f>SUBTOTAL(2,M7:M54)</f>
        <v>4</v>
      </c>
      <c r="N55" s="64">
        <f>SUBTOTAL(2,N7:N54)</f>
        <v>0</v>
      </c>
    </row>
    <row r="56" spans="2:15" x14ac:dyDescent="0.25">
      <c r="B56" s="20"/>
      <c r="M56" s="62"/>
    </row>
    <row r="57" spans="2:15" ht="15.75" thickBot="1" x14ac:dyDescent="0.3"/>
    <row r="58" spans="2:15" ht="15.75" x14ac:dyDescent="0.25">
      <c r="D58" s="10" t="s">
        <v>12</v>
      </c>
      <c r="E58" s="3">
        <f>SUBTOTAL(3,D7:D54)</f>
        <v>31</v>
      </c>
    </row>
    <row r="59" spans="2:15" ht="16.5" thickBot="1" x14ac:dyDescent="0.3">
      <c r="D59" s="11" t="s">
        <v>11</v>
      </c>
      <c r="E59" s="4">
        <f>E58-M55</f>
        <v>27</v>
      </c>
    </row>
    <row r="62" spans="2:15" ht="15.75" x14ac:dyDescent="0.25">
      <c r="C62" s="5"/>
      <c r="D62" s="12"/>
      <c r="E62" s="1"/>
      <c r="F62" s="1"/>
      <c r="G62" s="1"/>
      <c r="H62" s="1"/>
      <c r="I62" s="1"/>
      <c r="J62" s="1"/>
      <c r="K62" s="1"/>
      <c r="L62" s="1"/>
      <c r="M62" s="1"/>
      <c r="N62" s="6"/>
      <c r="O62" s="7"/>
    </row>
    <row r="63" spans="2:15" x14ac:dyDescent="0.25">
      <c r="C63" s="8"/>
    </row>
  </sheetData>
  <protectedRanges>
    <protectedRange sqref="N31 N35 N39 N42:N54 N27:N29 N7:N25 E7:L54" name="Range1"/>
  </protectedRanges>
  <autoFilter ref="M6:N54" xr:uid="{00000000-0001-0000-0100-000000000000}">
    <filterColumn colId="0">
      <filters blank="1">
        <filter val="1"/>
        <filter val="6"/>
      </filters>
    </filterColumn>
  </autoFilter>
  <mergeCells count="2">
    <mergeCell ref="B55:D55"/>
    <mergeCell ref="B5:N5"/>
  </mergeCells>
  <phoneticPr fontId="22" type="noConversion"/>
  <conditionalFormatting sqref="E7:L54">
    <cfRule type="cellIs" dxfId="11" priority="75" operator="equal">
      <formula>"U"</formula>
    </cfRule>
  </conditionalFormatting>
  <conditionalFormatting sqref="M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">
    <cfRule type="aboveAverage" dxfId="10" priority="72"/>
  </conditionalFormatting>
  <conditionalFormatting sqref="N7:N54">
    <cfRule type="colorScale" priority="71">
      <colorScale>
        <cfvo type="min"/>
        <cfvo type="max"/>
        <color theme="0" tint="-0.14999847407452621"/>
        <color theme="0" tint="-0.14999847407452621"/>
      </colorScale>
    </cfRule>
  </conditionalFormatting>
  <conditionalFormatting sqref="M7:M5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2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J3 L3">
    <cfRule type="cellIs" dxfId="9" priority="55" operator="equal">
      <formula>"PASS"</formula>
    </cfRule>
    <cfRule type="cellIs" dxfId="8" priority="66" operator="equal">
      <formula>"ARREAR"</formula>
    </cfRule>
  </conditionalFormatting>
  <conditionalFormatting sqref="M3">
    <cfRule type="containsText" dxfId="7" priority="53" operator="containsText" text="NIL">
      <formula>NOT(ISERROR(SEARCH("NIL",M3)))</formula>
    </cfRule>
    <cfRule type="cellIs" dxfId="6" priority="77" operator="greaterThanOrEqual">
      <formula>1</formula>
    </cfRule>
  </conditionalFormatting>
  <conditionalFormatting sqref="B5">
    <cfRule type="cellIs" dxfId="5" priority="51" operator="equal">
      <formula>"U"</formula>
    </cfRule>
  </conditionalFormatting>
  <conditionalFormatting sqref="K4">
    <cfRule type="cellIs" dxfId="4" priority="35" operator="equal">
      <formula>"U"</formula>
    </cfRule>
  </conditionalFormatting>
  <conditionalFormatting sqref="K1">
    <cfRule type="cellIs" dxfId="3" priority="28" operator="equal">
      <formula>"U"</formula>
    </cfRule>
  </conditionalFormatting>
  <conditionalFormatting sqref="K3">
    <cfRule type="cellIs" dxfId="2" priority="26" operator="equal">
      <formula>"PASS"</formula>
    </cfRule>
    <cfRule type="cellIs" dxfId="1" priority="27" operator="equal">
      <formula>"ARREAR"</formula>
    </cfRule>
  </conditionalFormatting>
  <dataValidations count="2">
    <dataValidation type="list" allowBlank="1" showInputMessage="1" showErrorMessage="1" sqref="C63" xr:uid="{00000000-0002-0000-0100-000000000000}">
      <formula1>(REGISTER_NO)</formula1>
    </dataValidation>
    <dataValidation type="list" allowBlank="1" promptTitle="Dropdown list box" prompt="Select a name from following list" sqref="D3" xr:uid="{00000000-0002-0000-0100-000001000000}">
      <formula1>NAME</formula1>
    </dataValidation>
  </dataValidations>
  <pageMargins left="0.7" right="0.7" top="0.75" bottom="0.75" header="0.3" footer="0.3"/>
  <pageSetup scale="66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" operator="containsText" id="{9DB8ED6A-D76D-4944-96E2-31662644084C}">
            <xm:f>NOT(ISERROR(SEARCH("NIL",I11)))</xm:f>
            <xm:f>"NIL"</xm:f>
            <x14:dxf>
              <fill>
                <patternFill>
                  <bgColor rgb="FF27AE02"/>
                </patternFill>
              </fill>
            </x14:dxf>
          </x14:cfRule>
          <xm:sqref>I11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Dashboard</vt:lpstr>
      <vt:lpstr>Master_data</vt:lpstr>
      <vt:lpstr>Master_data!Criteria</vt:lpstr>
      <vt:lpstr>NAME</vt:lpstr>
      <vt:lpstr>Dashboard!Print_Area</vt:lpstr>
      <vt:lpstr>Master_data!Print_Area</vt:lpstr>
      <vt:lpstr>REGISTER_NO</vt:lpstr>
    </vt:vector>
  </TitlesOfParts>
  <Manager>Logeshkumar S</Manager>
  <Company>Logeshkumar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Semester 4 Analysis</dc:title>
  <dc:creator>Logeshkumar S</dc:creator>
  <cp:keywords>Sem 4</cp:keywords>
  <cp:lastModifiedBy>Logesh</cp:lastModifiedBy>
  <cp:lastPrinted>2021-09-23T15:27:04Z</cp:lastPrinted>
  <dcterms:created xsi:type="dcterms:W3CDTF">2021-07-12T07:18:08Z</dcterms:created>
  <dcterms:modified xsi:type="dcterms:W3CDTF">2023-02-08T15:04:11Z</dcterms:modified>
  <cp:category>Education</cp:category>
</cp:coreProperties>
</file>