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Docs\Documents\GitHub\AgileRoboticControls\Software\"/>
    </mc:Choice>
  </mc:AlternateContent>
  <bookViews>
    <workbookView xWindow="0" yWindow="0" windowWidth="23040" windowHeight="9408"/>
  </bookViews>
  <sheets>
    <sheet name="Main" sheetId="2" r:id="rId1"/>
    <sheet name="Pressure Calculations" sheetId="1" r:id="rId2"/>
    <sheet name="Volumetric Flow Calculation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2" l="1"/>
  <c r="C15" i="2"/>
  <c r="D15" i="2"/>
  <c r="D8" i="2" l="1"/>
  <c r="C8" i="2"/>
  <c r="E29" i="3" l="1"/>
  <c r="D29" i="3"/>
  <c r="G29" i="3" s="1"/>
  <c r="C29" i="3"/>
  <c r="F29" i="3" s="1"/>
  <c r="B29" i="3"/>
  <c r="E20" i="3"/>
  <c r="D20" i="3"/>
  <c r="G20" i="3" s="1"/>
  <c r="C20" i="3"/>
  <c r="F20" i="3" s="1"/>
  <c r="B20" i="3"/>
  <c r="D11" i="3"/>
  <c r="G11" i="3" s="1"/>
  <c r="C11" i="3"/>
  <c r="F11" i="3" s="1"/>
  <c r="B11" i="3"/>
  <c r="E25" i="3"/>
  <c r="D25" i="3"/>
  <c r="G25" i="3" s="1"/>
  <c r="C25" i="3"/>
  <c r="F25" i="3" s="1"/>
  <c r="B25" i="3"/>
  <c r="E16" i="3"/>
  <c r="D16" i="3"/>
  <c r="G16" i="3" s="1"/>
  <c r="C16" i="3"/>
  <c r="F16" i="3" s="1"/>
  <c r="B16" i="3"/>
  <c r="D7" i="3"/>
  <c r="G7" i="3" s="1"/>
  <c r="C7" i="3"/>
  <c r="B7" i="3"/>
  <c r="E11" i="3"/>
  <c r="E7" i="3"/>
  <c r="F7" i="3"/>
  <c r="L30" i="1"/>
  <c r="L23" i="1"/>
  <c r="L13" i="1"/>
  <c r="L6" i="1"/>
  <c r="D13" i="1"/>
  <c r="D6" i="1"/>
  <c r="N30" i="1"/>
  <c r="N13" i="1"/>
  <c r="F13" i="1"/>
  <c r="N23" i="1"/>
  <c r="N6" i="1"/>
  <c r="F6" i="1"/>
  <c r="J30" i="1"/>
  <c r="J23" i="1"/>
  <c r="J13" i="1"/>
  <c r="J6" i="1"/>
  <c r="B13" i="1"/>
  <c r="B6" i="1"/>
  <c r="H25" i="3" l="1"/>
  <c r="H16" i="3"/>
  <c r="H20" i="3"/>
  <c r="H29" i="3"/>
  <c r="H11" i="3"/>
  <c r="H7" i="3"/>
  <c r="O30" i="1"/>
  <c r="K30" i="1"/>
  <c r="M30" i="1" s="1"/>
  <c r="O23" i="1"/>
  <c r="K23" i="1"/>
  <c r="M23" i="1" s="1"/>
  <c r="O13" i="1"/>
  <c r="K13" i="1"/>
  <c r="M13" i="1" s="1"/>
  <c r="O6" i="1"/>
  <c r="K6" i="1"/>
  <c r="M6" i="1" s="1"/>
  <c r="P30" i="1" l="1"/>
  <c r="G8" i="2" s="1"/>
  <c r="I29" i="3" s="1"/>
  <c r="J29" i="3" s="1"/>
  <c r="I8" i="2" s="1"/>
  <c r="P23" i="1"/>
  <c r="F8" i="2" s="1"/>
  <c r="P13" i="1"/>
  <c r="G7" i="2" s="1"/>
  <c r="I20" i="3" s="1"/>
  <c r="J20" i="3" s="1"/>
  <c r="I7" i="2" s="1"/>
  <c r="P6" i="1"/>
  <c r="F7" i="2" s="1"/>
  <c r="G13" i="1"/>
  <c r="C13" i="1"/>
  <c r="E13" i="1" s="1"/>
  <c r="G6" i="1"/>
  <c r="C6" i="1"/>
  <c r="I25" i="3" l="1"/>
  <c r="J25" i="3" s="1"/>
  <c r="H8" i="2" s="1"/>
  <c r="J8" i="2" s="1"/>
  <c r="I13" i="2" s="1"/>
  <c r="K8" i="2"/>
  <c r="K7" i="2"/>
  <c r="I16" i="3"/>
  <c r="J16" i="3" s="1"/>
  <c r="H7" i="2" s="1"/>
  <c r="J7" i="2" s="1"/>
  <c r="H13" i="1"/>
  <c r="G6" i="2" s="1"/>
  <c r="I11" i="3" s="1"/>
  <c r="J11" i="3" s="1"/>
  <c r="I6" i="2" s="1"/>
  <c r="E6" i="1"/>
  <c r="H6" i="1" l="1"/>
  <c r="F6" i="2" s="1"/>
  <c r="I7" i="3" l="1"/>
  <c r="J7" i="3" s="1"/>
  <c r="H6" i="2" s="1"/>
  <c r="J6" i="2" s="1"/>
  <c r="K6" i="2"/>
  <c r="J13" i="2" s="1"/>
</calcChain>
</file>

<file path=xl/sharedStrings.xml><?xml version="1.0" encoding="utf-8"?>
<sst xmlns="http://schemas.openxmlformats.org/spreadsheetml/2006/main" count="146" uniqueCount="53">
  <si>
    <t>Torque [N-m]</t>
  </si>
  <si>
    <t>Torque [in-lb]</t>
  </si>
  <si>
    <t>Length [in]</t>
  </si>
  <si>
    <t>Force [lb]</t>
  </si>
  <si>
    <t>Bore D [in]</t>
  </si>
  <si>
    <t>Area [in2]</t>
  </si>
  <si>
    <t>Pressure</t>
  </si>
  <si>
    <t>Hip</t>
  </si>
  <si>
    <t>Knee</t>
  </si>
  <si>
    <t>Max Knee Acc</t>
  </si>
  <si>
    <t>Max Hip Acc</t>
  </si>
  <si>
    <t>Avg Knee Acc</t>
  </si>
  <si>
    <t>Max - Hip</t>
  </si>
  <si>
    <t>Max- Knee</t>
  </si>
  <si>
    <t>Hip Torque [N-m]</t>
  </si>
  <si>
    <t>Knee Torque [N-m]</t>
  </si>
  <si>
    <t>Average</t>
  </si>
  <si>
    <t>Bore Diameter [in]</t>
  </si>
  <si>
    <t>Hip Bore [in]</t>
  </si>
  <si>
    <t>Knee Bore [in]</t>
  </si>
  <si>
    <t>Hip Pressure [PSI]</t>
  </si>
  <si>
    <t>Knee Pressure [PSI]</t>
  </si>
  <si>
    <t>Hip Stroke [in]</t>
  </si>
  <si>
    <t>Knee Stroke [in]</t>
  </si>
  <si>
    <t>Hip Moment Arm [in]</t>
  </si>
  <si>
    <t>Knee Moment Arm [in]</t>
  </si>
  <si>
    <t>Geometric Constants</t>
  </si>
  <si>
    <t>Air Compressor Requirements</t>
  </si>
  <si>
    <t>Stroke [in]</t>
  </si>
  <si>
    <t>Desired Specifications</t>
  </si>
  <si>
    <t>Step Time [s]</t>
  </si>
  <si>
    <t>Cycles/Minute</t>
  </si>
  <si>
    <t>Rod Diameter [in]</t>
  </si>
  <si>
    <t>Hip Rod Diameter [in]</t>
  </si>
  <si>
    <t>Knee Rod Diameter [in]</t>
  </si>
  <si>
    <t>Flow Rate [ft3/min]</t>
  </si>
  <si>
    <t>Bore Area [in2]</t>
  </si>
  <si>
    <t>Rod Area [in2]</t>
  </si>
  <si>
    <t>Flow Rate [SCFM]</t>
  </si>
  <si>
    <t>Pressure [PSIG]</t>
  </si>
  <si>
    <t>TOTAL FLOW [SCFM]</t>
  </si>
  <si>
    <t>Knee Flow Rate [SCFM]</t>
  </si>
  <si>
    <t>Hip Flow Rate [SCFM]</t>
  </si>
  <si>
    <t>MAX PRESSURE [PSI]</t>
  </si>
  <si>
    <t>Air Supply Specs</t>
  </si>
  <si>
    <t>Flow Produced [SCFM]</t>
  </si>
  <si>
    <t>Air Storage [Gallons]</t>
  </si>
  <si>
    <t>Flow Difference [SCFM]</t>
  </si>
  <si>
    <t>Pressurized Flow Difference [CFM]</t>
  </si>
  <si>
    <t>Air Supply Life [min]</t>
  </si>
  <si>
    <t>Lifetime (if difference &gt; 0)</t>
  </si>
  <si>
    <t>Source:</t>
  </si>
  <si>
    <t>http://cross-automation.com/blog/pneumatic-cylinder-air-flow-requirements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</si>
</sst>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2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Fill="1"/>
    <xf numFmtId="0" fontId="1" fillId="0" borderId="0" xfId="0" applyFont="1" applyFill="1" applyBorder="1"/>
    <xf numFmtId="0" fontId="0" fillId="0" borderId="0" xfId="0" applyFill="1" applyAlignment="1">
      <alignment horizontal="center"/>
    </xf>
    <xf numFmtId="0" fontId="2" fillId="0" borderId="0" xfId="0" applyFont="1"/>
    <xf numFmtId="0" fontId="0" fillId="4" borderId="5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0" fillId="4" borderId="12" xfId="0" applyFill="1" applyBorder="1" applyAlignment="1">
      <alignment horizontal="center"/>
    </xf>
    <xf numFmtId="0" fontId="2" fillId="0" borderId="14" xfId="0" applyFont="1" applyBorder="1"/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0" xfId="0" applyFill="1" applyBorder="1"/>
    <xf numFmtId="0" fontId="0" fillId="3" borderId="22" xfId="0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5" xfId="0" applyFill="1" applyBorder="1"/>
    <xf numFmtId="0" fontId="2" fillId="0" borderId="27" xfId="0" applyFont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2" fillId="0" borderId="27" xfId="0" applyFont="1" applyBorder="1"/>
    <xf numFmtId="0" fontId="0" fillId="3" borderId="2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1" xfId="0" applyFill="1" applyBorder="1"/>
    <xf numFmtId="0" fontId="0" fillId="3" borderId="0" xfId="0" applyFill="1" applyBorder="1"/>
    <xf numFmtId="0" fontId="0" fillId="3" borderId="30" xfId="0" applyFill="1" applyBorder="1"/>
    <xf numFmtId="0" fontId="0" fillId="3" borderId="31" xfId="0" applyFill="1" applyBorder="1"/>
    <xf numFmtId="0" fontId="0" fillId="3" borderId="7" xfId="0" applyFill="1" applyBorder="1"/>
    <xf numFmtId="0" fontId="0" fillId="3" borderId="26" xfId="0" applyFill="1" applyBorder="1"/>
    <xf numFmtId="0" fontId="0" fillId="3" borderId="18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1" xfId="0" applyFill="1" applyBorder="1"/>
    <xf numFmtId="0" fontId="0" fillId="5" borderId="0" xfId="0" applyFill="1" applyBorder="1"/>
    <xf numFmtId="0" fontId="0" fillId="5" borderId="30" xfId="0" applyFill="1" applyBorder="1"/>
    <xf numFmtId="0" fontId="0" fillId="5" borderId="31" xfId="0" applyFill="1" applyBorder="1"/>
    <xf numFmtId="0" fontId="0" fillId="5" borderId="7" xfId="0" applyFill="1" applyBorder="1"/>
    <xf numFmtId="0" fontId="0" fillId="5" borderId="26" xfId="0" applyFill="1" applyBorder="1"/>
    <xf numFmtId="0" fontId="0" fillId="5" borderId="25" xfId="0" applyFill="1" applyBorder="1"/>
    <xf numFmtId="0" fontId="0" fillId="5" borderId="18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11" xfId="0" applyFill="1" applyBorder="1"/>
    <xf numFmtId="0" fontId="0" fillId="11" borderId="0" xfId="0" applyFill="1" applyBorder="1"/>
    <xf numFmtId="0" fontId="0" fillId="11" borderId="30" xfId="0" applyFill="1" applyBorder="1"/>
    <xf numFmtId="0" fontId="0" fillId="11" borderId="31" xfId="0" applyFill="1" applyBorder="1"/>
    <xf numFmtId="0" fontId="0" fillId="11" borderId="7" xfId="0" applyFill="1" applyBorder="1"/>
    <xf numFmtId="0" fontId="0" fillId="11" borderId="26" xfId="0" applyFill="1" applyBorder="1"/>
    <xf numFmtId="0" fontId="0" fillId="11" borderId="25" xfId="0" applyFill="1" applyBorder="1"/>
    <xf numFmtId="0" fontId="0" fillId="11" borderId="18" xfId="0" applyFill="1" applyBorder="1"/>
    <xf numFmtId="0" fontId="3" fillId="9" borderId="32" xfId="0" applyFont="1" applyFill="1" applyBorder="1"/>
    <xf numFmtId="0" fontId="3" fillId="9" borderId="33" xfId="0" applyFont="1" applyFill="1" applyBorder="1"/>
    <xf numFmtId="0" fontId="2" fillId="0" borderId="13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3" fillId="6" borderId="8" xfId="0" applyFont="1" applyFill="1" applyBorder="1"/>
    <xf numFmtId="0" fontId="3" fillId="6" borderId="23" xfId="0" applyFont="1" applyFill="1" applyBorder="1"/>
    <xf numFmtId="0" fontId="3" fillId="6" borderId="20" xfId="0" applyFont="1" applyFill="1" applyBorder="1"/>
    <xf numFmtId="0" fontId="4" fillId="6" borderId="25" xfId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oss-automation.com/blog/pneumatic-cylinder-air-flow-requiremen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tabSelected="1" workbookViewId="0">
      <selection activeCell="K13" sqref="K13"/>
    </sheetView>
  </sheetViews>
  <sheetFormatPr defaultRowHeight="14.4" x14ac:dyDescent="0.3"/>
  <cols>
    <col min="2" max="2" width="10.77734375" bestFit="1" customWidth="1"/>
    <col min="3" max="3" width="21" customWidth="1"/>
    <col min="4" max="4" width="21.88671875" customWidth="1"/>
    <col min="5" max="5" width="9" customWidth="1"/>
    <col min="6" max="6" width="20.6640625" customWidth="1"/>
    <col min="7" max="7" width="20.33203125" customWidth="1"/>
    <col min="8" max="8" width="18.77734375" bestFit="1" customWidth="1"/>
    <col min="9" max="9" width="21.109375" bestFit="1" customWidth="1"/>
    <col min="10" max="10" width="29.33203125" bestFit="1" customWidth="1"/>
    <col min="11" max="11" width="19.21875" bestFit="1" customWidth="1"/>
  </cols>
  <sheetData>
    <row r="1" spans="2:11" ht="15" thickBot="1" x14ac:dyDescent="0.35"/>
    <row r="2" spans="2:11" ht="15" thickBot="1" x14ac:dyDescent="0.35">
      <c r="C2" s="8"/>
      <c r="D2" s="25" t="s">
        <v>30</v>
      </c>
      <c r="E2" s="24">
        <v>2</v>
      </c>
    </row>
    <row r="3" spans="2:11" ht="15" thickBot="1" x14ac:dyDescent="0.35"/>
    <row r="4" spans="2:11" x14ac:dyDescent="0.3">
      <c r="B4" s="13"/>
      <c r="C4" s="94" t="s">
        <v>29</v>
      </c>
      <c r="D4" s="95"/>
      <c r="F4" s="97" t="s">
        <v>27</v>
      </c>
      <c r="G4" s="98"/>
      <c r="H4" s="98"/>
      <c r="I4" s="98"/>
      <c r="J4" s="98"/>
      <c r="K4" s="99"/>
    </row>
    <row r="5" spans="2:11" x14ac:dyDescent="0.3">
      <c r="B5" s="14"/>
      <c r="C5" s="10" t="s">
        <v>14</v>
      </c>
      <c r="D5" s="15" t="s">
        <v>15</v>
      </c>
      <c r="E5" s="5"/>
      <c r="F5" s="68" t="s">
        <v>20</v>
      </c>
      <c r="G5" s="12" t="s">
        <v>21</v>
      </c>
      <c r="H5" s="12" t="s">
        <v>42</v>
      </c>
      <c r="I5" s="12" t="s">
        <v>41</v>
      </c>
      <c r="J5" s="12" t="s">
        <v>40</v>
      </c>
      <c r="K5" s="69" t="s">
        <v>43</v>
      </c>
    </row>
    <row r="6" spans="2:11" x14ac:dyDescent="0.3">
      <c r="B6" s="16" t="s">
        <v>12</v>
      </c>
      <c r="C6" s="9">
        <v>334</v>
      </c>
      <c r="D6" s="17">
        <v>37</v>
      </c>
      <c r="E6" s="7"/>
      <c r="F6" s="72">
        <f>'Pressure Calculations'!H6</f>
        <v>58.827443165599</v>
      </c>
      <c r="G6" s="73">
        <f>'Pressure Calculations'!H13</f>
        <v>14.119760560206148</v>
      </c>
      <c r="H6" s="74">
        <f>'Volumetric Flow Calculations'!J7</f>
        <v>6.6838331969411726</v>
      </c>
      <c r="I6" s="74">
        <f>'Volumetric Flow Calculations'!J11</f>
        <v>1.9648426227031359</v>
      </c>
      <c r="J6" s="82">
        <f>I6+H6</f>
        <v>8.6486758196443088</v>
      </c>
      <c r="K6" s="83">
        <f>MAX(F6:G6)</f>
        <v>58.827443165599</v>
      </c>
    </row>
    <row r="7" spans="2:11" x14ac:dyDescent="0.3">
      <c r="B7" s="16" t="s">
        <v>13</v>
      </c>
      <c r="C7" s="9">
        <v>26</v>
      </c>
      <c r="D7" s="17">
        <v>75</v>
      </c>
      <c r="E7" s="7"/>
      <c r="F7" s="72">
        <f>'Pressure Calculations'!P6</f>
        <v>4.5793818033101017</v>
      </c>
      <c r="G7" s="73">
        <f>'Pressure Calculations'!P13</f>
        <v>28.621136270688137</v>
      </c>
      <c r="H7" s="74">
        <f>'Volumetric Flow Calculations'!J16</f>
        <v>1.7525452615460584</v>
      </c>
      <c r="I7" s="74">
        <f>'Volumetric Flow Calculations'!J20</f>
        <v>2.9535018110493962</v>
      </c>
      <c r="J7" s="82">
        <f>I7+H7</f>
        <v>4.7060470725954548</v>
      </c>
      <c r="K7" s="83">
        <f t="shared" ref="K7:K8" si="0">MAX(F7:G7)</f>
        <v>28.621136270688137</v>
      </c>
    </row>
    <row r="8" spans="2:11" ht="15" thickBot="1" x14ac:dyDescent="0.35">
      <c r="B8" s="18" t="s">
        <v>16</v>
      </c>
      <c r="C8" s="19">
        <f>AVERAGE(24.6, 5.1, 14.8, 5.11)</f>
        <v>12.4025</v>
      </c>
      <c r="D8" s="20">
        <f>AVERAGE(11.3, 9.4, 30.4, 9.4)</f>
        <v>15.125</v>
      </c>
      <c r="E8" s="5"/>
      <c r="F8" s="75">
        <f>'Pressure Calculations'!P23</f>
        <v>2.1844531852135973</v>
      </c>
      <c r="G8" s="76">
        <f>'Pressure Calculations'!P30</f>
        <v>5.7719291479221067</v>
      </c>
      <c r="H8" s="77">
        <f>'Volumetric Flow Calculations'!J25</f>
        <v>1.5348401066709445</v>
      </c>
      <c r="I8" s="77">
        <f>'Volumetric Flow Calculations'!J29</f>
        <v>1.3957131557274922</v>
      </c>
      <c r="J8" s="84">
        <f>I8+H8</f>
        <v>2.9305532623984369</v>
      </c>
      <c r="K8" s="85">
        <f t="shared" si="0"/>
        <v>5.7719291479221067</v>
      </c>
    </row>
    <row r="9" spans="2:11" x14ac:dyDescent="0.3">
      <c r="E9" s="5"/>
    </row>
    <row r="10" spans="2:11" ht="15" thickBot="1" x14ac:dyDescent="0.35">
      <c r="E10" s="5"/>
    </row>
    <row r="11" spans="2:11" x14ac:dyDescent="0.3">
      <c r="C11" s="96" t="s">
        <v>26</v>
      </c>
      <c r="D11" s="95"/>
      <c r="F11" s="100" t="s">
        <v>44</v>
      </c>
      <c r="G11" s="101"/>
      <c r="I11" s="100" t="s">
        <v>50</v>
      </c>
      <c r="J11" s="102"/>
      <c r="K11" s="101"/>
    </row>
    <row r="12" spans="2:11" x14ac:dyDescent="0.3">
      <c r="C12" s="21" t="s">
        <v>18</v>
      </c>
      <c r="D12" s="28" t="s">
        <v>19</v>
      </c>
      <c r="F12" s="70" t="s">
        <v>45</v>
      </c>
      <c r="G12" s="71" t="s">
        <v>46</v>
      </c>
      <c r="I12" s="70" t="s">
        <v>47</v>
      </c>
      <c r="J12" s="80" t="s">
        <v>48</v>
      </c>
      <c r="K12" s="81" t="s">
        <v>49</v>
      </c>
    </row>
    <row r="13" spans="2:11" ht="15" thickBot="1" x14ac:dyDescent="0.35">
      <c r="C13" s="22">
        <v>2.5</v>
      </c>
      <c r="D13" s="29">
        <v>2.5</v>
      </c>
      <c r="F13" s="78">
        <v>2.6</v>
      </c>
      <c r="G13" s="79">
        <v>6</v>
      </c>
      <c r="I13" s="86">
        <f>J8-F13</f>
        <v>0.33055326239843685</v>
      </c>
      <c r="J13" s="84">
        <f>(I13*14.7)/(MAX(K6:K8)+14.7)</f>
        <v>6.6085977535125906E-2</v>
      </c>
      <c r="K13" s="87">
        <f>(G13*0.134)/J13</f>
        <v>12.165969695653807</v>
      </c>
    </row>
    <row r="14" spans="2:11" x14ac:dyDescent="0.3">
      <c r="C14" s="21" t="s">
        <v>24</v>
      </c>
      <c r="D14" s="28" t="s">
        <v>25</v>
      </c>
      <c r="I14" s="11"/>
    </row>
    <row r="15" spans="2:11" x14ac:dyDescent="0.3">
      <c r="C15" s="22">
        <f>0.393701*26</f>
        <v>10.236226</v>
      </c>
      <c r="D15" s="22">
        <f>0.393701*12</f>
        <v>4.7244120000000001</v>
      </c>
    </row>
    <row r="16" spans="2:11" x14ac:dyDescent="0.3">
      <c r="C16" s="21" t="s">
        <v>22</v>
      </c>
      <c r="D16" s="28" t="s">
        <v>23</v>
      </c>
    </row>
    <row r="17" spans="2:6" x14ac:dyDescent="0.3">
      <c r="C17" s="26">
        <v>8</v>
      </c>
      <c r="D17" s="30">
        <v>6</v>
      </c>
    </row>
    <row r="18" spans="2:6" x14ac:dyDescent="0.3">
      <c r="C18" s="16" t="s">
        <v>33</v>
      </c>
      <c r="D18" s="31" t="s">
        <v>34</v>
      </c>
    </row>
    <row r="19" spans="2:6" ht="15" thickBot="1" x14ac:dyDescent="0.35">
      <c r="C19" s="32">
        <v>0.5</v>
      </c>
      <c r="D19" s="33">
        <v>0.5</v>
      </c>
    </row>
    <row r="23" spans="2:6" ht="15" thickBot="1" x14ac:dyDescent="0.35"/>
    <row r="24" spans="2:6" x14ac:dyDescent="0.3">
      <c r="B24" s="88" t="s">
        <v>51</v>
      </c>
      <c r="C24" s="89"/>
      <c r="D24" s="89"/>
      <c r="E24" s="89"/>
      <c r="F24" s="90"/>
    </row>
    <row r="25" spans="2:6" ht="15" thickBot="1" x14ac:dyDescent="0.35">
      <c r="B25" s="91" t="s">
        <v>52</v>
      </c>
      <c r="C25" s="92"/>
      <c r="D25" s="92"/>
      <c r="E25" s="92"/>
      <c r="F25" s="93"/>
    </row>
  </sheetData>
  <mergeCells count="6">
    <mergeCell ref="B25:F25"/>
    <mergeCell ref="C4:D4"/>
    <mergeCell ref="C11:D11"/>
    <mergeCell ref="F4:K4"/>
    <mergeCell ref="F11:G11"/>
    <mergeCell ref="I11:K11"/>
  </mergeCells>
  <hyperlinks>
    <hyperlink ref="B2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5"/>
  <sheetViews>
    <sheetView workbookViewId="0">
      <selection activeCell="C19" sqref="C19"/>
    </sheetView>
  </sheetViews>
  <sheetFormatPr defaultRowHeight="14.4" x14ac:dyDescent="0.3"/>
  <cols>
    <col min="2" max="2" width="13.5546875" customWidth="1"/>
    <col min="3" max="3" width="12.5546875" customWidth="1"/>
    <col min="4" max="4" width="9.77734375" customWidth="1"/>
    <col min="6" max="6" width="13.109375" customWidth="1"/>
    <col min="7" max="7" width="10.33203125" customWidth="1"/>
  </cols>
  <sheetData>
    <row r="2" spans="2:17" x14ac:dyDescent="0.3">
      <c r="B2" t="s">
        <v>10</v>
      </c>
      <c r="J2" t="s">
        <v>9</v>
      </c>
    </row>
    <row r="3" spans="2:17" ht="15" thickBot="1" x14ac:dyDescent="0.35"/>
    <row r="4" spans="2:17" ht="15" thickBot="1" x14ac:dyDescent="0.35">
      <c r="B4" s="2" t="s">
        <v>7</v>
      </c>
      <c r="C4" s="3"/>
      <c r="D4" s="3"/>
      <c r="E4" s="3"/>
      <c r="F4" s="3"/>
      <c r="G4" s="3"/>
      <c r="H4" s="4"/>
      <c r="J4" s="2" t="s">
        <v>7</v>
      </c>
      <c r="K4" s="3"/>
      <c r="L4" s="3"/>
      <c r="M4" s="3"/>
      <c r="N4" s="3"/>
      <c r="O4" s="3"/>
      <c r="P4" s="4"/>
    </row>
    <row r="5" spans="2:17" x14ac:dyDescent="0.3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s="1" t="s">
        <v>6</v>
      </c>
      <c r="J5" t="s">
        <v>0</v>
      </c>
      <c r="K5" t="s">
        <v>1</v>
      </c>
      <c r="L5" t="s">
        <v>2</v>
      </c>
      <c r="M5" t="s">
        <v>3</v>
      </c>
      <c r="N5" t="s">
        <v>4</v>
      </c>
      <c r="O5" t="s">
        <v>5</v>
      </c>
      <c r="P5" s="1" t="s">
        <v>6</v>
      </c>
    </row>
    <row r="6" spans="2:17" x14ac:dyDescent="0.3">
      <c r="B6">
        <f>Main!C6</f>
        <v>334</v>
      </c>
      <c r="C6">
        <f>B6*8.85</f>
        <v>2955.9</v>
      </c>
      <c r="D6">
        <f>Main!C15</f>
        <v>10.236226</v>
      </c>
      <c r="E6">
        <f>C6/D6</f>
        <v>288.76853637268266</v>
      </c>
      <c r="F6">
        <f>Main!C13</f>
        <v>2.5</v>
      </c>
      <c r="G6">
        <f>PI()*(F6/2)^2</f>
        <v>4.908738521234052</v>
      </c>
      <c r="H6" s="1">
        <f>E6/G6</f>
        <v>58.827443165599</v>
      </c>
      <c r="J6">
        <f>Main!C7</f>
        <v>26</v>
      </c>
      <c r="K6">
        <f>J6*8.85</f>
        <v>230.1</v>
      </c>
      <c r="L6">
        <f>Main!C15</f>
        <v>10.236226</v>
      </c>
      <c r="M6">
        <f>K6/L6</f>
        <v>22.478987861346553</v>
      </c>
      <c r="N6">
        <f>Main!C13</f>
        <v>2.5</v>
      </c>
      <c r="O6">
        <f>PI()*(N6/2)^2</f>
        <v>4.908738521234052</v>
      </c>
      <c r="P6" s="1">
        <f>M6/O6</f>
        <v>4.5793818033101017</v>
      </c>
    </row>
    <row r="7" spans="2:17" x14ac:dyDescent="0.3">
      <c r="F7" s="5"/>
      <c r="G7" s="23"/>
      <c r="H7" s="23"/>
      <c r="I7" s="5"/>
      <c r="N7" s="23"/>
      <c r="O7" s="23"/>
      <c r="P7" s="23"/>
    </row>
    <row r="8" spans="2:17" x14ac:dyDescent="0.3">
      <c r="F8" s="5"/>
      <c r="G8" s="23"/>
      <c r="H8" s="23"/>
      <c r="I8" s="5"/>
      <c r="N8" s="23"/>
      <c r="O8" s="23"/>
      <c r="P8" s="23"/>
    </row>
    <row r="9" spans="2:17" x14ac:dyDescent="0.3">
      <c r="F9" s="5"/>
      <c r="G9" s="23"/>
      <c r="H9" s="23"/>
      <c r="I9" s="5"/>
      <c r="N9" s="23"/>
      <c r="O9" s="23"/>
      <c r="P9" s="23"/>
    </row>
    <row r="10" spans="2:17" ht="15" thickBot="1" x14ac:dyDescent="0.35"/>
    <row r="11" spans="2:17" ht="15" thickBot="1" x14ac:dyDescent="0.35">
      <c r="B11" s="2" t="s">
        <v>8</v>
      </c>
      <c r="C11" s="3"/>
      <c r="D11" s="3"/>
      <c r="E11" s="3"/>
      <c r="F11" s="3"/>
      <c r="G11" s="3"/>
      <c r="H11" s="4"/>
      <c r="J11" s="2" t="s">
        <v>8</v>
      </c>
      <c r="K11" s="3"/>
      <c r="L11" s="3"/>
      <c r="M11" s="3"/>
      <c r="N11" s="3"/>
      <c r="O11" s="3"/>
      <c r="P11" s="4"/>
    </row>
    <row r="12" spans="2:17" x14ac:dyDescent="0.3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s="1" t="s">
        <v>6</v>
      </c>
      <c r="J12" t="s">
        <v>0</v>
      </c>
      <c r="K12" t="s">
        <v>1</v>
      </c>
      <c r="L12" t="s">
        <v>2</v>
      </c>
      <c r="M12" t="s">
        <v>3</v>
      </c>
      <c r="N12" t="s">
        <v>4</v>
      </c>
      <c r="O12" t="s">
        <v>5</v>
      </c>
      <c r="P12" s="1" t="s">
        <v>6</v>
      </c>
    </row>
    <row r="13" spans="2:17" x14ac:dyDescent="0.3">
      <c r="B13">
        <f>Main!D6</f>
        <v>37</v>
      </c>
      <c r="C13">
        <f>B13*8.85</f>
        <v>327.45</v>
      </c>
      <c r="D13">
        <f>Main!D15</f>
        <v>4.7244120000000001</v>
      </c>
      <c r="E13">
        <f>C13/D13</f>
        <v>69.310212572485213</v>
      </c>
      <c r="F13">
        <f>Main!D13</f>
        <v>2.5</v>
      </c>
      <c r="G13">
        <f>PI()*(F13/2)^2</f>
        <v>4.908738521234052</v>
      </c>
      <c r="H13" s="1">
        <f>E13/G13</f>
        <v>14.119760560206148</v>
      </c>
      <c r="J13">
        <f>Main!D7</f>
        <v>75</v>
      </c>
      <c r="K13">
        <f>J13*8.85</f>
        <v>663.75</v>
      </c>
      <c r="L13">
        <f>Main!D15</f>
        <v>4.7244120000000001</v>
      </c>
      <c r="M13">
        <f>K13/L13</f>
        <v>140.49367413341596</v>
      </c>
      <c r="N13">
        <f>Main!D13</f>
        <v>2.5</v>
      </c>
      <c r="O13">
        <f>PI()*(N13/2)^2</f>
        <v>4.908738521234052</v>
      </c>
      <c r="P13" s="1">
        <f>M13/O13</f>
        <v>28.621136270688137</v>
      </c>
    </row>
    <row r="14" spans="2:17" x14ac:dyDescent="0.3">
      <c r="G14" s="23"/>
      <c r="H14" s="23"/>
      <c r="N14" s="23"/>
      <c r="O14" s="23"/>
      <c r="P14" s="23"/>
      <c r="Q14" s="23"/>
    </row>
    <row r="15" spans="2:17" x14ac:dyDescent="0.3">
      <c r="G15" s="23"/>
      <c r="H15" s="23"/>
      <c r="N15" s="23"/>
      <c r="O15" s="23"/>
      <c r="P15" s="23"/>
      <c r="Q15" s="23"/>
    </row>
    <row r="16" spans="2:17" x14ac:dyDescent="0.3">
      <c r="G16" s="23"/>
      <c r="H16" s="23"/>
      <c r="N16" s="23"/>
      <c r="O16" s="23"/>
      <c r="P16" s="23"/>
      <c r="Q16" s="23"/>
    </row>
    <row r="17" spans="1:17" x14ac:dyDescent="0.3">
      <c r="G17" s="23"/>
      <c r="H17" s="23"/>
      <c r="N17" s="23"/>
      <c r="O17" s="23"/>
      <c r="P17" s="23"/>
      <c r="Q17" s="23"/>
    </row>
    <row r="18" spans="1:17" x14ac:dyDescent="0.3">
      <c r="G18" s="23"/>
      <c r="H18" s="23"/>
      <c r="N18" s="23"/>
      <c r="O18" s="23"/>
      <c r="P18" s="23"/>
      <c r="Q18" s="23"/>
    </row>
    <row r="19" spans="1:17" x14ac:dyDescent="0.3">
      <c r="A19" s="5"/>
      <c r="B19" s="5"/>
      <c r="C19" s="5"/>
      <c r="D19" s="5"/>
      <c r="E19" s="5"/>
      <c r="F19" s="5"/>
      <c r="G19" s="23"/>
      <c r="H19" s="23"/>
      <c r="J19" t="s">
        <v>11</v>
      </c>
    </row>
    <row r="20" spans="1:17" ht="15" thickBot="1" x14ac:dyDescent="0.35">
      <c r="A20" s="6"/>
      <c r="B20" s="6"/>
      <c r="C20" s="6"/>
      <c r="D20" s="6"/>
      <c r="E20" s="6"/>
      <c r="F20" s="6"/>
      <c r="G20" s="6"/>
      <c r="H20" s="6"/>
    </row>
    <row r="21" spans="1:17" ht="15" thickBot="1" x14ac:dyDescent="0.35">
      <c r="A21" s="6"/>
      <c r="B21" s="6"/>
      <c r="C21" s="6"/>
      <c r="D21" s="6"/>
      <c r="E21" s="6"/>
      <c r="F21" s="6"/>
      <c r="G21" s="6"/>
      <c r="H21" s="6"/>
      <c r="J21" s="2" t="s">
        <v>7</v>
      </c>
      <c r="K21" s="3"/>
      <c r="L21" s="3"/>
      <c r="M21" s="3"/>
      <c r="N21" s="3"/>
      <c r="O21" s="3"/>
      <c r="P21" s="4"/>
    </row>
    <row r="22" spans="1:17" x14ac:dyDescent="0.3">
      <c r="A22" s="6"/>
      <c r="B22" s="6"/>
      <c r="C22" s="6"/>
      <c r="D22" s="6"/>
      <c r="E22" s="6"/>
      <c r="F22" s="6"/>
      <c r="G22" s="6"/>
      <c r="H22" s="6"/>
      <c r="J22" t="s">
        <v>0</v>
      </c>
      <c r="K22" t="s">
        <v>1</v>
      </c>
      <c r="L22" t="s">
        <v>2</v>
      </c>
      <c r="M22" t="s">
        <v>3</v>
      </c>
      <c r="N22" t="s">
        <v>4</v>
      </c>
      <c r="O22" t="s">
        <v>5</v>
      </c>
      <c r="P22" s="1" t="s">
        <v>6</v>
      </c>
    </row>
    <row r="23" spans="1:17" x14ac:dyDescent="0.3">
      <c r="A23" s="6"/>
      <c r="B23" s="6"/>
      <c r="C23" s="6"/>
      <c r="D23" s="6"/>
      <c r="E23" s="6"/>
      <c r="F23" s="6"/>
      <c r="G23" s="6"/>
      <c r="H23" s="6"/>
      <c r="J23">
        <f>Main!C8</f>
        <v>12.4025</v>
      </c>
      <c r="K23">
        <f>J23*8.85</f>
        <v>109.762125</v>
      </c>
      <c r="L23">
        <f>Main!C15</f>
        <v>10.236226</v>
      </c>
      <c r="M23">
        <f>K23/L23</f>
        <v>10.722909498090409</v>
      </c>
      <c r="N23">
        <f>Main!C13</f>
        <v>2.5</v>
      </c>
      <c r="O23">
        <f>PI()*(N23/2)^2</f>
        <v>4.908738521234052</v>
      </c>
      <c r="P23" s="1">
        <f>M23/O23</f>
        <v>2.1844531852135973</v>
      </c>
    </row>
    <row r="24" spans="1:17" x14ac:dyDescent="0.3">
      <c r="A24" s="6"/>
      <c r="B24" s="6"/>
      <c r="C24" s="6"/>
      <c r="D24" s="6"/>
      <c r="E24" s="6"/>
      <c r="F24" s="6"/>
      <c r="G24" s="6"/>
      <c r="H24" s="6"/>
      <c r="M24" s="23"/>
      <c r="N24" s="23"/>
      <c r="O24" s="23"/>
      <c r="P24" s="23"/>
      <c r="Q24" s="23"/>
    </row>
    <row r="25" spans="1:17" x14ac:dyDescent="0.3">
      <c r="A25" s="6"/>
      <c r="B25" s="6"/>
      <c r="C25" s="6"/>
      <c r="D25" s="6"/>
      <c r="E25" s="6"/>
      <c r="F25" s="6"/>
      <c r="G25" s="6"/>
      <c r="H25" s="6"/>
      <c r="M25" s="23"/>
      <c r="N25" s="23"/>
      <c r="O25" s="23"/>
      <c r="P25" s="23"/>
      <c r="Q25" s="23"/>
    </row>
    <row r="26" spans="1:17" x14ac:dyDescent="0.3">
      <c r="A26" s="6"/>
      <c r="B26" s="6"/>
      <c r="C26" s="6"/>
      <c r="D26" s="6"/>
      <c r="E26" s="6"/>
      <c r="F26" s="6"/>
      <c r="G26" s="6"/>
      <c r="H26" s="6"/>
      <c r="M26" s="23"/>
      <c r="N26" s="23"/>
      <c r="O26" s="23"/>
      <c r="P26" s="23"/>
      <c r="Q26" s="23"/>
    </row>
    <row r="27" spans="1:17" ht="15" thickBot="1" x14ac:dyDescent="0.35">
      <c r="A27" s="6"/>
      <c r="B27" s="6"/>
      <c r="C27" s="6"/>
      <c r="D27" s="6"/>
      <c r="E27" s="6"/>
      <c r="F27" s="6"/>
      <c r="G27" s="6"/>
      <c r="H27" s="6"/>
    </row>
    <row r="28" spans="1:17" ht="15" thickBot="1" x14ac:dyDescent="0.35">
      <c r="A28" s="6"/>
      <c r="B28" s="6"/>
      <c r="C28" s="6"/>
      <c r="D28" s="6"/>
      <c r="E28" s="6"/>
      <c r="F28" s="6"/>
      <c r="G28" s="6"/>
      <c r="H28" s="6"/>
      <c r="J28" s="2" t="s">
        <v>8</v>
      </c>
      <c r="K28" s="3"/>
      <c r="L28" s="3"/>
      <c r="M28" s="3"/>
      <c r="N28" s="3"/>
      <c r="O28" s="3"/>
      <c r="P28" s="4"/>
    </row>
    <row r="29" spans="1:17" x14ac:dyDescent="0.3">
      <c r="A29" s="6"/>
      <c r="B29" s="6"/>
      <c r="C29" s="6"/>
      <c r="D29" s="6"/>
      <c r="E29" s="6"/>
      <c r="F29" s="6"/>
      <c r="G29" s="6"/>
      <c r="H29" s="6"/>
      <c r="J29" t="s">
        <v>0</v>
      </c>
      <c r="K29" t="s">
        <v>1</v>
      </c>
      <c r="L29" t="s">
        <v>2</v>
      </c>
      <c r="M29" t="s">
        <v>3</v>
      </c>
      <c r="N29" t="s">
        <v>4</v>
      </c>
      <c r="O29" t="s">
        <v>5</v>
      </c>
      <c r="P29" s="1" t="s">
        <v>6</v>
      </c>
    </row>
    <row r="30" spans="1:17" x14ac:dyDescent="0.3">
      <c r="A30" s="6"/>
      <c r="B30" s="6"/>
      <c r="C30" s="6"/>
      <c r="D30" s="6"/>
      <c r="E30" s="6"/>
      <c r="F30" s="6"/>
      <c r="G30" s="6"/>
      <c r="H30" s="6"/>
      <c r="J30">
        <f>Main!D8</f>
        <v>15.125</v>
      </c>
      <c r="K30">
        <f>J30*8.85</f>
        <v>133.85624999999999</v>
      </c>
      <c r="L30">
        <f>Main!D15</f>
        <v>4.7244120000000001</v>
      </c>
      <c r="M30">
        <f>K30/L30</f>
        <v>28.332890950238884</v>
      </c>
      <c r="N30">
        <f>Main!D13</f>
        <v>2.5</v>
      </c>
      <c r="O30">
        <f>PI()*(N30/2)^2</f>
        <v>4.908738521234052</v>
      </c>
      <c r="P30" s="1">
        <f>M30/O30</f>
        <v>5.7719291479221067</v>
      </c>
    </row>
    <row r="31" spans="1:17" x14ac:dyDescent="0.3">
      <c r="A31" s="6"/>
      <c r="B31" s="6"/>
      <c r="C31" s="6"/>
      <c r="D31" s="6"/>
      <c r="E31" s="6"/>
      <c r="F31" s="6"/>
      <c r="G31" s="6"/>
      <c r="H31" s="6"/>
      <c r="M31" s="23"/>
      <c r="N31" s="23"/>
      <c r="O31" s="23"/>
      <c r="P31" s="23"/>
      <c r="Q31" s="23"/>
    </row>
    <row r="32" spans="1:17" x14ac:dyDescent="0.3">
      <c r="A32" s="6"/>
      <c r="B32" s="6"/>
      <c r="C32" s="6"/>
      <c r="D32" s="6"/>
      <c r="E32" s="6"/>
      <c r="F32" s="6"/>
      <c r="G32" s="6"/>
      <c r="H32" s="6"/>
      <c r="M32" s="23"/>
      <c r="N32" s="23"/>
      <c r="O32" s="23"/>
      <c r="P32" s="23"/>
      <c r="Q32" s="23"/>
    </row>
    <row r="33" spans="1:17" x14ac:dyDescent="0.3">
      <c r="A33" s="6"/>
      <c r="B33" s="6"/>
      <c r="C33" s="6"/>
      <c r="D33" s="6"/>
      <c r="E33" s="6"/>
      <c r="F33" s="6"/>
      <c r="G33" s="6"/>
      <c r="H33" s="6"/>
      <c r="M33" s="23"/>
      <c r="N33" s="23"/>
      <c r="O33" s="23"/>
      <c r="P33" s="23"/>
      <c r="Q33" s="23"/>
    </row>
    <row r="34" spans="1:17" x14ac:dyDescent="0.3">
      <c r="A34" s="6"/>
      <c r="B34" s="6"/>
      <c r="C34" s="6"/>
      <c r="D34" s="6"/>
      <c r="E34" s="6"/>
      <c r="F34" s="6"/>
      <c r="G34" s="6"/>
      <c r="H34" s="6"/>
    </row>
    <row r="35" spans="1:17" x14ac:dyDescent="0.3">
      <c r="A35" s="5"/>
      <c r="B35" s="5"/>
      <c r="C35" s="5"/>
      <c r="D35" s="5"/>
      <c r="E35" s="5"/>
      <c r="F35" s="5"/>
      <c r="G35" s="5"/>
      <c r="H35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4"/>
  <sheetViews>
    <sheetView workbookViewId="0">
      <selection activeCell="J7" sqref="J7"/>
    </sheetView>
  </sheetViews>
  <sheetFormatPr defaultRowHeight="14.4" x14ac:dyDescent="0.3"/>
  <cols>
    <col min="2" max="2" width="13.6640625" customWidth="1"/>
    <col min="3" max="3" width="16.21875" bestFit="1" customWidth="1"/>
    <col min="4" max="4" width="15.5546875" bestFit="1" customWidth="1"/>
    <col min="5" max="5" width="11.21875" customWidth="1"/>
    <col min="6" max="6" width="13.44140625" bestFit="1" customWidth="1"/>
    <col min="7" max="7" width="13.33203125" customWidth="1"/>
    <col min="8" max="10" width="16.6640625" customWidth="1"/>
  </cols>
  <sheetData>
    <row r="3" spans="2:18" ht="15" thickBot="1" x14ac:dyDescent="0.35">
      <c r="L3" s="23"/>
      <c r="M3" s="23"/>
      <c r="N3" s="23"/>
      <c r="O3" s="23"/>
      <c r="P3" s="23"/>
      <c r="Q3" s="23"/>
      <c r="R3" s="23"/>
    </row>
    <row r="4" spans="2:18" ht="15" thickBot="1" x14ac:dyDescent="0.35">
      <c r="B4" s="103" t="s">
        <v>10</v>
      </c>
      <c r="C4" s="104"/>
      <c r="D4" s="104"/>
      <c r="E4" s="104"/>
      <c r="F4" s="104"/>
      <c r="G4" s="104"/>
      <c r="H4" s="104"/>
      <c r="I4" s="104"/>
      <c r="J4" s="105"/>
      <c r="L4" s="23"/>
      <c r="M4" s="23"/>
      <c r="N4" s="23"/>
      <c r="O4" s="23"/>
      <c r="P4" s="23"/>
      <c r="Q4" s="23"/>
      <c r="R4" s="23"/>
    </row>
    <row r="5" spans="2:18" ht="15" thickBot="1" x14ac:dyDescent="0.35">
      <c r="B5" s="44" t="s">
        <v>7</v>
      </c>
      <c r="C5" s="45"/>
      <c r="D5" s="45"/>
      <c r="E5" s="45"/>
      <c r="F5" s="45"/>
      <c r="G5" s="45"/>
      <c r="H5" s="45"/>
      <c r="I5" s="45"/>
      <c r="J5" s="46"/>
      <c r="L5" s="23"/>
      <c r="M5" s="23"/>
      <c r="N5" s="23"/>
      <c r="O5" s="23"/>
      <c r="P5" s="23"/>
      <c r="Q5" s="23"/>
      <c r="R5" s="23"/>
    </row>
    <row r="6" spans="2:18" x14ac:dyDescent="0.3">
      <c r="B6" s="47" t="s">
        <v>28</v>
      </c>
      <c r="C6" s="48" t="s">
        <v>17</v>
      </c>
      <c r="D6" s="48" t="s">
        <v>32</v>
      </c>
      <c r="E6" s="48" t="s">
        <v>31</v>
      </c>
      <c r="F6" s="48" t="s">
        <v>36</v>
      </c>
      <c r="G6" s="48" t="s">
        <v>37</v>
      </c>
      <c r="H6" s="48" t="s">
        <v>35</v>
      </c>
      <c r="I6" s="48" t="s">
        <v>39</v>
      </c>
      <c r="J6" s="49" t="s">
        <v>38</v>
      </c>
      <c r="L6" s="23"/>
      <c r="M6" s="23"/>
      <c r="N6" s="23"/>
      <c r="O6" s="23"/>
      <c r="P6" s="23"/>
      <c r="Q6" s="23"/>
      <c r="R6" s="23"/>
    </row>
    <row r="7" spans="2:18" x14ac:dyDescent="0.3">
      <c r="B7" s="50">
        <f>Main!$C$17</f>
        <v>8</v>
      </c>
      <c r="C7" s="51">
        <f>Main!$C$13</f>
        <v>2.5</v>
      </c>
      <c r="D7" s="51">
        <f>Main!$C$19</f>
        <v>0.5</v>
      </c>
      <c r="E7" s="51">
        <f>1/(Main!$E$2/60)</f>
        <v>30</v>
      </c>
      <c r="F7" s="51">
        <f>PI()*C7^2/4</f>
        <v>4.908738521234052</v>
      </c>
      <c r="G7" s="51">
        <f>PI()*D7^2/4</f>
        <v>0.19634954084936207</v>
      </c>
      <c r="H7" s="51">
        <f>((2*F7-G7)*B7*E7)/(12^3)</f>
        <v>1.3362677085581589</v>
      </c>
      <c r="I7" s="51">
        <f>Main!F6</f>
        <v>58.827443165599</v>
      </c>
      <c r="J7" s="66">
        <f>H7*(I7+14.7)/14.7</f>
        <v>6.6838331969411726</v>
      </c>
      <c r="L7" s="23"/>
      <c r="M7" s="23"/>
      <c r="N7" s="23"/>
      <c r="O7" s="23"/>
      <c r="P7" s="23"/>
      <c r="Q7" s="23"/>
      <c r="R7" s="23"/>
    </row>
    <row r="8" spans="2:18" ht="15" thickBot="1" x14ac:dyDescent="0.35">
      <c r="B8" s="47"/>
      <c r="C8" s="48"/>
      <c r="D8" s="48"/>
      <c r="E8" s="48"/>
      <c r="F8" s="48"/>
      <c r="G8" s="48"/>
      <c r="H8" s="48"/>
      <c r="I8" s="48"/>
      <c r="J8" s="52"/>
      <c r="K8" s="23"/>
      <c r="L8" s="23"/>
      <c r="M8" s="23"/>
      <c r="N8" s="23"/>
      <c r="O8" s="23"/>
      <c r="P8" s="23"/>
      <c r="Q8" s="23"/>
      <c r="R8" s="23"/>
    </row>
    <row r="9" spans="2:18" ht="15" thickBot="1" x14ac:dyDescent="0.35">
      <c r="B9" s="44" t="s">
        <v>8</v>
      </c>
      <c r="C9" s="45"/>
      <c r="D9" s="45"/>
      <c r="E9" s="45"/>
      <c r="F9" s="45"/>
      <c r="G9" s="45"/>
      <c r="H9" s="45"/>
      <c r="I9" s="45"/>
      <c r="J9" s="46"/>
      <c r="K9" s="23"/>
      <c r="L9" s="23"/>
      <c r="M9" s="23"/>
      <c r="N9" s="23"/>
      <c r="O9" s="23"/>
      <c r="P9" s="23"/>
      <c r="Q9" s="23"/>
      <c r="R9" s="23"/>
    </row>
    <row r="10" spans="2:18" x14ac:dyDescent="0.3">
      <c r="B10" s="47" t="s">
        <v>28</v>
      </c>
      <c r="C10" s="48" t="s">
        <v>17</v>
      </c>
      <c r="D10" s="48" t="s">
        <v>32</v>
      </c>
      <c r="E10" s="48" t="s">
        <v>31</v>
      </c>
      <c r="F10" s="48" t="s">
        <v>36</v>
      </c>
      <c r="G10" s="48" t="s">
        <v>37</v>
      </c>
      <c r="H10" s="48" t="s">
        <v>35</v>
      </c>
      <c r="I10" s="48" t="s">
        <v>39</v>
      </c>
      <c r="J10" s="49" t="s">
        <v>38</v>
      </c>
      <c r="K10" s="23"/>
      <c r="L10" s="23"/>
      <c r="M10" s="23"/>
      <c r="N10" s="23"/>
      <c r="O10" s="23"/>
      <c r="P10" s="23"/>
      <c r="Q10" s="23"/>
      <c r="R10" s="23"/>
    </row>
    <row r="11" spans="2:18" ht="15" thickBot="1" x14ac:dyDescent="0.35">
      <c r="B11" s="53">
        <f>Main!$D$17</f>
        <v>6</v>
      </c>
      <c r="C11" s="54">
        <f>Main!$D$13</f>
        <v>2.5</v>
      </c>
      <c r="D11" s="54">
        <f>Main!$D$19</f>
        <v>0.5</v>
      </c>
      <c r="E11" s="54">
        <f>1/(Main!$E$2/60)</f>
        <v>30</v>
      </c>
      <c r="F11" s="54">
        <f>PI()*C11^2/4</f>
        <v>4.908738521234052</v>
      </c>
      <c r="G11" s="54">
        <f>PI()*D11^2/4</f>
        <v>0.19634954084936207</v>
      </c>
      <c r="H11" s="54">
        <f>((2*F11-G11)*B11*E11)/(12^3)</f>
        <v>1.0022007814186189</v>
      </c>
      <c r="I11" s="54">
        <f>Main!G6</f>
        <v>14.119760560206148</v>
      </c>
      <c r="J11" s="67">
        <f>H11*(I11+14.7)/14.7</f>
        <v>1.9648426227031359</v>
      </c>
      <c r="K11" s="23"/>
      <c r="L11" s="23"/>
      <c r="M11" s="23"/>
      <c r="N11" s="23"/>
      <c r="O11" s="23"/>
      <c r="P11" s="23"/>
      <c r="Q11" s="23"/>
      <c r="R11" s="23"/>
    </row>
    <row r="12" spans="2:18" ht="15" thickBot="1" x14ac:dyDescent="0.35">
      <c r="B12" s="23"/>
      <c r="C12" s="23"/>
      <c r="D12" s="23"/>
      <c r="E12" s="23"/>
      <c r="F12" s="23"/>
      <c r="G12" s="23"/>
      <c r="H12" s="23"/>
      <c r="I12" s="23"/>
      <c r="J12" s="23"/>
      <c r="L12" s="23"/>
      <c r="M12" s="23"/>
      <c r="N12" s="23"/>
      <c r="O12" s="23"/>
      <c r="P12" s="23"/>
      <c r="Q12" s="23"/>
      <c r="R12" s="23"/>
    </row>
    <row r="13" spans="2:18" ht="15" thickBot="1" x14ac:dyDescent="0.35">
      <c r="B13" s="106" t="s">
        <v>9</v>
      </c>
      <c r="C13" s="107"/>
      <c r="D13" s="107"/>
      <c r="E13" s="107"/>
      <c r="F13" s="107"/>
      <c r="G13" s="107"/>
      <c r="H13" s="107"/>
      <c r="I13" s="107"/>
      <c r="J13" s="108"/>
      <c r="L13" s="23"/>
      <c r="M13" s="23"/>
      <c r="N13" s="23"/>
      <c r="O13" s="23"/>
      <c r="P13" s="23"/>
      <c r="Q13" s="23"/>
      <c r="R13" s="23"/>
    </row>
    <row r="14" spans="2:18" ht="15" thickBot="1" x14ac:dyDescent="0.35">
      <c r="B14" s="55" t="s">
        <v>7</v>
      </c>
      <c r="C14" s="56"/>
      <c r="D14" s="56"/>
      <c r="E14" s="56"/>
      <c r="F14" s="56"/>
      <c r="G14" s="56"/>
      <c r="H14" s="56"/>
      <c r="I14" s="56"/>
      <c r="J14" s="57"/>
      <c r="L14" s="23"/>
      <c r="M14" s="23"/>
      <c r="N14" s="23"/>
      <c r="O14" s="23"/>
      <c r="P14" s="23"/>
      <c r="Q14" s="23"/>
      <c r="R14" s="23"/>
    </row>
    <row r="15" spans="2:18" x14ac:dyDescent="0.3">
      <c r="B15" s="58" t="s">
        <v>28</v>
      </c>
      <c r="C15" s="59" t="s">
        <v>17</v>
      </c>
      <c r="D15" s="59" t="s">
        <v>32</v>
      </c>
      <c r="E15" s="59" t="s">
        <v>31</v>
      </c>
      <c r="F15" s="59" t="s">
        <v>36</v>
      </c>
      <c r="G15" s="59" t="s">
        <v>37</v>
      </c>
      <c r="H15" s="59" t="s">
        <v>35</v>
      </c>
      <c r="I15" s="59" t="s">
        <v>39</v>
      </c>
      <c r="J15" s="60" t="s">
        <v>38</v>
      </c>
      <c r="L15" s="23"/>
      <c r="M15" s="23"/>
      <c r="N15" s="23"/>
      <c r="O15" s="23"/>
      <c r="P15" s="23"/>
      <c r="Q15" s="23"/>
      <c r="R15" s="23"/>
    </row>
    <row r="16" spans="2:18" x14ac:dyDescent="0.3">
      <c r="B16" s="61">
        <f>Main!$C$17</f>
        <v>8</v>
      </c>
      <c r="C16" s="62">
        <f>Main!$C$13</f>
        <v>2.5</v>
      </c>
      <c r="D16" s="62">
        <f>Main!$C$19</f>
        <v>0.5</v>
      </c>
      <c r="E16" s="62">
        <f>1/(Main!$E$2/60)</f>
        <v>30</v>
      </c>
      <c r="F16" s="62">
        <f>PI()*C16^2/4</f>
        <v>4.908738521234052</v>
      </c>
      <c r="G16" s="62">
        <f>PI()*D16^2/4</f>
        <v>0.19634954084936207</v>
      </c>
      <c r="H16" s="62">
        <f>((2*F16-G16)*B16*E16)/(12^3)</f>
        <v>1.3362677085581589</v>
      </c>
      <c r="I16" s="62">
        <f>Main!F7</f>
        <v>4.5793818033101017</v>
      </c>
      <c r="J16" s="66">
        <f>H16*(I16+14.7)/14.7</f>
        <v>1.7525452615460584</v>
      </c>
      <c r="L16" s="23"/>
      <c r="M16" s="23"/>
      <c r="N16" s="23"/>
      <c r="O16" s="23"/>
      <c r="P16" s="23"/>
      <c r="Q16" s="23"/>
      <c r="R16" s="23"/>
    </row>
    <row r="17" spans="2:18" ht="15" thickBot="1" x14ac:dyDescent="0.35">
      <c r="B17" s="58"/>
      <c r="C17" s="59"/>
      <c r="D17" s="59"/>
      <c r="E17" s="59"/>
      <c r="F17" s="59"/>
      <c r="G17" s="59"/>
      <c r="H17" s="59"/>
      <c r="I17" s="59"/>
      <c r="J17" s="63"/>
      <c r="L17" s="23"/>
      <c r="M17" s="23"/>
      <c r="N17" s="23"/>
      <c r="O17" s="23"/>
      <c r="P17" s="23"/>
      <c r="Q17" s="23"/>
      <c r="R17" s="23"/>
    </row>
    <row r="18" spans="2:18" ht="15" thickBot="1" x14ac:dyDescent="0.35">
      <c r="B18" s="55" t="s">
        <v>8</v>
      </c>
      <c r="C18" s="56"/>
      <c r="D18" s="56"/>
      <c r="E18" s="56"/>
      <c r="F18" s="56"/>
      <c r="G18" s="56"/>
      <c r="H18" s="56"/>
      <c r="I18" s="56"/>
      <c r="J18" s="57"/>
      <c r="L18" s="23"/>
      <c r="M18" s="23"/>
      <c r="N18" s="23"/>
      <c r="O18" s="23"/>
      <c r="P18" s="23"/>
      <c r="Q18" s="23"/>
      <c r="R18" s="23"/>
    </row>
    <row r="19" spans="2:18" x14ac:dyDescent="0.3">
      <c r="B19" s="58" t="s">
        <v>28</v>
      </c>
      <c r="C19" s="59" t="s">
        <v>17</v>
      </c>
      <c r="D19" s="59" t="s">
        <v>32</v>
      </c>
      <c r="E19" s="59" t="s">
        <v>31</v>
      </c>
      <c r="F19" s="59" t="s">
        <v>36</v>
      </c>
      <c r="G19" s="59" t="s">
        <v>37</v>
      </c>
      <c r="H19" s="59" t="s">
        <v>35</v>
      </c>
      <c r="I19" s="59" t="s">
        <v>39</v>
      </c>
      <c r="J19" s="60" t="s">
        <v>38</v>
      </c>
      <c r="L19" s="23"/>
      <c r="M19" s="23"/>
      <c r="N19" s="23"/>
      <c r="O19" s="23"/>
      <c r="P19" s="23"/>
      <c r="Q19" s="23"/>
      <c r="R19" s="23"/>
    </row>
    <row r="20" spans="2:18" ht="15" thickBot="1" x14ac:dyDescent="0.35">
      <c r="B20" s="64">
        <f>Main!$D$17</f>
        <v>6</v>
      </c>
      <c r="C20" s="65">
        <f>Main!$D$13</f>
        <v>2.5</v>
      </c>
      <c r="D20" s="65">
        <f>Main!$D$19</f>
        <v>0.5</v>
      </c>
      <c r="E20" s="65">
        <f>1/(Main!$E$2/60)</f>
        <v>30</v>
      </c>
      <c r="F20" s="65">
        <f>PI()*C20^2/4</f>
        <v>4.908738521234052</v>
      </c>
      <c r="G20" s="65">
        <f>PI()*D20^2/4</f>
        <v>0.19634954084936207</v>
      </c>
      <c r="H20" s="65">
        <f>((2*F20-G20)*B20*E20)/(12^3)</f>
        <v>1.0022007814186189</v>
      </c>
      <c r="I20" s="65">
        <f>Main!G7</f>
        <v>28.621136270688137</v>
      </c>
      <c r="J20" s="67">
        <f>H20*(I20+14.7)/14.7</f>
        <v>2.9535018110493962</v>
      </c>
      <c r="L20" s="23"/>
      <c r="M20" s="23"/>
      <c r="N20" s="23"/>
      <c r="O20" s="23"/>
      <c r="P20" s="23"/>
      <c r="Q20" s="23"/>
      <c r="R20" s="23"/>
    </row>
    <row r="21" spans="2:18" ht="15" thickBot="1" x14ac:dyDescent="0.35">
      <c r="B21" s="6"/>
      <c r="C21" s="6"/>
      <c r="D21" s="6"/>
      <c r="E21" s="6"/>
      <c r="F21" s="6"/>
      <c r="G21" s="6"/>
      <c r="H21" s="6"/>
      <c r="I21" s="6"/>
      <c r="J21" s="6"/>
      <c r="L21" s="23"/>
      <c r="M21" s="23"/>
      <c r="N21" s="23"/>
      <c r="O21" s="23"/>
      <c r="P21" s="23"/>
      <c r="Q21" s="23"/>
      <c r="R21" s="23"/>
    </row>
    <row r="22" spans="2:18" ht="15" thickBot="1" x14ac:dyDescent="0.35">
      <c r="B22" s="109" t="s">
        <v>16</v>
      </c>
      <c r="C22" s="110"/>
      <c r="D22" s="110"/>
      <c r="E22" s="110"/>
      <c r="F22" s="110"/>
      <c r="G22" s="110"/>
      <c r="H22" s="110"/>
      <c r="I22" s="110"/>
      <c r="J22" s="111"/>
      <c r="L22" s="23"/>
      <c r="M22" s="23"/>
      <c r="N22" s="23"/>
      <c r="O22" s="23"/>
      <c r="P22" s="23"/>
      <c r="Q22" s="23"/>
      <c r="R22" s="23"/>
    </row>
    <row r="23" spans="2:18" ht="15" thickBot="1" x14ac:dyDescent="0.35">
      <c r="B23" s="34" t="s">
        <v>7</v>
      </c>
      <c r="C23" s="35"/>
      <c r="D23" s="35"/>
      <c r="E23" s="35"/>
      <c r="F23" s="35"/>
      <c r="G23" s="35"/>
      <c r="H23" s="35"/>
      <c r="I23" s="35"/>
      <c r="J23" s="36"/>
      <c r="L23" s="23"/>
      <c r="M23" s="23"/>
      <c r="N23" s="23"/>
      <c r="O23" s="23"/>
      <c r="P23" s="23"/>
      <c r="Q23" s="23"/>
      <c r="R23" s="23"/>
    </row>
    <row r="24" spans="2:18" x14ac:dyDescent="0.3">
      <c r="B24" s="37" t="s">
        <v>28</v>
      </c>
      <c r="C24" s="38" t="s">
        <v>17</v>
      </c>
      <c r="D24" s="38" t="s">
        <v>32</v>
      </c>
      <c r="E24" s="38" t="s">
        <v>31</v>
      </c>
      <c r="F24" s="38" t="s">
        <v>36</v>
      </c>
      <c r="G24" s="38" t="s">
        <v>37</v>
      </c>
      <c r="H24" s="38" t="s">
        <v>35</v>
      </c>
      <c r="I24" s="38" t="s">
        <v>39</v>
      </c>
      <c r="J24" s="39" t="s">
        <v>38</v>
      </c>
      <c r="L24" s="23"/>
      <c r="M24" s="23"/>
      <c r="N24" s="23"/>
      <c r="O24" s="23"/>
      <c r="P24" s="23"/>
      <c r="Q24" s="23"/>
      <c r="R24" s="23"/>
    </row>
    <row r="25" spans="2:18" x14ac:dyDescent="0.3">
      <c r="B25" s="40">
        <f>Main!$C$17</f>
        <v>8</v>
      </c>
      <c r="C25" s="41">
        <f>Main!$C$13</f>
        <v>2.5</v>
      </c>
      <c r="D25" s="41">
        <f>Main!$C$19</f>
        <v>0.5</v>
      </c>
      <c r="E25" s="41">
        <f>1/(Main!$E$2/60)</f>
        <v>30</v>
      </c>
      <c r="F25" s="41">
        <f>PI()*C25^2/4</f>
        <v>4.908738521234052</v>
      </c>
      <c r="G25" s="41">
        <f>PI()*D25^2/4</f>
        <v>0.19634954084936207</v>
      </c>
      <c r="H25" s="41">
        <f>((2*F25-G25)*B25*E25)/(12^3)</f>
        <v>1.3362677085581589</v>
      </c>
      <c r="I25" s="41">
        <f>Main!F8</f>
        <v>2.1844531852135973</v>
      </c>
      <c r="J25" s="66">
        <f>H25*(I25+14.7)/14.7</f>
        <v>1.5348401066709445</v>
      </c>
      <c r="L25" s="23"/>
      <c r="M25" s="23"/>
      <c r="N25" s="23"/>
      <c r="O25" s="23"/>
      <c r="P25" s="23"/>
      <c r="Q25" s="23"/>
      <c r="R25" s="23"/>
    </row>
    <row r="26" spans="2:18" ht="15" thickBot="1" x14ac:dyDescent="0.35">
      <c r="B26" s="37"/>
      <c r="C26" s="38"/>
      <c r="D26" s="38"/>
      <c r="E26" s="38"/>
      <c r="F26" s="38"/>
      <c r="G26" s="38"/>
      <c r="H26" s="38"/>
      <c r="I26" s="38"/>
      <c r="J26" s="42"/>
      <c r="L26" s="23"/>
      <c r="M26" s="23"/>
      <c r="N26" s="23"/>
      <c r="O26" s="23"/>
      <c r="P26" s="23"/>
      <c r="Q26" s="23"/>
      <c r="R26" s="23"/>
    </row>
    <row r="27" spans="2:18" ht="15" thickBot="1" x14ac:dyDescent="0.35">
      <c r="B27" s="34" t="s">
        <v>8</v>
      </c>
      <c r="C27" s="35"/>
      <c r="D27" s="35"/>
      <c r="E27" s="35"/>
      <c r="F27" s="35"/>
      <c r="G27" s="35"/>
      <c r="H27" s="35"/>
      <c r="I27" s="35"/>
      <c r="J27" s="36"/>
      <c r="L27" s="23"/>
      <c r="M27" s="23"/>
      <c r="N27" s="23"/>
      <c r="O27" s="23"/>
      <c r="P27" s="23"/>
      <c r="Q27" s="23"/>
      <c r="R27" s="23"/>
    </row>
    <row r="28" spans="2:18" x14ac:dyDescent="0.3">
      <c r="B28" s="37" t="s">
        <v>28</v>
      </c>
      <c r="C28" s="38" t="s">
        <v>17</v>
      </c>
      <c r="D28" s="38" t="s">
        <v>32</v>
      </c>
      <c r="E28" s="38" t="s">
        <v>31</v>
      </c>
      <c r="F28" s="38" t="s">
        <v>36</v>
      </c>
      <c r="G28" s="38" t="s">
        <v>37</v>
      </c>
      <c r="H28" s="38" t="s">
        <v>35</v>
      </c>
      <c r="I28" s="38" t="s">
        <v>39</v>
      </c>
      <c r="J28" s="39" t="s">
        <v>38</v>
      </c>
      <c r="L28" s="23"/>
      <c r="M28" s="23"/>
      <c r="N28" s="23"/>
      <c r="O28" s="23"/>
      <c r="P28" s="23"/>
      <c r="Q28" s="23"/>
      <c r="R28" s="23"/>
    </row>
    <row r="29" spans="2:18" ht="15" thickBot="1" x14ac:dyDescent="0.35">
      <c r="B29" s="27">
        <f>Main!$D$17</f>
        <v>6</v>
      </c>
      <c r="C29" s="43">
        <f>Main!$D$13</f>
        <v>2.5</v>
      </c>
      <c r="D29" s="43">
        <f>Main!$D$19</f>
        <v>0.5</v>
      </c>
      <c r="E29" s="43">
        <f>1/(Main!$E$2/60)</f>
        <v>30</v>
      </c>
      <c r="F29" s="43">
        <f>PI()*C29^2/4</f>
        <v>4.908738521234052</v>
      </c>
      <c r="G29" s="43">
        <f>PI()*D29^2/4</f>
        <v>0.19634954084936207</v>
      </c>
      <c r="H29" s="43">
        <f>((2*F29-G29)*B29*E29)/(12^3)</f>
        <v>1.0022007814186189</v>
      </c>
      <c r="I29" s="43">
        <f>Main!G8</f>
        <v>5.7719291479221067</v>
      </c>
      <c r="J29" s="67">
        <f>H29*(I29+14.7)/14.7</f>
        <v>1.3957131557274922</v>
      </c>
      <c r="L29" s="23"/>
      <c r="M29" s="23"/>
      <c r="N29" s="23"/>
      <c r="O29" s="23"/>
      <c r="P29" s="23"/>
      <c r="Q29" s="23"/>
      <c r="R29" s="23"/>
    </row>
    <row r="30" spans="2:18" x14ac:dyDescent="0.3">
      <c r="B30" s="6"/>
      <c r="C30" s="6"/>
      <c r="D30" s="6"/>
      <c r="E30" s="6"/>
      <c r="F30" s="6"/>
      <c r="G30" s="6"/>
      <c r="H30" s="6"/>
      <c r="I30" s="6"/>
      <c r="J30" s="6"/>
      <c r="L30" s="23"/>
      <c r="M30" s="23"/>
      <c r="N30" s="23"/>
      <c r="O30" s="23"/>
      <c r="P30" s="23"/>
      <c r="Q30" s="23"/>
      <c r="R30" s="23"/>
    </row>
    <row r="31" spans="2:18" x14ac:dyDescent="0.3">
      <c r="B31" s="6"/>
      <c r="C31" s="6"/>
      <c r="D31" s="6"/>
      <c r="E31" s="6"/>
      <c r="F31" s="6"/>
      <c r="G31" s="6"/>
      <c r="H31" s="6"/>
      <c r="I31" s="6"/>
      <c r="J31" s="6"/>
      <c r="L31" s="23"/>
      <c r="M31" s="23"/>
      <c r="N31" s="23"/>
      <c r="O31" s="23"/>
      <c r="P31" s="23"/>
      <c r="Q31" s="23"/>
      <c r="R31" s="23"/>
    </row>
    <row r="32" spans="2:18" x14ac:dyDescent="0.3">
      <c r="B32" s="6"/>
      <c r="C32" s="6"/>
      <c r="D32" s="6"/>
      <c r="E32" s="6"/>
      <c r="F32" s="6"/>
      <c r="G32" s="6"/>
      <c r="H32" s="6"/>
      <c r="I32" s="6"/>
      <c r="J32" s="6"/>
      <c r="L32" s="23"/>
      <c r="M32" s="23"/>
      <c r="N32" s="23"/>
      <c r="O32" s="23"/>
      <c r="P32" s="23"/>
      <c r="Q32" s="23"/>
      <c r="R32" s="23"/>
    </row>
    <row r="33" spans="2:18" x14ac:dyDescent="0.3">
      <c r="B33" s="6"/>
      <c r="C33" s="6"/>
      <c r="D33" s="6"/>
      <c r="E33" s="6"/>
      <c r="F33" s="6"/>
      <c r="G33" s="6"/>
      <c r="H33" s="6"/>
      <c r="I33" s="6"/>
      <c r="J33" s="6"/>
      <c r="L33" s="23"/>
      <c r="M33" s="23"/>
      <c r="N33" s="23"/>
      <c r="O33" s="23"/>
      <c r="P33" s="23"/>
      <c r="Q33" s="23"/>
      <c r="R33" s="23"/>
    </row>
    <row r="34" spans="2:18" x14ac:dyDescent="0.3">
      <c r="B34" s="6"/>
      <c r="C34" s="6"/>
      <c r="D34" s="6"/>
      <c r="E34" s="6"/>
      <c r="F34" s="6"/>
      <c r="G34" s="6"/>
      <c r="H34" s="6"/>
      <c r="I34" s="6"/>
      <c r="J34" s="6"/>
      <c r="L34" s="23"/>
      <c r="M34" s="23"/>
      <c r="N34" s="23"/>
      <c r="O34" s="23"/>
      <c r="P34" s="23"/>
      <c r="Q34" s="23"/>
      <c r="R34" s="23"/>
    </row>
  </sheetData>
  <mergeCells count="3">
    <mergeCell ref="B4:J4"/>
    <mergeCell ref="B13:J13"/>
    <mergeCell ref="B22:J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Pressure Calculations</vt:lpstr>
      <vt:lpstr>Volumetric Flow Calculations</vt:lpstr>
    </vt:vector>
  </TitlesOfParts>
  <Company>MSOE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2015-02-10T21:04:10Z</dcterms:created>
  <dcterms:modified xsi:type="dcterms:W3CDTF">2015-02-11T06:30:03Z</dcterms:modified>
</cp:coreProperties>
</file>