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24226"/>
  <bookViews>
    <workbookView xWindow="240" yWindow="105" windowWidth="14805" windowHeight="8010" activeTab="0"/>
  </bookViews>
  <sheets>
    <sheet name="Sheet1" sheetId="1" r:id="rId1"/>
  </sheets>
</workbook>
</file>

<file path=xl/sharedStrings.xml><?xml version="1.0" encoding="utf-8"?>
<sst xmlns="http://schemas.openxmlformats.org/spreadsheetml/2006/main" uniqueCount="86" count="86">
  <si>
    <t>日期</t>
  </si>
  <si>
    <t>代码</t>
  </si>
  <si>
    <t>股票代码</t>
  </si>
  <si>
    <t>股票名称</t>
  </si>
  <si>
    <t>操作</t>
  </si>
  <si>
    <t>数量</t>
  </si>
  <si>
    <t>金额</t>
  </si>
  <si>
    <t>交易成本</t>
  </si>
  <si>
    <t>现金</t>
  </si>
  <si>
    <t>总市值</t>
  </si>
  <si>
    <t>盈亏金额</t>
  </si>
  <si>
    <t>盈亏比例</t>
  </si>
  <si>
    <t>备注</t>
  </si>
  <si>
    <t>新研股份</t>
  </si>
  <si>
    <t>买入</t>
  </si>
  <si>
    <t>k线锤子买入</t>
  </si>
  <si>
    <t>交易结果</t>
  </si>
  <si>
    <t>训练结果</t>
  </si>
  <si>
    <t>总成本</t>
  </si>
  <si>
    <t>股价</t>
  </si>
  <si>
    <t>现股价</t>
  </si>
  <si>
    <t>广汇能源</t>
  </si>
  <si>
    <t>Dental Anatomy Coloring Book</t>
  </si>
  <si>
    <t>by Margaret J. Fehrenbach</t>
  </si>
  <si>
    <t>4.6 out of 5 stars</t>
  </si>
  <si>
    <t>Paperback</t>
  </si>
  <si>
    <t>.</t>
  </si>
  <si>
    <t>Ships to China</t>
  </si>
  <si>
    <t>Only 2 left in stock - order soon.</t>
  </si>
  <si>
    <t>根据talib结果按锤子线买入</t>
  </si>
  <si>
    <t>持有</t>
  </si>
  <si>
    <t>累计总成本</t>
  </si>
  <si>
    <t>浮亏</t>
  </si>
  <si>
    <t>J6-1000</t>
  </si>
  <si>
    <t>=</t>
  </si>
  <si>
    <t>卖出</t>
  </si>
  <si>
    <t>持有卖出</t>
  </si>
  <si>
    <t>盈利</t>
  </si>
  <si>
    <t>卖出(持股7天)</t>
  </si>
  <si>
    <t>卖出(持股6天)</t>
  </si>
  <si>
    <t>0,41</t>
  </si>
  <si>
    <t>福田汽车</t>
  </si>
  <si>
    <t>M11+G12</t>
  </si>
  <si>
    <t>根据K线启明星形态买入</t>
  </si>
  <si>
    <t>卖出(持股5天)</t>
  </si>
  <si>
    <t>卖出(持股8天)</t>
  </si>
  <si>
    <t>卖出(持股3天)</t>
  </si>
  <si>
    <t>个股盈亏金额</t>
  </si>
  <si>
    <t>中国建筑</t>
  </si>
  <si>
    <t>交易价格</t>
  </si>
  <si>
    <t>交易金额</t>
  </si>
  <si>
    <t>根据锤子线形态买入</t>
  </si>
  <si>
    <t>1000-F2-G2</t>
  </si>
  <si>
    <t>持仓</t>
  </si>
  <si>
    <t>持仓市值</t>
  </si>
  <si>
    <t>个股盈亏比例</t>
  </si>
  <si>
    <t>交易数量</t>
  </si>
  <si>
    <t>卖出(根据高位孕线形态，持股3天)</t>
  </si>
  <si>
    <t>嘉泽新能</t>
  </si>
  <si>
    <t>根据头肩底形态买入</t>
  </si>
  <si>
    <t>买入持有</t>
  </si>
  <si>
    <t>亏损</t>
  </si>
  <si>
    <t>卖出(暴跌，止损卖出，持股3天)</t>
  </si>
  <si>
    <t>历史最低价，抢反弹</t>
  </si>
  <si>
    <t>日期	股票代码	股票名称	操作	交易数量	交易金额	交易成本	现金	交易价格	现股价	持仓	持仓市值	总市值	盈亏金额	盈亏比例	累计总成本	训练结果	个股盈亏金额	个股盈亏比例	备注</t>
  </si>
  <si>
    <t>卖出(股价反弹，为买另一只筹资)</t>
  </si>
  <si>
    <t>002166</t>
  </si>
  <si>
    <t>300159</t>
  </si>
  <si>
    <t>600256</t>
  </si>
  <si>
    <t>600166</t>
  </si>
  <si>
    <t>601668</t>
  </si>
  <si>
    <t>601619</t>
  </si>
  <si>
    <t>莱茵生物</t>
  </si>
  <si>
    <t>买入(根据均线突破策略,520)</t>
  </si>
  <si>
    <t>买入(根据均线突破策略,5,20)</t>
  </si>
  <si>
    <t>成交成本</t>
  </si>
  <si>
    <t>成交成本占比</t>
  </si>
  <si>
    <t>002166	莱茵生物</t>
  </si>
  <si>
    <t>N25-1000</t>
  </si>
  <si>
    <t>002167	莱茵生物</t>
  </si>
  <si>
    <t>卖出(股价反弹，为买另一只筹资，持股8天)</t>
  </si>
  <si>
    <t>卖出(股价反弹，意外卖出，持股8天)</t>
  </si>
  <si>
    <t>600658</t>
  </si>
  <si>
    <t>电子城</t>
  </si>
  <si>
    <t>买入(成交量辅助的锤子线)</t>
  </si>
  <si>
    <t>600659</t>
  </si>
</sst>
</file>

<file path=xl/styles.xml><?xml version="1.0" encoding="utf-8"?>
<styleSheet xmlns="http://schemas.openxmlformats.org/spreadsheetml/2006/main">
  <numFmts count="3">
    <numFmt numFmtId="0" formatCode="General"/>
    <numFmt numFmtId="2" formatCode="0.00"/>
    <numFmt numFmtId="164" formatCode="0.0"/>
  </numFmts>
  <fonts count="8"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quotePrefix="1">
      <alignment vertical="center"/>
    </xf>
    <xf numFmtId="2" fontId="2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2" fontId="4" fillId="0" borderId="0" xfId="0" applyNumberFormat="1">
      <alignment vertical="center"/>
    </xf>
    <xf numFmtId="0" fontId="1" fillId="0" borderId="0" xfId="0" quotePrefix="1">
      <alignment vertical="center"/>
    </xf>
    <xf numFmtId="2" fontId="4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2" fontId="5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2" fontId="6" fillId="0" borderId="0" xfId="0" applyNumberFormat="1">
      <alignment vertical="center"/>
    </xf>
    <xf numFmtId="0" fontId="1" fillId="0" borderId="0" xfId="0" quotePrefix="1">
      <alignment vertical="center"/>
    </xf>
    <xf numFmtId="2" fontId="2" fillId="0" borderId="0" xfId="0" applyNumberFormat="1">
      <alignment vertical="center"/>
    </xf>
    <xf numFmtId="0" fontId="2" fillId="0" borderId="0" xfId="0" applyFon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>
      <alignment vertical="center"/>
    </xf>
    <xf numFmtId="2" fontId="7" fillId="0" borderId="0" xfId="0" applyNumberFormat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BN49"/>
  <sheetViews>
    <sheetView tabSelected="1" workbookViewId="0" topLeftCell="L20" zoomScale="56">
      <selection activeCell="Q38" sqref="Q38"/>
    </sheetView>
  </sheetViews>
  <sheetFormatPr defaultRowHeight="15.0" defaultColWidth="10"/>
  <cols>
    <col min="2" max="2" customWidth="1" width="6.796875" style="0"/>
    <col min="9" max="9" customWidth="0" width="10.0" style="0"/>
    <col min="10" max="10" customWidth="0" width="10.0" style="0"/>
    <col min="11" max="11" customWidth="0" width="10.0" style="0"/>
    <col min="12" max="12" customWidth="0" width="10.0" style="0"/>
    <col min="13" max="13" customWidth="1" width="10.0" style="0"/>
    <col min="14" max="14" customWidth="0" width="10.0" style="0"/>
    <col min="15" max="15" customWidth="1" width="10.0" style="0"/>
    <col min="16" max="16" customWidth="0" width="11.300781" style="0"/>
    <col min="17" max="17" customWidth="1" width="13.472656" style="0"/>
    <col min="18" max="18" customWidth="0" width="10.0" style="0"/>
    <col min="19" max="19" customWidth="0" width="13.5859375" style="0"/>
    <col min="20" max="20" customWidth="1" width="13.5859375" style="0"/>
    <col min="21" max="21" customWidth="1" width="39.0" style="0"/>
    <col min="22" max="22" customWidth="0" width="10.0" style="0"/>
  </cols>
  <sheetData>
    <row r="1" spans="8:8">
      <c r="A1" t="s">
        <v>0</v>
      </c>
      <c r="B1" t="s">
        <v>2</v>
      </c>
      <c r="C1" t="s">
        <v>3</v>
      </c>
      <c r="D1" t="s">
        <v>4</v>
      </c>
      <c r="E1" t="s">
        <v>56</v>
      </c>
      <c r="F1" t="s">
        <v>50</v>
      </c>
      <c r="G1" t="s">
        <v>7</v>
      </c>
      <c r="H1" t="s">
        <v>8</v>
      </c>
      <c r="I1" t="s">
        <v>49</v>
      </c>
      <c r="J1" t="s">
        <v>20</v>
      </c>
      <c r="K1" t="s">
        <v>53</v>
      </c>
      <c r="L1" t="s">
        <v>54</v>
      </c>
      <c r="M1" t="s">
        <v>9</v>
      </c>
      <c r="N1" t="s">
        <v>10</v>
      </c>
      <c r="O1" t="s">
        <v>11</v>
      </c>
      <c r="P1" t="s">
        <v>31</v>
      </c>
      <c r="Q1" t="s">
        <v>76</v>
      </c>
      <c r="R1" t="s">
        <v>17</v>
      </c>
      <c r="S1" t="s">
        <v>47</v>
      </c>
      <c r="T1" t="s">
        <v>55</v>
      </c>
      <c r="U1" t="s">
        <v>12</v>
      </c>
    </row>
    <row r="2" spans="8:8">
      <c r="A2">
        <v>2.0210709E7</v>
      </c>
      <c r="B2" s="1" t="s">
        <v>67</v>
      </c>
      <c r="C2" t="s">
        <v>13</v>
      </c>
      <c r="D2" t="s">
        <v>14</v>
      </c>
      <c r="E2">
        <v>100.0</v>
      </c>
      <c r="F2">
        <v>350.0</v>
      </c>
      <c r="G2">
        <v>0.04</v>
      </c>
      <c r="H2">
        <f>1000-F2-G2</f>
        <v>649.96</v>
      </c>
      <c r="I2" s="2">
        <v>3.5</v>
      </c>
      <c r="J2">
        <v>3.46</v>
      </c>
      <c r="K2">
        <v>100.0</v>
      </c>
      <c r="L2">
        <f>J2*K2</f>
        <v>346.0</v>
      </c>
      <c r="M2">
        <f>H2+L2</f>
        <v>995.96</v>
      </c>
      <c r="N2">
        <f>M2-1000</f>
        <v>-4.039999999999964</v>
      </c>
      <c r="O2">
        <f>N2/1000</f>
        <v>-0.004039999999999964</v>
      </c>
      <c r="P2">
        <v>0.04</v>
      </c>
      <c r="Q2">
        <f>P2/F2</f>
        <v>1.1428571428571428E-4</v>
      </c>
      <c r="R2"/>
      <c r="S2"/>
      <c r="T2"/>
      <c r="U2" t="s">
        <v>15</v>
      </c>
    </row>
    <row r="3" spans="8:8">
      <c r="A3">
        <v>2.0210712E7</v>
      </c>
      <c r="B3" s="3" t="s">
        <v>68</v>
      </c>
      <c r="C3" t="s">
        <v>21</v>
      </c>
      <c r="D3" t="s">
        <v>14</v>
      </c>
      <c r="E3">
        <v>100.0</v>
      </c>
      <c r="F3">
        <v>337.0</v>
      </c>
      <c r="G3">
        <v>0.04</v>
      </c>
      <c r="H3">
        <f>H2-F3-G3</f>
        <v>312.91999999999996</v>
      </c>
      <c r="I3">
        <v>3.37</v>
      </c>
      <c r="J3">
        <v>3.29</v>
      </c>
      <c r="K3">
        <v>100.0</v>
      </c>
      <c r="L3">
        <f>J3*K3+J4*K4</f>
        <v>672.0</v>
      </c>
      <c r="M3">
        <f>H3+L3</f>
        <v>984.9200000000001</v>
      </c>
      <c r="N3">
        <f>M3-1000</f>
        <v>-15.080000000000041</v>
      </c>
      <c r="O3">
        <f>N3/1000</f>
        <v>-0.015080000000000041</v>
      </c>
      <c r="P3">
        <f>P2+G3</f>
        <v>0.08</v>
      </c>
      <c r="Q3">
        <f>P3/SUM(F2:F3)</f>
        <v>1.1644832605531295E-4</v>
      </c>
      <c r="R3"/>
      <c r="S3"/>
      <c r="T3"/>
      <c r="U3" t="s">
        <v>29</v>
      </c>
    </row>
    <row r="4" spans="8:8">
      <c r="A4"/>
      <c r="B4" s="4" t="s">
        <v>67</v>
      </c>
      <c r="C4" t="s">
        <v>13</v>
      </c>
      <c r="D4" t="s">
        <v>30</v>
      </c>
      <c r="E4" s="5">
        <v>0.0</v>
      </c>
      <c r="F4" s="6">
        <v>0.0</v>
      </c>
      <c r="G4" s="7">
        <v>0.0</v>
      </c>
      <c r="H4">
        <v>312.92</v>
      </c>
      <c r="I4"/>
      <c r="J4">
        <v>3.43</v>
      </c>
      <c r="K4">
        <v>100.0</v>
      </c>
      <c r="L4">
        <f>J4*K4+J3*K3</f>
        <v>672.0</v>
      </c>
      <c r="M4">
        <f>H4+L4</f>
        <v>984.9200000000001</v>
      </c>
      <c r="N4">
        <f>M4-1000</f>
        <v>-15.080000000000041</v>
      </c>
      <c r="O4">
        <f>N4/1000</f>
        <v>-0.015080000000000041</v>
      </c>
      <c r="P4">
        <f>P3+G4</f>
        <v>0.08</v>
      </c>
      <c r="Q4">
        <f>P4/SUM(F2:F4)</f>
        <v>1.1644832605531295E-4</v>
      </c>
      <c r="R4"/>
      <c r="S4"/>
      <c r="T4"/>
      <c r="U4" t="s">
        <v>30</v>
      </c>
    </row>
    <row r="5" spans="8:8">
      <c r="A5">
        <v>2.0210713E7</v>
      </c>
      <c r="B5" s="8" t="s">
        <v>68</v>
      </c>
      <c r="C5" t="s">
        <v>21</v>
      </c>
      <c r="D5" t="s">
        <v>30</v>
      </c>
      <c r="E5" s="5">
        <v>0.0</v>
      </c>
      <c r="F5" s="6">
        <v>0.0</v>
      </c>
      <c r="G5" s="9">
        <v>0.0</v>
      </c>
      <c r="H5">
        <v>312.92</v>
      </c>
      <c r="I5"/>
      <c r="J5">
        <v>3.36</v>
      </c>
      <c r="K5">
        <v>100.0</v>
      </c>
      <c r="L5">
        <f>J5*K5+J6*K6</f>
        <v>692.0</v>
      </c>
      <c r="M5">
        <f>H5+L5</f>
        <v>1004.9200000000001</v>
      </c>
      <c r="N5">
        <f>M5-1000</f>
        <v>4.919999999999959</v>
      </c>
      <c r="O5">
        <f>N5/1000</f>
        <v>0.004919999999999959</v>
      </c>
      <c r="P5">
        <f>P4+G5</f>
        <v>0.08</v>
      </c>
      <c r="Q5">
        <f>P5/SUM(F2:F5)</f>
        <v>1.1644832605531295E-4</v>
      </c>
      <c r="U5" t="s">
        <v>30</v>
      </c>
    </row>
    <row r="6" spans="8:8">
      <c r="A6"/>
      <c r="B6" s="10" t="s">
        <v>67</v>
      </c>
      <c r="C6" t="s">
        <v>13</v>
      </c>
      <c r="D6" t="s">
        <v>30</v>
      </c>
      <c r="E6" s="5">
        <v>0.0</v>
      </c>
      <c r="F6" s="6">
        <v>0.0</v>
      </c>
      <c r="G6" s="7">
        <v>0.0</v>
      </c>
      <c r="H6">
        <v>312.92</v>
      </c>
      <c r="I6"/>
      <c r="J6">
        <v>3.56</v>
      </c>
      <c r="K6">
        <v>100.0</v>
      </c>
      <c r="L6">
        <f>J6*K6+J5*K5</f>
        <v>692.0</v>
      </c>
      <c r="M6">
        <f>H6+L6</f>
        <v>1004.9200000000001</v>
      </c>
      <c r="N6">
        <f>M6-1000</f>
        <v>4.919999999999959</v>
      </c>
      <c r="O6">
        <f>N6/1000</f>
        <v>0.004919999999999959</v>
      </c>
      <c r="P6">
        <f>P5+G6</f>
        <v>0.08</v>
      </c>
      <c r="Q6">
        <f>P6/SUM(F2:F6)</f>
        <v>1.1644832605531295E-4</v>
      </c>
      <c r="U6" t="s">
        <v>30</v>
      </c>
    </row>
    <row r="7" spans="8:8">
      <c r="A7">
        <v>2.0210714E7</v>
      </c>
      <c r="B7" s="11" t="s">
        <v>68</v>
      </c>
      <c r="C7" t="s">
        <v>21</v>
      </c>
      <c r="D7" t="s">
        <v>30</v>
      </c>
      <c r="E7" s="5">
        <v>0.0</v>
      </c>
      <c r="F7" s="6">
        <v>0.0</v>
      </c>
      <c r="G7" s="9">
        <v>0.0</v>
      </c>
      <c r="H7">
        <v>312.92</v>
      </c>
      <c r="I7"/>
      <c r="J7">
        <v>3.32</v>
      </c>
      <c r="K7">
        <v>100.0</v>
      </c>
      <c r="L7">
        <f>J7*K7+J8*K8</f>
        <v>675.0</v>
      </c>
      <c r="M7">
        <f>H7+L7</f>
        <v>987.9200000000001</v>
      </c>
      <c r="N7">
        <f>M7-1000</f>
        <v>-12.080000000000041</v>
      </c>
      <c r="O7">
        <f>N7/1000</f>
        <v>-0.01208000000000004</v>
      </c>
      <c r="P7">
        <f>P6+G7</f>
        <v>0.08</v>
      </c>
      <c r="Q7">
        <f>P7/SUM(F2:F7)</f>
        <v>1.1644832605531295E-4</v>
      </c>
      <c r="U7" t="s">
        <v>30</v>
      </c>
    </row>
    <row r="8" spans="8:8">
      <c r="B8" s="12" t="s">
        <v>67</v>
      </c>
      <c r="C8" t="s">
        <v>13</v>
      </c>
      <c r="D8" t="s">
        <v>30</v>
      </c>
      <c r="E8" s="5">
        <v>0.0</v>
      </c>
      <c r="F8" s="6">
        <v>0.0</v>
      </c>
      <c r="G8" s="7">
        <v>0.0</v>
      </c>
      <c r="H8">
        <v>312.92</v>
      </c>
      <c r="I8"/>
      <c r="J8">
        <v>3.43</v>
      </c>
      <c r="K8">
        <v>100.0</v>
      </c>
      <c r="L8">
        <f>J7*K7+J8*K8</f>
        <v>675.0</v>
      </c>
      <c r="M8">
        <f>H8+L8</f>
        <v>987.9200000000001</v>
      </c>
      <c r="N8">
        <f>M8-1000</f>
        <v>-12.080000000000041</v>
      </c>
      <c r="O8">
        <f>N8/1000</f>
        <v>-0.01208000000000004</v>
      </c>
      <c r="P8">
        <f>P7+G8</f>
        <v>0.08</v>
      </c>
      <c r="Q8">
        <f>P8/SUM(F2:F8)</f>
        <v>1.1644832605531295E-4</v>
      </c>
      <c r="U8" t="s">
        <v>30</v>
      </c>
    </row>
    <row r="9" spans="8:8">
      <c r="A9">
        <v>2.0210715E7</v>
      </c>
      <c r="B9" s="13" t="s">
        <v>68</v>
      </c>
      <c r="C9" t="s">
        <v>21</v>
      </c>
      <c r="D9" t="s">
        <v>30</v>
      </c>
      <c r="E9" s="5">
        <v>0.0</v>
      </c>
      <c r="F9" s="6">
        <v>0.0</v>
      </c>
      <c r="G9" s="9">
        <v>0.0</v>
      </c>
      <c r="H9">
        <v>312.92</v>
      </c>
      <c r="I9"/>
      <c r="J9">
        <v>3.37</v>
      </c>
      <c r="K9">
        <v>100.0</v>
      </c>
      <c r="L9">
        <f>J9*K9+J10*K10</f>
        <v>677.0</v>
      </c>
      <c r="M9">
        <f>H9+L9</f>
        <v>989.9200000000001</v>
      </c>
      <c r="N9">
        <f>M9-1000</f>
        <v>-10.080000000000041</v>
      </c>
      <c r="O9">
        <f>N9/1000</f>
        <v>-0.01008000000000004</v>
      </c>
      <c r="P9">
        <f>P8+G9</f>
        <v>0.08</v>
      </c>
      <c r="Q9">
        <f>P9/SUM(F2:F9)</f>
        <v>1.1644832605531295E-4</v>
      </c>
      <c r="U9" t="s">
        <v>30</v>
      </c>
    </row>
    <row r="10" spans="8:8">
      <c r="B10" s="14" t="s">
        <v>67</v>
      </c>
      <c r="C10" t="s">
        <v>13</v>
      </c>
      <c r="D10" t="s">
        <v>30</v>
      </c>
      <c r="E10" s="5">
        <v>0.0</v>
      </c>
      <c r="F10" s="6">
        <v>0.0</v>
      </c>
      <c r="G10" s="7">
        <v>0.0</v>
      </c>
      <c r="H10">
        <v>312.92</v>
      </c>
      <c r="I10" s="15"/>
      <c r="J10" s="15">
        <v>3.4</v>
      </c>
      <c r="K10">
        <v>100.0</v>
      </c>
      <c r="L10">
        <f>J9*K9+J10*K10</f>
        <v>677.0</v>
      </c>
      <c r="M10">
        <f>H10+L10</f>
        <v>989.9200000000001</v>
      </c>
      <c r="N10">
        <f>M10-1000</f>
        <v>-10.080000000000041</v>
      </c>
      <c r="O10">
        <f>N10/1000</f>
        <v>-0.01008000000000004</v>
      </c>
      <c r="P10">
        <f>P9+G10</f>
        <v>0.08</v>
      </c>
      <c r="Q10">
        <f>P10/SUM(F2:F10)</f>
        <v>1.1644832605531295E-4</v>
      </c>
      <c r="U10" t="s">
        <v>30</v>
      </c>
    </row>
    <row r="11" spans="8:8">
      <c r="A11">
        <v>2.0210716E7</v>
      </c>
      <c r="B11" s="16" t="s">
        <v>68</v>
      </c>
      <c r="C11" t="s">
        <v>21</v>
      </c>
      <c r="D11" t="s">
        <v>35</v>
      </c>
      <c r="E11">
        <v>100.0</v>
      </c>
      <c r="F11">
        <f>I11*E11</f>
        <v>355.0</v>
      </c>
      <c r="G11" s="9">
        <v>0.41</v>
      </c>
      <c r="H11">
        <f>H10+F11-G11</f>
        <v>667.51</v>
      </c>
      <c r="I11">
        <v>3.55</v>
      </c>
      <c r="J11">
        <v>3.5300000000000002</v>
      </c>
      <c r="K11">
        <v>0.0</v>
      </c>
      <c r="L11">
        <v>0.0</v>
      </c>
      <c r="M11">
        <f>H11+L11+F11</f>
        <v>1022.51</v>
      </c>
      <c r="N11">
        <f>M11-1000</f>
        <v>22.50999999999999</v>
      </c>
      <c r="O11">
        <f>N11/1000</f>
        <v>0.022509999999999992</v>
      </c>
      <c r="P11">
        <f>P10+G11</f>
        <v>0.49</v>
      </c>
      <c r="Q11">
        <f>P11/SUM(F2:F11)</f>
        <v>4.702495201535509E-4</v>
      </c>
      <c r="R11" t="s">
        <v>37</v>
      </c>
      <c r="S11">
        <f>F11-F3-G11-G3</f>
        <v>17.55</v>
      </c>
      <c r="T11">
        <f>S11/(F3+G3+G11)</f>
        <v>0.05200770484516224</v>
      </c>
      <c r="U11" t="s">
        <v>44</v>
      </c>
    </row>
    <row r="12" spans="8:8">
      <c r="B12" s="17" t="s">
        <v>67</v>
      </c>
      <c r="C12" t="s">
        <v>13</v>
      </c>
      <c r="D12" t="s">
        <v>35</v>
      </c>
      <c r="E12">
        <v>100.0</v>
      </c>
      <c r="F12">
        <f>I12*E12</f>
        <v>357.0</v>
      </c>
      <c r="G12" s="7">
        <v>0.4</v>
      </c>
      <c r="H12">
        <f>H11+F12-G12</f>
        <v>1024.11</v>
      </c>
      <c r="I12" s="15">
        <v>3.57</v>
      </c>
      <c r="J12" s="15">
        <v>3.64</v>
      </c>
      <c r="K12">
        <v>0.0</v>
      </c>
      <c r="L12">
        <v>0.0</v>
      </c>
      <c r="M12">
        <f>H12+L12</f>
        <v>1024.11</v>
      </c>
      <c r="N12">
        <f>M12-1000</f>
        <v>24.1099999999999</v>
      </c>
      <c r="O12">
        <f>N12/1000</f>
        <v>0.0241099999999999</v>
      </c>
      <c r="P12">
        <f>P11+G12</f>
        <v>0.89</v>
      </c>
      <c r="Q12">
        <f>P12/SUM(F2:F12)</f>
        <v>6.36168691922802E-4</v>
      </c>
      <c r="R12" t="s">
        <v>37</v>
      </c>
      <c r="S12">
        <f>F12-F2-G12-G2</f>
        <v>6.56</v>
      </c>
      <c r="T12">
        <f>S12/(F2+G2+G12)</f>
        <v>0.01871932427805045</v>
      </c>
      <c r="U12" t="s">
        <v>45</v>
      </c>
    </row>
    <row r="13" spans="8:8">
      <c r="A13">
        <v>2.0210719E7</v>
      </c>
      <c r="B13" s="18" t="s">
        <v>69</v>
      </c>
      <c r="C13" t="s">
        <v>41</v>
      </c>
      <c r="D13" t="s">
        <v>14</v>
      </c>
      <c r="E13">
        <v>100.0</v>
      </c>
      <c r="F13">
        <v>347.0</v>
      </c>
      <c r="G13">
        <v>0.04</v>
      </c>
      <c r="H13">
        <f>H12-F13-G13</f>
        <v>677.07</v>
      </c>
      <c r="I13">
        <v>3.4699999999999998</v>
      </c>
      <c r="J13">
        <v>3.44</v>
      </c>
      <c r="K13">
        <v>100.0</v>
      </c>
      <c r="L13">
        <f>K13*J13</f>
        <v>344.0</v>
      </c>
      <c r="M13">
        <f>H13+L13</f>
        <v>1021.07</v>
      </c>
      <c r="N13">
        <f>M13-1000</f>
        <v>21.07000000000005</v>
      </c>
      <c r="O13">
        <f>N13/1000</f>
        <v>0.02107000000000005</v>
      </c>
      <c r="P13">
        <f>P12+G13</f>
        <v>0.93</v>
      </c>
      <c r="Q13">
        <f>P13/SUM(F2:F13)</f>
        <v>5.326460481099657E-4</v>
      </c>
      <c r="R13"/>
      <c r="U13" t="s">
        <v>43</v>
      </c>
    </row>
    <row r="14" spans="8:8">
      <c r="A14">
        <v>2.021072E7</v>
      </c>
      <c r="B14" s="19" t="s">
        <v>69</v>
      </c>
      <c r="C14" t="s">
        <v>41</v>
      </c>
      <c r="D14" t="s">
        <v>30</v>
      </c>
      <c r="E14" s="5">
        <v>0.0</v>
      </c>
      <c r="F14" s="6">
        <v>0.0</v>
      </c>
      <c r="G14" s="20">
        <v>0.0</v>
      </c>
      <c r="H14">
        <f>H13</f>
        <v>677.07</v>
      </c>
      <c r="I14"/>
      <c r="J14">
        <v>3.41</v>
      </c>
      <c r="K14">
        <v>100.0</v>
      </c>
      <c r="L14">
        <f>K14*J14</f>
        <v>341.0</v>
      </c>
      <c r="M14">
        <f>H14+L14</f>
        <v>1018.07</v>
      </c>
      <c r="N14">
        <f>M14-1000</f>
        <v>18.07000000000005</v>
      </c>
      <c r="O14">
        <f>N14/1000</f>
        <v>0.01807000000000005</v>
      </c>
      <c r="P14">
        <f>P13+G14</f>
        <v>0.93</v>
      </c>
      <c r="Q14">
        <f>P14/SUM(F2:F14)</f>
        <v>5.326460481099657E-4</v>
      </c>
      <c r="U14" t="s">
        <v>30</v>
      </c>
    </row>
    <row r="15" spans="8:8">
      <c r="A15">
        <v>2.0210721E7</v>
      </c>
      <c r="B15" s="21" t="s">
        <v>69</v>
      </c>
      <c r="C15" t="s">
        <v>41</v>
      </c>
      <c r="D15" t="s">
        <v>35</v>
      </c>
      <c r="E15">
        <v>100.0</v>
      </c>
      <c r="F15">
        <v>359.59</v>
      </c>
      <c r="G15" s="20">
        <v>0.41</v>
      </c>
      <c r="H15">
        <f>H14+F15-G15</f>
        <v>1036.25</v>
      </c>
      <c r="I15" s="22">
        <v>3.6</v>
      </c>
      <c r="J15" s="22">
        <v>3.58</v>
      </c>
      <c r="K15" s="22">
        <v>0.0</v>
      </c>
      <c r="L15">
        <f>K15*J15</f>
        <v>0.0</v>
      </c>
      <c r="M15">
        <f>H15+L15</f>
        <v>1036.25</v>
      </c>
      <c r="N15">
        <f>M15-1000</f>
        <v>36.25</v>
      </c>
      <c r="O15">
        <f>N15/1000</f>
        <v>0.03625</v>
      </c>
      <c r="P15">
        <f>P14+G15</f>
        <v>1.34</v>
      </c>
      <c r="Q15">
        <f>P15/SUM(F2:F15)</f>
        <v>6.364011987138997E-4</v>
      </c>
      <c r="R15" t="s">
        <v>37</v>
      </c>
      <c r="S15">
        <f>F15-F13-G15-G13</f>
        <v>12.14</v>
      </c>
      <c r="T15" s="23">
        <f>S15/(F13+G13+G15)</f>
        <v>0.034940279176859976</v>
      </c>
      <c r="U15" t="s">
        <v>46</v>
      </c>
    </row>
    <row r="16" spans="8:8">
      <c r="B16" s="24" t="s">
        <v>70</v>
      </c>
      <c r="C16" t="s">
        <v>48</v>
      </c>
      <c r="D16" t="s">
        <v>14</v>
      </c>
      <c r="E16">
        <v>100.0</v>
      </c>
      <c r="F16">
        <v>460.0</v>
      </c>
      <c r="G16" s="20">
        <v>0.06</v>
      </c>
      <c r="H16">
        <f>H15-F16-G16</f>
        <v>576.19</v>
      </c>
      <c r="I16" s="22">
        <v>4.6</v>
      </c>
      <c r="J16" s="22">
        <v>4.6</v>
      </c>
      <c r="K16" s="22">
        <v>100.0</v>
      </c>
      <c r="L16">
        <f>K16*J16</f>
        <v>459.99999999999994</v>
      </c>
      <c r="M16">
        <f>H16+L16</f>
        <v>1036.19</v>
      </c>
      <c r="N16">
        <f>M16-1000</f>
        <v>36.190000000000055</v>
      </c>
      <c r="O16">
        <f>N16/1000</f>
        <v>0.036190000000000055</v>
      </c>
      <c r="P16">
        <f>P15+G16</f>
        <v>1.4000000000000001</v>
      </c>
      <c r="Q16">
        <f>P16/SUM(F2:F16)</f>
        <v>5.45683449031217E-4</v>
      </c>
      <c r="R16"/>
      <c r="U16" t="s">
        <v>51</v>
      </c>
    </row>
    <row r="17" spans="8:8">
      <c r="A17">
        <v>2.0210722E7</v>
      </c>
      <c r="B17" s="25" t="s">
        <v>70</v>
      </c>
      <c r="C17" t="s">
        <v>48</v>
      </c>
      <c r="D17" t="s">
        <v>30</v>
      </c>
      <c r="E17" s="26">
        <v>0.0</v>
      </c>
      <c r="F17" s="27">
        <v>0.0</v>
      </c>
      <c r="G17" s="20">
        <v>0.0</v>
      </c>
      <c r="H17">
        <f>H16-F17-G17</f>
        <v>576.19</v>
      </c>
      <c r="I17" s="22"/>
      <c r="J17" s="22">
        <v>4.63</v>
      </c>
      <c r="K17" s="22">
        <v>100.0</v>
      </c>
      <c r="L17">
        <f>K17*J17</f>
        <v>463.0</v>
      </c>
      <c r="M17">
        <f>H17+L17</f>
        <v>1039.19</v>
      </c>
      <c r="N17">
        <f>M17-1000</f>
        <v>39.190000000000055</v>
      </c>
      <c r="O17">
        <f>N17/1000</f>
        <v>0.03919000000000005</v>
      </c>
      <c r="P17">
        <f>P16+G17</f>
        <v>1.4</v>
      </c>
      <c r="Q17">
        <f>P17/SUM(F2:F17)</f>
        <v>5.456834490312169E-4</v>
      </c>
      <c r="U17" t="s">
        <v>30</v>
      </c>
    </row>
    <row r="18" spans="8:8">
      <c r="A18">
        <v>2.0210723E7</v>
      </c>
      <c r="B18" s="28" t="s">
        <v>70</v>
      </c>
      <c r="C18" t="s">
        <v>48</v>
      </c>
      <c r="D18" t="s">
        <v>35</v>
      </c>
      <c r="E18">
        <v>100.0</v>
      </c>
      <c r="F18">
        <v>468.0</v>
      </c>
      <c r="G18" s="20">
        <f>0.06+0.47</f>
        <v>0.53</v>
      </c>
      <c r="H18">
        <f>H17+F18-G18</f>
        <v>1043.66</v>
      </c>
      <c r="I18" s="22">
        <v>4.68</v>
      </c>
      <c r="J18" s="22">
        <v>4.68</v>
      </c>
      <c r="K18" s="22">
        <v>0.0</v>
      </c>
      <c r="L18">
        <f>K18*J18</f>
        <v>0.0</v>
      </c>
      <c r="M18">
        <f>H18+L18</f>
        <v>1043.66</v>
      </c>
      <c r="N18">
        <f>M18-1000</f>
        <v>43.66000000000008</v>
      </c>
      <c r="O18">
        <f>N18/1000</f>
        <v>0.04366000000000008</v>
      </c>
      <c r="P18">
        <f>P17+G18</f>
        <v>1.93</v>
      </c>
      <c r="Q18">
        <f>P18/SUM(F2:F18)</f>
        <v>6.362099031180878E-4</v>
      </c>
      <c r="R18" t="s">
        <v>37</v>
      </c>
      <c r="S18">
        <f>F18-F16-G18-G16</f>
        <v>7.41</v>
      </c>
      <c r="T18">
        <f>S18/(F16+G16+G18)</f>
        <v>0.01608806096528366</v>
      </c>
      <c r="U18" t="s">
        <v>57</v>
      </c>
    </row>
    <row r="19" spans="8:8">
      <c r="A19">
        <v>2.0210726E7</v>
      </c>
      <c r="B19" s="29" t="s">
        <v>71</v>
      </c>
      <c r="C19" t="s">
        <v>58</v>
      </c>
      <c r="D19" t="s">
        <v>14</v>
      </c>
      <c r="E19">
        <v>100.0</v>
      </c>
      <c r="F19">
        <v>387.0</v>
      </c>
      <c r="G19" s="20">
        <v>0.05</v>
      </c>
      <c r="H19">
        <f>H18-F19-G19</f>
        <v>656.61</v>
      </c>
      <c r="I19" s="22">
        <v>3.87</v>
      </c>
      <c r="J19" s="22">
        <v>3.87</v>
      </c>
      <c r="K19" s="22">
        <v>100.0</v>
      </c>
      <c r="L19">
        <f>K19*J19</f>
        <v>387.0</v>
      </c>
      <c r="M19">
        <f>H19+L19</f>
        <v>1043.6100000000001</v>
      </c>
      <c r="N19">
        <f>M19-1000</f>
        <v>43.6099999999999</v>
      </c>
      <c r="O19">
        <f>N19/1000</f>
        <v>0.0436099999999999</v>
      </c>
      <c r="P19">
        <f>P18+G19</f>
        <v>1.98</v>
      </c>
      <c r="Q19">
        <f>P19/SUM(F2:F19)</f>
        <v>5.788475087631081E-4</v>
      </c>
      <c r="U19" t="s">
        <v>59</v>
      </c>
    </row>
    <row r="20" spans="8:8">
      <c r="A20">
        <v>2.0210727E7</v>
      </c>
      <c r="B20" s="30" t="s">
        <v>71</v>
      </c>
      <c r="C20" t="s">
        <v>58</v>
      </c>
      <c r="D20" t="s">
        <v>30</v>
      </c>
      <c r="E20" s="31">
        <v>0.0</v>
      </c>
      <c r="F20" s="32">
        <v>0.0</v>
      </c>
      <c r="G20" s="20">
        <v>0.0</v>
      </c>
      <c r="H20">
        <f>H19-F20-G20</f>
        <v>656.61</v>
      </c>
      <c r="I20" s="22"/>
      <c r="J20" s="22">
        <v>3.92</v>
      </c>
      <c r="K20" s="22">
        <v>100.0</v>
      </c>
      <c r="L20">
        <f>K20*J20</f>
        <v>392.0</v>
      </c>
      <c r="M20">
        <f>H20+L20</f>
        <v>1048.6100000000001</v>
      </c>
      <c r="N20">
        <f>M20-1000</f>
        <v>48.6099999999999</v>
      </c>
      <c r="O20">
        <f>N20/1000</f>
        <v>0.0486099999999999</v>
      </c>
      <c r="P20">
        <f>P19+G20</f>
        <v>1.98</v>
      </c>
      <c r="Q20">
        <f>P20/SUM(F2:F20)</f>
        <v>5.788475087631081E-4</v>
      </c>
      <c r="U20" t="s">
        <v>30</v>
      </c>
    </row>
    <row r="21" spans="8:8">
      <c r="A21">
        <v>2.0210728E7</v>
      </c>
      <c r="B21" s="33" t="s">
        <v>71</v>
      </c>
      <c r="C21" t="s">
        <v>58</v>
      </c>
      <c r="D21" t="s">
        <v>35</v>
      </c>
      <c r="E21">
        <v>100.0</v>
      </c>
      <c r="F21">
        <v>372.0</v>
      </c>
      <c r="G21" s="20">
        <v>0.42</v>
      </c>
      <c r="H21">
        <f>H20+F21-G21</f>
        <v>1028.1899999999998</v>
      </c>
      <c r="I21" s="22">
        <v>3.7199999999999998</v>
      </c>
      <c r="J21" s="22">
        <v>3.65</v>
      </c>
      <c r="K21" s="22">
        <v>0.0</v>
      </c>
      <c r="L21">
        <f>K21*J21</f>
        <v>0.0</v>
      </c>
      <c r="M21">
        <f>H21+L21</f>
        <v>1028.19</v>
      </c>
      <c r="N21">
        <f>M21-1000</f>
        <v>28.190000000000055</v>
      </c>
      <c r="O21">
        <f>N21/1000</f>
        <v>0.028190000000000055</v>
      </c>
      <c r="P21">
        <f>P20+G21</f>
        <v>2.4</v>
      </c>
      <c r="Q21">
        <f>P21/SUM(F2:F21)</f>
        <v>6.328129325869656E-4</v>
      </c>
      <c r="R21" t="s">
        <v>61</v>
      </c>
      <c r="S21">
        <f>F21-F19-G21-G19</f>
        <v>-15.47</v>
      </c>
      <c r="T21">
        <f>S21/(F19+G19+G21)</f>
        <v>-0.03992567166490309</v>
      </c>
      <c r="U21" t="s">
        <v>62</v>
      </c>
    </row>
    <row r="22" spans="8:8">
      <c r="A22">
        <v>2.0210729E7</v>
      </c>
      <c r="B22" s="34" t="s">
        <v>70</v>
      </c>
      <c r="C22" t="s">
        <v>48</v>
      </c>
      <c r="D22" t="s">
        <v>14</v>
      </c>
      <c r="E22">
        <v>100.0</v>
      </c>
      <c r="F22">
        <f>I22*E22</f>
        <v>444.00000000000006</v>
      </c>
      <c r="G22" s="20">
        <v>0.06</v>
      </c>
      <c r="H22">
        <f>H21-F22-G22</f>
        <v>584.1300000000001</v>
      </c>
      <c r="I22" s="22">
        <v>4.44</v>
      </c>
      <c r="J22" s="22">
        <v>4.43</v>
      </c>
      <c r="K22" s="22">
        <v>100.0</v>
      </c>
      <c r="L22">
        <f>K22*J22</f>
        <v>443.0</v>
      </c>
      <c r="M22">
        <f>H22+L22</f>
        <v>1027.13</v>
      </c>
      <c r="N22">
        <f>M22-1000</f>
        <v>27.13000000000011</v>
      </c>
      <c r="O22">
        <f>N22/1000</f>
        <v>0.02713000000000011</v>
      </c>
      <c r="P22">
        <f>P21+G22</f>
        <v>2.46</v>
      </c>
      <c r="Q22">
        <f>P22/SUM(F2:F22)</f>
        <v>5.80655668827996E-4</v>
      </c>
      <c r="S22"/>
      <c r="U22" t="s">
        <v>63</v>
      </c>
    </row>
    <row r="23" spans="8:8">
      <c r="A23">
        <v>2.0210729E7</v>
      </c>
      <c r="B23" s="35" t="s">
        <v>70</v>
      </c>
      <c r="C23" t="s">
        <v>48</v>
      </c>
      <c r="D23" t="s">
        <v>35</v>
      </c>
      <c r="E23">
        <v>100.0</v>
      </c>
      <c r="F23">
        <f>I23*E23</f>
        <v>448.00000000000006</v>
      </c>
      <c r="G23" s="20">
        <v>0.51</v>
      </c>
      <c r="H23">
        <f>H22+F23-G23</f>
        <v>1031.6200000000001</v>
      </c>
      <c r="I23" s="22">
        <v>4.48</v>
      </c>
      <c r="J23" s="22">
        <v>4.43</v>
      </c>
      <c r="K23" s="22">
        <v>0.0</v>
      </c>
      <c r="L23">
        <f>K23*J23</f>
        <v>0.0</v>
      </c>
      <c r="M23">
        <f>H23+L23</f>
        <v>1031.62</v>
      </c>
      <c r="N23">
        <f>M23-1000</f>
        <v>31.61999999999989</v>
      </c>
      <c r="O23">
        <f>N23/1000</f>
        <v>0.03161999999999989</v>
      </c>
      <c r="P23">
        <f>P22+G23</f>
        <v>2.9699999999999998</v>
      </c>
      <c r="Q23">
        <f>P23/SUM(F2:F23)</f>
        <v>6.339935832164607E-4</v>
      </c>
      <c r="R23" t="s">
        <v>37</v>
      </c>
      <c r="S23">
        <f>F23-F22-G23-G21</f>
        <v>3.0700000000000003</v>
      </c>
      <c r="T23">
        <f>S23/(F22+G22+G23)</f>
        <v>0.006905549182355984</v>
      </c>
      <c r="U23" t="s">
        <v>65</v>
      </c>
    </row>
    <row r="24" spans="8:8">
      <c r="A24"/>
      <c r="B24" s="36" t="s">
        <v>66</v>
      </c>
      <c r="C24" t="s">
        <v>72</v>
      </c>
      <c r="D24" t="s">
        <v>14</v>
      </c>
      <c r="E24">
        <v>100.0</v>
      </c>
      <c r="F24">
        <f>I24*E24</f>
        <v>784.0</v>
      </c>
      <c r="G24" s="20">
        <v>0.09</v>
      </c>
      <c r="H24">
        <f>H23-F24-G24</f>
        <v>247.53</v>
      </c>
      <c r="I24" s="22">
        <v>7.84</v>
      </c>
      <c r="J24" s="22">
        <v>7.91</v>
      </c>
      <c r="K24" s="22">
        <v>100.0</v>
      </c>
      <c r="L24">
        <f>K24*J24</f>
        <v>791.0</v>
      </c>
      <c r="M24">
        <f>H24+L24</f>
        <v>1038.53</v>
      </c>
      <c r="N24">
        <f>M24-1000</f>
        <v>38.52999999999997</v>
      </c>
      <c r="O24">
        <f>N24/1000</f>
        <v>0.038529999999999974</v>
      </c>
      <c r="P24">
        <f>P23+G24</f>
        <v>3.06</v>
      </c>
      <c r="Q24">
        <f>P24/SUM(F2:F24)</f>
        <v>5.59559228247135E-4</v>
      </c>
      <c r="U24" t="s">
        <v>74</v>
      </c>
    </row>
    <row r="25" spans="8:8" ht="24.45">
      <c r="A25">
        <v>2.0210802E7</v>
      </c>
      <c r="B25" s="37" t="s">
        <v>77</v>
      </c>
      <c r="C25"/>
      <c r="D25" t="s">
        <v>30</v>
      </c>
      <c r="E25" s="38">
        <v>0.0</v>
      </c>
      <c r="F25">
        <f>I25*E25</f>
        <v>0.0</v>
      </c>
      <c r="G25" s="20">
        <v>0.0</v>
      </c>
      <c r="H25">
        <f>H24-F25-G25</f>
        <v>247.53</v>
      </c>
      <c r="I25" s="22"/>
      <c r="J25" s="22">
        <v>7.86</v>
      </c>
      <c r="K25" s="22">
        <v>100.0</v>
      </c>
      <c r="L25">
        <f>K25*J25</f>
        <v>786.0</v>
      </c>
      <c r="M25">
        <f>H25+L25</f>
        <v>1033.53</v>
      </c>
      <c r="N25">
        <f>M25-1000</f>
        <v>33.52999999999997</v>
      </c>
      <c r="O25">
        <f>N25/1000</f>
        <v>0.03352999999999997</v>
      </c>
      <c r="P25">
        <f>P24+G25</f>
        <v>3.06</v>
      </c>
      <c r="Q25">
        <f>P25/SUM(F2:F25)</f>
        <v>5.59559228247135E-4</v>
      </c>
      <c r="U25" t="s">
        <v>30</v>
      </c>
    </row>
    <row r="26" spans="8:8" ht="15.0" customFormat="1">
      <c r="A26">
        <v>2.0210803E7</v>
      </c>
      <c r="B26" s="37" t="s">
        <v>79</v>
      </c>
      <c r="C26"/>
      <c r="D26" t="s">
        <v>30</v>
      </c>
      <c r="E26" s="38">
        <v>0.0</v>
      </c>
      <c r="F26">
        <f>I26*E26</f>
        <v>0.0</v>
      </c>
      <c r="G26" s="20">
        <v>0.0</v>
      </c>
      <c r="H26">
        <f>H25-F26-G26</f>
        <v>247.53</v>
      </c>
      <c r="I26" s="22"/>
      <c r="J26" s="22">
        <v>7.92</v>
      </c>
      <c r="K26" s="22">
        <v>100.0</v>
      </c>
      <c r="L26">
        <f>K26*J26</f>
        <v>792.0</v>
      </c>
      <c r="M26">
        <f>H26+L26</f>
        <v>1039.53</v>
      </c>
      <c r="N26">
        <f>M26-1000</f>
        <v>39.52999999999997</v>
      </c>
      <c r="O26">
        <f>N26/1000</f>
        <v>0.039529999999999975</v>
      </c>
      <c r="P26">
        <f>P25+G26</f>
        <v>3.06</v>
      </c>
      <c r="Q26">
        <f>P26/SUM(F2:F26)</f>
        <v>5.59559228247135E-4</v>
      </c>
      <c r="U26" t="s">
        <v>30</v>
      </c>
    </row>
    <row r="27" spans="8:8">
      <c r="A27">
        <v>2.0210804E7</v>
      </c>
      <c r="B27" s="37" t="s">
        <v>79</v>
      </c>
      <c r="C27"/>
      <c r="D27" t="s">
        <v>30</v>
      </c>
      <c r="E27" s="38">
        <v>0.0</v>
      </c>
      <c r="F27">
        <f>I27*E27</f>
        <v>0.0</v>
      </c>
      <c r="G27" s="20">
        <v>0.0</v>
      </c>
      <c r="H27">
        <f>H26-F27-G27</f>
        <v>247.53</v>
      </c>
      <c r="I27" s="22"/>
      <c r="J27" s="22">
        <v>7.88</v>
      </c>
      <c r="K27" s="22">
        <v>100.0</v>
      </c>
      <c r="L27">
        <f>K27*J27</f>
        <v>788.0</v>
      </c>
      <c r="M27">
        <f>H27+L27</f>
        <v>1035.53</v>
      </c>
      <c r="N27">
        <f>M27-1000</f>
        <v>35.52999999999997</v>
      </c>
      <c r="O27">
        <f>N27/1000</f>
        <v>0.03552999999999997</v>
      </c>
      <c r="P27">
        <f>P26+G27</f>
        <v>3.06</v>
      </c>
      <c r="Q27">
        <f>P27/SUM(F2:F27)</f>
        <v>5.59559228247135E-4</v>
      </c>
      <c r="U27" t="s">
        <v>30</v>
      </c>
    </row>
    <row r="28" spans="8:8">
      <c r="A28">
        <v>2.0210805E7</v>
      </c>
      <c r="B28" s="37" t="s">
        <v>79</v>
      </c>
      <c r="C28"/>
      <c r="D28" t="s">
        <v>30</v>
      </c>
      <c r="E28" s="38">
        <v>0.0</v>
      </c>
      <c r="F28">
        <f>I28*E28</f>
        <v>0.0</v>
      </c>
      <c r="G28" s="20">
        <v>0.0</v>
      </c>
      <c r="H28">
        <f>H27-F28-G28</f>
        <v>247.53</v>
      </c>
      <c r="I28" s="22"/>
      <c r="J28" s="22">
        <v>7.77</v>
      </c>
      <c r="K28" s="22">
        <v>100.0</v>
      </c>
      <c r="L28">
        <f>K28*J28</f>
        <v>777.0</v>
      </c>
      <c r="M28">
        <f>H28+L28</f>
        <v>1024.53</v>
      </c>
      <c r="N28">
        <f>M28-1000</f>
        <v>24.529999999999973</v>
      </c>
      <c r="O28">
        <f>N28/1000</f>
        <v>0.024529999999999972</v>
      </c>
      <c r="P28">
        <f>P27+G28</f>
        <v>3.06</v>
      </c>
      <c r="Q28">
        <f>P28/SUM(F2:F28)</f>
        <v>5.59559228247135E-4</v>
      </c>
      <c r="U28" t="s">
        <v>30</v>
      </c>
    </row>
    <row r="29" spans="8:8">
      <c r="A29">
        <v>2.0210806E7</v>
      </c>
      <c r="B29" s="37" t="s">
        <v>79</v>
      </c>
      <c r="C29"/>
      <c r="D29" t="s">
        <v>30</v>
      </c>
      <c r="E29" s="38">
        <v>0.0</v>
      </c>
      <c r="F29">
        <f>I29*E29</f>
        <v>0.0</v>
      </c>
      <c r="G29" s="20">
        <v>0.0</v>
      </c>
      <c r="H29">
        <f>H28-F29-G29</f>
        <v>247.53</v>
      </c>
      <c r="I29" s="22"/>
      <c r="J29" s="22">
        <v>7.72</v>
      </c>
      <c r="K29" s="22">
        <v>100.0</v>
      </c>
      <c r="L29">
        <f>K29*J29</f>
        <v>772.0</v>
      </c>
      <c r="M29">
        <f>H29+L29</f>
        <v>1019.53</v>
      </c>
      <c r="N29">
        <f>M29-1000</f>
        <v>19.529999999999973</v>
      </c>
      <c r="O29">
        <f>N29/1000</f>
        <v>0.01952999999999997</v>
      </c>
      <c r="P29">
        <f>P28+G29</f>
        <v>3.06</v>
      </c>
      <c r="Q29">
        <f>P29/SUM(F2:F29)</f>
        <v>5.59559228247135E-4</v>
      </c>
      <c r="U29" t="s">
        <v>30</v>
      </c>
    </row>
    <row r="30" spans="8:8">
      <c r="A30">
        <v>2.0210809E7</v>
      </c>
      <c r="B30" s="37" t="s">
        <v>79</v>
      </c>
      <c r="C30"/>
      <c r="D30" t="s">
        <v>30</v>
      </c>
      <c r="E30" s="38">
        <v>0.0</v>
      </c>
      <c r="F30">
        <f>I30*E30</f>
        <v>0.0</v>
      </c>
      <c r="G30" s="20">
        <v>0.0</v>
      </c>
      <c r="H30">
        <f>H29-F30-G30</f>
        <v>247.53</v>
      </c>
      <c r="I30" s="22"/>
      <c r="J30" s="22">
        <v>7.77</v>
      </c>
      <c r="K30" s="22">
        <v>100.0</v>
      </c>
      <c r="L30">
        <f>K30*J30</f>
        <v>777.0</v>
      </c>
      <c r="M30">
        <f>H30+L30</f>
        <v>1024.53</v>
      </c>
      <c r="N30">
        <f>M30-1000</f>
        <v>24.529999999999973</v>
      </c>
      <c r="O30">
        <f>N30/1000</f>
        <v>0.024529999999999972</v>
      </c>
      <c r="P30">
        <f>P29+G30</f>
        <v>3.06</v>
      </c>
      <c r="Q30">
        <f>P30/SUM(F2:F30)</f>
        <v>5.59559228247135E-4</v>
      </c>
      <c r="U30" t="s">
        <v>30</v>
      </c>
    </row>
    <row r="31" spans="8:8">
      <c r="A31">
        <v>2.021081E7</v>
      </c>
      <c r="B31" s="37" t="s">
        <v>79</v>
      </c>
      <c r="C31"/>
      <c r="D31" t="s">
        <v>35</v>
      </c>
      <c r="E31">
        <v>100.0</v>
      </c>
      <c r="F31">
        <f>I31*E31</f>
        <v>806.0</v>
      </c>
      <c r="G31" s="20">
        <v>0.89</v>
      </c>
      <c r="H31">
        <f>H30+F31-G31</f>
        <v>1052.6399999999999</v>
      </c>
      <c r="I31" s="22">
        <v>8.06</v>
      </c>
      <c r="J31" s="22">
        <v>4.43</v>
      </c>
      <c r="K31" s="22">
        <v>0.0</v>
      </c>
      <c r="L31">
        <f>K31*J31</f>
        <v>0.0</v>
      </c>
      <c r="M31">
        <f>H31+L31</f>
        <v>1052.64</v>
      </c>
      <c r="N31">
        <f>M31-1000</f>
        <v>52.6400000000001</v>
      </c>
      <c r="O31">
        <f>N31/1000</f>
        <v>0.0526400000000001</v>
      </c>
      <c r="P31">
        <f>P30+G31</f>
        <v>3.95</v>
      </c>
      <c r="Q31">
        <f>P31/SUM(F2:F31)</f>
        <v>6.295232039065501E-4</v>
      </c>
      <c r="R31" t="s">
        <v>37</v>
      </c>
      <c r="S31">
        <f>F31-F24-G31-G24</f>
        <v>21.02</v>
      </c>
      <c r="T31">
        <f>S31/(F30+G30+G31)</f>
        <v>23.617977528089888</v>
      </c>
      <c r="U31" t="s">
        <v>81</v>
      </c>
    </row>
    <row r="32" spans="8:8">
      <c r="A32">
        <v>2.0210811E7</v>
      </c>
      <c r="B32" s="36" t="s">
        <v>82</v>
      </c>
      <c r="C32" t="s">
        <v>83</v>
      </c>
      <c r="D32" t="s">
        <v>14</v>
      </c>
      <c r="E32">
        <v>100.0</v>
      </c>
      <c r="F32">
        <f>I32*E32</f>
        <v>380.0</v>
      </c>
      <c r="G32" s="20">
        <v>0.05</v>
      </c>
      <c r="H32">
        <f>H31-F32-G32</f>
        <v>672.59</v>
      </c>
      <c r="I32" s="22">
        <v>3.8</v>
      </c>
      <c r="J32" s="22">
        <v>3.79</v>
      </c>
      <c r="K32" s="22">
        <v>100.0</v>
      </c>
      <c r="L32">
        <f>K32*J32</f>
        <v>379.0</v>
      </c>
      <c r="M32">
        <f>H32+L32</f>
        <v>1051.5900000000001</v>
      </c>
      <c r="N32">
        <f>M32-1000</f>
        <v>51.58999999999992</v>
      </c>
      <c r="O32">
        <f>N32/1000</f>
        <v>0.05158999999999992</v>
      </c>
      <c r="P32">
        <f>P31+G32</f>
        <v>4.0</v>
      </c>
      <c r="Q32">
        <f>P32/SUM(F2:F32)</f>
        <v>6.010888724925202E-4</v>
      </c>
      <c r="R32"/>
      <c r="S32"/>
      <c r="T32"/>
      <c r="U32" t="s">
        <v>84</v>
      </c>
    </row>
    <row r="33" spans="8:8">
      <c r="A33">
        <v>2.0210812E7</v>
      </c>
      <c r="B33" s="36" t="s">
        <v>82</v>
      </c>
      <c r="C33" t="s">
        <v>83</v>
      </c>
      <c r="D33" t="s">
        <v>30</v>
      </c>
      <c r="E33">
        <v>0.0</v>
      </c>
      <c r="F33">
        <f>I33*E33</f>
        <v>0.0</v>
      </c>
      <c r="G33" s="20">
        <v>0.0</v>
      </c>
      <c r="H33">
        <f>H32-F33-G33</f>
        <v>672.59</v>
      </c>
      <c r="I33" s="22"/>
      <c r="J33" s="22">
        <v>3.79</v>
      </c>
      <c r="K33" s="22">
        <v>100.0</v>
      </c>
      <c r="L33">
        <f>K33*J33</f>
        <v>379.0</v>
      </c>
      <c r="M33">
        <f>H33+L33</f>
        <v>1051.5900000000001</v>
      </c>
      <c r="N33">
        <f>M33-1000</f>
        <v>51.58999999999992</v>
      </c>
      <c r="O33">
        <f>N33/1000</f>
        <v>0.05158999999999992</v>
      </c>
      <c r="P33">
        <f>P32+G33</f>
        <v>4.0</v>
      </c>
      <c r="Q33">
        <f>P33/SUM(F2:F33)</f>
        <v>6.010888724925202E-4</v>
      </c>
      <c r="R33"/>
      <c r="S33"/>
      <c r="T33"/>
      <c r="U33" t="s">
        <v>30</v>
      </c>
    </row>
    <row r="34" spans="8:8">
      <c r="A34">
        <v>2.0210813E7</v>
      </c>
      <c r="B34" s="36" t="s">
        <v>82</v>
      </c>
      <c r="C34" t="s">
        <v>83</v>
      </c>
      <c r="D34" t="s">
        <v>30</v>
      </c>
      <c r="E34">
        <v>0.0</v>
      </c>
      <c r="F34">
        <f>I34*E34</f>
        <v>0.0</v>
      </c>
      <c r="G34" s="20">
        <v>0.0</v>
      </c>
      <c r="H34">
        <f>H33-F34-G34</f>
        <v>672.59</v>
      </c>
      <c r="I34" s="22"/>
      <c r="J34" s="22">
        <v>3.7800000000000002</v>
      </c>
      <c r="K34" s="22">
        <v>100.0</v>
      </c>
      <c r="L34">
        <f>K34*J34</f>
        <v>378.0</v>
      </c>
      <c r="M34">
        <f>H34+L34</f>
        <v>1050.5900000000001</v>
      </c>
      <c r="N34">
        <f>M34-1000</f>
        <v>50.58999999999992</v>
      </c>
      <c r="O34">
        <f>N34/1000</f>
        <v>0.05058999999999992</v>
      </c>
      <c r="P34">
        <f>P33+G34</f>
        <v>4.0</v>
      </c>
      <c r="Q34">
        <f>P34/SUM(F2:F34)</f>
        <v>6.010888724925202E-4</v>
      </c>
      <c r="R34"/>
      <c r="S34"/>
      <c r="T34"/>
      <c r="U34" t="s">
        <v>30</v>
      </c>
    </row>
    <row r="35" spans="8:8">
      <c r="A35">
        <v>2.0210816E7</v>
      </c>
      <c r="B35" s="36" t="s">
        <v>85</v>
      </c>
      <c r="C35" t="s">
        <v>83</v>
      </c>
      <c r="D35" t="s">
        <v>30</v>
      </c>
      <c r="E35">
        <v>0.0</v>
      </c>
      <c r="F35">
        <f>I35*E35</f>
        <v>0.0</v>
      </c>
      <c r="G35" s="20">
        <v>0.0</v>
      </c>
      <c r="H35">
        <f>H34-F35-G35</f>
        <v>672.59</v>
      </c>
      <c r="I35" s="22"/>
      <c r="J35" s="22">
        <v>3.77</v>
      </c>
      <c r="K35" s="22">
        <v>100.0</v>
      </c>
      <c r="L35">
        <f>K35*J35</f>
        <v>377.0</v>
      </c>
      <c r="M35">
        <f>H35+L35</f>
        <v>1049.5900000000001</v>
      </c>
      <c r="N35">
        <f>M35-1000</f>
        <v>49.58999999999992</v>
      </c>
      <c r="O35">
        <f>N35/1000</f>
        <v>0.04958999999999992</v>
      </c>
      <c r="P35">
        <f>P34+G35</f>
        <v>4.0</v>
      </c>
      <c r="Q35">
        <f>P35/SUM(F1:F35)</f>
        <v>6.010888724925202E-4</v>
      </c>
      <c r="R35"/>
      <c r="S35"/>
      <c r="T35"/>
      <c r="U35" t="s">
        <v>30</v>
      </c>
    </row>
    <row r="36" spans="8:8">
      <c r="A36">
        <v>2.0210817E7</v>
      </c>
      <c r="B36" s="36" t="s">
        <v>85</v>
      </c>
      <c r="C36" t="s">
        <v>83</v>
      </c>
      <c r="D36" t="s">
        <v>30</v>
      </c>
      <c r="E36">
        <v>0.0</v>
      </c>
      <c r="F36">
        <f>I36*E36</f>
        <v>0.0</v>
      </c>
      <c r="G36" s="20">
        <v>0.0</v>
      </c>
      <c r="H36">
        <f>H35-F36-G36</f>
        <v>672.59</v>
      </c>
      <c r="I36" s="22"/>
      <c r="J36" s="22">
        <v>3.73</v>
      </c>
      <c r="K36" s="22">
        <v>100.0</v>
      </c>
      <c r="L36">
        <f>K36*J36</f>
        <v>373.0</v>
      </c>
      <c r="M36">
        <f>H36+L36</f>
        <v>1045.5900000000001</v>
      </c>
      <c r="N36">
        <f>M36-1000</f>
        <v>45.58999999999992</v>
      </c>
      <c r="O36">
        <f>N36/1000</f>
        <v>0.045589999999999915</v>
      </c>
      <c r="P36">
        <f>P35+G36</f>
        <v>4.0</v>
      </c>
      <c r="Q36">
        <f>P36/SUM(F1:F36)</f>
        <v>6.010888724925202E-4</v>
      </c>
      <c r="R36"/>
      <c r="S36"/>
      <c r="T36"/>
      <c r="U36" t="s">
        <v>30</v>
      </c>
    </row>
    <row r="37" spans="8:8">
      <c r="A37">
        <v>2.0210818E7</v>
      </c>
      <c r="B37" s="36" t="s">
        <v>85</v>
      </c>
      <c r="C37" t="s">
        <v>83</v>
      </c>
      <c r="D37" t="s">
        <v>30</v>
      </c>
      <c r="E37">
        <v>0.0</v>
      </c>
      <c r="F37">
        <f>I37*E37</f>
        <v>0.0</v>
      </c>
      <c r="G37" s="20">
        <v>0.0</v>
      </c>
      <c r="H37">
        <f>H36-F37-G37</f>
        <v>672.59</v>
      </c>
      <c r="I37" s="22"/>
      <c r="J37" s="22">
        <v>3.73</v>
      </c>
      <c r="K37" s="22">
        <v>100.0</v>
      </c>
      <c r="L37">
        <f>K37*J37</f>
        <v>373.0</v>
      </c>
      <c r="M37">
        <f>H37+L37</f>
        <v>1045.5900000000001</v>
      </c>
      <c r="N37">
        <f>M37-1000</f>
        <v>45.58999999999992</v>
      </c>
      <c r="O37">
        <f>N37/1000</f>
        <v>0.045589999999999915</v>
      </c>
      <c r="P37">
        <f>P36+G37</f>
        <v>4.0</v>
      </c>
      <c r="Q37">
        <f>P37/SUM(F1:F37)</f>
        <v>6.010888724925202E-4</v>
      </c>
      <c r="R37"/>
      <c r="S37"/>
      <c r="T37"/>
      <c r="U37" t="s">
        <v>30</v>
      </c>
    </row>
    <row r="38" spans="8:8">
      <c r="A38">
        <v>2.0210819E7</v>
      </c>
      <c r="B38" s="36" t="s">
        <v>85</v>
      </c>
      <c r="C38" t="s">
        <v>83</v>
      </c>
      <c r="D38" t="s">
        <v>30</v>
      </c>
      <c r="E38">
        <v>0.0</v>
      </c>
      <c r="F38">
        <f>I38*E38</f>
        <v>0.0</v>
      </c>
      <c r="G38" s="20">
        <v>0.0</v>
      </c>
      <c r="H38">
        <f>H37-F38-G38</f>
        <v>672.59</v>
      </c>
      <c r="I38" s="22"/>
      <c r="J38" s="22">
        <v>3.67</v>
      </c>
      <c r="K38" s="22">
        <v>100.0</v>
      </c>
      <c r="L38">
        <f>K38*J38</f>
        <v>367.0</v>
      </c>
      <c r="M38">
        <f>H38+L38</f>
        <v>1039.5900000000001</v>
      </c>
      <c r="N38">
        <f>M38-1000</f>
        <v>39.58999999999992</v>
      </c>
      <c r="O38">
        <f>N38/1000</f>
        <v>0.03958999999999992</v>
      </c>
      <c r="P38">
        <f>P37+G38</f>
        <v>4.0</v>
      </c>
      <c r="Q38">
        <f>P38/SUM(F1:F38)</f>
        <v>6.010888724925202E-4</v>
      </c>
      <c r="R38"/>
      <c r="S38"/>
      <c r="T38"/>
      <c r="U38" t="s">
        <v>30</v>
      </c>
    </row>
    <row r="39" spans="8:8">
      <c r="A39" t="s">
        <v>0</v>
      </c>
      <c r="B39" t="s">
        <v>2</v>
      </c>
      <c r="C39" t="s">
        <v>3</v>
      </c>
      <c r="D39" t="s">
        <v>4</v>
      </c>
      <c r="E39" t="s">
        <v>56</v>
      </c>
      <c r="F39" t="s">
        <v>50</v>
      </c>
      <c r="G39" t="s">
        <v>7</v>
      </c>
      <c r="H39" t="s">
        <v>8</v>
      </c>
      <c r="I39" t="s">
        <v>49</v>
      </c>
      <c r="J39" t="s">
        <v>20</v>
      </c>
      <c r="K39" t="s">
        <v>53</v>
      </c>
      <c r="L39" t="s">
        <v>54</v>
      </c>
      <c r="M39" t="s">
        <v>9</v>
      </c>
      <c r="N39" t="s">
        <v>10</v>
      </c>
      <c r="O39" t="s">
        <v>11</v>
      </c>
      <c r="P39" t="s">
        <v>31</v>
      </c>
      <c r="Q39" t="s">
        <v>76</v>
      </c>
      <c r="R39" t="s">
        <v>17</v>
      </c>
      <c r="S39" t="s">
        <v>47</v>
      </c>
      <c r="T39" t="s">
        <v>55</v>
      </c>
      <c r="U3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An,Fengyi</dc:creator>
  <dcterms:created xsi:type="dcterms:W3CDTF">2006-09-01T16:00:00Z</dcterms:created>
  <dcterms:modified xsi:type="dcterms:W3CDTF">2021-08-19T07:05:55Z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7b3c0f317fa445eb8741720a4778a843</vt:lpwstr>
  </property>
</Properties>
</file>