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<sst xmlns="http://schemas.openxmlformats.org/spreadsheetml/2006/main" uniqueCount="108" count="108">
  <si>
    <t>日期</t>
  </si>
  <si>
    <t>代码</t>
  </si>
  <si>
    <t>股票代码</t>
  </si>
  <si>
    <t>股票名称</t>
  </si>
  <si>
    <t>操作</t>
  </si>
  <si>
    <t>数量</t>
  </si>
  <si>
    <t>金额</t>
  </si>
  <si>
    <t>交易成本</t>
  </si>
  <si>
    <t>现金</t>
  </si>
  <si>
    <t>总市值</t>
  </si>
  <si>
    <t>盈亏金额</t>
  </si>
  <si>
    <t>盈亏比例</t>
  </si>
  <si>
    <t>备注</t>
  </si>
  <si>
    <t>新研股份</t>
  </si>
  <si>
    <t>买入</t>
  </si>
  <si>
    <t>k线锤子买入</t>
  </si>
  <si>
    <t>交易结果</t>
  </si>
  <si>
    <t>训练结果</t>
  </si>
  <si>
    <t>总成本</t>
  </si>
  <si>
    <t>股价</t>
  </si>
  <si>
    <t>现股价</t>
  </si>
  <si>
    <t>广汇能源</t>
  </si>
  <si>
    <t>Dental Anatomy Coloring Book</t>
  </si>
  <si>
    <t>by Margaret J. Fehrenbach</t>
  </si>
  <si>
    <t>4.6 out of 5 stars</t>
  </si>
  <si>
    <t>Paperback</t>
  </si>
  <si>
    <t>.</t>
  </si>
  <si>
    <t>Ships to China</t>
  </si>
  <si>
    <t>Only 2 left in stock - order soon.</t>
  </si>
  <si>
    <t>根据talib结果按锤子线买入</t>
  </si>
  <si>
    <t>持有</t>
  </si>
  <si>
    <t>累计总成本</t>
  </si>
  <si>
    <t>浮亏</t>
  </si>
  <si>
    <t>J6-1000</t>
  </si>
  <si>
    <t>=</t>
  </si>
  <si>
    <t>卖出</t>
  </si>
  <si>
    <t>持有卖出</t>
  </si>
  <si>
    <t>盈利</t>
  </si>
  <si>
    <t>卖出(持股7天)</t>
  </si>
  <si>
    <t>卖出(持股6天)</t>
  </si>
  <si>
    <t>0,41</t>
  </si>
  <si>
    <t>福田汽车</t>
  </si>
  <si>
    <t>M11+G12</t>
  </si>
  <si>
    <t>根据K线启明星形态买入</t>
  </si>
  <si>
    <t>卖出(持股5天)</t>
  </si>
  <si>
    <t>卖出(持股8天)</t>
  </si>
  <si>
    <t>卖出(持股3天)</t>
  </si>
  <si>
    <t>个股盈亏金额</t>
  </si>
  <si>
    <t>中国建筑</t>
  </si>
  <si>
    <t>交易价格</t>
  </si>
  <si>
    <t>交易金额</t>
  </si>
  <si>
    <t>根据锤子线形态买入</t>
  </si>
  <si>
    <t>1000-F2-G2</t>
  </si>
  <si>
    <t>持仓</t>
  </si>
  <si>
    <t>持仓市值</t>
  </si>
  <si>
    <t>个股盈亏比例</t>
  </si>
  <si>
    <t>交易数量</t>
  </si>
  <si>
    <t>卖出(根据高位孕线形态，持股3天)</t>
  </si>
  <si>
    <t>嘉泽新能</t>
  </si>
  <si>
    <t>根据头肩底形态买入</t>
  </si>
  <si>
    <t>买入持有</t>
  </si>
  <si>
    <t>亏损</t>
  </si>
  <si>
    <t>卖出(暴跌，止损卖出，持股3天)</t>
  </si>
  <si>
    <t>历史最低价，抢反弹</t>
  </si>
  <si>
    <t>日期	股票代码	股票名称	操作	交易数量	交易金额	交易成本	现金	交易价格	现股价	持仓	持仓市值	总市值	盈亏金额	盈亏比例	累计总成本	训练结果	个股盈亏金额	个股盈亏比例	备注</t>
  </si>
  <si>
    <t>卖出(股价反弹，为买另一只筹资)</t>
  </si>
  <si>
    <t>002166</t>
  </si>
  <si>
    <t>300159</t>
  </si>
  <si>
    <t>600256</t>
  </si>
  <si>
    <t>600166</t>
  </si>
  <si>
    <t>601668</t>
  </si>
  <si>
    <t>601619</t>
  </si>
  <si>
    <t>莱茵生物</t>
  </si>
  <si>
    <t>买入(根据均线突破策略,520)</t>
  </si>
  <si>
    <t>买入(根据均线突破策略,5,20)</t>
  </si>
  <si>
    <t>成交成本</t>
  </si>
  <si>
    <t>成交成本占比</t>
  </si>
  <si>
    <t>002166	莱茵生物</t>
  </si>
  <si>
    <t>N25-1000</t>
  </si>
  <si>
    <t>002167	莱茵生物</t>
  </si>
  <si>
    <t>卖出(股价反弹，为买另一只筹资，持股8天)</t>
  </si>
  <si>
    <t>卖出(股价反弹，意外卖出，持股8天)</t>
  </si>
  <si>
    <t>600658</t>
  </si>
  <si>
    <t>电子城</t>
  </si>
  <si>
    <t>买入(成交量辅助的锤子线)</t>
  </si>
  <si>
    <t>600659</t>
  </si>
  <si>
    <t>卖出(股价长时间横盘，无耐心持有)</t>
  </si>
  <si>
    <t>600359</t>
  </si>
  <si>
    <t>新农开发</t>
  </si>
  <si>
    <t>买入(MACD底背离)</t>
  </si>
  <si>
    <t xml:space="preserve">600359	新农开发	持有	0	0	0.00	319.09		7.17	100.00	717	1036.09	36.09	0.03609	4.5	0.000580826				持有
</t>
  </si>
  <si>
    <t>卖出(股价突破后下跌，被洗出来了)</t>
  </si>
  <si>
    <t>光大嘉宝</t>
  </si>
  <si>
    <t>买入(海龟交易法，突破入场)</t>
  </si>
  <si>
    <t>买入(海龟交易法，第一二次加仓)</t>
  </si>
  <si>
    <t xml:space="preserve">600622	</t>
  </si>
  <si>
    <t>卖出(到止损价，卖出一手)</t>
  </si>
  <si>
    <t>卖出(到出场价，卖出一手)</t>
  </si>
  <si>
    <t>卖出(止损出场，卖出一手)</t>
  </si>
  <si>
    <t>盈利亏损</t>
  </si>
  <si>
    <t>卖出(止损出场，卖出一手，清仓了)</t>
  </si>
  <si>
    <t>买入(布林带选股)</t>
  </si>
  <si>
    <t>000100</t>
  </si>
  <si>
    <t>TCL科技</t>
  </si>
  <si>
    <t>最高价</t>
  </si>
  <si>
    <t>最低价</t>
  </si>
  <si>
    <t>交易评分</t>
  </si>
  <si>
    <t>if D1 == "买入"</t>
  </si>
</sst>
</file>

<file path=xl/styles.xml><?xml version="1.0" encoding="utf-8"?>
<styleSheet xmlns="http://schemas.openxmlformats.org/spreadsheetml/2006/main">
  <numFmts count="3">
    <numFmt numFmtId="0" formatCode="General"/>
    <numFmt numFmtId="2" formatCode="0.00"/>
    <numFmt numFmtId="164" formatCode="0.0"/>
  </numFmts>
  <fonts count="8"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quotePrefix="1">
      <alignment vertical="center"/>
    </xf>
    <xf numFmtId="2" fontId="2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164" fontId="3" fillId="0" borderId="0" xfId="0" applyNumberFormat="1">
      <alignment vertical="center"/>
    </xf>
    <xf numFmtId="164" fontId="3" fillId="0" borderId="0" xfId="0" applyNumberFormat="1">
      <alignment vertical="center"/>
    </xf>
    <xf numFmtId="2" fontId="4" fillId="0" borderId="0" xfId="0" applyNumberFormat="1">
      <alignment vertical="center"/>
    </xf>
    <xf numFmtId="0" fontId="1" fillId="0" borderId="0" xfId="0" quotePrefix="1">
      <alignment vertical="center"/>
    </xf>
    <xf numFmtId="2" fontId="4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2" fontId="5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2" fontId="6" fillId="0" borderId="0" xfId="0" applyNumberFormat="1">
      <alignment vertical="center"/>
    </xf>
    <xf numFmtId="0" fontId="1" fillId="0" borderId="0" xfId="0" quotePrefix="1">
      <alignment vertical="center"/>
    </xf>
    <xf numFmtId="2" fontId="2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164" fontId="3" fillId="0" borderId="0" xfId="0" applyNumberFormat="1">
      <alignment vertical="center"/>
    </xf>
    <xf numFmtId="164" fontId="3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164" fontId="3" fillId="0" borderId="0" xfId="0" applyNumberFormat="1">
      <alignment vertical="center"/>
    </xf>
    <xf numFmtId="164" fontId="3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>
      <alignment vertical="center"/>
    </xf>
    <xf numFmtId="2" fontId="7" fillId="0" borderId="0" xfId="0" applyNumberFormat="1">
      <alignment vertical="center"/>
    </xf>
    <xf numFmtId="0" fontId="1" fillId="0" borderId="0" xfId="0">
      <alignment vertical="center"/>
    </xf>
    <xf numFmtId="0" fontId="1" fillId="0" borderId="0" xfId="0">
      <alignment vertical="center"/>
    </xf>
    <xf numFmtId="0" fontId="1" fillId="0" borderId="0" xfId="0" quotePrefix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B78"/>
  <sheetViews>
    <sheetView tabSelected="1" workbookViewId="0" topLeftCell="O29" zoomScale="58">
      <selection activeCell="J67" sqref="J67"/>
    </sheetView>
  </sheetViews>
  <sheetFormatPr defaultRowHeight="15.0" defaultColWidth="10"/>
  <cols>
    <col min="2" max="2" customWidth="1" width="6.796875" style="0"/>
    <col min="9" max="9" customWidth="0" width="10.0" style="0"/>
    <col min="10" max="10" customWidth="0" width="10.0" style="0"/>
    <col min="11" max="11" customWidth="0" width="10.0" style="0"/>
    <col min="12" max="12" customWidth="0" width="10.0" style="0"/>
    <col min="13" max="13" customWidth="1" width="10.0" style="0"/>
    <col min="14" max="14" customWidth="0" width="10.0" style="0"/>
    <col min="15" max="15" customWidth="1" width="10.0" style="0"/>
    <col min="16" max="16" customWidth="0" width="10.0" style="0"/>
    <col min="17" max="17" customWidth="1" width="10.0" style="0"/>
    <col min="18" max="18" customWidth="0" width="10.0" style="0"/>
    <col min="19" max="19" customWidth="0" width="11.300781" style="0"/>
    <col min="20" max="20" customWidth="1" width="13.472656" style="0"/>
    <col min="21" max="21" customWidth="1" width="10.0" style="0"/>
    <col min="22" max="22" customWidth="0" width="13.5859375" style="0"/>
    <col min="23" max="23" customWidth="0" width="13.5859375" style="0"/>
    <col min="24" max="24" customWidth="0" width="39.0" style="0"/>
    <col min="25" max="25" customWidth="0" width="10.0" style="0"/>
    <col min="26" max="26" customWidth="0" width="10.0" style="0"/>
  </cols>
  <sheetData>
    <row r="1" spans="8:8">
      <c r="A1" t="s">
        <v>0</v>
      </c>
      <c r="B1" t="s">
        <v>2</v>
      </c>
      <c r="C1" t="s">
        <v>3</v>
      </c>
      <c r="D1" t="s">
        <v>4</v>
      </c>
      <c r="E1" t="s">
        <v>56</v>
      </c>
      <c r="F1" t="s">
        <v>50</v>
      </c>
      <c r="G1" t="s">
        <v>7</v>
      </c>
      <c r="H1" t="s">
        <v>8</v>
      </c>
      <c r="I1" t="s">
        <v>49</v>
      </c>
      <c r="J1" t="s">
        <v>20</v>
      </c>
      <c r="K1" t="s">
        <v>104</v>
      </c>
      <c r="L1" t="s">
        <v>105</v>
      </c>
      <c r="M1" t="s">
        <v>106</v>
      </c>
      <c r="N1" t="s">
        <v>53</v>
      </c>
      <c r="O1" t="s">
        <v>54</v>
      </c>
      <c r="P1" t="s">
        <v>9</v>
      </c>
      <c r="Q1" t="s">
        <v>10</v>
      </c>
      <c r="R1" t="s">
        <v>11</v>
      </c>
      <c r="S1" t="s">
        <v>31</v>
      </c>
      <c r="T1" t="s">
        <v>76</v>
      </c>
      <c r="U1" t="s">
        <v>17</v>
      </c>
      <c r="V1" t="s">
        <v>47</v>
      </c>
      <c r="W1" t="s">
        <v>55</v>
      </c>
      <c r="X1" t="s">
        <v>12</v>
      </c>
    </row>
    <row r="2" spans="8:8" ht="15.15">
      <c r="A2">
        <v>2.0210709E7</v>
      </c>
      <c r="B2" s="1" t="s">
        <v>67</v>
      </c>
      <c r="C2" t="s">
        <v>13</v>
      </c>
      <c r="D2" t="s">
        <v>14</v>
      </c>
      <c r="E2">
        <v>100.0</v>
      </c>
      <c r="F2">
        <v>350.0</v>
      </c>
      <c r="G2">
        <v>0.04</v>
      </c>
      <c r="H2">
        <f>1000-F2-G2</f>
        <v>649.96</v>
      </c>
      <c r="I2" s="2">
        <v>3.5</v>
      </c>
      <c r="J2">
        <v>3.46</v>
      </c>
      <c r="K2">
        <v>3.58</v>
      </c>
      <c r="L2">
        <v>3.43</v>
      </c>
      <c r="M2">
        <f>IF(D2="买入",((K2-I2)/(K2-L2)),IF(D2="卖出",(I2-L2)/(K2-L2),"未交易"))</f>
        <v>0.5333333333333341</v>
      </c>
      <c r="N2">
        <v>100.0</v>
      </c>
      <c r="O2">
        <f>J2*N2</f>
        <v>346.0</v>
      </c>
      <c r="P2">
        <f>H2+O2</f>
        <v>995.96</v>
      </c>
      <c r="Q2">
        <f>P2-1000</f>
        <v>-4.039999999999964</v>
      </c>
      <c r="R2">
        <f>Q2/1000</f>
        <v>-0.004039999999999964</v>
      </c>
      <c r="S2">
        <v>0.04</v>
      </c>
      <c r="T2">
        <f>S2/F2</f>
        <v>1.1428571428571428E-4</v>
      </c>
      <c r="U2"/>
      <c r="V2"/>
      <c r="W2"/>
      <c r="X2" t="s">
        <v>15</v>
      </c>
    </row>
    <row r="3" spans="8:8" ht="15.15">
      <c r="A3">
        <v>2.0210712E7</v>
      </c>
      <c r="B3" s="3" t="s">
        <v>68</v>
      </c>
      <c r="C3" t="s">
        <v>21</v>
      </c>
      <c r="D3" t="s">
        <v>14</v>
      </c>
      <c r="E3">
        <v>100.0</v>
      </c>
      <c r="F3">
        <v>337.0</v>
      </c>
      <c r="G3">
        <v>0.04</v>
      </c>
      <c r="H3">
        <f>H2-F3-G3</f>
        <v>312.91999999999996</v>
      </c>
      <c r="I3">
        <v>3.37</v>
      </c>
      <c r="J3">
        <v>3.29</v>
      </c>
      <c r="K3">
        <v>3.38</v>
      </c>
      <c r="L3">
        <v>3.26</v>
      </c>
      <c r="M3">
        <f>IF(D3="买入",((K3-I3)/(K3-L3)),IF(D3="卖出",(I3-L3)/(K3-L3),"未交易"))</f>
        <v>0.08333333333333148</v>
      </c>
      <c r="N3">
        <v>100.0</v>
      </c>
      <c r="O3">
        <f>J3*N3+J4*N4</f>
        <v>672.0</v>
      </c>
      <c r="P3">
        <f>H3+O3</f>
        <v>984.9200000000001</v>
      </c>
      <c r="Q3">
        <f>P3-1000</f>
        <v>-15.080000000000041</v>
      </c>
      <c r="R3">
        <f>Q3/1000</f>
        <v>-0.015080000000000041</v>
      </c>
      <c r="S3">
        <f>S2+G3</f>
        <v>0.08</v>
      </c>
      <c r="T3">
        <f>S3/SUM(F2:F3)</f>
        <v>1.1644832605531295E-4</v>
      </c>
      <c r="U3"/>
      <c r="V3"/>
      <c r="W3"/>
      <c r="X3" t="s">
        <v>29</v>
      </c>
    </row>
    <row r="4" spans="8:8">
      <c r="A4"/>
      <c r="B4" s="4" t="s">
        <v>67</v>
      </c>
      <c r="C4" t="s">
        <v>13</v>
      </c>
      <c r="D4" t="s">
        <v>30</v>
      </c>
      <c r="E4" s="5">
        <v>0.0</v>
      </c>
      <c r="F4" s="6">
        <v>0.0</v>
      </c>
      <c r="G4" s="7">
        <v>0.0</v>
      </c>
      <c r="H4">
        <v>312.92</v>
      </c>
      <c r="I4"/>
      <c r="J4">
        <v>3.43</v>
      </c>
      <c r="K4"/>
      <c r="L4"/>
      <c r="M4" t="str">
        <f>IF(D4="买入",((K4-I4)/(K4-L4)),IF(D4="卖出",(I4-L4)/(K4-L4),"未交易"))</f>
        <v>未交易</v>
      </c>
      <c r="N4">
        <v>100.0</v>
      </c>
      <c r="O4">
        <f>J4*N4+J3*N3</f>
        <v>672.0</v>
      </c>
      <c r="P4">
        <f>H4+O4</f>
        <v>984.9200000000001</v>
      </c>
      <c r="Q4">
        <f>P4-1000</f>
        <v>-15.080000000000041</v>
      </c>
      <c r="R4">
        <f>Q4/1000</f>
        <v>-0.015080000000000041</v>
      </c>
      <c r="S4">
        <f>S3+G4</f>
        <v>0.08</v>
      </c>
      <c r="T4">
        <f>S4/SUM(F2:F4)</f>
        <v>1.1644832605531295E-4</v>
      </c>
      <c r="U4"/>
      <c r="V4"/>
      <c r="W4"/>
      <c r="X4" t="s">
        <v>30</v>
      </c>
    </row>
    <row r="5" spans="8:8">
      <c r="A5">
        <v>2.0210713E7</v>
      </c>
      <c r="B5" s="8" t="s">
        <v>68</v>
      </c>
      <c r="C5" t="s">
        <v>21</v>
      </c>
      <c r="D5" t="s">
        <v>30</v>
      </c>
      <c r="E5" s="5">
        <v>0.0</v>
      </c>
      <c r="F5" s="6">
        <v>0.0</v>
      </c>
      <c r="G5" s="9">
        <v>0.0</v>
      </c>
      <c r="H5">
        <v>312.92</v>
      </c>
      <c r="I5"/>
      <c r="J5">
        <v>3.36</v>
      </c>
      <c r="K5"/>
      <c r="L5"/>
      <c r="M5" t="str">
        <f>IF(D5="买入",((K5-I5)/(K5-L5)),IF(D5="卖出",(I5-L5)/(K5-L5),"未交易"))</f>
        <v>未交易</v>
      </c>
      <c r="N5">
        <v>100.0</v>
      </c>
      <c r="O5">
        <f>J5*N5+J6*N6</f>
        <v>692.0</v>
      </c>
      <c r="P5">
        <f>H5+O5</f>
        <v>1004.9200000000001</v>
      </c>
      <c r="Q5">
        <f>P5-1000</f>
        <v>4.919999999999959</v>
      </c>
      <c r="R5">
        <f>Q5/1000</f>
        <v>0.004919999999999959</v>
      </c>
      <c r="S5">
        <f>S4+G5</f>
        <v>0.08</v>
      </c>
      <c r="T5">
        <f>S5/SUM(F2:F5)</f>
        <v>1.1644832605531295E-4</v>
      </c>
      <c r="X5" t="s">
        <v>30</v>
      </c>
    </row>
    <row r="6" spans="8:8">
      <c r="A6"/>
      <c r="B6" s="10" t="s">
        <v>67</v>
      </c>
      <c r="C6" t="s">
        <v>13</v>
      </c>
      <c r="D6" t="s">
        <v>30</v>
      </c>
      <c r="E6" s="5">
        <v>0.0</v>
      </c>
      <c r="F6" s="6">
        <v>0.0</v>
      </c>
      <c r="G6" s="7">
        <v>0.0</v>
      </c>
      <c r="H6">
        <v>312.92</v>
      </c>
      <c r="I6"/>
      <c r="J6">
        <v>3.56</v>
      </c>
      <c r="K6"/>
      <c r="L6"/>
      <c r="M6" t="str">
        <f>IF(D6="买入",((K6-I6)/(K6-L6)),IF(D6="卖出",(I6-L6)/(K6-L6),"未交易"))</f>
        <v>未交易</v>
      </c>
      <c r="N6">
        <v>100.0</v>
      </c>
      <c r="O6">
        <f>J6*N6+J5*N5</f>
        <v>692.0</v>
      </c>
      <c r="P6">
        <f>H6+O6</f>
        <v>1004.9200000000001</v>
      </c>
      <c r="Q6">
        <f>P6-1000</f>
        <v>4.919999999999959</v>
      </c>
      <c r="R6">
        <f>Q6/1000</f>
        <v>0.004919999999999959</v>
      </c>
      <c r="S6">
        <f>S5+G6</f>
        <v>0.08</v>
      </c>
      <c r="T6">
        <f>S6/SUM(F2:F6)</f>
        <v>1.1644832605531295E-4</v>
      </c>
      <c r="X6" t="s">
        <v>30</v>
      </c>
    </row>
    <row r="7" spans="8:8">
      <c r="A7">
        <v>2.0210714E7</v>
      </c>
      <c r="B7" s="11" t="s">
        <v>68</v>
      </c>
      <c r="C7" t="s">
        <v>21</v>
      </c>
      <c r="D7" t="s">
        <v>30</v>
      </c>
      <c r="E7" s="5">
        <v>0.0</v>
      </c>
      <c r="F7" s="6">
        <v>0.0</v>
      </c>
      <c r="G7" s="9">
        <v>0.0</v>
      </c>
      <c r="H7">
        <v>312.92</v>
      </c>
      <c r="I7"/>
      <c r="J7">
        <v>3.32</v>
      </c>
      <c r="K7"/>
      <c r="L7"/>
      <c r="M7" t="str">
        <f>IF(D7="买入",((K7-I7)/(K7-L7)),IF(D7="卖出",(I7-L7)/(K7-L7),"未交易"))</f>
        <v>未交易</v>
      </c>
      <c r="N7">
        <v>100.0</v>
      </c>
      <c r="O7">
        <f>J7*N7+J8*N8</f>
        <v>675.0</v>
      </c>
      <c r="P7">
        <f>H7+O7</f>
        <v>987.9200000000001</v>
      </c>
      <c r="Q7">
        <f>P7-1000</f>
        <v>-12.080000000000041</v>
      </c>
      <c r="R7">
        <f>Q7/1000</f>
        <v>-0.01208000000000004</v>
      </c>
      <c r="S7">
        <f>S6+G7</f>
        <v>0.08</v>
      </c>
      <c r="T7">
        <f>S7/SUM(F2:F7)</f>
        <v>1.1644832605531295E-4</v>
      </c>
      <c r="X7" t="s">
        <v>30</v>
      </c>
    </row>
    <row r="8" spans="8:8">
      <c r="B8" s="12" t="s">
        <v>67</v>
      </c>
      <c r="C8" t="s">
        <v>13</v>
      </c>
      <c r="D8" t="s">
        <v>30</v>
      </c>
      <c r="E8" s="5">
        <v>0.0</v>
      </c>
      <c r="F8" s="6">
        <v>0.0</v>
      </c>
      <c r="G8" s="7">
        <v>0.0</v>
      </c>
      <c r="H8">
        <v>312.92</v>
      </c>
      <c r="I8"/>
      <c r="J8">
        <v>3.43</v>
      </c>
      <c r="K8"/>
      <c r="L8"/>
      <c r="M8" t="str">
        <f>IF(D8="买入",((K8-I8)/(K8-L8)),IF(D8="卖出",(I8-L8)/(K8-L8),"未交易"))</f>
        <v>未交易</v>
      </c>
      <c r="N8">
        <v>100.0</v>
      </c>
      <c r="O8">
        <f>J7*N7+J8*N8</f>
        <v>675.0</v>
      </c>
      <c r="P8">
        <f>H8+O8</f>
        <v>987.9200000000001</v>
      </c>
      <c r="Q8">
        <f>P8-1000</f>
        <v>-12.080000000000041</v>
      </c>
      <c r="R8">
        <f>Q8/1000</f>
        <v>-0.01208000000000004</v>
      </c>
      <c r="S8">
        <f>S7+G8</f>
        <v>0.08</v>
      </c>
      <c r="T8">
        <f>S8/SUM(F2:F8)</f>
        <v>1.1644832605531295E-4</v>
      </c>
      <c r="X8" t="s">
        <v>30</v>
      </c>
    </row>
    <row r="9" spans="8:8">
      <c r="A9">
        <v>2.0210715E7</v>
      </c>
      <c r="B9" s="13" t="s">
        <v>68</v>
      </c>
      <c r="C9" t="s">
        <v>21</v>
      </c>
      <c r="D9" t="s">
        <v>30</v>
      </c>
      <c r="E9" s="5">
        <v>0.0</v>
      </c>
      <c r="F9" s="6">
        <v>0.0</v>
      </c>
      <c r="G9" s="9">
        <v>0.0</v>
      </c>
      <c r="H9">
        <v>312.92</v>
      </c>
      <c r="I9"/>
      <c r="J9">
        <v>3.37</v>
      </c>
      <c r="K9"/>
      <c r="L9"/>
      <c r="M9" t="str">
        <f>IF(D9="买入",((K9-I9)/(K9-L9)),IF(D9="卖出",(I9-L9)/(K9-L9),"未交易"))</f>
        <v>未交易</v>
      </c>
      <c r="N9">
        <v>100.0</v>
      </c>
      <c r="O9">
        <f>J9*N9+J10*N10</f>
        <v>677.0</v>
      </c>
      <c r="P9">
        <f>H9+O9</f>
        <v>989.9200000000001</v>
      </c>
      <c r="Q9">
        <f>P9-1000</f>
        <v>-10.080000000000041</v>
      </c>
      <c r="R9">
        <f>Q9/1000</f>
        <v>-0.01008000000000004</v>
      </c>
      <c r="S9">
        <f>S8+G9</f>
        <v>0.08</v>
      </c>
      <c r="T9">
        <f>S9/SUM(F2:F9)</f>
        <v>1.1644832605531295E-4</v>
      </c>
      <c r="X9" t="s">
        <v>30</v>
      </c>
    </row>
    <row r="10" spans="8:8">
      <c r="B10" s="14" t="s">
        <v>67</v>
      </c>
      <c r="C10" t="s">
        <v>13</v>
      </c>
      <c r="D10" t="s">
        <v>30</v>
      </c>
      <c r="E10" s="5">
        <v>0.0</v>
      </c>
      <c r="F10" s="6">
        <v>0.0</v>
      </c>
      <c r="G10" s="7">
        <v>0.0</v>
      </c>
      <c r="H10">
        <v>312.92</v>
      </c>
      <c r="I10" s="15"/>
      <c r="J10" s="15">
        <v>3.4</v>
      </c>
      <c r="K10" s="15"/>
      <c r="L10" s="15"/>
      <c r="M10" t="str">
        <f>IF(D10="买入",((K10-I10)/(K10-L10)),IF(D10="卖出",(I10-L10)/(K10-L10),"未交易"))</f>
        <v>未交易</v>
      </c>
      <c r="N10">
        <v>100.0</v>
      </c>
      <c r="O10">
        <f>J9*N9+J10*N10</f>
        <v>677.0</v>
      </c>
      <c r="P10">
        <f>H10+O10</f>
        <v>989.9200000000001</v>
      </c>
      <c r="Q10">
        <f>P10-1000</f>
        <v>-10.080000000000041</v>
      </c>
      <c r="R10">
        <f>Q10/1000</f>
        <v>-0.01008000000000004</v>
      </c>
      <c r="S10">
        <f>S9+G10</f>
        <v>0.08</v>
      </c>
      <c r="T10">
        <f>S10/SUM(F2:F10)</f>
        <v>1.1644832605531295E-4</v>
      </c>
      <c r="X10" t="s">
        <v>30</v>
      </c>
    </row>
    <row r="11" spans="8:8">
      <c r="A11">
        <v>2.0210716E7</v>
      </c>
      <c r="B11" s="16" t="s">
        <v>68</v>
      </c>
      <c r="C11" t="s">
        <v>21</v>
      </c>
      <c r="D11" t="s">
        <v>35</v>
      </c>
      <c r="E11">
        <v>100.0</v>
      </c>
      <c r="F11">
        <f>I11*E11</f>
        <v>355.0</v>
      </c>
      <c r="G11" s="9">
        <v>0.41</v>
      </c>
      <c r="H11">
        <f>H10+F11-G11</f>
        <v>667.51</v>
      </c>
      <c r="I11">
        <v>3.55</v>
      </c>
      <c r="J11">
        <v>3.5300000000000002</v>
      </c>
      <c r="K11">
        <v>3.63</v>
      </c>
      <c r="L11">
        <v>3.36</v>
      </c>
      <c r="M11">
        <f>IF(D11="买入",((K11-I11)/(K11-L11)),IF(D11="卖出",(I11-L11)/(K11-L11),"未交易"))</f>
        <v>0.7037037037037035</v>
      </c>
      <c r="N11">
        <v>0.0</v>
      </c>
      <c r="O11">
        <v>0.0</v>
      </c>
      <c r="P11">
        <f>H11+O11+F11</f>
        <v>1022.51</v>
      </c>
      <c r="Q11">
        <f>P11-1000</f>
        <v>22.50999999999999</v>
      </c>
      <c r="R11">
        <f>Q11/1000</f>
        <v>0.022509999999999992</v>
      </c>
      <c r="S11">
        <f>S10+G11</f>
        <v>0.49</v>
      </c>
      <c r="T11">
        <f>S11/SUM(F2:F11)</f>
        <v>4.702495201535509E-4</v>
      </c>
      <c r="U11" t="s">
        <v>37</v>
      </c>
      <c r="V11">
        <f>F11-F3-G11-G3</f>
        <v>17.55</v>
      </c>
      <c r="W11">
        <f>V11/(F3+G3+G11)</f>
        <v>0.05200770484516224</v>
      </c>
      <c r="X11" t="s">
        <v>44</v>
      </c>
    </row>
    <row r="12" spans="8:8">
      <c r="B12" s="17" t="s">
        <v>67</v>
      </c>
      <c r="C12" t="s">
        <v>13</v>
      </c>
      <c r="D12" t="s">
        <v>35</v>
      </c>
      <c r="E12">
        <v>100.0</v>
      </c>
      <c r="F12">
        <f>I12*E12</f>
        <v>357.0</v>
      </c>
      <c r="G12" s="7">
        <v>0.4</v>
      </c>
      <c r="H12">
        <f>H11+F12-G12</f>
        <v>1024.11</v>
      </c>
      <c r="I12" s="15">
        <v>3.57</v>
      </c>
      <c r="J12" s="15">
        <v>3.64</v>
      </c>
      <c r="K12" s="15">
        <v>3.8</v>
      </c>
      <c r="L12" s="15">
        <v>3.35</v>
      </c>
      <c r="M12">
        <f>IF(D12="买入",((K12-I12)/(K12-L12)),IF(D12="卖出",(I12-L12)/(K12-L12),"未交易"))</f>
        <v>0.48888888888888865</v>
      </c>
      <c r="N12">
        <v>0.0</v>
      </c>
      <c r="O12">
        <v>0.0</v>
      </c>
      <c r="P12">
        <f>H12+O12</f>
        <v>1024.11</v>
      </c>
      <c r="Q12">
        <f>P12-1000</f>
        <v>24.1099999999999</v>
      </c>
      <c r="R12">
        <f>Q12/1000</f>
        <v>0.0241099999999999</v>
      </c>
      <c r="S12">
        <f>S11+G12</f>
        <v>0.89</v>
      </c>
      <c r="T12">
        <f>S12/SUM(F2:F12)</f>
        <v>6.36168691922802E-4</v>
      </c>
      <c r="U12" t="s">
        <v>37</v>
      </c>
      <c r="V12">
        <f>F12-F2-G12-G2</f>
        <v>6.56</v>
      </c>
      <c r="W12">
        <f>V12/(F2+G2+G12)</f>
        <v>0.01871932427805045</v>
      </c>
      <c r="X12" t="s">
        <v>45</v>
      </c>
    </row>
    <row r="13" spans="8:8">
      <c r="A13">
        <v>2.0210719E7</v>
      </c>
      <c r="B13" s="18" t="s">
        <v>69</v>
      </c>
      <c r="C13" t="s">
        <v>41</v>
      </c>
      <c r="D13" t="s">
        <v>14</v>
      </c>
      <c r="E13">
        <v>100.0</v>
      </c>
      <c r="F13">
        <v>347.0</v>
      </c>
      <c r="G13">
        <v>0.04</v>
      </c>
      <c r="H13">
        <f>H12-F13-G13</f>
        <v>677.07</v>
      </c>
      <c r="I13">
        <v>3.4699999999999998</v>
      </c>
      <c r="J13">
        <v>3.44</v>
      </c>
      <c r="K13">
        <v>3.5300000000000002</v>
      </c>
      <c r="L13">
        <v>3.43</v>
      </c>
      <c r="M13">
        <f>IF(D13="买入",((K13-I13)/(K13-L13)),IF(D13="卖出",(I13-L13)/(K13-L13),"未交易"))</f>
        <v>0.6000000000000044</v>
      </c>
      <c r="N13">
        <v>100.0</v>
      </c>
      <c r="O13">
        <f>N13*J13</f>
        <v>344.0</v>
      </c>
      <c r="P13">
        <f>H13+O13</f>
        <v>1021.07</v>
      </c>
      <c r="Q13">
        <f>P13-1000</f>
        <v>21.07000000000005</v>
      </c>
      <c r="R13">
        <f>Q13/1000</f>
        <v>0.02107000000000005</v>
      </c>
      <c r="S13">
        <f>S12+G13</f>
        <v>0.93</v>
      </c>
      <c r="T13">
        <f>S13/SUM(F2:F13)</f>
        <v>5.326460481099657E-4</v>
      </c>
      <c r="U13"/>
      <c r="X13" t="s">
        <v>43</v>
      </c>
    </row>
    <row r="14" spans="8:8">
      <c r="A14">
        <v>2.021072E7</v>
      </c>
      <c r="B14" s="19" t="s">
        <v>69</v>
      </c>
      <c r="C14" t="s">
        <v>41</v>
      </c>
      <c r="D14" t="s">
        <v>30</v>
      </c>
      <c r="E14" s="5">
        <v>0.0</v>
      </c>
      <c r="F14" s="6">
        <v>0.0</v>
      </c>
      <c r="G14" s="20">
        <v>0.0</v>
      </c>
      <c r="H14">
        <f>H13</f>
        <v>677.07</v>
      </c>
      <c r="I14"/>
      <c r="J14">
        <v>3.41</v>
      </c>
      <c r="K14"/>
      <c r="L14"/>
      <c r="M14" t="str">
        <f>IF(D14="买入",((K14-I14)/(K14-L14)),IF(D14="卖出",(I14-L14)/(K14-L14),"未交易"))</f>
        <v>未交易</v>
      </c>
      <c r="N14">
        <v>100.0</v>
      </c>
      <c r="O14">
        <f>N14*J14</f>
        <v>341.0</v>
      </c>
      <c r="P14">
        <f>H14+O14</f>
        <v>1018.07</v>
      </c>
      <c r="Q14">
        <f>P14-1000</f>
        <v>18.07000000000005</v>
      </c>
      <c r="R14">
        <f>Q14/1000</f>
        <v>0.01807000000000005</v>
      </c>
      <c r="S14">
        <f>S13+G14</f>
        <v>0.93</v>
      </c>
      <c r="T14">
        <f>S14/SUM(F2:F14)</f>
        <v>5.326460481099657E-4</v>
      </c>
      <c r="X14" t="s">
        <v>30</v>
      </c>
    </row>
    <row r="15" spans="8:8">
      <c r="A15">
        <v>2.0210721E7</v>
      </c>
      <c r="B15" s="21" t="s">
        <v>69</v>
      </c>
      <c r="C15" t="s">
        <v>41</v>
      </c>
      <c r="D15" t="s">
        <v>35</v>
      </c>
      <c r="E15">
        <v>100.0</v>
      </c>
      <c r="F15">
        <v>359.59</v>
      </c>
      <c r="G15" s="20">
        <v>0.41</v>
      </c>
      <c r="H15">
        <f>H14+F15-G15</f>
        <v>1036.25</v>
      </c>
      <c r="I15" s="22">
        <v>3.6</v>
      </c>
      <c r="J15" s="22">
        <v>3.58</v>
      </c>
      <c r="K15" s="22">
        <v>3.65</v>
      </c>
      <c r="L15" s="22">
        <v>3.42</v>
      </c>
      <c r="M15">
        <f>IF(D15="买入",((K15-I15)/(K15-L15)),IF(D15="卖出",(I15-L15)/(K15-L15),"未交易"))</f>
        <v>0.7826086956521747</v>
      </c>
      <c r="N15" s="22">
        <v>0.0</v>
      </c>
      <c r="O15">
        <f>N15*J15</f>
        <v>0.0</v>
      </c>
      <c r="P15">
        <f>H15+O15</f>
        <v>1036.25</v>
      </c>
      <c r="Q15">
        <f>P15-1000</f>
        <v>36.25</v>
      </c>
      <c r="R15">
        <f>Q15/1000</f>
        <v>0.03625</v>
      </c>
      <c r="S15">
        <f>S14+G15</f>
        <v>1.34</v>
      </c>
      <c r="T15">
        <f>S15/SUM(F2:F15)</f>
        <v>6.364011987138997E-4</v>
      </c>
      <c r="U15" t="s">
        <v>37</v>
      </c>
      <c r="V15">
        <f>F15-F13-G15-G13</f>
        <v>12.14</v>
      </c>
      <c r="W15" s="23">
        <f>V15/(F13+G13+G15)</f>
        <v>0.034940279176859976</v>
      </c>
      <c r="X15" t="s">
        <v>46</v>
      </c>
    </row>
    <row r="16" spans="8:8" ht="15.1">
      <c r="B16" s="24" t="s">
        <v>70</v>
      </c>
      <c r="C16" t="s">
        <v>48</v>
      </c>
      <c r="D16" t="s">
        <v>14</v>
      </c>
      <c r="E16">
        <v>100.0</v>
      </c>
      <c r="F16">
        <v>460.0</v>
      </c>
      <c r="G16" s="20">
        <v>0.06</v>
      </c>
      <c r="H16">
        <f>H15-F16-G16</f>
        <v>576.19</v>
      </c>
      <c r="I16" s="22">
        <v>4.6</v>
      </c>
      <c r="J16" s="22">
        <v>4.6</v>
      </c>
      <c r="K16" s="22">
        <v>4.66</v>
      </c>
      <c r="L16" s="22">
        <v>4.59</v>
      </c>
      <c r="M16">
        <f>IF(D16="买入",((K16-I16)/(K16-L16)),IF(D16="卖出",(I16-L16)/(K16-L16),"未交易"))</f>
        <v>0.8571428571428608</v>
      </c>
      <c r="N16" s="22">
        <v>100.0</v>
      </c>
      <c r="O16">
        <f>N16*J16</f>
        <v>459.99999999999994</v>
      </c>
      <c r="P16">
        <f>H16+O16</f>
        <v>1036.19</v>
      </c>
      <c r="Q16">
        <f>P16-1000</f>
        <v>36.190000000000055</v>
      </c>
      <c r="R16">
        <f>Q16/1000</f>
        <v>0.036190000000000055</v>
      </c>
      <c r="S16">
        <f>S15+G16</f>
        <v>1.4000000000000001</v>
      </c>
      <c r="T16">
        <f>S16/SUM(F2:F16)</f>
        <v>5.45683449031217E-4</v>
      </c>
      <c r="U16"/>
      <c r="X16" t="s">
        <v>51</v>
      </c>
    </row>
    <row r="17" spans="8:8">
      <c r="A17">
        <v>2.0210722E7</v>
      </c>
      <c r="B17" s="25" t="s">
        <v>70</v>
      </c>
      <c r="C17" t="s">
        <v>48</v>
      </c>
      <c r="D17" t="s">
        <v>30</v>
      </c>
      <c r="E17" s="26">
        <v>0.0</v>
      </c>
      <c r="F17" s="27">
        <v>0.0</v>
      </c>
      <c r="G17" s="20">
        <v>0.0</v>
      </c>
      <c r="H17">
        <f>H16-F17-G17</f>
        <v>576.19</v>
      </c>
      <c r="I17" s="22"/>
      <c r="J17" s="22">
        <v>4.63</v>
      </c>
      <c r="K17" s="22"/>
      <c r="L17" s="22"/>
      <c r="M17" t="str">
        <f>IF(D17="买入",((K17-I17)/(K17-L17)),IF(D17="卖出",(I17-L17)/(K17-L17),"未交易"))</f>
        <v>未交易</v>
      </c>
      <c r="N17" s="22">
        <v>100.0</v>
      </c>
      <c r="O17">
        <f>N17*J17</f>
        <v>463.0</v>
      </c>
      <c r="P17">
        <f>H17+O17</f>
        <v>1039.19</v>
      </c>
      <c r="Q17">
        <f>P17-1000</f>
        <v>39.190000000000055</v>
      </c>
      <c r="R17">
        <f>Q17/1000</f>
        <v>0.03919000000000005</v>
      </c>
      <c r="S17">
        <f>S16+G17</f>
        <v>1.4</v>
      </c>
      <c r="T17">
        <f>S17/SUM(F2:F17)</f>
        <v>5.456834490312169E-4</v>
      </c>
      <c r="X17" t="s">
        <v>30</v>
      </c>
    </row>
    <row r="18" spans="8:8" ht="15.1">
      <c r="A18">
        <v>2.0210723E7</v>
      </c>
      <c r="B18" s="28" t="s">
        <v>70</v>
      </c>
      <c r="C18" t="s">
        <v>48</v>
      </c>
      <c r="D18" t="s">
        <v>35</v>
      </c>
      <c r="E18">
        <v>100.0</v>
      </c>
      <c r="F18">
        <v>468.0</v>
      </c>
      <c r="G18" s="20">
        <f>0.06+0.47</f>
        <v>0.53</v>
      </c>
      <c r="H18">
        <f>H17+F18-G18</f>
        <v>1043.66</v>
      </c>
      <c r="I18" s="22">
        <v>4.68</v>
      </c>
      <c r="J18" s="22">
        <v>4.68</v>
      </c>
      <c r="K18" s="22">
        <v>4.71</v>
      </c>
      <c r="L18" s="22">
        <v>4.62</v>
      </c>
      <c r="M18">
        <f>IF(D18="买入",((K18-I18)/(K18-L18)),IF(D18="卖出",(I18-L18)/(K18-L18),"未交易"))</f>
        <v>0.6666666666666634</v>
      </c>
      <c r="N18" s="22">
        <v>0.0</v>
      </c>
      <c r="O18">
        <f>N18*J18</f>
        <v>0.0</v>
      </c>
      <c r="P18">
        <f>H18+O18</f>
        <v>1043.66</v>
      </c>
      <c r="Q18">
        <f>P18-1000</f>
        <v>43.66000000000008</v>
      </c>
      <c r="R18">
        <f>Q18/1000</f>
        <v>0.04366000000000008</v>
      </c>
      <c r="S18">
        <f>S17+G18</f>
        <v>1.93</v>
      </c>
      <c r="T18">
        <f>S18/SUM(F2:F18)</f>
        <v>6.362099031180878E-4</v>
      </c>
      <c r="U18" t="s">
        <v>37</v>
      </c>
      <c r="V18">
        <f>F18-F16-G18-G16</f>
        <v>7.41</v>
      </c>
      <c r="W18">
        <f>V18/(F16+G16+G18)</f>
        <v>0.01608806096528366</v>
      </c>
      <c r="X18" t="s">
        <v>57</v>
      </c>
    </row>
    <row r="19" spans="8:8" ht="15.15">
      <c r="A19">
        <v>2.0210726E7</v>
      </c>
      <c r="B19" s="29" t="s">
        <v>71</v>
      </c>
      <c r="C19" t="s">
        <v>58</v>
      </c>
      <c r="D19" t="s">
        <v>14</v>
      </c>
      <c r="E19">
        <v>100.0</v>
      </c>
      <c r="F19">
        <v>387.0</v>
      </c>
      <c r="G19" s="20">
        <v>0.05</v>
      </c>
      <c r="H19">
        <f>H18-F19-G19</f>
        <v>656.61</v>
      </c>
      <c r="I19" s="22">
        <v>3.87</v>
      </c>
      <c r="J19" s="22">
        <v>3.87</v>
      </c>
      <c r="K19" s="22">
        <v>3.99</v>
      </c>
      <c r="L19" s="22">
        <v>3.75</v>
      </c>
      <c r="M19">
        <f>IF(D19="买入",((K19-I19)/(K19-L19)),IF(D19="卖出",(I19-L19)/(K19-L19),"未交易"))</f>
        <v>0.5</v>
      </c>
      <c r="N19" s="22">
        <v>100.0</v>
      </c>
      <c r="O19">
        <f>N19*J19</f>
        <v>387.0</v>
      </c>
      <c r="P19">
        <f>H19+O19</f>
        <v>1043.6100000000001</v>
      </c>
      <c r="Q19">
        <f>P19-1000</f>
        <v>43.6099999999999</v>
      </c>
      <c r="R19">
        <f>Q19/1000</f>
        <v>0.0436099999999999</v>
      </c>
      <c r="S19">
        <f>S18+G19</f>
        <v>1.98</v>
      </c>
      <c r="T19">
        <f>S19/SUM(F2:F19)</f>
        <v>5.788475087631081E-4</v>
      </c>
      <c r="X19" t="s">
        <v>59</v>
      </c>
    </row>
    <row r="20" spans="8:8">
      <c r="A20">
        <v>2.0210727E7</v>
      </c>
      <c r="B20" s="30" t="s">
        <v>71</v>
      </c>
      <c r="C20" t="s">
        <v>58</v>
      </c>
      <c r="D20" t="s">
        <v>30</v>
      </c>
      <c r="E20" s="31">
        <v>0.0</v>
      </c>
      <c r="F20" s="32">
        <v>0.0</v>
      </c>
      <c r="G20" s="20">
        <v>0.0</v>
      </c>
      <c r="H20">
        <f>H19-F20-G20</f>
        <v>656.61</v>
      </c>
      <c r="I20" s="22"/>
      <c r="J20" s="22">
        <v>3.92</v>
      </c>
      <c r="K20" s="22"/>
      <c r="L20" s="22"/>
      <c r="M20" t="str">
        <f>IF(D20="买入",((K20-I20)/(K20-L20)),IF(D20="卖出",(I20-L20)/(K20-L20),"未交易"))</f>
        <v>未交易</v>
      </c>
      <c r="N20" s="22">
        <v>100.0</v>
      </c>
      <c r="O20">
        <f>N20*J20</f>
        <v>392.0</v>
      </c>
      <c r="P20">
        <f>H20+O20</f>
        <v>1048.6100000000001</v>
      </c>
      <c r="Q20">
        <f>P20-1000</f>
        <v>48.6099999999999</v>
      </c>
      <c r="R20">
        <f>Q20/1000</f>
        <v>0.0486099999999999</v>
      </c>
      <c r="S20">
        <f>S19+G20</f>
        <v>1.98</v>
      </c>
      <c r="T20">
        <f>S20/SUM(F2:F20)</f>
        <v>5.788475087631081E-4</v>
      </c>
      <c r="X20" t="s">
        <v>30</v>
      </c>
    </row>
    <row r="21" spans="8:8" ht="15.15">
      <c r="A21">
        <v>2.0210728E7</v>
      </c>
      <c r="B21" s="33" t="s">
        <v>71</v>
      </c>
      <c r="C21" t="s">
        <v>58</v>
      </c>
      <c r="D21" t="s">
        <v>35</v>
      </c>
      <c r="E21">
        <v>100.0</v>
      </c>
      <c r="F21">
        <v>372.0</v>
      </c>
      <c r="G21" s="20">
        <v>0.42</v>
      </c>
      <c r="H21">
        <f>H20+F21-G21</f>
        <v>1028.1899999999998</v>
      </c>
      <c r="I21" s="22">
        <v>3.7199999999999998</v>
      </c>
      <c r="J21" s="22">
        <v>3.65</v>
      </c>
      <c r="K21" s="22">
        <v>3.9</v>
      </c>
      <c r="L21" s="22">
        <v>3.63</v>
      </c>
      <c r="M21">
        <f>IF(D21="买入",((K21-I21)/(K21-L21)),IF(D21="卖出",(I21-L21)/(K21-L21),"未交易"))</f>
        <v>0.33333333333333276</v>
      </c>
      <c r="N21" s="22">
        <v>0.0</v>
      </c>
      <c r="O21">
        <f>N21*J21</f>
        <v>0.0</v>
      </c>
      <c r="P21">
        <f>H21+O21</f>
        <v>1028.19</v>
      </c>
      <c r="Q21">
        <f>P21-1000</f>
        <v>28.190000000000055</v>
      </c>
      <c r="R21">
        <f>Q21/1000</f>
        <v>0.028190000000000055</v>
      </c>
      <c r="S21">
        <f>S20+G21</f>
        <v>2.4</v>
      </c>
      <c r="T21">
        <f>S21/SUM(F2:F21)</f>
        <v>6.328129325869656E-4</v>
      </c>
      <c r="U21" t="s">
        <v>61</v>
      </c>
      <c r="V21">
        <f>F21-F19-G21-G19</f>
        <v>-15.47</v>
      </c>
      <c r="W21">
        <f>V21/(F19+G19+G21)</f>
        <v>-0.03992567166490309</v>
      </c>
      <c r="X21" t="s">
        <v>62</v>
      </c>
    </row>
    <row r="22" spans="8:8" ht="15.15">
      <c r="A22">
        <v>2.0210729E7</v>
      </c>
      <c r="B22" s="34" t="s">
        <v>70</v>
      </c>
      <c r="C22" t="s">
        <v>48</v>
      </c>
      <c r="D22" t="s">
        <v>14</v>
      </c>
      <c r="E22">
        <v>100.0</v>
      </c>
      <c r="F22">
        <f>I22*E22</f>
        <v>444.00000000000006</v>
      </c>
      <c r="G22" s="20">
        <v>0.06</v>
      </c>
      <c r="H22">
        <f>H21-F22-G22</f>
        <v>584.1300000000001</v>
      </c>
      <c r="I22" s="22">
        <v>4.44</v>
      </c>
      <c r="J22" s="22">
        <v>4.43</v>
      </c>
      <c r="K22" s="22">
        <v>4.52</v>
      </c>
      <c r="L22" s="22">
        <v>4.42</v>
      </c>
      <c r="M22">
        <f>IF(D22="买入",((K22-I22)/(K22-L22)),IF(D22="卖出",(I22-L22)/(K22-L22),"未交易"))</f>
        <v>0.7999999999999947</v>
      </c>
      <c r="N22" s="22">
        <v>100.0</v>
      </c>
      <c r="O22">
        <f>N22*J22</f>
        <v>443.0</v>
      </c>
      <c r="P22">
        <f>H22+O22</f>
        <v>1027.13</v>
      </c>
      <c r="Q22">
        <f>P22-1000</f>
        <v>27.13000000000011</v>
      </c>
      <c r="R22">
        <f>Q22/1000</f>
        <v>0.02713000000000011</v>
      </c>
      <c r="S22">
        <f>S21+G22</f>
        <v>2.46</v>
      </c>
      <c r="T22">
        <f>S22/SUM(F2:F22)</f>
        <v>5.80655668827996E-4</v>
      </c>
      <c r="V22"/>
      <c r="X22" t="s">
        <v>63</v>
      </c>
    </row>
    <row r="23" spans="8:8" ht="15.15">
      <c r="A23">
        <v>2.021073E7</v>
      </c>
      <c r="B23" s="35" t="s">
        <v>70</v>
      </c>
      <c r="C23" t="s">
        <v>48</v>
      </c>
      <c r="D23" t="s">
        <v>35</v>
      </c>
      <c r="E23">
        <v>100.0</v>
      </c>
      <c r="F23">
        <f>I23*E23</f>
        <v>448.00000000000006</v>
      </c>
      <c r="G23" s="20">
        <v>0.51</v>
      </c>
      <c r="H23">
        <f>H22+F23-G23</f>
        <v>1031.6200000000001</v>
      </c>
      <c r="I23" s="22">
        <v>4.48</v>
      </c>
      <c r="J23" s="22">
        <v>4.43</v>
      </c>
      <c r="K23" s="22">
        <v>4.49</v>
      </c>
      <c r="L23" s="22">
        <v>4.38</v>
      </c>
      <c r="M23">
        <f>IF(D23="买入",((K23-I23)/(K23-L23)),IF(D23="卖出",(I23-L23)/(K23-L23),"未交易"))</f>
        <v>0.9090909090909113</v>
      </c>
      <c r="N23" s="22">
        <v>0.0</v>
      </c>
      <c r="O23">
        <f>N23*J23</f>
        <v>0.0</v>
      </c>
      <c r="P23">
        <f>H23+O23</f>
        <v>1031.62</v>
      </c>
      <c r="Q23">
        <f>P23-1000</f>
        <v>31.61999999999989</v>
      </c>
      <c r="R23">
        <f>Q23/1000</f>
        <v>0.03161999999999989</v>
      </c>
      <c r="S23">
        <f>S22+G23</f>
        <v>2.9699999999999998</v>
      </c>
      <c r="T23">
        <f>S23/SUM(F2:F23)</f>
        <v>6.339935832164607E-4</v>
      </c>
      <c r="U23" t="s">
        <v>37</v>
      </c>
      <c r="V23">
        <f>F23-F22-G23-G21</f>
        <v>3.0700000000000003</v>
      </c>
      <c r="W23">
        <f>V23/(F22+G22+G23)</f>
        <v>0.006905549182355984</v>
      </c>
      <c r="X23" t="s">
        <v>65</v>
      </c>
    </row>
    <row r="24" spans="8:8" ht="15.15">
      <c r="A24"/>
      <c r="B24" s="36" t="s">
        <v>66</v>
      </c>
      <c r="C24" t="s">
        <v>72</v>
      </c>
      <c r="D24" t="s">
        <v>14</v>
      </c>
      <c r="E24">
        <v>100.0</v>
      </c>
      <c r="F24">
        <f>I24*E24</f>
        <v>784.0</v>
      </c>
      <c r="G24" s="20">
        <v>0.09</v>
      </c>
      <c r="H24">
        <f>H23-F24-G24</f>
        <v>247.53</v>
      </c>
      <c r="I24" s="22">
        <v>7.84</v>
      </c>
      <c r="J24" s="22">
        <v>7.91</v>
      </c>
      <c r="K24" s="22">
        <v>7.93</v>
      </c>
      <c r="L24" s="22">
        <v>7.79</v>
      </c>
      <c r="M24">
        <f>IF(D24="买入",((K24-I24)/(K24-L24)),IF(D24="卖出",(I24-L24)/(K24-L24),"未交易"))</f>
        <v>0.6428571428571433</v>
      </c>
      <c r="N24" s="22">
        <v>100.0</v>
      </c>
      <c r="O24">
        <f>N24*J24</f>
        <v>791.0</v>
      </c>
      <c r="P24">
        <f>H24+O24</f>
        <v>1038.53</v>
      </c>
      <c r="Q24">
        <f>P24-1000</f>
        <v>38.52999999999997</v>
      </c>
      <c r="R24">
        <f>Q24/1000</f>
        <v>0.038529999999999974</v>
      </c>
      <c r="S24">
        <f>S23+G24</f>
        <v>3.06</v>
      </c>
      <c r="T24">
        <f>S24/SUM(F2:F24)</f>
        <v>5.59559228247135E-4</v>
      </c>
      <c r="X24" t="s">
        <v>74</v>
      </c>
    </row>
    <row r="25" spans="8:8" ht="24.45">
      <c r="A25">
        <v>2.0210802E7</v>
      </c>
      <c r="B25" s="37" t="s">
        <v>77</v>
      </c>
      <c r="C25"/>
      <c r="D25" t="s">
        <v>30</v>
      </c>
      <c r="E25" s="38">
        <v>0.0</v>
      </c>
      <c r="F25">
        <f>I25*E25</f>
        <v>0.0</v>
      </c>
      <c r="G25" s="20">
        <v>0.0</v>
      </c>
      <c r="H25">
        <f>H24-F25-G25</f>
        <v>247.53</v>
      </c>
      <c r="I25" s="22"/>
      <c r="J25" s="22">
        <v>7.86</v>
      </c>
      <c r="K25" s="22"/>
      <c r="L25" s="22"/>
      <c r="M25" t="str">
        <f>IF(D25="买入",((K25-I25)/(K25-L25)),IF(D25="卖出",(I25-L25)/(K25-L25),"未交易"))</f>
        <v>未交易</v>
      </c>
      <c r="N25" s="22">
        <v>100.0</v>
      </c>
      <c r="O25">
        <f>N25*J25</f>
        <v>786.0</v>
      </c>
      <c r="P25">
        <f>H25+O25</f>
        <v>1033.53</v>
      </c>
      <c r="Q25">
        <f>P25-1000</f>
        <v>33.52999999999997</v>
      </c>
      <c r="R25">
        <f>Q25/1000</f>
        <v>0.03352999999999997</v>
      </c>
      <c r="S25">
        <f>S24+G25</f>
        <v>3.06</v>
      </c>
      <c r="T25">
        <f>S25/SUM(F2:F25)</f>
        <v>5.59559228247135E-4</v>
      </c>
      <c r="X25" t="s">
        <v>30</v>
      </c>
    </row>
    <row r="26" spans="8:8" ht="15.0" customFormat="1">
      <c r="A26">
        <v>2.0210803E7</v>
      </c>
      <c r="B26" s="37" t="s">
        <v>79</v>
      </c>
      <c r="C26"/>
      <c r="D26" t="s">
        <v>30</v>
      </c>
      <c r="E26" s="38">
        <v>0.0</v>
      </c>
      <c r="F26">
        <f>I26*E26</f>
        <v>0.0</v>
      </c>
      <c r="G26" s="20">
        <v>0.0</v>
      </c>
      <c r="H26">
        <f>H25-F26-G26</f>
        <v>247.53</v>
      </c>
      <c r="I26" s="22"/>
      <c r="J26" s="22">
        <v>7.92</v>
      </c>
      <c r="K26" s="22"/>
      <c r="L26" s="22"/>
      <c r="M26" t="str">
        <f>IF(D26="买入",((K26-I26)/(K26-L26)),IF(D26="卖出",(I26-L26)/(K26-L26),"未交易"))</f>
        <v>未交易</v>
      </c>
      <c r="N26" s="22">
        <v>100.0</v>
      </c>
      <c r="O26">
        <f>N26*J26</f>
        <v>792.0</v>
      </c>
      <c r="P26">
        <f>H26+O26</f>
        <v>1039.53</v>
      </c>
      <c r="Q26">
        <f>P26-1000</f>
        <v>39.52999999999997</v>
      </c>
      <c r="R26">
        <f>Q26/1000</f>
        <v>0.039529999999999975</v>
      </c>
      <c r="S26">
        <f>S25+G26</f>
        <v>3.06</v>
      </c>
      <c r="T26">
        <f>S26/SUM(F2:F26)</f>
        <v>5.59559228247135E-4</v>
      </c>
      <c r="X26" t="s">
        <v>30</v>
      </c>
    </row>
    <row r="27" spans="8:8">
      <c r="A27">
        <v>2.0210804E7</v>
      </c>
      <c r="B27" s="37" t="s">
        <v>79</v>
      </c>
      <c r="C27"/>
      <c r="D27" t="s">
        <v>30</v>
      </c>
      <c r="E27" s="38">
        <v>0.0</v>
      </c>
      <c r="F27">
        <f>I27*E27</f>
        <v>0.0</v>
      </c>
      <c r="G27" s="20">
        <v>0.0</v>
      </c>
      <c r="H27">
        <f>H26-F27-G27</f>
        <v>247.53</v>
      </c>
      <c r="I27" s="22"/>
      <c r="J27" s="22">
        <v>7.88</v>
      </c>
      <c r="K27" s="22"/>
      <c r="L27" s="22"/>
      <c r="M27" t="str">
        <f>IF(D27="买入",((K27-I27)/(K27-L27)),IF(D27="卖出",(I27-L27)/(K27-L27),"未交易"))</f>
        <v>未交易</v>
      </c>
      <c r="N27" s="22">
        <v>100.0</v>
      </c>
      <c r="O27">
        <f>N27*J27</f>
        <v>788.0</v>
      </c>
      <c r="P27">
        <f>H27+O27</f>
        <v>1035.53</v>
      </c>
      <c r="Q27">
        <f>P27-1000</f>
        <v>35.52999999999997</v>
      </c>
      <c r="R27">
        <f>Q27/1000</f>
        <v>0.03552999999999997</v>
      </c>
      <c r="S27">
        <f>S26+G27</f>
        <v>3.06</v>
      </c>
      <c r="T27">
        <f>S27/SUM(F2:F27)</f>
        <v>5.59559228247135E-4</v>
      </c>
      <c r="X27" t="s">
        <v>30</v>
      </c>
    </row>
    <row r="28" spans="8:8">
      <c r="A28">
        <v>2.0210805E7</v>
      </c>
      <c r="B28" s="37" t="s">
        <v>79</v>
      </c>
      <c r="C28"/>
      <c r="D28" t="s">
        <v>30</v>
      </c>
      <c r="E28" s="38">
        <v>0.0</v>
      </c>
      <c r="F28">
        <f>I28*E28</f>
        <v>0.0</v>
      </c>
      <c r="G28" s="20">
        <v>0.0</v>
      </c>
      <c r="H28">
        <f>H27-F28-G28</f>
        <v>247.53</v>
      </c>
      <c r="I28" s="22"/>
      <c r="J28" s="22">
        <v>7.77</v>
      </c>
      <c r="K28" s="22"/>
      <c r="L28" s="22"/>
      <c r="M28" t="str">
        <f>IF(D28="买入",((K28-I28)/(K28-L28)),IF(D28="卖出",(I28-L28)/(K28-L28),"未交易"))</f>
        <v>未交易</v>
      </c>
      <c r="N28" s="22">
        <v>100.0</v>
      </c>
      <c r="O28">
        <f>N28*J28</f>
        <v>777.0</v>
      </c>
      <c r="P28">
        <f>H28+O28</f>
        <v>1024.53</v>
      </c>
      <c r="Q28">
        <f>P28-1000</f>
        <v>24.529999999999973</v>
      </c>
      <c r="R28">
        <f>Q28/1000</f>
        <v>0.024529999999999972</v>
      </c>
      <c r="S28">
        <f>S27+G28</f>
        <v>3.06</v>
      </c>
      <c r="T28">
        <f>S28/SUM(F2:F28)</f>
        <v>5.59559228247135E-4</v>
      </c>
      <c r="X28" t="s">
        <v>30</v>
      </c>
    </row>
    <row r="29" spans="8:8">
      <c r="A29">
        <v>2.0210806E7</v>
      </c>
      <c r="B29" s="37" t="s">
        <v>79</v>
      </c>
      <c r="C29"/>
      <c r="D29" t="s">
        <v>30</v>
      </c>
      <c r="E29" s="38">
        <v>0.0</v>
      </c>
      <c r="F29">
        <f>I29*E29</f>
        <v>0.0</v>
      </c>
      <c r="G29" s="20">
        <v>0.0</v>
      </c>
      <c r="H29">
        <f>H28-F29-G29</f>
        <v>247.53</v>
      </c>
      <c r="I29" s="22"/>
      <c r="J29" s="22">
        <v>7.72</v>
      </c>
      <c r="K29" s="22"/>
      <c r="L29" s="22"/>
      <c r="M29" t="str">
        <f>IF(D29="买入",((K29-I29)/(K29-L29)),IF(D29="卖出",(I29-L29)/(K29-L29),"未交易"))</f>
        <v>未交易</v>
      </c>
      <c r="N29" s="22">
        <v>100.0</v>
      </c>
      <c r="O29">
        <f>N29*J29</f>
        <v>772.0</v>
      </c>
      <c r="P29">
        <f>H29+O29</f>
        <v>1019.53</v>
      </c>
      <c r="Q29">
        <f>P29-1000</f>
        <v>19.529999999999973</v>
      </c>
      <c r="R29">
        <f>Q29/1000</f>
        <v>0.01952999999999997</v>
      </c>
      <c r="S29">
        <f>S28+G29</f>
        <v>3.06</v>
      </c>
      <c r="T29">
        <f>S29/SUM(F2:F29)</f>
        <v>5.59559228247135E-4</v>
      </c>
      <c r="X29" t="s">
        <v>30</v>
      </c>
    </row>
    <row r="30" spans="8:8">
      <c r="A30">
        <v>2.0210809E7</v>
      </c>
      <c r="B30" s="37" t="s">
        <v>79</v>
      </c>
      <c r="C30"/>
      <c r="D30" t="s">
        <v>30</v>
      </c>
      <c r="E30" s="38">
        <v>0.0</v>
      </c>
      <c r="F30">
        <f>I30*E30</f>
        <v>0.0</v>
      </c>
      <c r="G30" s="20">
        <v>0.0</v>
      </c>
      <c r="H30">
        <f>H29-F30-G30</f>
        <v>247.53</v>
      </c>
      <c r="I30" s="22"/>
      <c r="J30" s="22">
        <v>7.77</v>
      </c>
      <c r="K30" s="22"/>
      <c r="L30" s="22"/>
      <c r="M30" t="str">
        <f>IF(D30="买入",((K30-I30)/(K30-L30)),IF(D30="卖出",(I30-L30)/(K30-L30),"未交易"))</f>
        <v>未交易</v>
      </c>
      <c r="N30" s="22">
        <v>100.0</v>
      </c>
      <c r="O30">
        <f>N30*J30</f>
        <v>777.0</v>
      </c>
      <c r="P30">
        <f>H30+O30</f>
        <v>1024.53</v>
      </c>
      <c r="Q30">
        <f>P30-1000</f>
        <v>24.529999999999973</v>
      </c>
      <c r="R30">
        <f>Q30/1000</f>
        <v>0.024529999999999972</v>
      </c>
      <c r="S30">
        <f>S29+G30</f>
        <v>3.06</v>
      </c>
      <c r="T30">
        <f>S30/SUM(F2:F30)</f>
        <v>5.59559228247135E-4</v>
      </c>
      <c r="X30" t="s">
        <v>30</v>
      </c>
    </row>
    <row r="31" spans="8:8" ht="15.15">
      <c r="A31">
        <v>2.021081E7</v>
      </c>
      <c r="B31" s="37" t="s">
        <v>79</v>
      </c>
      <c r="C31"/>
      <c r="D31" t="s">
        <v>35</v>
      </c>
      <c r="E31">
        <v>100.0</v>
      </c>
      <c r="F31">
        <f>I31*E31</f>
        <v>806.0</v>
      </c>
      <c r="G31" s="20">
        <v>0.89</v>
      </c>
      <c r="H31">
        <f>H30+F31-G31</f>
        <v>1052.6399999999999</v>
      </c>
      <c r="I31" s="22">
        <v>8.06</v>
      </c>
      <c r="J31" s="22">
        <v>8.16</v>
      </c>
      <c r="K31" s="22">
        <v>8.17</v>
      </c>
      <c r="L31" s="22">
        <v>7.72</v>
      </c>
      <c r="M31">
        <f>IF(D31="买入",((K31-I31)/(K31-L31)),IF(D31="卖出",(I31-L31)/(K31-L31),"未交易"))</f>
        <v>0.7555555555555569</v>
      </c>
      <c r="N31" s="22">
        <v>0.0</v>
      </c>
      <c r="O31">
        <f>N31*J31</f>
        <v>0.0</v>
      </c>
      <c r="P31">
        <f>H31+O31</f>
        <v>1052.64</v>
      </c>
      <c r="Q31">
        <f>P31-1000</f>
        <v>52.6400000000001</v>
      </c>
      <c r="R31">
        <f>Q31/1000</f>
        <v>0.0526400000000001</v>
      </c>
      <c r="S31">
        <f>S30+G31</f>
        <v>3.95</v>
      </c>
      <c r="T31">
        <f>S31/SUM(F2:F31)</f>
        <v>6.295232039065501E-4</v>
      </c>
      <c r="U31" t="s">
        <v>37</v>
      </c>
      <c r="V31">
        <f>F31-F24-G31-G24</f>
        <v>21.02</v>
      </c>
      <c r="W31">
        <f>V31/(F24+G24+G31)</f>
        <v>0.02677775229942164</v>
      </c>
      <c r="X31" t="s">
        <v>81</v>
      </c>
    </row>
    <row r="32" spans="8:8" ht="15.15">
      <c r="A32">
        <v>2.0210811E7</v>
      </c>
      <c r="B32" s="36" t="s">
        <v>82</v>
      </c>
      <c r="C32" t="s">
        <v>83</v>
      </c>
      <c r="D32" t="s">
        <v>14</v>
      </c>
      <c r="E32">
        <v>100.0</v>
      </c>
      <c r="F32">
        <f>I32*E32</f>
        <v>380.0</v>
      </c>
      <c r="G32" s="20">
        <v>0.05</v>
      </c>
      <c r="H32">
        <f>H31-F32-G32</f>
        <v>672.59</v>
      </c>
      <c r="I32" s="22">
        <v>3.8</v>
      </c>
      <c r="J32" s="22">
        <v>3.79</v>
      </c>
      <c r="K32" s="22">
        <v>3.84</v>
      </c>
      <c r="L32" s="22">
        <v>3.74</v>
      </c>
      <c r="M32">
        <f>IF(D32="买入",((K32-I32)/(K32-L32)),IF(D32="卖出",(I32-L32)/(K32-L32),"未交易"))</f>
        <v>0.4000000000000018</v>
      </c>
      <c r="N32" s="22">
        <v>100.0</v>
      </c>
      <c r="O32">
        <f>N32*J32</f>
        <v>379.0</v>
      </c>
      <c r="P32">
        <f>H32+O32</f>
        <v>1051.5900000000001</v>
      </c>
      <c r="Q32">
        <f>P32-1000</f>
        <v>51.58999999999992</v>
      </c>
      <c r="R32">
        <f>Q32/1000</f>
        <v>0.05158999999999992</v>
      </c>
      <c r="S32">
        <f>S31+G32</f>
        <v>4.0</v>
      </c>
      <c r="T32">
        <f>S32/SUM(F2:F32)</f>
        <v>6.010888724925202E-4</v>
      </c>
      <c r="U32"/>
      <c r="V32"/>
      <c r="W32"/>
      <c r="X32" t="s">
        <v>84</v>
      </c>
    </row>
    <row r="33" spans="8:8">
      <c r="A33">
        <v>2.0210812E7</v>
      </c>
      <c r="B33" s="36" t="s">
        <v>82</v>
      </c>
      <c r="C33" t="s">
        <v>83</v>
      </c>
      <c r="D33" t="s">
        <v>30</v>
      </c>
      <c r="E33">
        <v>0.0</v>
      </c>
      <c r="F33">
        <f>I33*E33</f>
        <v>0.0</v>
      </c>
      <c r="G33" s="20">
        <v>0.0</v>
      </c>
      <c r="H33">
        <f>H32-F33-G33</f>
        <v>672.59</v>
      </c>
      <c r="I33" s="22"/>
      <c r="J33" s="22">
        <v>3.79</v>
      </c>
      <c r="K33" s="22"/>
      <c r="L33" s="22"/>
      <c r="M33" t="str">
        <f>IF(D33="买入",((K33-I33)/(K33-L33)),IF(D33="卖出",(I33-L33)/(K33-L33),"未交易"))</f>
        <v>未交易</v>
      </c>
      <c r="N33" s="22">
        <v>100.0</v>
      </c>
      <c r="O33">
        <f>N33*J33</f>
        <v>379.0</v>
      </c>
      <c r="P33">
        <f>H33+O33</f>
        <v>1051.5900000000001</v>
      </c>
      <c r="Q33">
        <f>P33-1000</f>
        <v>51.58999999999992</v>
      </c>
      <c r="R33">
        <f>Q33/1000</f>
        <v>0.05158999999999992</v>
      </c>
      <c r="S33">
        <f>S32+G33</f>
        <v>4.0</v>
      </c>
      <c r="T33">
        <f>S33/SUM(F2:F33)</f>
        <v>6.010888724925202E-4</v>
      </c>
      <c r="U33"/>
      <c r="V33"/>
      <c r="W33"/>
      <c r="X33" t="s">
        <v>30</v>
      </c>
    </row>
    <row r="34" spans="8:8">
      <c r="A34">
        <v>2.0210813E7</v>
      </c>
      <c r="B34" s="36" t="s">
        <v>82</v>
      </c>
      <c r="C34" t="s">
        <v>83</v>
      </c>
      <c r="D34" t="s">
        <v>30</v>
      </c>
      <c r="E34">
        <v>0.0</v>
      </c>
      <c r="F34">
        <f>I34*E34</f>
        <v>0.0</v>
      </c>
      <c r="G34" s="20">
        <v>0.0</v>
      </c>
      <c r="H34">
        <f>H33-F34-G34</f>
        <v>672.59</v>
      </c>
      <c r="I34" s="22"/>
      <c r="J34" s="22">
        <v>3.7800000000000002</v>
      </c>
      <c r="K34" s="22"/>
      <c r="L34" s="22"/>
      <c r="M34" t="str">
        <f>IF(D34="买入",((K34-I34)/(K34-L34)),IF(D34="卖出",(I34-L34)/(K34-L34),"未交易"))</f>
        <v>未交易</v>
      </c>
      <c r="N34" s="22">
        <v>100.0</v>
      </c>
      <c r="O34">
        <f>N34*J34</f>
        <v>378.0</v>
      </c>
      <c r="P34">
        <f>H34+O34</f>
        <v>1050.5900000000001</v>
      </c>
      <c r="Q34">
        <f>P34-1000</f>
        <v>50.58999999999992</v>
      </c>
      <c r="R34">
        <f>Q34/1000</f>
        <v>0.05058999999999992</v>
      </c>
      <c r="S34">
        <f>S33+G34</f>
        <v>4.0</v>
      </c>
      <c r="T34">
        <f>S34/SUM(F2:F34)</f>
        <v>6.010888724925202E-4</v>
      </c>
      <c r="U34"/>
      <c r="V34"/>
      <c r="W34"/>
      <c r="X34" t="s">
        <v>30</v>
      </c>
    </row>
    <row r="35" spans="8:8">
      <c r="A35">
        <v>2.0210816E7</v>
      </c>
      <c r="B35" s="36" t="s">
        <v>85</v>
      </c>
      <c r="C35" t="s">
        <v>83</v>
      </c>
      <c r="D35" t="s">
        <v>30</v>
      </c>
      <c r="E35">
        <v>0.0</v>
      </c>
      <c r="F35">
        <f>I35*E35</f>
        <v>0.0</v>
      </c>
      <c r="G35" s="20">
        <v>0.0</v>
      </c>
      <c r="H35">
        <f>H34-F35-G35</f>
        <v>672.59</v>
      </c>
      <c r="I35" s="22"/>
      <c r="J35" s="22">
        <v>3.77</v>
      </c>
      <c r="K35" s="22"/>
      <c r="L35" s="22"/>
      <c r="M35" t="str">
        <f>IF(D35="买入",((K35-I35)/(K35-L35)),IF(D35="卖出",(I35-L35)/(K35-L35),"未交易"))</f>
        <v>未交易</v>
      </c>
      <c r="N35" s="22">
        <v>100.0</v>
      </c>
      <c r="O35">
        <f>N35*J35</f>
        <v>377.0</v>
      </c>
      <c r="P35">
        <f>H35+O35</f>
        <v>1049.5900000000001</v>
      </c>
      <c r="Q35">
        <f>P35-1000</f>
        <v>49.58999999999992</v>
      </c>
      <c r="R35">
        <f>Q35/1000</f>
        <v>0.04958999999999992</v>
      </c>
      <c r="S35">
        <f>S34+G35</f>
        <v>4.0</v>
      </c>
      <c r="T35">
        <f>S35/SUM(F1:F35)</f>
        <v>6.010888724925202E-4</v>
      </c>
      <c r="U35"/>
      <c r="V35"/>
      <c r="W35"/>
      <c r="X35" t="s">
        <v>30</v>
      </c>
    </row>
    <row r="36" spans="8:8">
      <c r="A36">
        <v>2.0210817E7</v>
      </c>
      <c r="B36" s="36" t="s">
        <v>85</v>
      </c>
      <c r="C36" t="s">
        <v>83</v>
      </c>
      <c r="D36" t="s">
        <v>30</v>
      </c>
      <c r="E36">
        <v>0.0</v>
      </c>
      <c r="F36">
        <f>I36*E36</f>
        <v>0.0</v>
      </c>
      <c r="G36" s="20">
        <v>0.0</v>
      </c>
      <c r="H36">
        <f>H35-F36-G36</f>
        <v>672.59</v>
      </c>
      <c r="I36" s="22"/>
      <c r="J36" s="22">
        <v>3.73</v>
      </c>
      <c r="K36" s="22"/>
      <c r="L36" s="22"/>
      <c r="M36" t="str">
        <f>IF(D36="买入",((K36-I36)/(K36-L36)),IF(D36="卖出",(I36-L36)/(K36-L36),"未交易"))</f>
        <v>未交易</v>
      </c>
      <c r="N36" s="22">
        <v>100.0</v>
      </c>
      <c r="O36">
        <f>N36*J36</f>
        <v>373.0</v>
      </c>
      <c r="P36">
        <f>H36+O36</f>
        <v>1045.5900000000001</v>
      </c>
      <c r="Q36">
        <f>P36-1000</f>
        <v>45.58999999999992</v>
      </c>
      <c r="R36">
        <f>Q36/1000</f>
        <v>0.045589999999999915</v>
      </c>
      <c r="S36">
        <f>S35+G36</f>
        <v>4.0</v>
      </c>
      <c r="T36">
        <f>S36/SUM(F1:F36)</f>
        <v>6.010888724925202E-4</v>
      </c>
      <c r="U36"/>
      <c r="V36"/>
      <c r="W36"/>
      <c r="X36" t="s">
        <v>30</v>
      </c>
    </row>
    <row r="37" spans="8:8">
      <c r="A37">
        <v>2.0210818E7</v>
      </c>
      <c r="B37" s="36" t="s">
        <v>85</v>
      </c>
      <c r="C37" t="s">
        <v>83</v>
      </c>
      <c r="D37" t="s">
        <v>30</v>
      </c>
      <c r="E37">
        <v>0.0</v>
      </c>
      <c r="F37">
        <f>I37*E37</f>
        <v>0.0</v>
      </c>
      <c r="G37" s="20">
        <v>0.0</v>
      </c>
      <c r="H37">
        <f>H36-F37-G37</f>
        <v>672.59</v>
      </c>
      <c r="I37" s="22"/>
      <c r="J37" s="22">
        <v>3.73</v>
      </c>
      <c r="K37" s="22"/>
      <c r="L37" s="22"/>
      <c r="M37" t="str">
        <f>IF(D37="买入",((K37-I37)/(K37-L37)),IF(D37="卖出",(I37-L37)/(K37-L37),"未交易"))</f>
        <v>未交易</v>
      </c>
      <c r="N37" s="22">
        <v>100.0</v>
      </c>
      <c r="O37">
        <f>N37*J37</f>
        <v>373.0</v>
      </c>
      <c r="P37">
        <f>H37+O37</f>
        <v>1045.5900000000001</v>
      </c>
      <c r="Q37">
        <f>P37-1000</f>
        <v>45.58999999999992</v>
      </c>
      <c r="R37">
        <f>Q37/1000</f>
        <v>0.045589999999999915</v>
      </c>
      <c r="S37">
        <f>S36+G37</f>
        <v>4.0</v>
      </c>
      <c r="T37">
        <f>S37/SUM(F1:F37)</f>
        <v>6.010888724925202E-4</v>
      </c>
      <c r="U37"/>
      <c r="V37"/>
      <c r="W37"/>
      <c r="X37" t="s">
        <v>30</v>
      </c>
    </row>
    <row r="38" spans="8:8">
      <c r="A38">
        <v>2.0210819E7</v>
      </c>
      <c r="B38" s="36" t="s">
        <v>85</v>
      </c>
      <c r="C38" t="s">
        <v>83</v>
      </c>
      <c r="D38" t="s">
        <v>30</v>
      </c>
      <c r="E38">
        <v>0.0</v>
      </c>
      <c r="F38">
        <f>I38*E38</f>
        <v>0.0</v>
      </c>
      <c r="G38" s="20">
        <v>0.0</v>
      </c>
      <c r="H38">
        <f>H37-F38-G38</f>
        <v>672.59</v>
      </c>
      <c r="I38" s="22"/>
      <c r="J38" s="22">
        <v>3.67</v>
      </c>
      <c r="K38" s="22"/>
      <c r="L38" s="22"/>
      <c r="M38" t="str">
        <f>IF(D38="买入",((K38-I38)/(K38-L38)),IF(D38="卖出",(I38-L38)/(K38-L38),"未交易"))</f>
        <v>未交易</v>
      </c>
      <c r="N38" s="22">
        <v>100.0</v>
      </c>
      <c r="O38">
        <f>N38*J38</f>
        <v>367.0</v>
      </c>
      <c r="P38">
        <f>H38+O38</f>
        <v>1039.5900000000001</v>
      </c>
      <c r="Q38">
        <f>P38-1000</f>
        <v>39.58999999999992</v>
      </c>
      <c r="R38">
        <f>Q38/1000</f>
        <v>0.03958999999999992</v>
      </c>
      <c r="S38">
        <f>S37+G38</f>
        <v>4.0</v>
      </c>
      <c r="T38">
        <f>S38/SUM(F1:F38)</f>
        <v>6.010888724925202E-4</v>
      </c>
      <c r="U38"/>
      <c r="V38"/>
      <c r="W38"/>
      <c r="X38" t="s">
        <v>30</v>
      </c>
    </row>
    <row r="39" spans="8:8">
      <c r="A39">
        <v>2.021082E7</v>
      </c>
      <c r="B39" s="36" t="s">
        <v>85</v>
      </c>
      <c r="C39" t="s">
        <v>83</v>
      </c>
      <c r="D39" t="s">
        <v>30</v>
      </c>
      <c r="E39">
        <v>0.0</v>
      </c>
      <c r="F39">
        <f>I39*E39</f>
        <v>0.0</v>
      </c>
      <c r="G39" s="20">
        <v>0.0</v>
      </c>
      <c r="H39">
        <f>H38-F39-G39</f>
        <v>672.59</v>
      </c>
      <c r="I39" s="22"/>
      <c r="J39" s="22">
        <v>3.7</v>
      </c>
      <c r="K39" s="22"/>
      <c r="L39" s="22"/>
      <c r="M39" t="str">
        <f>IF(D39="买入",((K39-I39)/(K39-L39)),IF(D39="卖出",(I39-L39)/(K39-L39),"未交易"))</f>
        <v>未交易</v>
      </c>
      <c r="N39" s="22">
        <v>100.0</v>
      </c>
      <c r="O39">
        <f>N39*J39</f>
        <v>370.0</v>
      </c>
      <c r="P39">
        <f>H39+O39</f>
        <v>1042.5900000000001</v>
      </c>
      <c r="Q39">
        <f>P39-1000</f>
        <v>42.58999999999992</v>
      </c>
      <c r="R39">
        <f>Q39/1000</f>
        <v>0.04258999999999992</v>
      </c>
      <c r="S39">
        <f>S38+G39</f>
        <v>4.0</v>
      </c>
      <c r="T39">
        <f>S39/SUM(F1:F39)</f>
        <v>6.010888724925202E-4</v>
      </c>
      <c r="U39"/>
      <c r="V39"/>
      <c r="W39"/>
      <c r="X39" t="s">
        <v>30</v>
      </c>
    </row>
    <row r="40" spans="8:8">
      <c r="A40">
        <v>2.0210823E7</v>
      </c>
      <c r="B40" s="36" t="s">
        <v>85</v>
      </c>
      <c r="C40" t="s">
        <v>83</v>
      </c>
      <c r="D40" t="s">
        <v>30</v>
      </c>
      <c r="E40">
        <v>0.0</v>
      </c>
      <c r="F40">
        <f>I40*E40</f>
        <v>0.0</v>
      </c>
      <c r="G40" s="20">
        <v>0.0</v>
      </c>
      <c r="H40">
        <f>H39-F40-G40</f>
        <v>672.59</v>
      </c>
      <c r="I40" s="22"/>
      <c r="J40" s="22">
        <v>3.71</v>
      </c>
      <c r="K40" s="22"/>
      <c r="L40" s="22"/>
      <c r="M40" t="str">
        <f>IF(D40="买入",((K40-I40)/(K40-L40)),IF(D40="卖出",(I40-L40)/(K40-L40),"未交易"))</f>
        <v>未交易</v>
      </c>
      <c r="N40" s="22">
        <v>100.0</v>
      </c>
      <c r="O40">
        <f>N40*J40</f>
        <v>371.0</v>
      </c>
      <c r="P40">
        <f>H40+O40</f>
        <v>1043.5900000000001</v>
      </c>
      <c r="Q40">
        <f>P40-1000</f>
        <v>43.58999999999992</v>
      </c>
      <c r="R40">
        <f>Q40/1000</f>
        <v>0.04358999999999992</v>
      </c>
      <c r="S40">
        <f>S39+G40</f>
        <v>4.0</v>
      </c>
      <c r="T40">
        <f>S40/SUM(F1:F40)</f>
        <v>6.010888724925202E-4</v>
      </c>
      <c r="U40"/>
      <c r="V40"/>
      <c r="W40"/>
      <c r="X40" t="s">
        <v>30</v>
      </c>
    </row>
    <row r="41" spans="8:8">
      <c r="A41">
        <v>2.0210824E7</v>
      </c>
      <c r="B41" s="36" t="s">
        <v>85</v>
      </c>
      <c r="C41" t="s">
        <v>83</v>
      </c>
      <c r="D41" t="s">
        <v>30</v>
      </c>
      <c r="E41">
        <v>0.0</v>
      </c>
      <c r="F41">
        <f>I41*E41</f>
        <v>0.0</v>
      </c>
      <c r="G41" s="20">
        <v>0.0</v>
      </c>
      <c r="H41">
        <f>H40-F41-G41</f>
        <v>672.59</v>
      </c>
      <c r="I41" s="22"/>
      <c r="J41" s="22">
        <v>3.71</v>
      </c>
      <c r="K41" s="22"/>
      <c r="L41" s="22"/>
      <c r="M41" t="str">
        <f>IF(D41="买入",((K41-I41)/(K41-L41)),IF(D41="卖出",(I41-L41)/(K41-L41),"未交易"))</f>
        <v>未交易</v>
      </c>
      <c r="N41" s="22">
        <v>100.0</v>
      </c>
      <c r="O41">
        <f>N41*J41</f>
        <v>371.0</v>
      </c>
      <c r="P41">
        <f>H41+O41</f>
        <v>1043.5900000000001</v>
      </c>
      <c r="Q41">
        <f>P41-1000</f>
        <v>43.58999999999992</v>
      </c>
      <c r="R41">
        <f>Q41/1000</f>
        <v>0.04358999999999992</v>
      </c>
      <c r="S41">
        <f>S40+G41</f>
        <v>4.0</v>
      </c>
      <c r="T41">
        <f>S41/SUM(F1:F41)</f>
        <v>6.010888724925202E-4</v>
      </c>
      <c r="U41"/>
      <c r="V41"/>
      <c r="W41"/>
      <c r="X41" t="s">
        <v>30</v>
      </c>
    </row>
    <row r="42" spans="8:8" ht="15.15">
      <c r="A42">
        <v>2.0210825E7</v>
      </c>
      <c r="B42" s="37">
        <v>600659.0</v>
      </c>
      <c r="C42" t="s">
        <v>83</v>
      </c>
      <c r="D42" t="s">
        <v>35</v>
      </c>
      <c r="E42">
        <v>100.0</v>
      </c>
      <c r="F42">
        <f>I42*E42</f>
        <v>370.0</v>
      </c>
      <c r="G42" s="20">
        <v>0.42</v>
      </c>
      <c r="H42">
        <f>H41+F42-G42</f>
        <v>1042.1699999999998</v>
      </c>
      <c r="I42" s="22">
        <v>3.7</v>
      </c>
      <c r="J42" s="22">
        <v>3.74</v>
      </c>
      <c r="K42" s="22">
        <v>3.74</v>
      </c>
      <c r="L42" s="22">
        <v>3.68</v>
      </c>
      <c r="M42">
        <f>IF(D42="买入",((K42-I42)/(K42-L42)),IF(D42="卖出",(I42-L42)/(K42-L42),"未交易"))</f>
        <v>0.3333333333333333</v>
      </c>
      <c r="N42" s="22">
        <v>0.0</v>
      </c>
      <c r="O42">
        <f>N42*J42</f>
        <v>0.0</v>
      </c>
      <c r="P42">
        <f>H42+O42</f>
        <v>1042.17</v>
      </c>
      <c r="Q42">
        <f>P42-1000</f>
        <v>42.17000000000007</v>
      </c>
      <c r="R42">
        <f>Q42/1000</f>
        <v>0.042170000000000075</v>
      </c>
      <c r="S42">
        <f>S41+G42</f>
        <v>4.42</v>
      </c>
      <c r="T42">
        <f>S42/SUM(F1:F42)</f>
        <v>6.292182177180447E-4</v>
      </c>
      <c r="U42" t="s">
        <v>61</v>
      </c>
      <c r="V42">
        <f>F42-F32-G42-G32</f>
        <v>-10.47</v>
      </c>
      <c r="W42">
        <f>V42/(F32+G32+G42)</f>
        <v>-0.027518595421452414</v>
      </c>
      <c r="X42" t="s">
        <v>86</v>
      </c>
    </row>
    <row r="43" spans="8:8" ht="15.15">
      <c r="A43"/>
      <c r="B43" s="36" t="s">
        <v>87</v>
      </c>
      <c r="C43" t="s">
        <v>88</v>
      </c>
      <c r="D43" t="s">
        <v>14</v>
      </c>
      <c r="E43">
        <v>100.0</v>
      </c>
      <c r="F43">
        <f>I43*E43</f>
        <v>723.0</v>
      </c>
      <c r="G43" s="20">
        <v>0.08</v>
      </c>
      <c r="H43">
        <f>H42-F43-G43</f>
        <v>319.09000000000003</v>
      </c>
      <c r="I43" s="22">
        <v>7.23</v>
      </c>
      <c r="J43" s="22">
        <v>7.26</v>
      </c>
      <c r="K43" s="22">
        <v>7.29</v>
      </c>
      <c r="L43" s="22">
        <v>7.22</v>
      </c>
      <c r="M43">
        <f>IF(D43="买入",((K43-I43)/(K43-L43)),IF(D43="卖出",(I43-L43)/(K43-L43),"未交易"))</f>
        <v>0.8571428571428481</v>
      </c>
      <c r="N43" s="22">
        <v>100.0</v>
      </c>
      <c r="O43">
        <f>N43*J43</f>
        <v>726.0</v>
      </c>
      <c r="P43">
        <f>H43+O43</f>
        <v>1045.09</v>
      </c>
      <c r="Q43">
        <f>P43-1000</f>
        <v>45.08999999999992</v>
      </c>
      <c r="R43">
        <f>Q43/1000</f>
        <v>0.045089999999999915</v>
      </c>
      <c r="S43">
        <f>S42+G43</f>
        <v>4.5</v>
      </c>
      <c r="T43">
        <f>S43/SUM(F1:F43)</f>
        <v>5.808257793713916E-4</v>
      </c>
      <c r="U43"/>
      <c r="V43"/>
      <c r="W43"/>
      <c r="X43" t="s">
        <v>89</v>
      </c>
    </row>
    <row r="44" spans="8:8">
      <c r="A44">
        <v>2.0210826E7</v>
      </c>
      <c r="B44" s="36" t="s">
        <v>87</v>
      </c>
      <c r="C44" t="s">
        <v>88</v>
      </c>
      <c r="D44" t="s">
        <v>30</v>
      </c>
      <c r="E44">
        <v>0.0</v>
      </c>
      <c r="F44">
        <f>I44*E44</f>
        <v>0.0</v>
      </c>
      <c r="G44" s="20">
        <v>0.0</v>
      </c>
      <c r="H44">
        <f>H43-F44-G44</f>
        <v>319.09</v>
      </c>
      <c r="I44" s="22"/>
      <c r="J44" s="22">
        <v>7.21</v>
      </c>
      <c r="K44" s="22"/>
      <c r="L44" s="22"/>
      <c r="M44" t="str">
        <f>IF(D44="买入",((K44-I44)/(K44-L44)),IF(D44="卖出",(I44-L44)/(K44-L44),"未交易"))</f>
        <v>未交易</v>
      </c>
      <c r="N44" s="22">
        <v>100.0</v>
      </c>
      <c r="O44">
        <f>N44*J44</f>
        <v>721.0</v>
      </c>
      <c r="P44">
        <f>H44+O44</f>
        <v>1040.09</v>
      </c>
      <c r="Q44">
        <f>P44-1000</f>
        <v>40.08999999999992</v>
      </c>
      <c r="R44">
        <f>Q44/1000</f>
        <v>0.04008999999999992</v>
      </c>
      <c r="S44">
        <f>S43+G44</f>
        <v>4.5</v>
      </c>
      <c r="T44">
        <f>S44/SUM(F1:F44)</f>
        <v>5.808257793713916E-4</v>
      </c>
      <c r="U44"/>
      <c r="V44"/>
      <c r="W44"/>
      <c r="X44" t="s">
        <v>30</v>
      </c>
    </row>
    <row r="45" spans="8:8">
      <c r="A45">
        <v>2.0210827E7</v>
      </c>
      <c r="B45" s="36" t="s">
        <v>87</v>
      </c>
      <c r="C45" t="s">
        <v>88</v>
      </c>
      <c r="D45" t="s">
        <v>30</v>
      </c>
      <c r="E45">
        <v>0.0</v>
      </c>
      <c r="F45">
        <f>I45*E45</f>
        <v>0.0</v>
      </c>
      <c r="G45" s="20">
        <v>0.0</v>
      </c>
      <c r="H45">
        <f>H44-F45-G45</f>
        <v>319.09</v>
      </c>
      <c r="I45" s="22"/>
      <c r="J45" s="22">
        <v>7.17</v>
      </c>
      <c r="K45" s="22"/>
      <c r="L45" s="22"/>
      <c r="M45" t="str">
        <f>IF(D45="买入",((K45-I45)/(K45-L45)),IF(D45="卖出",(I45-L45)/(K45-L45),"未交易"))</f>
        <v>未交易</v>
      </c>
      <c r="N45" s="22">
        <v>100.0</v>
      </c>
      <c r="O45">
        <f>N45*J45</f>
        <v>717.0</v>
      </c>
      <c r="P45">
        <f>H45+O45</f>
        <v>1036.09</v>
      </c>
      <c r="Q45">
        <f>P45-1000</f>
        <v>36.08999999999992</v>
      </c>
      <c r="R45">
        <f>Q45/1000</f>
        <v>0.03608999999999992</v>
      </c>
      <c r="S45">
        <f>S44+G45</f>
        <v>4.5</v>
      </c>
      <c r="T45">
        <f>S45/SUM(F1:F45)</f>
        <v>5.808257793713916E-4</v>
      </c>
      <c r="U45"/>
      <c r="V45"/>
      <c r="W45"/>
      <c r="X45" t="s">
        <v>30</v>
      </c>
    </row>
    <row r="46" spans="8:8">
      <c r="A46">
        <v>2.021083E7</v>
      </c>
      <c r="B46" s="36" t="s">
        <v>87</v>
      </c>
      <c r="C46" t="s">
        <v>88</v>
      </c>
      <c r="D46" t="s">
        <v>30</v>
      </c>
      <c r="E46">
        <v>0.0</v>
      </c>
      <c r="F46">
        <f>I46*E46</f>
        <v>0.0</v>
      </c>
      <c r="G46" s="20">
        <v>0.0</v>
      </c>
      <c r="H46">
        <f>H45-F46-G46</f>
        <v>319.09</v>
      </c>
      <c r="I46" s="22"/>
      <c r="J46" s="22">
        <v>7.27</v>
      </c>
      <c r="K46" s="22"/>
      <c r="L46" s="22"/>
      <c r="M46" t="str">
        <f>IF(D46="买入",((K46-I46)/(K46-L46)),IF(D46="卖出",(I46-L46)/(K46-L46),"未交易"))</f>
        <v>未交易</v>
      </c>
      <c r="N46" s="22">
        <v>100.0</v>
      </c>
      <c r="O46">
        <f>N46*J46</f>
        <v>727.0</v>
      </c>
      <c r="P46">
        <f>H46+O46</f>
        <v>1046.09</v>
      </c>
      <c r="Q46">
        <f>P46-1000</f>
        <v>46.08999999999992</v>
      </c>
      <c r="R46">
        <f>Q46/1000</f>
        <v>0.046089999999999916</v>
      </c>
      <c r="S46">
        <f>S45+G46</f>
        <v>4.5</v>
      </c>
      <c r="T46">
        <f>S46/SUM(F1:F46)</f>
        <v>5.808257793713916E-4</v>
      </c>
      <c r="U46"/>
      <c r="V46"/>
      <c r="W46"/>
      <c r="X46" t="s">
        <v>30</v>
      </c>
    </row>
    <row r="47" spans="8:8">
      <c r="A47">
        <v>2.0210831E7</v>
      </c>
      <c r="B47" s="36" t="s">
        <v>87</v>
      </c>
      <c r="C47" t="s">
        <v>88</v>
      </c>
      <c r="D47" t="s">
        <v>30</v>
      </c>
      <c r="E47">
        <v>0.0</v>
      </c>
      <c r="F47">
        <f>I47*E47</f>
        <v>0.0</v>
      </c>
      <c r="G47" s="20">
        <v>0.0</v>
      </c>
      <c r="H47">
        <f>H46-F47-G47</f>
        <v>319.09</v>
      </c>
      <c r="I47" s="22"/>
      <c r="J47" s="22">
        <v>7.25</v>
      </c>
      <c r="K47" s="22"/>
      <c r="L47" s="22"/>
      <c r="M47" t="str">
        <f>IF(D47="买入",((K47-I47)/(K47-L47)),IF(D47="卖出",(I47-L47)/(K47-L47),"未交易"))</f>
        <v>未交易</v>
      </c>
      <c r="N47" s="22">
        <v>100.0</v>
      </c>
      <c r="O47">
        <f>N47*J47</f>
        <v>725.0</v>
      </c>
      <c r="P47">
        <f>H47+O47</f>
        <v>1044.09</v>
      </c>
      <c r="Q47">
        <f>P47-1000</f>
        <v>44.08999999999992</v>
      </c>
      <c r="R47">
        <f>Q47/1000</f>
        <v>0.04408999999999992</v>
      </c>
      <c r="S47">
        <f>S46+G47</f>
        <v>4.5</v>
      </c>
      <c r="T47">
        <f>S47/SUM(F1:F47)</f>
        <v>5.808257793713916E-4</v>
      </c>
      <c r="U47"/>
      <c r="V47"/>
      <c r="W47"/>
      <c r="X47" t="s">
        <v>30</v>
      </c>
    </row>
    <row r="48" spans="8:8">
      <c r="A48">
        <v>2.0210901E7</v>
      </c>
      <c r="B48" s="36" t="s">
        <v>87</v>
      </c>
      <c r="C48" t="s">
        <v>88</v>
      </c>
      <c r="D48" t="s">
        <v>30</v>
      </c>
      <c r="E48">
        <v>0.0</v>
      </c>
      <c r="F48">
        <f>I48*E48</f>
        <v>0.0</v>
      </c>
      <c r="G48" s="20">
        <v>0.0</v>
      </c>
      <c r="H48">
        <f>H47-F48-G48</f>
        <v>319.09</v>
      </c>
      <c r="I48" s="22"/>
      <c r="J48" s="22">
        <v>7.33</v>
      </c>
      <c r="K48" s="22"/>
      <c r="L48" s="22"/>
      <c r="M48" t="str">
        <f>IF(D48="买入",((K48-I48)/(K48-L48)),IF(D48="卖出",(I48-L48)/(K48-L48),"未交易"))</f>
        <v>未交易</v>
      </c>
      <c r="N48" s="22">
        <v>100.0</v>
      </c>
      <c r="O48">
        <f>N48*J48</f>
        <v>733.0</v>
      </c>
      <c r="P48">
        <f>H48+O48</f>
        <v>1052.09</v>
      </c>
      <c r="Q48">
        <f>P48-1000</f>
        <v>52.08999999999992</v>
      </c>
      <c r="R48">
        <f>Q48/1000</f>
        <v>0.05208999999999992</v>
      </c>
      <c r="S48">
        <f>S47+G48</f>
        <v>4.5</v>
      </c>
      <c r="T48">
        <f>S48/SUM(F1:F48)</f>
        <v>5.808257793713916E-4</v>
      </c>
      <c r="U48"/>
      <c r="V48"/>
      <c r="W48"/>
      <c r="X48" t="s">
        <v>30</v>
      </c>
    </row>
    <row r="49" spans="8:8">
      <c r="A49">
        <v>2.0210902E7</v>
      </c>
      <c r="B49" s="36" t="s">
        <v>87</v>
      </c>
      <c r="C49" t="s">
        <v>88</v>
      </c>
      <c r="D49" t="s">
        <v>30</v>
      </c>
      <c r="E49">
        <v>0.0</v>
      </c>
      <c r="F49">
        <f>I49*E49</f>
        <v>0.0</v>
      </c>
      <c r="G49" s="20">
        <v>0.0</v>
      </c>
      <c r="H49">
        <f>H48-F49-G49</f>
        <v>319.09</v>
      </c>
      <c r="I49" s="22"/>
      <c r="J49" s="22">
        <v>7.31</v>
      </c>
      <c r="K49" s="22"/>
      <c r="L49" s="22"/>
      <c r="M49" t="str">
        <f>IF(D49="买入",((K49-I49)/(K49-L49)),IF(D49="卖出",(I49-L49)/(K49-L49),"未交易"))</f>
        <v>未交易</v>
      </c>
      <c r="N49" s="22">
        <v>100.0</v>
      </c>
      <c r="O49">
        <f>N49*J49</f>
        <v>731.0</v>
      </c>
      <c r="P49">
        <f>H49+O49</f>
        <v>1050.09</v>
      </c>
      <c r="Q49">
        <f>P49-1000</f>
        <v>50.08999999999992</v>
      </c>
      <c r="R49">
        <f>Q49/1000</f>
        <v>0.05008999999999992</v>
      </c>
      <c r="S49">
        <f>S48+G49</f>
        <v>4.5</v>
      </c>
      <c r="T49">
        <f>S49/SUM(F1:F49)</f>
        <v>5.808257793713916E-4</v>
      </c>
      <c r="U49"/>
      <c r="V49"/>
      <c r="W49"/>
      <c r="X49" t="s">
        <v>30</v>
      </c>
    </row>
    <row r="50" spans="8:8">
      <c r="A50">
        <v>2.0210903E7</v>
      </c>
      <c r="B50" s="36" t="s">
        <v>87</v>
      </c>
      <c r="C50" t="s">
        <v>88</v>
      </c>
      <c r="D50" t="s">
        <v>30</v>
      </c>
      <c r="E50">
        <v>0.0</v>
      </c>
      <c r="F50">
        <f>I50*E50</f>
        <v>0.0</v>
      </c>
      <c r="G50" s="20">
        <v>0.0</v>
      </c>
      <c r="H50">
        <f>H49-F50-G50</f>
        <v>319.09</v>
      </c>
      <c r="I50" s="22"/>
      <c r="J50" s="22">
        <v>7.41</v>
      </c>
      <c r="K50" s="22"/>
      <c r="L50" s="22"/>
      <c r="M50" t="str">
        <f>IF(D50="买入",((K50-I50)/(K50-L50)),IF(D50="卖出",(I50-L50)/(K50-L50),"未交易"))</f>
        <v>未交易</v>
      </c>
      <c r="N50" s="22">
        <v>100.0</v>
      </c>
      <c r="O50">
        <f>N50*J50</f>
        <v>741.0</v>
      </c>
      <c r="P50">
        <f>H50+O50</f>
        <v>1060.09</v>
      </c>
      <c r="Q50">
        <f>P50-1000</f>
        <v>60.08999999999992</v>
      </c>
      <c r="R50">
        <f>Q50/1000</f>
        <v>0.06008999999999992</v>
      </c>
      <c r="S50">
        <f>S49+G50</f>
        <v>4.5</v>
      </c>
      <c r="T50">
        <f>S50/SUM(F1:F50)</f>
        <v>5.808257793713916E-4</v>
      </c>
      <c r="U50"/>
      <c r="V50"/>
      <c r="W50"/>
      <c r="X50" t="s">
        <v>30</v>
      </c>
    </row>
    <row r="51" spans="8:8">
      <c r="A51">
        <v>2.0210906E7</v>
      </c>
      <c r="B51" s="36" t="s">
        <v>87</v>
      </c>
      <c r="C51" t="s">
        <v>88</v>
      </c>
      <c r="D51" t="s">
        <v>30</v>
      </c>
      <c r="E51">
        <v>0.0</v>
      </c>
      <c r="F51">
        <f>I51*E51</f>
        <v>0.0</v>
      </c>
      <c r="G51" s="20">
        <v>0.0</v>
      </c>
      <c r="H51">
        <f>H50-F51-G51</f>
        <v>319.09</v>
      </c>
      <c r="I51" s="22"/>
      <c r="J51" s="22">
        <v>7.38</v>
      </c>
      <c r="K51" s="22"/>
      <c r="L51" s="22"/>
      <c r="M51" t="str">
        <f>IF(D51="买入",((K51-I51)/(K51-L51)),IF(D51="卖出",(I51-L51)/(K51-L51),"未交易"))</f>
        <v>未交易</v>
      </c>
      <c r="N51" s="22">
        <v>100.0</v>
      </c>
      <c r="O51">
        <f>N51*J51</f>
        <v>738.0</v>
      </c>
      <c r="P51">
        <f>H51+O51</f>
        <v>1057.09</v>
      </c>
      <c r="Q51">
        <f>P51-1000</f>
        <v>57.08999999999992</v>
      </c>
      <c r="R51">
        <f>Q51/1000</f>
        <v>0.05708999999999992</v>
      </c>
      <c r="S51">
        <f>S50+G51</f>
        <v>4.5</v>
      </c>
      <c r="T51">
        <f>S51/SUM(F1:F51)</f>
        <v>5.808257793713916E-4</v>
      </c>
      <c r="U51"/>
      <c r="V51"/>
      <c r="W51"/>
      <c r="X51" t="s">
        <v>30</v>
      </c>
    </row>
    <row r="52" spans="8:8">
      <c r="A52">
        <v>2.0210907E7</v>
      </c>
      <c r="B52" s="36" t="s">
        <v>87</v>
      </c>
      <c r="C52" t="s">
        <v>88</v>
      </c>
      <c r="D52" t="s">
        <v>30</v>
      </c>
      <c r="E52">
        <v>0.0</v>
      </c>
      <c r="F52">
        <f>I52*E52</f>
        <v>0.0</v>
      </c>
      <c r="G52" s="20">
        <v>0.0</v>
      </c>
      <c r="H52">
        <f>H51-F52-G52</f>
        <v>319.09</v>
      </c>
      <c r="I52" s="22"/>
      <c r="J52" s="22">
        <v>7.37</v>
      </c>
      <c r="K52" s="22"/>
      <c r="L52" s="22"/>
      <c r="M52" t="str">
        <f>IF(D52="买入",((K52-I52)/(K52-L52)),IF(D52="卖出",(I52-L52)/(K52-L52),"未交易"))</f>
        <v>未交易</v>
      </c>
      <c r="N52" s="22">
        <v>100.0</v>
      </c>
      <c r="O52">
        <f>N52*J52</f>
        <v>737.0</v>
      </c>
      <c r="P52">
        <f>H52+O52</f>
        <v>1056.09</v>
      </c>
      <c r="Q52">
        <f>P52-1000</f>
        <v>56.08999999999992</v>
      </c>
      <c r="R52">
        <f>Q52/1000</f>
        <v>0.05608999999999992</v>
      </c>
      <c r="S52">
        <f>S51+G52</f>
        <v>4.5</v>
      </c>
      <c r="T52">
        <f>S52/SUM(F1:F52)</f>
        <v>5.808257793713916E-4</v>
      </c>
      <c r="U52"/>
      <c r="V52"/>
      <c r="W52"/>
      <c r="X52" t="s">
        <v>30</v>
      </c>
    </row>
    <row r="53" spans="8:8">
      <c r="A53">
        <v>2.0210908E7</v>
      </c>
      <c r="B53" s="36" t="s">
        <v>87</v>
      </c>
      <c r="C53" t="s">
        <v>88</v>
      </c>
      <c r="D53" t="s">
        <v>30</v>
      </c>
      <c r="E53">
        <v>0.0</v>
      </c>
      <c r="F53">
        <f>I53*E53</f>
        <v>0.0</v>
      </c>
      <c r="G53" s="20">
        <v>0.0</v>
      </c>
      <c r="H53">
        <f>H52-F53-G53</f>
        <v>319.09</v>
      </c>
      <c r="I53" s="22"/>
      <c r="J53" s="22">
        <v>7.6</v>
      </c>
      <c r="K53" s="22"/>
      <c r="L53" s="22"/>
      <c r="M53" t="str">
        <f>IF(D53="买入",((K53-I53)/(K53-L53)),IF(D53="卖出",(I53-L53)/(K53-L53),"未交易"))</f>
        <v>未交易</v>
      </c>
      <c r="N53" s="22">
        <v>100.0</v>
      </c>
      <c r="O53">
        <f>N53*J53</f>
        <v>760.0</v>
      </c>
      <c r="P53">
        <f>H53+O53</f>
        <v>1079.09</v>
      </c>
      <c r="Q53">
        <f>P53-1000</f>
        <v>79.08999999999992</v>
      </c>
      <c r="R53">
        <f>Q53/1000</f>
        <v>0.07908999999999992</v>
      </c>
      <c r="S53">
        <f>S52+G53</f>
        <v>4.5</v>
      </c>
      <c r="T53">
        <f>S53/SUM(F1:F53)</f>
        <v>5.808257793713916E-4</v>
      </c>
      <c r="U53"/>
      <c r="V53"/>
      <c r="W53"/>
      <c r="X53" t="s">
        <v>30</v>
      </c>
    </row>
    <row r="54" spans="8:8" ht="15.15">
      <c r="A54">
        <v>2.0210909E7</v>
      </c>
      <c r="B54" s="36" t="s">
        <v>87</v>
      </c>
      <c r="C54" t="s">
        <v>88</v>
      </c>
      <c r="D54" t="s">
        <v>35</v>
      </c>
      <c r="E54">
        <v>100.0</v>
      </c>
      <c r="F54">
        <f>I54*E54</f>
        <v>754.0</v>
      </c>
      <c r="G54" s="20">
        <v>0.85</v>
      </c>
      <c r="H54">
        <f>H53+F54-G54</f>
        <v>1072.24</v>
      </c>
      <c r="I54" s="22">
        <v>7.54</v>
      </c>
      <c r="J54" s="22">
        <v>7.54</v>
      </c>
      <c r="K54" s="22">
        <v>7.74</v>
      </c>
      <c r="L54" s="22">
        <v>7.48</v>
      </c>
      <c r="M54">
        <f>IF(D54="买入",((K54-I54)/(K54-L54)),IF(D54="卖出",(I54-L54)/(K54-L54),"未交易"))</f>
        <v>0.23076923076922945</v>
      </c>
      <c r="N54" s="22">
        <v>0.0</v>
      </c>
      <c r="O54">
        <f>N54*J54</f>
        <v>0.0</v>
      </c>
      <c r="P54">
        <f>H54+O54</f>
        <v>1072.24</v>
      </c>
      <c r="Q54">
        <f>P54-1000</f>
        <v>72.24000000000001</v>
      </c>
      <c r="R54">
        <f>Q54/1000</f>
        <v>0.07224000000000001</v>
      </c>
      <c r="S54">
        <f>S53+G54</f>
        <v>5.35</v>
      </c>
      <c r="T54">
        <f>S54/SUM(F1:F54)</f>
        <v>6.292940497012911E-4</v>
      </c>
      <c r="U54" t="s">
        <v>37</v>
      </c>
      <c r="V54">
        <f>F54-F43-G54-G43</f>
        <v>30.07</v>
      </c>
      <c r="W54">
        <f>V54/(F43+G43+G54)</f>
        <v>0.041537165195529954</v>
      </c>
      <c r="X54" t="s">
        <v>91</v>
      </c>
    </row>
    <row r="55" spans="8:8" ht="15.15">
      <c r="A55">
        <v>2.021091E7</v>
      </c>
      <c r="B55" s="39">
        <v>600622.0</v>
      </c>
      <c r="C55" t="s">
        <v>92</v>
      </c>
      <c r="D55" t="s">
        <v>14</v>
      </c>
      <c r="E55">
        <v>100.0</v>
      </c>
      <c r="F55">
        <f>I55*E55</f>
        <v>286.0</v>
      </c>
      <c r="G55" s="20">
        <v>0.04</v>
      </c>
      <c r="H55">
        <f>H54-F55-G55</f>
        <v>786.2</v>
      </c>
      <c r="I55" s="22">
        <v>2.86</v>
      </c>
      <c r="J55" s="22">
        <v>2.87</v>
      </c>
      <c r="K55" s="22">
        <v>2.93</v>
      </c>
      <c r="L55" s="22">
        <v>2.85</v>
      </c>
      <c r="M55">
        <f>IF(D55="买入",((K55-I55)/(K55-L55)),IF(D55="卖出",(I55-L55)/(K55-L55),"未交易"))</f>
        <v>0.8750000000000028</v>
      </c>
      <c r="N55" s="22">
        <v>100.0</v>
      </c>
      <c r="O55">
        <f>N55*J55</f>
        <v>287.0</v>
      </c>
      <c r="P55">
        <f>H55+O55</f>
        <v>1073.2</v>
      </c>
      <c r="Q55">
        <f>P55-1000</f>
        <v>73.20000000000005</v>
      </c>
      <c r="R55">
        <f>Q55/1000</f>
        <v>0.07320000000000004</v>
      </c>
      <c r="S55">
        <f>S54+G55</f>
        <v>5.39</v>
      </c>
      <c r="T55">
        <f>S55/SUM(F1:F55)</f>
        <v>6.133649840286131E-4</v>
      </c>
      <c r="U55"/>
      <c r="V55"/>
      <c r="W55"/>
      <c r="X55" t="s">
        <v>93</v>
      </c>
    </row>
    <row r="56" spans="8:8" ht="15.15">
      <c r="A56"/>
      <c r="B56" s="39">
        <v>600622.0</v>
      </c>
      <c r="C56" t="s">
        <v>92</v>
      </c>
      <c r="D56" t="s">
        <v>14</v>
      </c>
      <c r="E56">
        <v>200.0</v>
      </c>
      <c r="F56">
        <f>I56*E56</f>
        <v>578.0</v>
      </c>
      <c r="G56" s="20">
        <v>0.08</v>
      </c>
      <c r="H56">
        <f>H55-F56-G56</f>
        <v>208.11999999999998</v>
      </c>
      <c r="I56" s="22">
        <v>2.89</v>
      </c>
      <c r="J56" s="22">
        <v>2.87</v>
      </c>
      <c r="K56" s="22">
        <v>2.93</v>
      </c>
      <c r="L56" s="22">
        <v>2.85</v>
      </c>
      <c r="M56">
        <f>IF(D56="买入",((K56-I56)/(K56-L56)),IF(D56="卖出",(I56-L56)/(K56-L56),"未交易"))</f>
        <v>0.5</v>
      </c>
      <c r="N56" s="22">
        <v>300.0</v>
      </c>
      <c r="O56">
        <f>N56*J56</f>
        <v>861.0</v>
      </c>
      <c r="P56">
        <f>H56+O56</f>
        <v>1069.12</v>
      </c>
      <c r="Q56">
        <f>P56-1000</f>
        <v>69.11999999999989</v>
      </c>
      <c r="R56">
        <f>Q56/1000</f>
        <v>0.06911999999999989</v>
      </c>
      <c r="S56">
        <f>S55+G56</f>
        <v>5.47</v>
      </c>
      <c r="T56">
        <f>S56/SUM(F1:F56)</f>
        <v>5.840529000308576E-4</v>
      </c>
      <c r="U56"/>
      <c r="V56"/>
      <c r="W56"/>
      <c r="X56" t="s">
        <v>94</v>
      </c>
    </row>
    <row r="57" spans="8:8">
      <c r="A57">
        <v>2.0210913E7</v>
      </c>
      <c r="B57" s="39">
        <v>600622.0</v>
      </c>
      <c r="C57" t="s">
        <v>92</v>
      </c>
      <c r="D57" t="s">
        <v>30</v>
      </c>
      <c r="E57">
        <v>0.0</v>
      </c>
      <c r="F57">
        <f>I57*E57</f>
        <v>0.0</v>
      </c>
      <c r="G57" s="20">
        <v>0.0</v>
      </c>
      <c r="H57">
        <f>H56-F57-G57</f>
        <v>208.12</v>
      </c>
      <c r="I57" s="22"/>
      <c r="J57" s="22">
        <v>2.94</v>
      </c>
      <c r="K57" s="22"/>
      <c r="L57" s="22"/>
      <c r="M57" t="str">
        <f>IF(D57="买入",((K57-I57)/(K57-L57)),IF(D57="卖出",(I57-L57)/(K57-L57),"未交易"))</f>
        <v>未交易</v>
      </c>
      <c r="N57" s="22">
        <v>300.0</v>
      </c>
      <c r="O57">
        <f>N57*J57</f>
        <v>882.0</v>
      </c>
      <c r="P57">
        <f>H57+O57</f>
        <v>1090.12</v>
      </c>
      <c r="Q57">
        <f>P57-1000</f>
        <v>90.11999999999989</v>
      </c>
      <c r="R57">
        <f>Q57/1000</f>
        <v>0.0901199999999999</v>
      </c>
      <c r="S57">
        <f>S56+G57</f>
        <v>5.47</v>
      </c>
      <c r="T57">
        <f>S57/SUM(F2:F57)</f>
        <v>5.840529000308576E-4</v>
      </c>
      <c r="U57"/>
      <c r="V57"/>
      <c r="W57"/>
      <c r="X57" t="s">
        <v>30</v>
      </c>
    </row>
    <row r="58" spans="8:8">
      <c r="A58">
        <v>2.0210914E7</v>
      </c>
      <c r="B58" s="39">
        <v>600622.0</v>
      </c>
      <c r="C58" t="s">
        <v>92</v>
      </c>
      <c r="D58" t="s">
        <v>30</v>
      </c>
      <c r="E58">
        <v>0.0</v>
      </c>
      <c r="F58">
        <f>I58*E58</f>
        <v>0.0</v>
      </c>
      <c r="G58" s="20">
        <v>0.0</v>
      </c>
      <c r="H58">
        <f>H57-F58-G58</f>
        <v>208.12</v>
      </c>
      <c r="I58" s="22"/>
      <c r="J58" s="22">
        <v>2.89</v>
      </c>
      <c r="K58" s="22"/>
      <c r="L58" s="22"/>
      <c r="M58" t="str">
        <f>IF(D58="买入",((K58-I58)/(K58-L58)),IF(D58="卖出",(I58-L58)/(K58-L58),"未交易"))</f>
        <v>未交易</v>
      </c>
      <c r="N58" s="22">
        <v>300.0</v>
      </c>
      <c r="O58">
        <f>N58*J58</f>
        <v>867.0</v>
      </c>
      <c r="P58">
        <f>H58+O58</f>
        <v>1075.12</v>
      </c>
      <c r="Q58">
        <f>P58-1000</f>
        <v>75.11999999999989</v>
      </c>
      <c r="R58">
        <f>Q58/1000</f>
        <v>0.0751199999999999</v>
      </c>
      <c r="S58">
        <f>S57+G58</f>
        <v>5.47</v>
      </c>
      <c r="T58">
        <f>S58/SUM(F1:F58)</f>
        <v>5.840529000308576E-4</v>
      </c>
      <c r="U58"/>
      <c r="V58"/>
      <c r="W58"/>
      <c r="X58" t="s">
        <v>30</v>
      </c>
    </row>
    <row r="59" spans="8:8" ht="15.1">
      <c r="A59">
        <v>2.0210915E7</v>
      </c>
      <c r="B59" s="39">
        <v>600622.0</v>
      </c>
      <c r="C59" t="s">
        <v>92</v>
      </c>
      <c r="D59" t="s">
        <v>30</v>
      </c>
      <c r="E59">
        <v>0.0</v>
      </c>
      <c r="F59">
        <f>I59*E59</f>
        <v>0.0</v>
      </c>
      <c r="G59" s="20">
        <v>0.0</v>
      </c>
      <c r="H59">
        <f>H58-F59-G59</f>
        <v>208.12</v>
      </c>
      <c r="I59" s="22"/>
      <c r="J59" s="22">
        <v>2.91</v>
      </c>
      <c r="K59" s="22"/>
      <c r="L59" s="22"/>
      <c r="M59" t="str">
        <f>IF(D59="买入",((K59-I59)/(K59-L59)),IF(D59="卖出",(I59-L59)/(K59-L59),"未交易"))</f>
        <v>未交易</v>
      </c>
      <c r="N59" s="22">
        <v>300.0</v>
      </c>
      <c r="O59">
        <f>N59*J59</f>
        <v>873.0</v>
      </c>
      <c r="P59">
        <f>H59+O59</f>
        <v>1081.12</v>
      </c>
      <c r="Q59">
        <f>P59-1000</f>
        <v>81.11999999999989</v>
      </c>
      <c r="R59">
        <f>Q59/1000</f>
        <v>0.08111999999999989</v>
      </c>
      <c r="S59">
        <f>S58+G59</f>
        <v>5.47</v>
      </c>
      <c r="T59">
        <f>S59/SUM(F1:F59)</f>
        <v>5.840529000308576E-4</v>
      </c>
      <c r="U59"/>
      <c r="V59"/>
      <c r="W59"/>
      <c r="X59" t="s">
        <v>30</v>
      </c>
    </row>
    <row r="60" spans="8:8" ht="15.15" customFormat="1">
      <c r="A60">
        <v>2.0210916E7</v>
      </c>
      <c r="B60" s="40" t="s">
        <v>95</v>
      </c>
      <c r="C60" t="s">
        <v>92</v>
      </c>
      <c r="D60" t="s">
        <v>35</v>
      </c>
      <c r="E60">
        <v>100.0</v>
      </c>
      <c r="F60">
        <f>I60*E60</f>
        <v>286.0</v>
      </c>
      <c r="G60" s="20">
        <v>0.33</v>
      </c>
      <c r="H60">
        <f>H59+F60-G60</f>
        <v>493.79</v>
      </c>
      <c r="I60" s="22">
        <v>2.86</v>
      </c>
      <c r="J60" s="22">
        <v>2.85</v>
      </c>
      <c r="K60" s="22">
        <v>2.86</v>
      </c>
      <c r="L60" s="22">
        <v>2.74</v>
      </c>
      <c r="M60">
        <f>IF(D60="买入",((K60-I60)/(K60-L60)),IF(D60="卖出",(I60-L60)/(K60-L60),"未交易"))</f>
        <v>1.0</v>
      </c>
      <c r="N60" s="22">
        <v>200.0</v>
      </c>
      <c r="O60">
        <f>N60*J60</f>
        <v>570.0</v>
      </c>
      <c r="P60">
        <f>H60+O60</f>
        <v>1063.79</v>
      </c>
      <c r="Q60">
        <f>P60-1000</f>
        <v>63.789999999999964</v>
      </c>
      <c r="R60">
        <f>Q60/1000</f>
        <v>0.06378999999999996</v>
      </c>
      <c r="S60">
        <f>S59+G60</f>
        <v>5.8</v>
      </c>
      <c r="T60">
        <f>S60/SUM(F1:F60)</f>
        <v>6.009372548978977E-4</v>
      </c>
      <c r="U60" t="s">
        <v>61</v>
      </c>
      <c r="V60">
        <f>F60-F55-G60-G55</f>
        <v>-0.37</v>
      </c>
      <c r="W60">
        <f>V60/(F55+G55+G60)</f>
        <v>-0.0012920347801794881</v>
      </c>
      <c r="X60" t="s">
        <v>96</v>
      </c>
    </row>
    <row r="61" spans="8:8" ht="15.15" customFormat="1">
      <c r="A61">
        <v>2.0210917E7</v>
      </c>
      <c r="B61" s="40" t="s">
        <v>95</v>
      </c>
      <c r="C61" t="s">
        <v>92</v>
      </c>
      <c r="D61" t="s">
        <v>35</v>
      </c>
      <c r="E61">
        <v>100.0</v>
      </c>
      <c r="F61">
        <f>I61*E61</f>
        <v>281.0</v>
      </c>
      <c r="G61" s="20">
        <v>0.32</v>
      </c>
      <c r="H61">
        <f>H60+F61-G61</f>
        <v>774.4699999999999</v>
      </c>
      <c r="I61" s="22">
        <v>2.81</v>
      </c>
      <c r="J61" s="22">
        <v>2.81</v>
      </c>
      <c r="K61" s="22">
        <v>2.86</v>
      </c>
      <c r="L61" s="22">
        <v>2.74</v>
      </c>
      <c r="M61">
        <f>IF(D61="买入",((K61-I61)/(K61-L61)),IF(D61="卖出",(I61-L61)/(K61-L61),"未交易"))</f>
        <v>0.5833333333333336</v>
      </c>
      <c r="N61" s="22">
        <v>100.0</v>
      </c>
      <c r="O61">
        <f>N61*J61</f>
        <v>281.0</v>
      </c>
      <c r="P61">
        <f>H61+O61</f>
        <v>1055.47</v>
      </c>
      <c r="Q61">
        <f>P61-1000</f>
        <v>55.47000000000003</v>
      </c>
      <c r="R61">
        <f>Q61/1000</f>
        <v>0.055470000000000026</v>
      </c>
      <c r="S61">
        <f>S60+G61</f>
        <v>6.12</v>
      </c>
      <c r="T61">
        <f>S61/SUM(F2:F61)</f>
        <v>6.161534906806784E-4</v>
      </c>
      <c r="U61" t="s">
        <v>61</v>
      </c>
      <c r="V61">
        <f>F61-F56/2-G61-G56/2</f>
        <v>-8.36</v>
      </c>
      <c r="W61">
        <f>V61/(F56/2+G56/2+G61)</f>
        <v>-0.02889134641968482</v>
      </c>
      <c r="X61" t="s">
        <v>97</v>
      </c>
    </row>
    <row r="62" spans="8:8" ht="15.15">
      <c r="A62">
        <v>2.0210922E7</v>
      </c>
      <c r="B62" s="40" t="s">
        <v>95</v>
      </c>
      <c r="C62" t="s">
        <v>92</v>
      </c>
      <c r="D62" t="s">
        <v>35</v>
      </c>
      <c r="E62">
        <v>100.0</v>
      </c>
      <c r="F62">
        <f>I62*E62</f>
        <v>281.0</v>
      </c>
      <c r="G62" s="20">
        <v>0.32</v>
      </c>
      <c r="H62">
        <f>H61+F62-G62</f>
        <v>1055.15</v>
      </c>
      <c r="I62" s="22">
        <v>2.81</v>
      </c>
      <c r="J62" s="22">
        <v>2.81</v>
      </c>
      <c r="K62" s="22">
        <v>2.86</v>
      </c>
      <c r="L62" s="22">
        <v>2.74</v>
      </c>
      <c r="M62">
        <f>IF(D62="买入",((K62-I62)/(K62-L62)),IF(D62="卖出",(I62-L62)/(K62-L62),"未交易"))</f>
        <v>0.5833333333333336</v>
      </c>
      <c r="N62" s="22">
        <v>0.0</v>
      </c>
      <c r="O62">
        <f>N62*J62</f>
        <v>0.0</v>
      </c>
      <c r="P62">
        <f>H62+O62</f>
        <v>1055.15</v>
      </c>
      <c r="Q62">
        <f>P62-1000</f>
        <v>55.15000000000009</v>
      </c>
      <c r="R62">
        <f>Q62/1000</f>
        <v>0.05515000000000009</v>
      </c>
      <c r="S62">
        <f>S61+G62</f>
        <v>6.44</v>
      </c>
      <c r="T62">
        <f>S62/SUM(F3:F62)</f>
        <v>6.529062947669155E-4</v>
      </c>
      <c r="U62" t="s">
        <v>61</v>
      </c>
      <c r="V62">
        <f>F62-F56/2-G62-G56/2</f>
        <v>-8.36</v>
      </c>
      <c r="W62">
        <f>V62/(F56/2+G56/2+G62)</f>
        <v>-0.02889134641968482</v>
      </c>
      <c r="X62" t="s">
        <v>100</v>
      </c>
    </row>
    <row r="63" spans="8:8" ht="15.15" customFormat="1">
      <c r="A63">
        <v>2.0210923E7</v>
      </c>
      <c r="B63" s="41" t="s">
        <v>102</v>
      </c>
      <c r="C63" t="s">
        <v>103</v>
      </c>
      <c r="D63" t="s">
        <v>14</v>
      </c>
      <c r="E63">
        <v>100.0</v>
      </c>
      <c r="F63">
        <f>I63*E63</f>
        <v>658.0</v>
      </c>
      <c r="G63" s="20">
        <v>0.07</v>
      </c>
      <c r="H63">
        <f>H62-F63-G63</f>
        <v>397.08</v>
      </c>
      <c r="I63" s="22">
        <v>6.58</v>
      </c>
      <c r="J63" s="22">
        <v>6.5600000000000005</v>
      </c>
      <c r="K63" s="22">
        <v>6.63</v>
      </c>
      <c r="L63" s="22">
        <v>6.47</v>
      </c>
      <c r="M63">
        <f>IF(D63="买入",((K63-I63)/(K63-L63)),IF(D63="卖出",(I63-L63)/(K63-L63),"未交易"))</f>
        <v>0.3124999999999986</v>
      </c>
      <c r="N63" s="22">
        <v>100.0</v>
      </c>
      <c r="O63">
        <f>N63*J63</f>
        <v>656.0</v>
      </c>
      <c r="P63">
        <f>H63+O63</f>
        <v>1053.08</v>
      </c>
      <c r="Q63">
        <f>P63-1000</f>
        <v>53.07999999999993</v>
      </c>
      <c r="R63">
        <f>Q63/1000</f>
        <v>0.053079999999999926</v>
      </c>
      <c r="S63">
        <f>S62+G63</f>
        <v>6.510000000000001</v>
      </c>
      <c r="T63">
        <f>S63/SUM(F1:F63)</f>
        <v>5.988084539611962E-4</v>
      </c>
      <c r="U63"/>
      <c r="V63"/>
      <c r="W63"/>
      <c r="X63" t="s">
        <v>101</v>
      </c>
    </row>
    <row r="64" spans="8:8">
      <c r="A64">
        <v>2.0210924E7</v>
      </c>
      <c r="B64" s="41" t="s">
        <v>102</v>
      </c>
      <c r="C64" t="s">
        <v>103</v>
      </c>
      <c r="D64" t="s">
        <v>30</v>
      </c>
      <c r="E64">
        <v>0.0</v>
      </c>
      <c r="F64">
        <f>I64*E64</f>
        <v>0.0</v>
      </c>
      <c r="G64" s="20">
        <v>0.0</v>
      </c>
      <c r="H64">
        <f>H63-F64-G64</f>
        <v>397.08</v>
      </c>
      <c r="I64" s="22"/>
      <c r="J64" s="22">
        <v>6.43</v>
      </c>
      <c r="K64" s="22"/>
      <c r="L64" s="22"/>
      <c r="M64" t="str">
        <f>IF(D64="买入",((K64-I64)/(K64-L64)),IF(D64="卖出",(I64-L64)/(K64-L64),"未交易"))</f>
        <v>未交易</v>
      </c>
      <c r="N64" s="22">
        <v>100.0</v>
      </c>
      <c r="O64">
        <f>N64*J64</f>
        <v>643.0</v>
      </c>
      <c r="P64">
        <f>H64+O64</f>
        <v>1040.08</v>
      </c>
      <c r="Q64">
        <f>P64-1000</f>
        <v>40.07999999999993</v>
      </c>
      <c r="R64">
        <f>Q64/1000</f>
        <v>0.04007999999999993</v>
      </c>
      <c r="S64">
        <f>S63+G64</f>
        <v>6.51</v>
      </c>
      <c r="T64">
        <f>S64/SUM(F1:F64)</f>
        <v>5.98808453961196E-4</v>
      </c>
      <c r="U64"/>
      <c r="V64"/>
      <c r="W64"/>
      <c r="X64" t="s">
        <v>30</v>
      </c>
    </row>
    <row r="65" spans="8:8" ht="15.3">
      <c r="A65">
        <v>2.0210927E7</v>
      </c>
      <c r="B65" s="41" t="s">
        <v>102</v>
      </c>
      <c r="C65" t="s">
        <v>103</v>
      </c>
      <c r="D65" t="s">
        <v>30</v>
      </c>
      <c r="E65">
        <v>0.0</v>
      </c>
      <c r="F65">
        <f>I65*E65</f>
        <v>0.0</v>
      </c>
      <c r="G65" s="20">
        <v>0.0</v>
      </c>
      <c r="H65">
        <f>H64-F65-G65</f>
        <v>397.08</v>
      </c>
      <c r="I65" s="22"/>
      <c r="J65" s="22">
        <v>6.65</v>
      </c>
      <c r="K65" s="22"/>
      <c r="L65" s="22"/>
      <c r="M65" t="str">
        <f>IF(D65="买入",((K65-I65)/(K65-L65)),IF(D65="卖出",(I65-L65)/(K65-L65),"未交易"))</f>
        <v>未交易</v>
      </c>
      <c r="N65" s="22">
        <v>100.0</v>
      </c>
      <c r="O65">
        <f>N65*J65</f>
        <v>665.0</v>
      </c>
      <c r="P65">
        <f>H65+O65</f>
        <v>1062.08</v>
      </c>
      <c r="Q65">
        <f>P65-1000</f>
        <v>62.07999999999993</v>
      </c>
      <c r="R65">
        <f>Q65/1000</f>
        <v>0.06207999999999993</v>
      </c>
      <c r="S65">
        <f>S64+G65</f>
        <v>6.51</v>
      </c>
      <c r="T65">
        <f>S65/SUM(F1:F65)</f>
        <v>5.98808453961196E-4</v>
      </c>
      <c r="U65"/>
      <c r="V65"/>
      <c r="W65"/>
      <c r="X65" t="s">
        <v>30</v>
      </c>
    </row>
    <row r="66" spans="8:8" ht="15.05" customFormat="1">
      <c r="A66">
        <v>2.0210928E7</v>
      </c>
      <c r="B66" s="41" t="s">
        <v>102</v>
      </c>
      <c r="C66" t="s">
        <v>103</v>
      </c>
      <c r="D66" t="s">
        <v>30</v>
      </c>
      <c r="E66">
        <v>0.0</v>
      </c>
      <c r="F66">
        <f>I66*E66</f>
        <v>0.0</v>
      </c>
      <c r="G66" s="20">
        <v>0.0</v>
      </c>
      <c r="H66">
        <f>H65-F66-G66</f>
        <v>397.08</v>
      </c>
      <c r="I66" s="22"/>
      <c r="J66" s="22">
        <v>6.49</v>
      </c>
      <c r="K66" s="22"/>
      <c r="L66" s="22"/>
      <c r="M66" t="str">
        <f>IF(D66="买入",((K66-I66)/(K66-L66)),IF(D66="卖出",(I66-L66)/(K66-L66),"未交易"))</f>
        <v>未交易</v>
      </c>
      <c r="N66" s="22">
        <v>100.0</v>
      </c>
      <c r="O66">
        <f>N66*J66</f>
        <v>649.0</v>
      </c>
      <c r="P66">
        <f>H66+O66</f>
        <v>1046.08</v>
      </c>
      <c r="Q66">
        <f>P66-1000</f>
        <v>46.07999999999993</v>
      </c>
      <c r="R66">
        <f>Q66/1000</f>
        <v>0.04607999999999993</v>
      </c>
      <c r="S66">
        <f>S65+G66</f>
        <v>6.51</v>
      </c>
      <c r="T66">
        <f>S66/SUM(F2:F66)</f>
        <v>5.98808453961196E-4</v>
      </c>
      <c r="U66"/>
      <c r="V66"/>
      <c r="W66"/>
      <c r="X66" t="s">
        <v>30</v>
      </c>
    </row>
    <row r="67" spans="8:8" ht="15.05" customFormat="1">
      <c r="A67">
        <v>2.0210929E7</v>
      </c>
      <c r="B67" s="41" t="s">
        <v>102</v>
      </c>
      <c r="C67" t="s">
        <v>103</v>
      </c>
      <c r="D67" t="s">
        <v>30</v>
      </c>
      <c r="E67">
        <v>0.0</v>
      </c>
      <c r="F67">
        <f>I67*E67</f>
        <v>0.0</v>
      </c>
      <c r="G67" s="20">
        <v>0.0</v>
      </c>
      <c r="H67">
        <f>H66-F67-G67</f>
        <v>397.08</v>
      </c>
      <c r="I67" s="22"/>
      <c r="J67" s="22">
        <v>6.24</v>
      </c>
      <c r="K67" s="22"/>
      <c r="L67" s="22"/>
      <c r="M67" t="str">
        <f>IF(D67="买入",((K67-I67)/(K67-L67)),IF(D67="卖出",(I67-L67)/(K67-L67),"未交易"))</f>
        <v>未交易</v>
      </c>
      <c r="N67" s="22">
        <v>100.0</v>
      </c>
      <c r="O67">
        <f>N67*J67</f>
        <v>624.0</v>
      </c>
      <c r="P67">
        <f>H67+O67</f>
        <v>1021.0799999999999</v>
      </c>
      <c r="Q67">
        <f>P67-1000</f>
        <v>21.08000000000004</v>
      </c>
      <c r="R67">
        <f>Q67/1000</f>
        <v>0.02108000000000004</v>
      </c>
      <c r="S67">
        <f>S66+G67</f>
        <v>6.51</v>
      </c>
      <c r="T67">
        <f>S67/SUM(F3:F67)</f>
        <v>6.187277778358594E-4</v>
      </c>
      <c r="U67"/>
      <c r="V67"/>
      <c r="W67"/>
      <c r="X67" t="s">
        <v>30</v>
      </c>
    </row>
    <row r="68" spans="8:8" ht="15.0">
      <c r="A68" t="s">
        <v>0</v>
      </c>
      <c r="B68" t="s">
        <v>2</v>
      </c>
      <c r="C68" t="s">
        <v>3</v>
      </c>
      <c r="D68" t="s">
        <v>4</v>
      </c>
      <c r="E68" t="s">
        <v>56</v>
      </c>
      <c r="F68" t="s">
        <v>50</v>
      </c>
      <c r="G68" t="s">
        <v>7</v>
      </c>
      <c r="H68" t="s">
        <v>8</v>
      </c>
      <c r="I68" t="s">
        <v>49</v>
      </c>
      <c r="J68" t="s">
        <v>20</v>
      </c>
      <c r="K68" t="s">
        <v>104</v>
      </c>
      <c r="L68" t="s">
        <v>105</v>
      </c>
      <c r="M68" t="s">
        <v>106</v>
      </c>
      <c r="N68" t="s">
        <v>53</v>
      </c>
      <c r="O68" t="s">
        <v>54</v>
      </c>
      <c r="P68" t="s">
        <v>9</v>
      </c>
      <c r="Q68" t="s">
        <v>10</v>
      </c>
      <c r="R68" t="s">
        <v>11</v>
      </c>
      <c r="S68" t="s">
        <v>31</v>
      </c>
      <c r="T68" t="s">
        <v>76</v>
      </c>
      <c r="U68" t="s">
        <v>17</v>
      </c>
      <c r="V68" t="s">
        <v>47</v>
      </c>
      <c r="W68" t="s">
        <v>55</v>
      </c>
      <c r="X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2006-08-21T16:00:00Z</dcterms:created>
  <dcterms:modified xsi:type="dcterms:W3CDTF">2021-09-29T07:03:51Z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7b3c0f317fa445eb8741720a4778a843</vt:lpwstr>
  </property>
</Properties>
</file>