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FTWARE\OneDrive\Documents\DESKTOP FILES\MY FILES\DK\AUGUST\14.08.2022\"/>
    </mc:Choice>
  </mc:AlternateContent>
  <bookViews>
    <workbookView xWindow="-120" yWindow="-120" windowWidth="20730" windowHeight="11160"/>
  </bookViews>
  <sheets>
    <sheet name="1" sheetId="1" r:id="rId1"/>
    <sheet name="2" sheetId="2" r:id="rId2"/>
    <sheet name="3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M7" i="1"/>
  <c r="O7" i="1" s="1"/>
  <c r="N7" i="1"/>
  <c r="G8" i="1"/>
  <c r="M8" i="1"/>
  <c r="N8" i="1" s="1"/>
  <c r="G9" i="1"/>
  <c r="G10" i="1"/>
  <c r="G11" i="1"/>
  <c r="M11" i="1"/>
  <c r="N11" i="1"/>
  <c r="G12" i="1"/>
  <c r="M12" i="1"/>
  <c r="N12" i="1" s="1"/>
  <c r="O11" i="1" l="1"/>
  <c r="O12" i="1"/>
  <c r="M10" i="1"/>
  <c r="O8" i="1"/>
  <c r="M9" i="1"/>
  <c r="I25" i="1"/>
  <c r="G25" i="1"/>
  <c r="E25" i="1"/>
  <c r="I23" i="1"/>
  <c r="E23" i="1"/>
  <c r="G13" i="1"/>
  <c r="M13" i="1" s="1"/>
  <c r="G6" i="1"/>
  <c r="M6" i="1" s="1"/>
  <c r="N9" i="1" l="1"/>
  <c r="O9" i="1" s="1"/>
  <c r="N10" i="1"/>
  <c r="O10" i="1"/>
  <c r="G14" i="1"/>
  <c r="G23" i="1"/>
  <c r="M14" i="1" l="1"/>
  <c r="M16" i="1" s="1"/>
  <c r="M17" i="1" s="1"/>
  <c r="G15" i="1"/>
  <c r="G16" i="1" s="1"/>
  <c r="G18" i="1" s="1"/>
  <c r="H12" i="1" l="1"/>
  <c r="H8" i="1"/>
  <c r="I8" i="1" s="1"/>
  <c r="H11" i="1"/>
  <c r="I11" i="1" s="1"/>
  <c r="J11" i="1" s="1"/>
  <c r="K11" i="1" s="1"/>
  <c r="L11" i="1" s="1"/>
  <c r="H7" i="1"/>
  <c r="I7" i="1" s="1"/>
  <c r="J7" i="1" s="1"/>
  <c r="K7" i="1" s="1"/>
  <c r="L7" i="1" s="1"/>
  <c r="H10" i="1"/>
  <c r="I10" i="1" s="1"/>
  <c r="J10" i="1" s="1"/>
  <c r="K10" i="1" s="1"/>
  <c r="L10" i="1" s="1"/>
  <c r="H6" i="1"/>
  <c r="H9" i="1"/>
  <c r="I9" i="1" s="1"/>
  <c r="J9" i="1" s="1"/>
  <c r="K9" i="1" s="1"/>
  <c r="L9" i="1" s="1"/>
  <c r="H13" i="1"/>
  <c r="N13" i="1"/>
  <c r="O13" i="1" s="1"/>
  <c r="N6" i="1"/>
  <c r="J8" i="1" l="1"/>
  <c r="K8" i="1"/>
  <c r="L8" i="1" s="1"/>
  <c r="E24" i="1"/>
  <c r="I6" i="1"/>
  <c r="I24" i="1"/>
  <c r="I13" i="1"/>
  <c r="N14" i="1"/>
  <c r="O6" i="1"/>
  <c r="O14" i="1" s="1"/>
  <c r="J26" i="1" l="1"/>
  <c r="J25" i="1"/>
  <c r="J6" i="1"/>
  <c r="J13" i="1"/>
  <c r="K13" i="1" s="1"/>
  <c r="L13" i="1" s="1"/>
  <c r="F26" i="1"/>
  <c r="F25" i="1"/>
  <c r="J27" i="1" l="1"/>
  <c r="K6" i="1"/>
  <c r="F27" i="1"/>
  <c r="L6" i="1" l="1"/>
  <c r="H14" i="1"/>
  <c r="I12" i="1"/>
  <c r="I14" i="1" s="1"/>
  <c r="J12" i="1"/>
  <c r="J14" i="1" s="1"/>
  <c r="G24" i="1"/>
  <c r="H26" i="1" s="1"/>
  <c r="H25" i="1"/>
  <c r="H27" i="1" s="1"/>
  <c r="K27" i="1" s="1"/>
  <c r="K12" i="1" l="1"/>
  <c r="L12" i="1" l="1"/>
  <c r="K14" i="1"/>
  <c r="K17" i="1" l="1"/>
  <c r="L14" i="1"/>
</calcChain>
</file>

<file path=xl/sharedStrings.xml><?xml version="1.0" encoding="utf-8"?>
<sst xmlns="http://schemas.openxmlformats.org/spreadsheetml/2006/main" count="46" uniqueCount="40">
  <si>
    <t>Discount on Amount</t>
  </si>
  <si>
    <t>After Disc</t>
  </si>
  <si>
    <t>Items</t>
  </si>
  <si>
    <t>Weight</t>
  </si>
  <si>
    <t>Rate</t>
  </si>
  <si>
    <t>Wast</t>
  </si>
  <si>
    <t>Mc</t>
  </si>
  <si>
    <t>Amount</t>
  </si>
  <si>
    <t>Discount</t>
  </si>
  <si>
    <t>Gst</t>
  </si>
  <si>
    <t>Total.Amount</t>
  </si>
  <si>
    <t>Reverse Calculator</t>
  </si>
  <si>
    <t>Amount + Gst</t>
  </si>
  <si>
    <t>Total Amount</t>
  </si>
  <si>
    <t>Earrings</t>
  </si>
  <si>
    <t>Total</t>
  </si>
  <si>
    <t>Payable</t>
  </si>
  <si>
    <t>Actual Total</t>
  </si>
  <si>
    <t>Expected</t>
  </si>
  <si>
    <t>Avg.Disc(%)</t>
  </si>
  <si>
    <t>Avg.Disc%</t>
  </si>
  <si>
    <t>Need settings like discount with final value or discount with MC and wastage</t>
  </si>
  <si>
    <t>Discount on wastage</t>
  </si>
  <si>
    <t>Chain wast+Mc</t>
  </si>
  <si>
    <t>Disc %</t>
  </si>
  <si>
    <t>Wastage</t>
  </si>
  <si>
    <t>Total Item Dis</t>
  </si>
  <si>
    <t>MC</t>
  </si>
  <si>
    <t xml:space="preserve">Apply Discount </t>
  </si>
  <si>
    <t>Find Total of Wast &amp; MC =  Wast+MC</t>
  </si>
  <si>
    <t>Disc % = ( Item Disc / Total of Wast&amp;MC ) * 100</t>
  </si>
  <si>
    <t xml:space="preserve">Apply the percent in Wast and MC Amount separately </t>
  </si>
  <si>
    <t>Disc in wastage = Actual wastage * (Disc% / 100)</t>
  </si>
  <si>
    <t>Disc in MC= Actual MC * (Disc% / 100)</t>
  </si>
  <si>
    <t>BRACELET</t>
  </si>
  <si>
    <t>RING</t>
  </si>
  <si>
    <t>THIRUMANGALYAM</t>
  </si>
  <si>
    <t>EARRINGS</t>
  </si>
  <si>
    <t>PENDENT</t>
  </si>
  <si>
    <t>GL22EAR-08398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</si>
</sst>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"/>
    <numFmt numFmtId="166" formatCode="0.00000"/>
    <numFmt numFmtId="167" formatCode="0.00000000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b/>
      <sz val="12"/>
      <color theme="1"/>
      <name val="Trebuchet MS"/>
      <family val="2"/>
    </font>
    <font>
      <sz val="11"/>
      <color theme="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theme="1"/>
      <name val="Calibri"/>
      <scheme val="minor"/>
    </font>
    <font>
      <sz val="11"/>
      <color rgb="FFFFFFFF"/>
      <name val="Arial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5" fillId="2" borderId="0" xfId="0" applyFont="1" applyFill="1" applyAlignment="1">
      <alignment horizontal="right"/>
    </xf>
    <xf numFmtId="0" fontId="4" fillId="3" borderId="0" xfId="0" applyFont="1" applyFill="1"/>
    <xf numFmtId="0" fontId="4" fillId="3" borderId="0" xfId="0" applyFont="1" applyFill="1" applyAlignment="1">
      <alignment horizontal="right"/>
    </xf>
    <xf numFmtId="166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5" fontId="4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2" borderId="0" xfId="0" applyFont="1" applyFill="1"/>
    <xf numFmtId="0" fontId="3" fillId="2" borderId="0" xfId="0" applyFont="1" applyFill="1"/>
    <xf numFmtId="0" fontId="5" fillId="3" borderId="0" xfId="0" applyFont="1" applyFill="1"/>
    <xf numFmtId="4" fontId="5" fillId="4" borderId="0" xfId="0" applyNumberFormat="1" applyFont="1" applyFill="1" applyAlignment="1">
      <alignment horizontal="right"/>
    </xf>
    <xf numFmtId="165" fontId="3" fillId="0" borderId="0" xfId="0" applyNumberFormat="1" applyFont="1"/>
    <xf numFmtId="167" fontId="5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/>
    <xf numFmtId="0" fontId="0" fillId="0" borderId="0" xfId="0"/>
    <xf numFmtId="0" fontId="4" fillId="0" borderId="0" xfId="0" applyFont="1"/>
    <xf numFmtId="0" fontId="7" fillId="5" borderId="0" xfId="0" applyFont="1" applyFill="1"/>
    <xf numFmtId="0" fontId="8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005"/>
  <sheetViews>
    <sheetView tabSelected="1" workbookViewId="0">
      <selection activeCell="G18" sqref="G18"/>
    </sheetView>
  </sheetViews>
  <sheetFormatPr defaultColWidth="14.42578125" defaultRowHeight="20.100000000000001" customHeight="1" x14ac:dyDescent="0.25"/>
  <cols>
    <col min="1" max="1" width="16.85546875" bestFit="1" customWidth="1"/>
    <col min="2" max="2" width="19.85546875" bestFit="1" customWidth="1"/>
    <col min="4" max="4" width="15.5703125" bestFit="1" customWidth="1"/>
    <col min="11" max="11" width="15" bestFit="1" customWidth="1"/>
    <col min="12" max="12" width="20.85546875" bestFit="1" customWidth="1"/>
    <col min="13" max="13" width="14.7109375" bestFit="1" customWidth="1"/>
    <col min="14" max="14" width="13.5703125" customWidth="1"/>
  </cols>
  <sheetData>
    <row r="1" spans="1:26" ht="15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x14ac:dyDescent="0.25">
      <c r="A3" s="3"/>
      <c r="B3" s="28" t="s">
        <v>0</v>
      </c>
      <c r="C3" s="27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x14ac:dyDescent="0.25">
      <c r="A4" s="3"/>
      <c r="B4" s="3"/>
      <c r="C4" s="3"/>
      <c r="D4" s="3"/>
      <c r="E4" s="3"/>
      <c r="F4" s="3"/>
      <c r="G4" s="3"/>
      <c r="H4" s="3"/>
      <c r="I4" s="4" t="s">
        <v>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x14ac:dyDescent="0.25">
      <c r="A5" s="3"/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7</v>
      </c>
      <c r="J5" s="4" t="s">
        <v>9</v>
      </c>
      <c r="K5" s="4" t="s">
        <v>10</v>
      </c>
      <c r="L5" s="5" t="s">
        <v>11</v>
      </c>
      <c r="M5" s="5" t="s">
        <v>12</v>
      </c>
      <c r="N5" s="5" t="s">
        <v>8</v>
      </c>
      <c r="O5" s="5" t="s">
        <v>13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x14ac:dyDescent="0.25">
      <c r="A6" s="3"/>
      <c r="B6" s="6" t="s">
        <v>14</v>
      </c>
      <c r="C6" s="7">
        <v>1.48</v>
      </c>
      <c r="D6" s="7">
        <v>4715</v>
      </c>
      <c r="E6" s="7">
        <v>0.26600000000000001</v>
      </c>
      <c r="F6" s="8">
        <v>0</v>
      </c>
      <c r="G6" s="8">
        <f t="shared" ref="G6:G13" si="0">((C6+E6)*D6)+F6</f>
        <v>8232.39</v>
      </c>
      <c r="H6" s="9">
        <f>((G6*G18)/100)</f>
        <v>143.88817196762292</v>
      </c>
      <c r="I6" s="10">
        <f t="shared" ref="I6:I13" si="1">G6-H6</f>
        <v>8088.5018280323766</v>
      </c>
      <c r="J6" s="8">
        <f t="shared" ref="J6:J13" si="2">I6*3/100</f>
        <v>242.65505484097127</v>
      </c>
      <c r="K6" s="10">
        <f t="shared" ref="K6:K13" si="3">I6+J6</f>
        <v>8331.1568828733471</v>
      </c>
      <c r="L6" s="11">
        <f t="shared" ref="L6:L14" si="4">K6*100/(100+3)</f>
        <v>8088.5018280323766</v>
      </c>
      <c r="M6" s="11">
        <f t="shared" ref="M6:M14" si="5">G6*(1+(3/100))</f>
        <v>8479.3616999999995</v>
      </c>
      <c r="N6" s="11">
        <f>(M6*M17)/100</f>
        <v>-575.55162054709911</v>
      </c>
      <c r="O6" s="11">
        <f t="shared" ref="O6:O13" si="6">M6-N6</f>
        <v>9054.9133205470989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x14ac:dyDescent="0.25">
      <c r="A7" s="3"/>
      <c r="B7" s="6" t="s">
        <v>34</v>
      </c>
      <c r="C7" s="7">
        <v>6.46</v>
      </c>
      <c r="D7" s="7">
        <v>4715</v>
      </c>
      <c r="E7" s="7">
        <v>1.163</v>
      </c>
      <c r="F7" s="8">
        <v>1</v>
      </c>
      <c r="G7" s="8">
        <f t="shared" ref="G7:G12" si="7">((C7+E7)*D7)+F7</f>
        <v>35943.445</v>
      </c>
      <c r="H7" s="9">
        <f>((G7*G18)/100)</f>
        <v>628.23027034297399</v>
      </c>
      <c r="I7" s="10">
        <f t="shared" ref="I7:I12" si="8">G7-H7</f>
        <v>35315.214729657026</v>
      </c>
      <c r="J7" s="8">
        <f t="shared" ref="J7:J12" si="9">I7*3/100</f>
        <v>1059.4564418897107</v>
      </c>
      <c r="K7" s="10">
        <f t="shared" ref="K7:K12" si="10">I7+J7</f>
        <v>36374.671171546739</v>
      </c>
      <c r="L7" s="11">
        <f t="shared" ref="L7:L12" si="11">K7*100/(100+3)</f>
        <v>35315.214729657026</v>
      </c>
      <c r="M7" s="11">
        <f t="shared" ref="M7:M12" si="12">G7*(1+(3/100))</f>
        <v>37021.748350000002</v>
      </c>
      <c r="N7" s="11">
        <f t="shared" ref="N7:N12" si="13">(M7*M18)/100</f>
        <v>0</v>
      </c>
      <c r="O7" s="11">
        <f t="shared" ref="O7:O12" si="14">M7-N7</f>
        <v>37021.748350000002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x14ac:dyDescent="0.25">
      <c r="A8" s="3"/>
      <c r="B8" s="6" t="s">
        <v>35</v>
      </c>
      <c r="C8" s="7">
        <v>1.03</v>
      </c>
      <c r="D8" s="7">
        <v>4715</v>
      </c>
      <c r="E8" s="7">
        <v>0.14399999999999999</v>
      </c>
      <c r="F8" s="8">
        <v>2</v>
      </c>
      <c r="G8" s="8">
        <f t="shared" si="7"/>
        <v>5537.41</v>
      </c>
      <c r="H8" s="9">
        <f>((G8*G18)/100)</f>
        <v>96.784506362700853</v>
      </c>
      <c r="I8" s="10">
        <f t="shared" si="8"/>
        <v>5440.6254936372989</v>
      </c>
      <c r="J8" s="8">
        <f t="shared" si="9"/>
        <v>163.21876480911897</v>
      </c>
      <c r="K8" s="10">
        <f t="shared" si="10"/>
        <v>5603.8442584464174</v>
      </c>
      <c r="L8" s="11">
        <f t="shared" si="11"/>
        <v>5440.6254936372989</v>
      </c>
      <c r="M8" s="11">
        <f t="shared" si="12"/>
        <v>5703.5322999999999</v>
      </c>
      <c r="N8" s="11">
        <f t="shared" si="13"/>
        <v>0</v>
      </c>
      <c r="O8" s="11">
        <f t="shared" si="14"/>
        <v>5703.5322999999999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x14ac:dyDescent="0.25">
      <c r="A9" s="3"/>
      <c r="B9" s="6" t="s">
        <v>36</v>
      </c>
      <c r="C9" s="7">
        <v>0.55000000000000004</v>
      </c>
      <c r="D9" s="7">
        <v>4715</v>
      </c>
      <c r="E9" s="7">
        <v>8.3000000000000004E-2</v>
      </c>
      <c r="F9" s="8">
        <v>3</v>
      </c>
      <c r="G9" s="8">
        <f t="shared" si="7"/>
        <v>2987.5950000000003</v>
      </c>
      <c r="H9" s="9">
        <f>((G9*G18)/100)</f>
        <v>52.218077997958119</v>
      </c>
      <c r="I9" s="10">
        <f t="shared" si="8"/>
        <v>2935.3769220020422</v>
      </c>
      <c r="J9" s="8">
        <f t="shared" si="9"/>
        <v>88.06130766006126</v>
      </c>
      <c r="K9" s="10">
        <f t="shared" si="10"/>
        <v>3023.4382296621034</v>
      </c>
      <c r="L9" s="11">
        <f t="shared" si="11"/>
        <v>2935.3769220020417</v>
      </c>
      <c r="M9" s="11">
        <f t="shared" si="12"/>
        <v>3077.2228500000006</v>
      </c>
      <c r="N9" s="11">
        <f t="shared" si="13"/>
        <v>0</v>
      </c>
      <c r="O9" s="11">
        <f t="shared" si="14"/>
        <v>3077.2228500000006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x14ac:dyDescent="0.25">
      <c r="A10" s="3"/>
      <c r="B10" s="6" t="s">
        <v>35</v>
      </c>
      <c r="C10" s="7">
        <v>1.01</v>
      </c>
      <c r="D10" s="7">
        <v>4715</v>
      </c>
      <c r="E10" s="7">
        <v>0.14099999999999999</v>
      </c>
      <c r="F10" s="8">
        <v>4</v>
      </c>
      <c r="G10" s="8">
        <f t="shared" si="7"/>
        <v>5430.9650000000001</v>
      </c>
      <c r="H10" s="9">
        <f>((G10*G18)/100)</f>
        <v>94.924028850691144</v>
      </c>
      <c r="I10" s="10">
        <f t="shared" si="8"/>
        <v>5336.0409711493094</v>
      </c>
      <c r="J10" s="8">
        <f t="shared" si="9"/>
        <v>160.08122913447929</v>
      </c>
      <c r="K10" s="10">
        <f t="shared" si="10"/>
        <v>5496.1222002837885</v>
      </c>
      <c r="L10" s="11">
        <f t="shared" si="11"/>
        <v>5336.0409711493094</v>
      </c>
      <c r="M10" s="11">
        <f t="shared" si="12"/>
        <v>5593.8939500000006</v>
      </c>
      <c r="N10" s="11">
        <f t="shared" si="13"/>
        <v>0</v>
      </c>
      <c r="O10" s="11">
        <f t="shared" si="14"/>
        <v>5593.8939500000006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x14ac:dyDescent="0.25">
      <c r="A11" s="25" t="s">
        <v>39</v>
      </c>
      <c r="B11" s="6" t="s">
        <v>37</v>
      </c>
      <c r="C11" s="7">
        <v>4</v>
      </c>
      <c r="D11" s="7">
        <v>4715</v>
      </c>
      <c r="E11" s="7">
        <v>0.72</v>
      </c>
      <c r="F11" s="8">
        <v>5</v>
      </c>
      <c r="G11" s="8">
        <f t="shared" si="7"/>
        <v>22259.8</v>
      </c>
      <c r="H11" s="9">
        <f>((G11*G18)/100)</f>
        <v>389.06343484272401</v>
      </c>
      <c r="I11" s="10">
        <f t="shared" si="8"/>
        <v>21870.736565157276</v>
      </c>
      <c r="J11" s="8">
        <f t="shared" si="9"/>
        <v>656.12209695471824</v>
      </c>
      <c r="K11" s="10">
        <f t="shared" si="10"/>
        <v>22526.858662111994</v>
      </c>
      <c r="L11" s="11">
        <f t="shared" si="11"/>
        <v>21870.736565157273</v>
      </c>
      <c r="M11" s="11">
        <f t="shared" si="12"/>
        <v>22927.594000000001</v>
      </c>
      <c r="N11" s="11">
        <f t="shared" si="13"/>
        <v>0</v>
      </c>
      <c r="O11" s="11">
        <f t="shared" si="14"/>
        <v>22927.594000000001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x14ac:dyDescent="0.25">
      <c r="A12" s="3"/>
      <c r="B12" s="6" t="s">
        <v>38</v>
      </c>
      <c r="C12" s="7">
        <v>6.91</v>
      </c>
      <c r="D12" s="7">
        <v>4715</v>
      </c>
      <c r="E12" s="8">
        <v>1.1055999999999999</v>
      </c>
      <c r="F12" s="8">
        <v>6</v>
      </c>
      <c r="G12" s="8">
        <f t="shared" si="7"/>
        <v>37799.553999999996</v>
      </c>
      <c r="H12" s="9">
        <f>((G12*G18)/100)</f>
        <v>660.67189798484378</v>
      </c>
      <c r="I12" s="10">
        <f t="shared" si="8"/>
        <v>37138.882102015152</v>
      </c>
      <c r="J12" s="8">
        <f t="shared" si="9"/>
        <v>1114.1664630604546</v>
      </c>
      <c r="K12" s="10">
        <f t="shared" si="10"/>
        <v>38253.048565075609</v>
      </c>
      <c r="L12" s="11">
        <f t="shared" si="11"/>
        <v>37138.882102015152</v>
      </c>
      <c r="M12" s="11">
        <f t="shared" si="12"/>
        <v>38933.54062</v>
      </c>
      <c r="N12" s="11">
        <f t="shared" si="13"/>
        <v>0</v>
      </c>
      <c r="O12" s="11">
        <f t="shared" si="14"/>
        <v>38933.54062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x14ac:dyDescent="0.25">
      <c r="A13" s="3"/>
      <c r="B13" s="6"/>
      <c r="C13" s="8">
        <v>0</v>
      </c>
      <c r="D13" s="7">
        <v>0</v>
      </c>
      <c r="E13" s="8">
        <v>0</v>
      </c>
      <c r="F13" s="8">
        <v>0</v>
      </c>
      <c r="G13" s="8">
        <f t="shared" si="0"/>
        <v>0</v>
      </c>
      <c r="H13" s="9">
        <f>(G13*G18)/100</f>
        <v>0</v>
      </c>
      <c r="I13" s="10">
        <f t="shared" si="1"/>
        <v>0</v>
      </c>
      <c r="J13" s="10">
        <f t="shared" si="2"/>
        <v>0</v>
      </c>
      <c r="K13" s="10">
        <f t="shared" si="3"/>
        <v>0</v>
      </c>
      <c r="L13" s="11">
        <f t="shared" si="4"/>
        <v>0</v>
      </c>
      <c r="M13" s="11">
        <f t="shared" si="5"/>
        <v>0</v>
      </c>
      <c r="N13" s="11">
        <f>(M13*M17)/100</f>
        <v>0</v>
      </c>
      <c r="O13" s="11">
        <f t="shared" si="6"/>
        <v>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x14ac:dyDescent="0.25">
      <c r="A14" s="3"/>
      <c r="B14" s="3"/>
      <c r="C14" s="3"/>
      <c r="D14" s="3"/>
      <c r="E14" s="3"/>
      <c r="F14" s="12" t="s">
        <v>15</v>
      </c>
      <c r="G14" s="13">
        <f t="shared" ref="G14:K14" si="15">SUM(G6:G13)</f>
        <v>118191.15899999999</v>
      </c>
      <c r="H14" s="14">
        <f t="shared" si="15"/>
        <v>2065.7803883495149</v>
      </c>
      <c r="I14" s="15">
        <f t="shared" si="15"/>
        <v>116125.37861165048</v>
      </c>
      <c r="J14" s="16">
        <f t="shared" si="15"/>
        <v>3483.7613583495145</v>
      </c>
      <c r="K14" s="17">
        <f t="shared" si="15"/>
        <v>119609.13996999999</v>
      </c>
      <c r="L14" s="11">
        <f t="shared" si="4"/>
        <v>116125.37861165048</v>
      </c>
      <c r="M14" s="11">
        <f t="shared" si="5"/>
        <v>121736.89376999998</v>
      </c>
      <c r="N14" s="11">
        <f t="shared" ref="N14:O14" si="16">SUM(N6:N13)</f>
        <v>-575.55162054709911</v>
      </c>
      <c r="O14" s="11">
        <f t="shared" si="16"/>
        <v>122312.4453905471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x14ac:dyDescent="0.25">
      <c r="A15" s="3"/>
      <c r="B15" s="3"/>
      <c r="C15" s="3"/>
      <c r="D15" s="3"/>
      <c r="E15" s="3"/>
      <c r="F15" s="12" t="s">
        <v>9</v>
      </c>
      <c r="G15" s="18">
        <f>G14*0.03</f>
        <v>3545.7347699999996</v>
      </c>
      <c r="H15" s="3"/>
      <c r="I15" s="3"/>
      <c r="J15" s="3"/>
      <c r="K15" s="3"/>
      <c r="L15" s="19" t="s">
        <v>16</v>
      </c>
      <c r="M15" s="11">
        <v>130000</v>
      </c>
      <c r="N15" s="20"/>
      <c r="O15" s="20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x14ac:dyDescent="0.25">
      <c r="A16" s="3"/>
      <c r="B16" s="3"/>
      <c r="C16" s="3"/>
      <c r="D16" s="3"/>
      <c r="E16" s="3"/>
      <c r="F16" s="12" t="s">
        <v>17</v>
      </c>
      <c r="G16" s="13">
        <f>G14+G15</f>
        <v>121736.89376999998</v>
      </c>
      <c r="H16" s="3"/>
      <c r="I16" s="3"/>
      <c r="J16" s="3"/>
      <c r="K16" s="3"/>
      <c r="L16" s="19" t="s">
        <v>8</v>
      </c>
      <c r="M16" s="11">
        <f>M14-M15</f>
        <v>-8263.1062300000194</v>
      </c>
      <c r="N16" s="20"/>
      <c r="O16" s="20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x14ac:dyDescent="0.25">
      <c r="A17" s="3"/>
      <c r="B17" s="3"/>
      <c r="C17" s="3"/>
      <c r="D17" s="3"/>
      <c r="E17" s="3"/>
      <c r="F17" s="21" t="s">
        <v>8</v>
      </c>
      <c r="G17" s="22">
        <v>2127.7538</v>
      </c>
      <c r="H17" s="3"/>
      <c r="I17" s="12" t="s">
        <v>18</v>
      </c>
      <c r="J17" s="13">
        <v>130000</v>
      </c>
      <c r="K17" s="23">
        <f>J17-K14</f>
        <v>10390.860030000011</v>
      </c>
      <c r="L17" s="19" t="s">
        <v>19</v>
      </c>
      <c r="M17" s="11">
        <f>M16/M14*100</f>
        <v>-6.7876762533564197</v>
      </c>
      <c r="N17" s="20"/>
      <c r="O17" s="20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x14ac:dyDescent="0.25">
      <c r="A18" s="3"/>
      <c r="B18" s="3"/>
      <c r="C18" s="3"/>
      <c r="D18" s="3"/>
      <c r="E18" s="3"/>
      <c r="F18" s="21" t="s">
        <v>20</v>
      </c>
      <c r="G18" s="18">
        <f>G17/G16*100</f>
        <v>1.7478298764711453</v>
      </c>
      <c r="H18" s="8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x14ac:dyDescent="0.25">
      <c r="A21" s="3"/>
      <c r="B21" s="28" t="s">
        <v>21</v>
      </c>
      <c r="C21" s="27"/>
      <c r="D21" s="27"/>
      <c r="E21" s="27"/>
      <c r="F21" s="27"/>
      <c r="G21" s="27"/>
      <c r="H21" s="2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x14ac:dyDescent="0.25">
      <c r="A23" s="3"/>
      <c r="B23" s="28" t="s">
        <v>22</v>
      </c>
      <c r="C23" s="27"/>
      <c r="D23" s="6" t="s">
        <v>23</v>
      </c>
      <c r="E23" s="8">
        <f>E6*D6+F6</f>
        <v>1254.19</v>
      </c>
      <c r="F23" s="3"/>
      <c r="G23" s="8">
        <f>SUM(G25+G26)</f>
        <v>5712.9039999999995</v>
      </c>
      <c r="H23" s="3"/>
      <c r="I23" s="8">
        <f>SUM(I25+I26)</f>
        <v>1500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x14ac:dyDescent="0.25">
      <c r="A24" s="3"/>
      <c r="B24" s="3"/>
      <c r="C24" s="3"/>
      <c r="D24" s="3" t="s">
        <v>24</v>
      </c>
      <c r="E24" s="24">
        <f>H6/E23*100</f>
        <v>11.472597610220376</v>
      </c>
      <c r="F24" s="3"/>
      <c r="G24" s="24">
        <f>H12/(G25+G26)*100</f>
        <v>11.564554524018675</v>
      </c>
      <c r="H24" s="3"/>
      <c r="I24" s="8">
        <f>H13/(I25+I26)*100</f>
        <v>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x14ac:dyDescent="0.25">
      <c r="A25" s="3"/>
      <c r="B25" s="3"/>
      <c r="C25" s="3"/>
      <c r="D25" s="6" t="s">
        <v>25</v>
      </c>
      <c r="E25" s="8">
        <f>E6*D6</f>
        <v>1254.19</v>
      </c>
      <c r="F25" s="8">
        <f>E25*E24/100</f>
        <v>143.88817196762295</v>
      </c>
      <c r="G25" s="8">
        <f>E12*D12</f>
        <v>5212.9039999999995</v>
      </c>
      <c r="H25" s="8">
        <f>G25*G24/100</f>
        <v>602.84912536475042</v>
      </c>
      <c r="I25" s="8">
        <f>E13*D13</f>
        <v>0</v>
      </c>
      <c r="J25" s="8">
        <f>I25*I24/100</f>
        <v>0</v>
      </c>
      <c r="K25" s="4" t="s">
        <v>26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x14ac:dyDescent="0.25">
      <c r="A26" s="3"/>
      <c r="B26" s="3"/>
      <c r="C26" s="3"/>
      <c r="D26" s="6" t="s">
        <v>27</v>
      </c>
      <c r="E26" s="8">
        <v>2000</v>
      </c>
      <c r="F26" s="8">
        <f>E26*E24/100</f>
        <v>229.45195220440755</v>
      </c>
      <c r="G26" s="8">
        <v>500</v>
      </c>
      <c r="H26" s="8">
        <f>G26*G24/100</f>
        <v>57.822772620093374</v>
      </c>
      <c r="I26" s="8">
        <v>1500</v>
      </c>
      <c r="J26" s="8">
        <f>I26*I24/100</f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x14ac:dyDescent="0.25">
      <c r="A27" s="3"/>
      <c r="B27" s="3"/>
      <c r="C27" s="3"/>
      <c r="D27" s="3"/>
      <c r="E27" s="3"/>
      <c r="F27" s="16">
        <f>SUM(F25:F26)</f>
        <v>373.34012417203053</v>
      </c>
      <c r="G27" s="3"/>
      <c r="H27" s="16">
        <f>SUM(H25:H26)</f>
        <v>660.67189798484378</v>
      </c>
      <c r="I27" s="3"/>
      <c r="J27" s="16">
        <f>SUM(J25:J26)</f>
        <v>0</v>
      </c>
      <c r="K27" s="16">
        <f>SUM(F27,H27,J27)</f>
        <v>1034.0120221568743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x14ac:dyDescent="0.25">
      <c r="A29" s="3"/>
      <c r="B29" s="3"/>
      <c r="C29" s="3"/>
      <c r="D29" s="29" t="s">
        <v>28</v>
      </c>
      <c r="E29" s="27"/>
      <c r="F29" s="27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x14ac:dyDescent="0.25">
      <c r="A30" s="3"/>
      <c r="B30" s="3"/>
      <c r="C30" s="3"/>
      <c r="D30" s="26" t="s">
        <v>29</v>
      </c>
      <c r="E30" s="27"/>
      <c r="F30" s="27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x14ac:dyDescent="0.25">
      <c r="A31" s="3"/>
      <c r="B31" s="3"/>
      <c r="C31" s="3"/>
      <c r="D31" s="30" t="s">
        <v>30</v>
      </c>
      <c r="E31" s="27"/>
      <c r="F31" s="27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x14ac:dyDescent="0.25">
      <c r="A32" s="3"/>
      <c r="B32" s="3"/>
      <c r="C32" s="3"/>
      <c r="D32" s="26" t="s">
        <v>31</v>
      </c>
      <c r="E32" s="27"/>
      <c r="F32" s="27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x14ac:dyDescent="0.25">
      <c r="A33" s="3"/>
      <c r="B33" s="3"/>
      <c r="C33" s="3"/>
      <c r="D33" s="26" t="s">
        <v>32</v>
      </c>
      <c r="E33" s="27"/>
      <c r="F33" s="2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x14ac:dyDescent="0.25">
      <c r="A34" s="3"/>
      <c r="B34" s="3"/>
      <c r="C34" s="3"/>
      <c r="D34" s="26" t="s">
        <v>33</v>
      </c>
      <c r="E34" s="27"/>
      <c r="F34" s="2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9">
    <mergeCell ref="D32:F32"/>
    <mergeCell ref="D33:F33"/>
    <mergeCell ref="D34:F34"/>
    <mergeCell ref="B3:C3"/>
    <mergeCell ref="B21:H21"/>
    <mergeCell ref="B23:C23"/>
    <mergeCell ref="D29:F29"/>
    <mergeCell ref="D30:F30"/>
    <mergeCell ref="D31:F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1:C5"/>
  <sheetViews>
    <sheetView workbookViewId="0">
      <selection activeCell="C5" sqref="C5"/>
    </sheetView>
  </sheetViews>
  <sheetFormatPr defaultColWidth="12.7109375" defaultRowHeight="20.100000000000001" customHeight="1" x14ac:dyDescent="0.25"/>
  <cols>
    <col min="1" max="16384" width="12.7109375" style="1"/>
  </cols>
  <sheetData>
    <row r="1" spans="3:3" s="2" customFormat="1" ht="20.100000000000001" customHeight="1" x14ac:dyDescent="0.25"/>
    <row r="5" spans="3:3" ht="20.100000000000001" customHeight="1" x14ac:dyDescent="0.25">
      <c r="C5" s="1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ColWidth="12.7109375" defaultRowHeight="20.100000000000001" customHeight="1" x14ac:dyDescent="0.25"/>
  <cols>
    <col min="1" max="16384" width="12.7109375" style="1"/>
  </cols>
  <sheetData>
    <row r="1" s="2" customFormat="1" ht="20.100000000000001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SOFTWARE</cp:lastModifiedBy>
  <dcterms:created xsi:type="dcterms:W3CDTF">2022-04-12T06:18:34Z</dcterms:created>
  <dcterms:modified xsi:type="dcterms:W3CDTF">2022-08-14T13:51:24Z</dcterms:modified>
</cp:coreProperties>
</file>