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0" windowWidth="14160" windowHeight="10725" tabRatio="476"/>
  </bookViews>
  <sheets>
    <sheet name="Лист2" sheetId="10" r:id="rId1"/>
    <sheet name="Лист1" sheetId="11" r:id="rId2"/>
    <sheet name="Лист3" sheetId="12" r:id="rId3"/>
    <sheet name="Лист4" sheetId="13" r:id="rId4"/>
  </sheets>
  <functionGroups builtInGroupCount="17"/>
  <externalReferences>
    <externalReference r:id="rId5"/>
  </externalReferences>
  <definedNames>
    <definedName name="Bob_">Лист2!$C$13</definedName>
    <definedName name="Dtub_">Лист2!$C$18</definedName>
    <definedName name="gamma_gas_" localSheetId="1">Лист1!$C$8</definedName>
    <definedName name="gamma_gas_" localSheetId="0">Лист2!$C$8</definedName>
    <definedName name="gamma_oil_" localSheetId="1">Лист1!$C$7</definedName>
    <definedName name="gamma_oil_" localSheetId="0">Лист2!$C$7</definedName>
    <definedName name="gamma_wat_">Лист2!$C$6</definedName>
    <definedName name="Hmes_">Лист2!$C$17</definedName>
    <definedName name="Hmes0_m">Лист4!$D$11</definedName>
    <definedName name="Hmes1_m">Лист4!$D$12</definedName>
    <definedName name="N">Лист2!$C$26</definedName>
    <definedName name="N_">Лист2!$C$26</definedName>
    <definedName name="Pb_">Лист2!$C$11</definedName>
    <definedName name="Pbuf_">Лист2!$C$19</definedName>
    <definedName name="Pcalc_atma">Лист4!$D$13</definedName>
    <definedName name="Pout">Лист4!$D$16</definedName>
    <definedName name="Pres_">Лист2!$C$24</definedName>
    <definedName name="Q_m3Day">Лист4!$D$9</definedName>
    <definedName name="Qtest_">Лист2!$C$29</definedName>
    <definedName name="Rp_">Лист2!$C$10</definedName>
    <definedName name="Rsb_" localSheetId="1">Лист1!$C$9</definedName>
    <definedName name="Rsb_" localSheetId="0">Лист2!$C$9</definedName>
    <definedName name="Tgrad" localSheetId="0">Лист2!$C$23</definedName>
    <definedName name="Tgrad_">Лист2!$C$23</definedName>
    <definedName name="Tout">Лист4!$D$17</definedName>
    <definedName name="Tres_">Лист2!$C$12</definedName>
    <definedName name="wc_">Лист2!$C$14</definedName>
    <definedName name="WCT_perc">Лист4!$D$10</definedName>
  </definedNames>
  <calcPr calcId="145621"/>
</workbook>
</file>

<file path=xl/calcChain.xml><?xml version="1.0" encoding="utf-8"?>
<calcChain xmlns="http://schemas.openxmlformats.org/spreadsheetml/2006/main">
  <c r="R52" i="10" l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X32" i="10"/>
  <c r="Y32" i="10"/>
  <c r="U24" i="10" a="1"/>
  <c r="U27" i="10"/>
  <c r="U29" i="10" a="1"/>
  <c r="W32" i="10"/>
  <c r="Z32" i="10"/>
  <c r="V29" i="10" l="1"/>
  <c r="U29" i="10"/>
  <c r="W29" i="10"/>
  <c r="X29" i="10"/>
  <c r="Z29" i="10"/>
  <c r="Y29" i="10"/>
  <c r="U24" i="10"/>
  <c r="W24" i="10"/>
  <c r="Y24" i="10"/>
  <c r="X24" i="10"/>
  <c r="V24" i="10"/>
  <c r="Z24" i="10"/>
  <c r="D16" i="11"/>
  <c r="B34" i="10"/>
  <c r="B35" i="10" s="1"/>
  <c r="E2" i="11"/>
  <c r="E3" i="11" s="1"/>
  <c r="E4" i="11" s="1"/>
  <c r="E5" i="11" s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25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7" i="11"/>
  <c r="D18" i="11"/>
  <c r="D19" i="11"/>
  <c r="D20" i="11"/>
  <c r="D1" i="11"/>
  <c r="B36" i="10" l="1"/>
  <c r="I33" i="10"/>
  <c r="J33" i="10"/>
  <c r="K33" i="10"/>
  <c r="L33" i="10"/>
  <c r="D33" i="10"/>
  <c r="E33" i="10"/>
  <c r="F33" i="10"/>
  <c r="G33" i="10"/>
  <c r="B37" i="10" l="1"/>
  <c r="H33" i="10"/>
  <c r="C33" i="10"/>
  <c r="A34" i="10"/>
  <c r="E10" i="10"/>
  <c r="E9" i="10"/>
  <c r="E8" i="10"/>
  <c r="E7" i="10"/>
  <c r="E6" i="10"/>
  <c r="K34" i="10"/>
  <c r="J34" i="10"/>
  <c r="H34" i="10"/>
  <c r="L34" i="10"/>
  <c r="I34" i="10"/>
  <c r="C34" i="10"/>
  <c r="E34" i="10"/>
  <c r="F34" i="10"/>
  <c r="D34" i="10"/>
  <c r="G34" i="10"/>
  <c r="B38" i="10" l="1"/>
  <c r="A35" i="10"/>
  <c r="J35" i="10"/>
  <c r="K35" i="10"/>
  <c r="H35" i="10"/>
  <c r="L35" i="10"/>
  <c r="I35" i="10"/>
  <c r="C35" i="10"/>
  <c r="G35" i="10"/>
  <c r="F35" i="10"/>
  <c r="D35" i="10"/>
  <c r="E35" i="10"/>
  <c r="B39" i="10" l="1"/>
  <c r="B40" i="10" s="1"/>
  <c r="B41" i="10" s="1"/>
  <c r="B42" i="10" s="1"/>
  <c r="A36" i="10"/>
  <c r="J36" i="10"/>
  <c r="K36" i="10"/>
  <c r="H36" i="10"/>
  <c r="L36" i="10"/>
  <c r="I36" i="10"/>
  <c r="C36" i="10"/>
  <c r="F36" i="10"/>
  <c r="D36" i="10"/>
  <c r="G36" i="10"/>
  <c r="E36" i="10"/>
  <c r="B43" i="10" l="1"/>
  <c r="A37" i="10"/>
  <c r="J37" i="10"/>
  <c r="K37" i="10"/>
  <c r="H37" i="10"/>
  <c r="L37" i="10"/>
  <c r="I37" i="10"/>
  <c r="C37" i="10"/>
  <c r="E37" i="10"/>
  <c r="F37" i="10"/>
  <c r="G37" i="10"/>
  <c r="D37" i="10"/>
  <c r="B44" i="10" l="1"/>
  <c r="B45" i="10" s="1"/>
  <c r="B46" i="10" s="1"/>
  <c r="A38" i="10"/>
  <c r="I38" i="10"/>
  <c r="J38" i="10"/>
  <c r="L38" i="10"/>
  <c r="K38" i="10"/>
  <c r="H38" i="10"/>
  <c r="D38" i="10"/>
  <c r="F38" i="10"/>
  <c r="E38" i="10"/>
  <c r="G38" i="10"/>
  <c r="C38" i="10"/>
  <c r="B47" i="10" l="1"/>
  <c r="A39" i="10"/>
  <c r="I39" i="10"/>
  <c r="L39" i="10"/>
  <c r="K39" i="10"/>
  <c r="H39" i="10"/>
  <c r="J39" i="10"/>
  <c r="G39" i="10"/>
  <c r="D39" i="10"/>
  <c r="E39" i="10"/>
  <c r="C39" i="10"/>
  <c r="F39" i="10"/>
  <c r="B48" i="10" l="1"/>
  <c r="B49" i="10" s="1"/>
  <c r="B50" i="10" s="1"/>
  <c r="B51" i="10" s="1"/>
  <c r="A40" i="10"/>
  <c r="I40" i="10"/>
  <c r="K40" i="10"/>
  <c r="J40" i="10"/>
  <c r="H40" i="10"/>
  <c r="L40" i="10"/>
  <c r="G40" i="10"/>
  <c r="C40" i="10"/>
  <c r="F40" i="10"/>
  <c r="D40" i="10"/>
  <c r="E40" i="10"/>
  <c r="B52" i="10" l="1"/>
  <c r="B53" i="10" s="1"/>
  <c r="A41" i="10"/>
  <c r="I41" i="10"/>
  <c r="L41" i="10"/>
  <c r="H41" i="10"/>
  <c r="K41" i="10"/>
  <c r="J41" i="10"/>
  <c r="C41" i="10"/>
  <c r="D41" i="10"/>
  <c r="G41" i="10"/>
  <c r="E41" i="10"/>
  <c r="F41" i="10"/>
  <c r="A42" i="10" l="1"/>
  <c r="K42" i="10"/>
  <c r="H42" i="10"/>
  <c r="L42" i="10"/>
  <c r="I42" i="10"/>
  <c r="J42" i="10"/>
  <c r="D42" i="10"/>
  <c r="F42" i="10"/>
  <c r="G42" i="10"/>
  <c r="C42" i="10"/>
  <c r="E42" i="10"/>
  <c r="A43" i="10" l="1"/>
  <c r="J43" i="10"/>
  <c r="K43" i="10"/>
  <c r="L43" i="10"/>
  <c r="H43" i="10"/>
  <c r="I43" i="10"/>
  <c r="G43" i="10"/>
  <c r="F43" i="10"/>
  <c r="C43" i="10"/>
  <c r="D43" i="10"/>
  <c r="E43" i="10"/>
  <c r="A44" i="10" l="1"/>
  <c r="H44" i="10"/>
  <c r="K44" i="10"/>
  <c r="L44" i="10"/>
  <c r="J44" i="10"/>
  <c r="I44" i="10"/>
  <c r="D44" i="10"/>
  <c r="E44" i="10"/>
  <c r="C44" i="10"/>
  <c r="F44" i="10"/>
  <c r="G44" i="10"/>
  <c r="A45" i="10" l="1"/>
  <c r="J45" i="10"/>
  <c r="K45" i="10"/>
  <c r="L45" i="10"/>
  <c r="H45" i="10"/>
  <c r="I45" i="10"/>
  <c r="G45" i="10"/>
  <c r="E45" i="10"/>
  <c r="D45" i="10"/>
  <c r="F45" i="10"/>
  <c r="C45" i="10"/>
  <c r="A46" i="10" l="1"/>
  <c r="H46" i="10"/>
  <c r="K46" i="10"/>
  <c r="L46" i="10"/>
  <c r="J46" i="10"/>
  <c r="I46" i="10"/>
  <c r="C46" i="10"/>
  <c r="F46" i="10"/>
  <c r="E46" i="10"/>
  <c r="G46" i="10"/>
  <c r="D46" i="10"/>
  <c r="A47" i="10" l="1"/>
  <c r="J47" i="10"/>
  <c r="L47" i="10"/>
  <c r="K47" i="10"/>
  <c r="H47" i="10"/>
  <c r="I47" i="10"/>
  <c r="F47" i="10"/>
  <c r="D47" i="10"/>
  <c r="G47" i="10"/>
  <c r="E47" i="10"/>
  <c r="C47" i="10"/>
  <c r="A48" i="10" l="1"/>
  <c r="H48" i="10"/>
  <c r="K48" i="10"/>
  <c r="L48" i="10"/>
  <c r="J48" i="10"/>
  <c r="I48" i="10"/>
  <c r="C48" i="10"/>
  <c r="E48" i="10"/>
  <c r="F48" i="10"/>
  <c r="D48" i="10"/>
  <c r="G48" i="10"/>
  <c r="A49" i="10" l="1"/>
  <c r="J49" i="10"/>
  <c r="L49" i="10"/>
  <c r="K49" i="10"/>
  <c r="H49" i="10"/>
  <c r="I49" i="10"/>
  <c r="F49" i="10"/>
  <c r="C49" i="10"/>
  <c r="G49" i="10"/>
  <c r="G50" i="10" s="1"/>
  <c r="G51" i="10" s="1"/>
  <c r="D49" i="10"/>
  <c r="E49" i="10"/>
  <c r="A50" i="10" l="1"/>
  <c r="H50" i="10"/>
  <c r="K50" i="10"/>
  <c r="L50" i="10"/>
  <c r="J50" i="10"/>
  <c r="I50" i="10"/>
  <c r="C50" i="10"/>
  <c r="D50" i="10"/>
  <c r="F50" i="10"/>
  <c r="E50" i="10"/>
  <c r="A51" i="10" l="1"/>
  <c r="K51" i="10"/>
  <c r="H51" i="10"/>
  <c r="L51" i="10"/>
  <c r="I51" i="10"/>
  <c r="J51" i="10"/>
  <c r="C51" i="10"/>
  <c r="D51" i="10"/>
  <c r="E51" i="10"/>
  <c r="F51" i="10"/>
  <c r="A52" i="10" l="1"/>
  <c r="I52" i="10"/>
  <c r="H52" i="10"/>
  <c r="L52" i="10"/>
  <c r="K52" i="10"/>
  <c r="J52" i="10"/>
  <c r="D52" i="10"/>
  <c r="E52" i="10"/>
  <c r="G52" i="10"/>
  <c r="C52" i="10"/>
  <c r="F52" i="10"/>
  <c r="A53" i="10" l="1"/>
  <c r="H53" i="10"/>
  <c r="L53" i="10"/>
  <c r="J53" i="10"/>
  <c r="I53" i="10"/>
  <c r="K53" i="10"/>
  <c r="C54" i="10"/>
  <c r="C53" i="10"/>
  <c r="F53" i="10"/>
  <c r="D53" i="10"/>
  <c r="E53" i="10"/>
  <c r="G53" i="10"/>
</calcChain>
</file>

<file path=xl/sharedStrings.xml><?xml version="1.0" encoding="utf-8"?>
<sst xmlns="http://schemas.openxmlformats.org/spreadsheetml/2006/main" count="191" uniqueCount="158">
  <si>
    <t>м</t>
  </si>
  <si>
    <t>мм</t>
  </si>
  <si>
    <t>атм</t>
  </si>
  <si>
    <t>Физико - химические свойства флюида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</si>
  <si>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</si>
  <si>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кг/м3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</si>
  <si>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</si>
  <si>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</si>
  <si>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</si>
  <si>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t>м3/м3</t>
  </si>
  <si>
    <t>м3/т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</si>
  <si>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</si>
  <si>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</si>
  <si>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</si>
  <si>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</si>
  <si>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</si>
  <si>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</si>
  <si>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</si>
  <si>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Данные по скважине</t>
  </si>
  <si>
    <r>
      <t>H</t>
    </r>
    <r>
      <rPr>
        <vertAlign val="subscript"/>
        <sz val="10"/>
        <rFont val="Arial Cyr"/>
        <charset val="204"/>
      </rPr>
      <t>mes</t>
    </r>
  </si>
  <si>
    <r>
      <t>D</t>
    </r>
    <r>
      <rPr>
        <vertAlign val="subscript"/>
        <sz val="10"/>
        <rFont val="Arial Cyr"/>
        <charset val="204"/>
      </rPr>
      <t>tub</t>
    </r>
  </si>
  <si>
    <r>
      <t>P</t>
    </r>
    <r>
      <rPr>
        <vertAlign val="subscript"/>
        <sz val="10"/>
        <rFont val="Arial Cyr"/>
        <charset val="204"/>
      </rPr>
      <t>buf</t>
    </r>
  </si>
  <si>
    <t>Пласт</t>
  </si>
  <si>
    <r>
      <t>T</t>
    </r>
    <r>
      <rPr>
        <vertAlign val="subscript"/>
        <sz val="10"/>
        <color theme="1"/>
        <rFont val="Arial Cyr"/>
        <charset val="204"/>
      </rPr>
      <t>grad</t>
    </r>
  </si>
  <si>
    <t>град/100 м</t>
  </si>
  <si>
    <r>
      <t>P</t>
    </r>
    <r>
      <rPr>
        <vertAlign val="subscript"/>
        <sz val="10"/>
        <color theme="1"/>
        <rFont val="Arial Cyr"/>
        <charset val="204"/>
      </rPr>
      <t>res</t>
    </r>
  </si>
  <si>
    <t>N</t>
  </si>
  <si>
    <t>Измеренное значение дебита</t>
  </si>
  <si>
    <r>
      <t>Q</t>
    </r>
    <r>
      <rPr>
        <vertAlign val="subscript"/>
        <sz val="10"/>
        <rFont val="Arial Cyr"/>
        <charset val="204"/>
      </rPr>
      <t>l test</t>
    </r>
  </si>
  <si>
    <t>м3/сут</t>
  </si>
  <si>
    <t>H</t>
  </si>
  <si>
    <t>T</t>
  </si>
  <si>
    <t>P сверху вниз старые</t>
  </si>
  <si>
    <t>PipeSim</t>
  </si>
  <si>
    <t>P сверху вниз новые</t>
  </si>
  <si>
    <t>-2 000.</t>
  </si>
  <si>
    <t>-1 828.5214</t>
  </si>
  <si>
    <t>-1 523.7679</t>
  </si>
  <si>
    <t>-1 219.0143</t>
  </si>
  <si>
    <t>-914.2607</t>
  </si>
  <si>
    <t>-609.5071</t>
  </si>
  <si>
    <t>-304.7536</t>
  </si>
  <si>
    <t>0.</t>
  </si>
  <si>
    <t>Rp=100</t>
  </si>
  <si>
    <t>Rp=150</t>
  </si>
  <si>
    <t>Rp=200</t>
  </si>
  <si>
    <t>Rp=80</t>
  </si>
  <si>
    <t>Rp=300</t>
  </si>
  <si>
    <t>121.8088</t>
  </si>
  <si>
    <t>109.6388</t>
  </si>
  <si>
    <t>83.3456</t>
  </si>
  <si>
    <t>66.0066</t>
  </si>
  <si>
    <t>50.6991</t>
  </si>
  <si>
    <t>111.7795</t>
  </si>
  <si>
    <t>100.5011</t>
  </si>
  <si>
    <t>76.2726</t>
  </si>
  <si>
    <t>60.5874</t>
  </si>
  <si>
    <t>47.5748</t>
  </si>
  <si>
    <t>94.1772</t>
  </si>
  <si>
    <t>84.5146</t>
  </si>
  <si>
    <t>64.1939</t>
  </si>
  <si>
    <t>51.4107</t>
  </si>
  <si>
    <t>42.2434</t>
  </si>
  <si>
    <t>77.0112</t>
  </si>
  <si>
    <t>69.0847</t>
  </si>
  <si>
    <t>52.8442</t>
  </si>
  <si>
    <t>43.9235</t>
  </si>
  <si>
    <t>37.192</t>
  </si>
  <si>
    <t>60.5175</t>
  </si>
  <si>
    <t>54.522</t>
  </si>
  <si>
    <t>42.3823</t>
  </si>
  <si>
    <t>37.0173</t>
  </si>
  <si>
    <t>32.4332</t>
  </si>
  <si>
    <t>45.1142</t>
  </si>
  <si>
    <t>41.177</t>
  </si>
  <si>
    <t>33.2624</t>
  </si>
  <si>
    <t>30.726</t>
  </si>
  <si>
    <t>27.9774</t>
  </si>
  <si>
    <t>31.4199</t>
  </si>
  <si>
    <t>29.4377</t>
  </si>
  <si>
    <t>26.0968</t>
  </si>
  <si>
    <t>25.0695</t>
  </si>
  <si>
    <t>23.8312</t>
  </si>
  <si>
    <t>20.0329</t>
  </si>
  <si>
    <t>19.9796</t>
  </si>
  <si>
    <t>19.9381</t>
  </si>
  <si>
    <t>20.0481</t>
  </si>
  <si>
    <t>19.9911</t>
  </si>
  <si>
    <t>fric</t>
  </si>
  <si>
    <t>elevation</t>
  </si>
  <si>
    <t>-1 900.</t>
  </si>
  <si>
    <t>-1 800.</t>
  </si>
  <si>
    <t>-1 700.</t>
  </si>
  <si>
    <t>-1 600.</t>
  </si>
  <si>
    <t>-1 500.</t>
  </si>
  <si>
    <t>-1 400.</t>
  </si>
  <si>
    <t>-1 300.</t>
  </si>
  <si>
    <t>-1 200.</t>
  </si>
  <si>
    <t>-1 100.</t>
  </si>
  <si>
    <t>-1 000.</t>
  </si>
  <si>
    <t>-900.</t>
  </si>
  <si>
    <t>-800.</t>
  </si>
  <si>
    <t>-700.</t>
  </si>
  <si>
    <t>-600.</t>
  </si>
  <si>
    <t>-500.</t>
  </si>
  <si>
    <t>-400.</t>
  </si>
  <si>
    <t>-300.</t>
  </si>
  <si>
    <t>-200.</t>
  </si>
  <si>
    <t>-100.</t>
  </si>
  <si>
    <t>127.5518</t>
  </si>
  <si>
    <t>62.5441</t>
  </si>
  <si>
    <t>121.1339</t>
  </si>
  <si>
    <t>60.7119</t>
  </si>
  <si>
    <t>114.758</t>
  </si>
  <si>
    <t>58.8594</t>
  </si>
  <si>
    <t>108.4311</t>
  </si>
  <si>
    <t>56.9837</t>
  </si>
  <si>
    <t>102.1616</t>
  </si>
  <si>
    <t>55.0825</t>
  </si>
  <si>
    <t>95.9591</t>
  </si>
  <si>
    <t>53.1531</t>
  </si>
  <si>
    <t>89.8342</t>
  </si>
  <si>
    <t>51.1922</t>
  </si>
  <si>
    <t>83.7985</t>
  </si>
  <si>
    <t>49.1962</t>
  </si>
  <si>
    <t>77.8647</t>
  </si>
  <si>
    <t>47.1605</t>
  </si>
  <si>
    <t>72.047</t>
  </si>
  <si>
    <t>45.0796</t>
  </si>
  <si>
    <t>66.3214</t>
  </si>
  <si>
    <t>42.947</t>
  </si>
  <si>
    <t>60.7293</t>
  </si>
  <si>
    <t>40.7525</t>
  </si>
  <si>
    <t>55.3009</t>
  </si>
  <si>
    <t>38.4752</t>
  </si>
  <si>
    <t>50.0552</t>
  </si>
  <si>
    <t>36.0982</t>
  </si>
  <si>
    <t>45.0118</t>
  </si>
  <si>
    <t>33.886</t>
  </si>
  <si>
    <t>40.1904</t>
  </si>
  <si>
    <t>31.8773</t>
  </si>
  <si>
    <t>35.6103</t>
  </si>
  <si>
    <t>29.7912</t>
  </si>
  <si>
    <t>31.2897</t>
  </si>
  <si>
    <t>27.6065</t>
  </si>
  <si>
    <t>27.2445</t>
  </si>
  <si>
    <t>25.2928</t>
  </si>
  <si>
    <t>23.488</t>
  </si>
  <si>
    <t>22.8034</t>
  </si>
  <si>
    <t>20.0305</t>
  </si>
  <si>
    <t>20.0621</t>
  </si>
  <si>
    <t>Q_m3Day</t>
  </si>
  <si>
    <t>WCT_perc</t>
  </si>
  <si>
    <t>Hmes0_m</t>
  </si>
  <si>
    <t>Hmes1_m</t>
  </si>
  <si>
    <t>Pcalc_atma</t>
  </si>
  <si>
    <t>Pout</t>
  </si>
  <si>
    <t>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</si>
</sst>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4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b/>
      <sz val="10"/>
      <name val="Arial Cyr"/>
      <charset val="204"/>
    </font>
    <font>
      <sz val="10"/>
      <color theme="1"/>
      <name val="Arial Cyr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0" tint="-0.34998626667073579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sz val="10"/>
      <color theme="2" tint="-0.89999084444715716"/>
      <name val="Arial Cyr"/>
      <charset val="204"/>
    </font>
    <font>
      <vertAlign val="subscript"/>
      <sz val="10"/>
      <name val="Arial Cyr"/>
      <charset val="204"/>
    </font>
    <font>
      <vertAlign val="subscript"/>
      <sz val="10"/>
      <color theme="1"/>
      <name val="Arial Cyr"/>
      <charset val="204"/>
    </font>
    <font>
      <sz val="10"/>
      <color rgb="FF000000"/>
      <name val="Arial Cy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 applyProtection="0"/>
    <xf numFmtId="0" fontId="2" fillId="0" borderId="1"/>
    <xf numFmtId="0" fontId="3" fillId="0" borderId="0"/>
    <xf numFmtId="0" fontId="1" fillId="0" borderId="0"/>
  </cellStyleXfs>
  <cellXfs count="28">
    <xf numFmtId="0" fontId="0" fillId="0" borderId="0" xfId="0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2" xfId="0" applyBorder="1"/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" fillId="3" borderId="2" xfId="0" applyFont="1" applyFill="1" applyBorder="1" applyAlignment="1">
      <alignment horizontal="right"/>
    </xf>
    <xf numFmtId="0" fontId="7" fillId="3" borderId="2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7" fillId="3" borderId="2" xfId="0" applyNumberFormat="1" applyFont="1" applyFill="1" applyBorder="1" applyAlignment="1">
      <alignment horizontal="right"/>
    </xf>
    <xf numFmtId="0" fontId="10" fillId="3" borderId="2" xfId="0" applyFont="1" applyFill="1" applyBorder="1"/>
    <xf numFmtId="0" fontId="8" fillId="3" borderId="2" xfId="0" applyFont="1" applyFill="1" applyBorder="1" applyAlignment="1">
      <alignment horizontal="center" wrapText="1"/>
    </xf>
    <xf numFmtId="0" fontId="5" fillId="3" borderId="2" xfId="0" applyFont="1" applyFill="1" applyBorder="1" applyAlignment="1">
      <alignment horizontal="center"/>
    </xf>
    <xf numFmtId="0" fontId="4" fillId="0" borderId="0" xfId="0" applyFont="1" applyAlignment="1"/>
    <xf numFmtId="0" fontId="0" fillId="0" borderId="2" xfId="0" applyFill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2" fontId="0" fillId="4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0" fillId="4" borderId="2" xfId="0" applyNumberFormat="1" applyFill="1" applyBorder="1"/>
    <xf numFmtId="0" fontId="0" fillId="0" borderId="6" xfId="0" applyFill="1" applyBorder="1"/>
    <xf numFmtId="164" fontId="0" fillId="0" borderId="0" xfId="0" applyNumberFormat="1"/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</cellXfs>
  <cellStyles count="4">
    <cellStyle name="Iau?iue_AA_1" xfId="1"/>
    <cellStyle name="Normal_Sheet2" xfId="2"/>
    <cellStyle name="Обычный" xfId="0" builtinId="0"/>
    <cellStyle name="Стиль 1" xfId="3"/>
  </cellStyles>
  <dxfs count="0"/>
  <tableStyles count="0" defaultTableStyle="TableStyleMedium9" defaultPivotStyle="PivotStyleLight16"/>
  <colors>
    <mruColors>
      <color rgb="FFFF7C80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  <a:r>
              <a:rPr lang="en-US"/>
              <a:t> 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PipeSim</c:v>
          </c:tx>
          <c:xVal>
            <c:numRef>
              <c:f>Лист2!$M$33:$M$40</c:f>
              <c:numCache>
                <c:formatCode>General</c:formatCode>
                <c:ptCount val="8"/>
                <c:pt idx="0">
                  <c:v>127.5213</c:v>
                </c:pt>
                <c:pt idx="1">
                  <c:v>121.10339999999999</c:v>
                </c:pt>
                <c:pt idx="2">
                  <c:v>114.72749999999999</c:v>
                </c:pt>
                <c:pt idx="3">
                  <c:v>108.4006</c:v>
                </c:pt>
                <c:pt idx="4">
                  <c:v>102.1311</c:v>
                </c:pt>
                <c:pt idx="5">
                  <c:v>95.928600000000003</c:v>
                </c:pt>
                <c:pt idx="6">
                  <c:v>89.803699999999992</c:v>
                </c:pt>
                <c:pt idx="7">
                  <c:v>83.768000000000001</c:v>
                </c:pt>
              </c:numCache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Лист2!$N$32</c:f>
              <c:strCache>
                <c:ptCount val="1"/>
              </c:strCache>
            </c:strRef>
          </c:tx>
          <c:xVal>
            <c:numRef>
              <c:f>Лист2!#REF!</c:f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Лист2!$O$32</c:f>
              <c:strCache>
                <c:ptCount val="1"/>
              </c:strCache>
            </c:strRef>
          </c:tx>
          <c:xVal>
            <c:numRef>
              <c:f>Лист2!$N$33:$N$40</c:f>
              <c:numCache>
                <c:formatCode>General</c:formatCode>
                <c:ptCount val="8"/>
                <c:pt idx="0">
                  <c:v>67.024000000000001</c:v>
                </c:pt>
                <c:pt idx="1">
                  <c:v>63.7348</c:v>
                </c:pt>
                <c:pt idx="2">
                  <c:v>60.508099999999999</c:v>
                </c:pt>
                <c:pt idx="3">
                  <c:v>57.346499999999999</c:v>
                </c:pt>
                <c:pt idx="4">
                  <c:v>54.252899999999997</c:v>
                </c:pt>
                <c:pt idx="5">
                  <c:v>51.511399999999995</c:v>
                </c:pt>
                <c:pt idx="6">
                  <c:v>48.9283</c:v>
                </c:pt>
                <c:pt idx="7">
                  <c:v>46.409599999999998</c:v>
                </c:pt>
              </c:numCache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Лист2!$P$32</c:f>
              <c:strCache>
                <c:ptCount val="1"/>
              </c:strCache>
            </c:strRef>
          </c:tx>
          <c:xVal>
            <c:numRef>
              <c:f>Лист2!#REF!</c:f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Лист2!$Q$32</c:f>
              <c:strCache>
                <c:ptCount val="1"/>
              </c:strCache>
            </c:strRef>
          </c:tx>
          <c:xVal>
            <c:numRef>
              <c:f>Лист2!$O$33:$O$40</c:f>
              <c:numCache>
                <c:formatCode>General</c:formatCode>
                <c:ptCount val="8"/>
                <c:pt idx="0">
                  <c:v>43.298200000000001</c:v>
                </c:pt>
                <c:pt idx="1">
                  <c:v>42.015000000000001</c:v>
                </c:pt>
                <c:pt idx="2">
                  <c:v>40.743299999999998</c:v>
                </c:pt>
                <c:pt idx="3">
                  <c:v>39.4831</c:v>
                </c:pt>
                <c:pt idx="4">
                  <c:v>38.2346</c:v>
                </c:pt>
                <c:pt idx="5">
                  <c:v>36.997999999999998</c:v>
                </c:pt>
                <c:pt idx="6">
                  <c:v>35.773600000000002</c:v>
                </c:pt>
                <c:pt idx="7">
                  <c:v>34.561599999999999</c:v>
                </c:pt>
              </c:numCache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Лист2!$C$33:$C$53</c:f>
              <c:numCache>
                <c:formatCode>0.00</c:formatCode>
                <c:ptCount val="21"/>
                <c:pt idx="0">
                  <c:v>20</c:v>
                </c:pt>
                <c:pt idx="1">
                  <c:v>22.645154339728069</c:v>
                </c:pt>
                <c:pt idx="2">
                  <c:v>25.819924687945011</c:v>
                </c:pt>
                <c:pt idx="3">
                  <c:v>29.334412661097677</c:v>
                </c:pt>
                <c:pt idx="4">
                  <c:v>33.080270642907706</c:v>
                </c:pt>
                <c:pt idx="5">
                  <c:v>37.052861016019307</c:v>
                </c:pt>
                <c:pt idx="6">
                  <c:v>41.245477208795904</c:v>
                </c:pt>
                <c:pt idx="7">
                  <c:v>45.64983906870858</c:v>
                </c:pt>
                <c:pt idx="8">
                  <c:v>50.256500545411953</c:v>
                </c:pt>
                <c:pt idx="9">
                  <c:v>55.055195219984483</c:v>
                </c:pt>
                <c:pt idx="10">
                  <c:v>60.035162553073761</c:v>
                </c:pt>
                <c:pt idx="11">
                  <c:v>65.185446122393913</c:v>
                </c:pt>
                <c:pt idx="12">
                  <c:v>70.495156544478277</c:v>
                </c:pt>
                <c:pt idx="13">
                  <c:v>75.953693980863335</c:v>
                </c:pt>
                <c:pt idx="14">
                  <c:v>81.550926962103915</c:v>
                </c:pt>
                <c:pt idx="15">
                  <c:v>87.313416656322048</c:v>
                </c:pt>
                <c:pt idx="16">
                  <c:v>93.203826281195859</c:v>
                </c:pt>
                <c:pt idx="17">
                  <c:v>99.201636401825738</c:v>
                </c:pt>
                <c:pt idx="18">
                  <c:v>105.29976852296826</c:v>
                </c:pt>
                <c:pt idx="19">
                  <c:v>111.49188384895554</c:v>
                </c:pt>
                <c:pt idx="20">
                  <c:v>117.77236007438987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Лист2!$H$33:$H$53</c:f>
              <c:numCache>
                <c:formatCode>0.00</c:formatCode>
                <c:ptCount val="21"/>
                <c:pt idx="0">
                  <c:v>20</c:v>
                </c:pt>
                <c:pt idx="1">
                  <c:v>22.572024207235447</c:v>
                </c:pt>
                <c:pt idx="2">
                  <c:v>25.619072712590405</c:v>
                </c:pt>
                <c:pt idx="3">
                  <c:v>28.964419760397011</c:v>
                </c:pt>
                <c:pt idx="4">
                  <c:v>32.529257895271144</c:v>
                </c:pt>
                <c:pt idx="5">
                  <c:v>36.309901110813733</c:v>
                </c:pt>
                <c:pt idx="6">
                  <c:v>40.300964556174947</c:v>
                </c:pt>
                <c:pt idx="7">
                  <c:v>44.496518930303431</c:v>
                </c:pt>
                <c:pt idx="8">
                  <c:v>48.888471495744675</c:v>
                </c:pt>
                <c:pt idx="9">
                  <c:v>53.469013566844303</c:v>
                </c:pt>
                <c:pt idx="10">
                  <c:v>58.229510589334993</c:v>
                </c:pt>
                <c:pt idx="11">
                  <c:v>63.16127913106483</c:v>
                </c:pt>
                <c:pt idx="12">
                  <c:v>68.255767709311527</c:v>
                </c:pt>
                <c:pt idx="13">
                  <c:v>73.504011834903736</c:v>
                </c:pt>
                <c:pt idx="14">
                  <c:v>78.898414725790389</c:v>
                </c:pt>
                <c:pt idx="15">
                  <c:v>84.43164677476922</c:v>
                </c:pt>
                <c:pt idx="16">
                  <c:v>90.104121709390668</c:v>
                </c:pt>
                <c:pt idx="17">
                  <c:v>95.904192052632382</c:v>
                </c:pt>
                <c:pt idx="18">
                  <c:v>101.82350897150307</c:v>
                </c:pt>
                <c:pt idx="19">
                  <c:v>107.85723811927897</c:v>
                </c:pt>
                <c:pt idx="20">
                  <c:v>114.00174947994479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Лист2!$D$32</c:f>
              <c:strCache>
                <c:ptCount val="1"/>
              </c:strCache>
            </c:strRef>
          </c:tx>
          <c:xVal>
            <c:numRef>
              <c:f>Лист2!$D$33:$D$53</c:f>
              <c:numCache>
                <c:formatCode>0.00</c:formatCode>
                <c:ptCount val="21"/>
                <c:pt idx="0">
                  <c:v>20</c:v>
                </c:pt>
                <c:pt idx="1">
                  <c:v>21.655136149651863</c:v>
                </c:pt>
                <c:pt idx="2">
                  <c:v>23.359335601004883</c:v>
                </c:pt>
                <c:pt idx="3">
                  <c:v>25.115000072214528</c:v>
                </c:pt>
                <c:pt idx="4">
                  <c:v>26.923938461745553</c:v>
                </c:pt>
                <c:pt idx="5">
                  <c:v>28.787546139905036</c:v>
                </c:pt>
                <c:pt idx="6">
                  <c:v>30.706909662226611</c:v>
                </c:pt>
                <c:pt idx="7">
                  <c:v>32.682871388517668</c:v>
                </c:pt>
                <c:pt idx="8">
                  <c:v>34.716073830405627</c:v>
                </c:pt>
                <c:pt idx="9">
                  <c:v>36.806992053175257</c:v>
                </c:pt>
                <c:pt idx="10">
                  <c:v>38.955956083757719</c:v>
                </c:pt>
                <c:pt idx="11">
                  <c:v>41.163170365012206</c:v>
                </c:pt>
                <c:pt idx="12">
                  <c:v>43.428729796699059</c:v>
                </c:pt>
                <c:pt idx="13">
                  <c:v>45.752630453307702</c:v>
                </c:pt>
                <c:pt idx="14">
                  <c:v>48.134782006576337</c:v>
                </c:pt>
                <c:pt idx="15">
                  <c:v>50.57501804408988</c:v>
                </c:pt>
                <c:pt idx="16">
                  <c:v>53.073102831819057</c:v>
                </c:pt>
                <c:pt idx="17">
                  <c:v>55.628740815639674</c:v>
                </c:pt>
                <c:pt idx="18">
                  <c:v>58.241583230596738</c:v>
                </c:pt>
                <c:pt idx="19">
                  <c:v>60.911234428693781</c:v>
                </c:pt>
                <c:pt idx="20">
                  <c:v>63.637259935945927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Лист2!$E$32</c:f>
              <c:strCache>
                <c:ptCount val="1"/>
              </c:strCache>
            </c:strRef>
          </c:tx>
          <c:xVal>
            <c:numRef>
              <c:f>Лист2!$E$33:$E$53</c:f>
              <c:numCache>
                <c:formatCode>0.00</c:formatCode>
                <c:ptCount val="21"/>
                <c:pt idx="0">
                  <c:v>20</c:v>
                </c:pt>
                <c:pt idx="1">
                  <c:v>21.600682624641934</c:v>
                </c:pt>
                <c:pt idx="2">
                  <c:v>23.187734648339745</c:v>
                </c:pt>
                <c:pt idx="3">
                  <c:v>24.767333123565368</c:v>
                </c:pt>
                <c:pt idx="4">
                  <c:v>26.343970203121494</c:v>
                </c:pt>
                <c:pt idx="5">
                  <c:v>27.921002520268736</c:v>
                </c:pt>
                <c:pt idx="6">
                  <c:v>29.500987650918862</c:v>
                </c:pt>
                <c:pt idx="7">
                  <c:v>31.085902538530789</c:v>
                </c:pt>
                <c:pt idx="8">
                  <c:v>32.677291054665069</c:v>
                </c:pt>
                <c:pt idx="9">
                  <c:v>34.276367723081762</c:v>
                </c:pt>
                <c:pt idx="10">
                  <c:v>35.884092015429083</c:v>
                </c:pt>
                <c:pt idx="11">
                  <c:v>37.50122339089846</c:v>
                </c:pt>
                <c:pt idx="12">
                  <c:v>39.128362533712966</c:v>
                </c:pt>
                <c:pt idx="13">
                  <c:v>40.76598258969554</c:v>
                </c:pt>
                <c:pt idx="14">
                  <c:v>42.414453601547429</c:v>
                </c:pt>
                <c:pt idx="15">
                  <c:v>44.074061793608422</c:v>
                </c:pt>
                <c:pt idx="16">
                  <c:v>45.7450245186442</c:v>
                </c:pt>
                <c:pt idx="17">
                  <c:v>47.427502411310506</c:v>
                </c:pt>
                <c:pt idx="18">
                  <c:v>49.121609395864347</c:v>
                </c:pt>
                <c:pt idx="19">
                  <c:v>50.827420038835839</c:v>
                </c:pt>
                <c:pt idx="20">
                  <c:v>52.544977283633138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Лист2!$F$32</c:f>
              <c:strCache>
                <c:ptCount val="1"/>
              </c:strCache>
            </c:strRef>
          </c:tx>
          <c:xVal>
            <c:numRef>
              <c:f>Лист2!$F$33:$F$53</c:f>
              <c:numCache>
                <c:formatCode>0.00</c:formatCode>
                <c:ptCount val="21"/>
                <c:pt idx="0">
                  <c:v>20</c:v>
                </c:pt>
                <c:pt idx="1">
                  <c:v>22.56477250051589</c:v>
                </c:pt>
                <c:pt idx="2">
                  <c:v>24.936341765576724</c:v>
                </c:pt>
                <c:pt idx="3">
                  <c:v>27.201144971329896</c:v>
                </c:pt>
                <c:pt idx="4">
                  <c:v>29.375243304433706</c:v>
                </c:pt>
                <c:pt idx="5">
                  <c:v>31.47911527715809</c:v>
                </c:pt>
                <c:pt idx="6">
                  <c:v>33.528638507823246</c:v>
                </c:pt>
                <c:pt idx="7">
                  <c:v>35.535815706601781</c:v>
                </c:pt>
                <c:pt idx="8">
                  <c:v>37.509702269939659</c:v>
                </c:pt>
                <c:pt idx="9">
                  <c:v>39.457293610142969</c:v>
                </c:pt>
                <c:pt idx="10">
                  <c:v>41.384101480118559</c:v>
                </c:pt>
                <c:pt idx="11">
                  <c:v>43.294540437182711</c:v>
                </c:pt>
                <c:pt idx="12">
                  <c:v>45.192196101219189</c:v>
                </c:pt>
                <c:pt idx="13">
                  <c:v>47.080016859116945</c:v>
                </c:pt>
                <c:pt idx="14">
                  <c:v>48.960452558688878</c:v>
                </c:pt>
                <c:pt idx="15">
                  <c:v>50.835557013868922</c:v>
                </c:pt>
                <c:pt idx="16">
                  <c:v>52.70706704568515</c:v>
                </c:pt>
                <c:pt idx="17">
                  <c:v>54.576461709626741</c:v>
                </c:pt>
                <c:pt idx="18">
                  <c:v>56.445008164186298</c:v>
                </c:pt>
                <c:pt idx="19">
                  <c:v>58.313798895357216</c:v>
                </c:pt>
                <c:pt idx="20">
                  <c:v>60.183779941784913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Лист2!$G$32</c:f>
              <c:strCache>
                <c:ptCount val="1"/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27.823506991726369</c:v>
                </c:pt>
                <c:pt idx="2">
                  <c:v>33.972183700890078</c:v>
                </c:pt>
                <c:pt idx="3">
                  <c:v>39.299559313592745</c:v>
                </c:pt>
                <c:pt idx="4">
                  <c:v>44.135503702106597</c:v>
                </c:pt>
                <c:pt idx="5">
                  <c:v>48.644881023899266</c:v>
                </c:pt>
                <c:pt idx="6">
                  <c:v>52.925010946574453</c:v>
                </c:pt>
                <c:pt idx="7">
                  <c:v>57.038028441767146</c:v>
                </c:pt>
                <c:pt idx="8">
                  <c:v>61.025781686205029</c:v>
                </c:pt>
                <c:pt idx="9">
                  <c:v>64.91768383922718</c:v>
                </c:pt>
                <c:pt idx="10">
                  <c:v>68.735081086970951</c:v>
                </c:pt>
                <c:pt idx="11">
                  <c:v>72.493855339981366</c:v>
                </c:pt>
                <c:pt idx="12">
                  <c:v>76.206060297407362</c:v>
                </c:pt>
                <c:pt idx="13">
                  <c:v>79.880990761853241</c:v>
                </c:pt>
                <c:pt idx="14">
                  <c:v>83.52590851513655</c:v>
                </c:pt>
                <c:pt idx="15">
                  <c:v>87.14654824148414</c:v>
                </c:pt>
                <c:pt idx="16">
                  <c:v>90.747476991595747</c:v>
                </c:pt>
                <c:pt idx="17">
                  <c:v>94.332356736495981</c:v>
                </c:pt>
                <c:pt idx="18">
                  <c:v>97.904140242319755</c:v>
                </c:pt>
                <c:pt idx="19">
                  <c:v>101.46521577721371</c:v>
                </c:pt>
                <c:pt idx="20">
                  <c:v>105.01751957785535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44416"/>
        <c:axId val="182244992"/>
      </c:scatterChart>
      <c:valAx>
        <c:axId val="1822444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244992"/>
        <c:crosses val="autoZero"/>
        <c:crossBetween val="midCat"/>
      </c:valAx>
      <c:valAx>
        <c:axId val="1822449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244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/>
              <a:t>Распределение давления ГФ=1000 м3/м3  </a:t>
            </a:r>
            <a:r>
              <a:rPr lang="en-US" sz="1200"/>
              <a:t>Q=</a:t>
            </a:r>
            <a:r>
              <a:rPr lang="ru-RU" sz="1200"/>
              <a:t>5</a:t>
            </a:r>
            <a:r>
              <a:rPr lang="en-US" sz="1200"/>
              <a:t>0</a:t>
            </a:r>
            <a:r>
              <a:rPr lang="ru-RU" sz="1200"/>
              <a:t>  м3/сут </a:t>
            </a:r>
            <a:r>
              <a:rPr lang="en-US" sz="1200"/>
              <a:t> </a:t>
            </a:r>
            <a:endParaRPr lang="ru-RU" sz="1200"/>
          </a:p>
        </c:rich>
      </c:tx>
      <c:layout>
        <c:manualLayout>
          <c:xMode val="edge"/>
          <c:yMode val="edge"/>
          <c:x val="0.10914095699636452"/>
          <c:y val="4.607163159236981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637772181275593"/>
          <c:y val="0.1600835021114955"/>
          <c:w val="0.82007041388366275"/>
          <c:h val="0.75957881822274509"/>
        </c:manualLayout>
      </c:layout>
      <c:scatterChart>
        <c:scatterStyle val="lineMarker"/>
        <c:varyColors val="0"/>
        <c:ser>
          <c:idx val="5"/>
          <c:order val="0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27.823506991726369</c:v>
                </c:pt>
                <c:pt idx="2">
                  <c:v>33.972183700890078</c:v>
                </c:pt>
                <c:pt idx="3">
                  <c:v>39.299559313592745</c:v>
                </c:pt>
                <c:pt idx="4">
                  <c:v>44.135503702106597</c:v>
                </c:pt>
                <c:pt idx="5">
                  <c:v>48.644881023899266</c:v>
                </c:pt>
                <c:pt idx="6">
                  <c:v>52.925010946574453</c:v>
                </c:pt>
                <c:pt idx="7">
                  <c:v>57.038028441767146</c:v>
                </c:pt>
                <c:pt idx="8">
                  <c:v>61.025781686205029</c:v>
                </c:pt>
                <c:pt idx="9">
                  <c:v>64.91768383922718</c:v>
                </c:pt>
                <c:pt idx="10">
                  <c:v>68.735081086970951</c:v>
                </c:pt>
                <c:pt idx="11">
                  <c:v>72.493855339981366</c:v>
                </c:pt>
                <c:pt idx="12">
                  <c:v>76.206060297407362</c:v>
                </c:pt>
                <c:pt idx="13">
                  <c:v>79.880990761853241</c:v>
                </c:pt>
                <c:pt idx="14">
                  <c:v>83.52590851513655</c:v>
                </c:pt>
                <c:pt idx="15">
                  <c:v>87.14654824148414</c:v>
                </c:pt>
                <c:pt idx="16">
                  <c:v>90.747476991595747</c:v>
                </c:pt>
                <c:pt idx="17">
                  <c:v>94.332356736495981</c:v>
                </c:pt>
                <c:pt idx="18">
                  <c:v>97.904140242319755</c:v>
                </c:pt>
                <c:pt idx="19">
                  <c:v>101.46521577721371</c:v>
                </c:pt>
                <c:pt idx="20">
                  <c:v>105.01751957785535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0"/>
          <c:order val="1"/>
          <c:tx>
            <c:v>Макросы</c:v>
          </c:tx>
          <c:xVal>
            <c:numRef>
              <c:f>Лист2!$Q$33:$Q$53</c:f>
              <c:numCache>
                <c:formatCode>General</c:formatCode>
                <c:ptCount val="21"/>
                <c:pt idx="0">
                  <c:v>62.481999999999999</c:v>
                </c:pt>
                <c:pt idx="1">
                  <c:v>60.649799999999999</c:v>
                </c:pt>
                <c:pt idx="2">
                  <c:v>58.7973</c:v>
                </c:pt>
                <c:pt idx="3">
                  <c:v>56.921599999999998</c:v>
                </c:pt>
                <c:pt idx="4">
                  <c:v>55.020400000000002</c:v>
                </c:pt>
                <c:pt idx="5">
                  <c:v>53.091000000000001</c:v>
                </c:pt>
                <c:pt idx="6">
                  <c:v>51.130099999999999</c:v>
                </c:pt>
                <c:pt idx="7">
                  <c:v>49.134099999999997</c:v>
                </c:pt>
                <c:pt idx="8">
                  <c:v>47.098399999999998</c:v>
                </c:pt>
                <c:pt idx="9">
                  <c:v>45.017499999999998</c:v>
                </c:pt>
                <c:pt idx="10">
                  <c:v>42.884900000000002</c:v>
                </c:pt>
                <c:pt idx="11">
                  <c:v>40.690399999999997</c:v>
                </c:pt>
                <c:pt idx="12">
                  <c:v>38.4131</c:v>
                </c:pt>
                <c:pt idx="13">
                  <c:v>36.036099999999998</c:v>
                </c:pt>
                <c:pt idx="14">
                  <c:v>33.823900000000002</c:v>
                </c:pt>
                <c:pt idx="15">
                  <c:v>31.815200000000001</c:v>
                </c:pt>
                <c:pt idx="16">
                  <c:v>29.729099999999999</c:v>
                </c:pt>
                <c:pt idx="17">
                  <c:v>27.5444</c:v>
                </c:pt>
                <c:pt idx="18">
                  <c:v>25.230699999999999</c:v>
                </c:pt>
                <c:pt idx="19">
                  <c:v>22.741299999999999</c:v>
                </c:pt>
                <c:pt idx="20">
                  <c:v>20</c:v>
                </c:pt>
              </c:numCache>
            </c:numRef>
          </c:xVal>
          <c:yVal>
            <c:numRef>
              <c:f>Лист2!$R$33:$R$53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1600"/>
        <c:axId val="182442176"/>
      </c:scatterChart>
      <c:valAx>
        <c:axId val="18244160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2176"/>
        <c:crosses val="autoZero"/>
        <c:crossBetween val="midCat"/>
      </c:valAx>
      <c:valAx>
        <c:axId val="18244217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39129483814523"/>
          <c:y val="0.18103018372703411"/>
          <c:w val="0.66301137357830275"/>
          <c:h val="0.70298993875765525"/>
        </c:manualLayout>
      </c:layout>
      <c:scatterChart>
        <c:scatterStyle val="smoothMarker"/>
        <c:varyColors val="0"/>
        <c:ser>
          <c:idx val="0"/>
          <c:order val="0"/>
          <c:tx>
            <c:v>Макросы</c:v>
          </c:tx>
          <c:marker>
            <c:symbol val="none"/>
          </c:marker>
          <c:xVal>
            <c:numRef>
              <c:f>Лист2!$F$17:$J$17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</c:numCache>
            </c:numRef>
          </c:xVal>
          <c:yVal>
            <c:numRef>
              <c:f>Лист2!$C$53:$G$53</c:f>
              <c:numCache>
                <c:formatCode>0.00</c:formatCode>
                <c:ptCount val="5"/>
                <c:pt idx="0">
                  <c:v>117.77236007438987</c:v>
                </c:pt>
                <c:pt idx="1">
                  <c:v>63.637259935945927</c:v>
                </c:pt>
                <c:pt idx="2">
                  <c:v>52.544977283633138</c:v>
                </c:pt>
                <c:pt idx="3">
                  <c:v>60.183779941784913</c:v>
                </c:pt>
                <c:pt idx="4">
                  <c:v>105.01751957785535</c:v>
                </c:pt>
              </c:numCache>
            </c:numRef>
          </c:yVal>
          <c:smooth val="1"/>
        </c:ser>
        <c:ser>
          <c:idx val="1"/>
          <c:order val="1"/>
          <c:tx>
            <c:v>PipeSim</c:v>
          </c:tx>
          <c:marker>
            <c:symbol val="none"/>
          </c:marker>
          <c:xVal>
            <c:numRef>
              <c:f>Лист2!$F$17:$J$17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</c:numCache>
            </c:numRef>
          </c:xVal>
          <c:yVal>
            <c:numRef>
              <c:f>Лист2!$M$33:$Q$33</c:f>
              <c:numCache>
                <c:formatCode>General</c:formatCode>
                <c:ptCount val="5"/>
                <c:pt idx="0">
                  <c:v>127.5213</c:v>
                </c:pt>
                <c:pt idx="1">
                  <c:v>67.024000000000001</c:v>
                </c:pt>
                <c:pt idx="2">
                  <c:v>43.298200000000001</c:v>
                </c:pt>
                <c:pt idx="3" formatCode="0.00">
                  <c:v>45.1937</c:v>
                </c:pt>
                <c:pt idx="4">
                  <c:v>62.481999999999999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06304"/>
        <c:axId val="248906880"/>
      </c:scatterChart>
      <c:valAx>
        <c:axId val="248906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ГФ</a:t>
                </a:r>
              </a:p>
            </c:rich>
          </c:tx>
          <c:layout>
            <c:manualLayout>
              <c:xMode val="edge"/>
              <c:yMode val="edge"/>
              <c:x val="0.82651487314085748"/>
              <c:y val="0.823124817731116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48906880"/>
        <c:crosses val="autoZero"/>
        <c:crossBetween val="midCat"/>
      </c:valAx>
      <c:valAx>
        <c:axId val="2489068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Рзаб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6.677274715660543E-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48906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Pipesim</c:v>
          </c:tx>
          <c:marker>
            <c:symbol val="none"/>
          </c:marker>
          <c:xVal>
            <c:numRef>
              <c:f>Лист1!$A$1:$A$20</c:f>
              <c:numCache>
                <c:formatCode>0.0000</c:formatCode>
                <c:ptCount val="20"/>
                <c:pt idx="0">
                  <c:v>5.8414799999999996E-3</c:v>
                </c:pt>
                <c:pt idx="1">
                  <c:v>5.9678800000000001E-3</c:v>
                </c:pt>
                <c:pt idx="2">
                  <c:v>6.0995499999999996E-3</c:v>
                </c:pt>
                <c:pt idx="3">
                  <c:v>6.2373999999999997E-3</c:v>
                </c:pt>
                <c:pt idx="4">
                  <c:v>6.38194E-3</c:v>
                </c:pt>
                <c:pt idx="5">
                  <c:v>6.5337499999999996E-3</c:v>
                </c:pt>
                <c:pt idx="6">
                  <c:v>6.6935299999999996E-3</c:v>
                </c:pt>
                <c:pt idx="7">
                  <c:v>6.8621200000000002E-3</c:v>
                </c:pt>
                <c:pt idx="8">
                  <c:v>7.0405499999999996E-3</c:v>
                </c:pt>
                <c:pt idx="9">
                  <c:v>7.2300699999999999E-3</c:v>
                </c:pt>
                <c:pt idx="10">
                  <c:v>7.4322099999999999E-3</c:v>
                </c:pt>
                <c:pt idx="11">
                  <c:v>7.70107E-3</c:v>
                </c:pt>
                <c:pt idx="12">
                  <c:v>8.01025E-3</c:v>
                </c:pt>
                <c:pt idx="13">
                  <c:v>8.3403399999999999E-3</c:v>
                </c:pt>
                <c:pt idx="14">
                  <c:v>8.6955499999999998E-3</c:v>
                </c:pt>
                <c:pt idx="15">
                  <c:v>9.0816300000000003E-3</c:v>
                </c:pt>
                <c:pt idx="16">
                  <c:v>9.5065600000000007E-3</c:v>
                </c:pt>
                <c:pt idx="17">
                  <c:v>9.9815800000000003E-3</c:v>
                </c:pt>
                <c:pt idx="18">
                  <c:v>1.0522999999999999E-2</c:v>
                </c:pt>
                <c:pt idx="19">
                  <c:v>1.1155099999999999E-2</c:v>
                </c:pt>
              </c:numCache>
            </c:numRef>
          </c:xVal>
          <c:yVal>
            <c:numRef>
              <c:f>Лист1!$E$2:$E$21</c:f>
              <c:numCache>
                <c:formatCode>General</c:formatCode>
                <c:ptCount val="20"/>
                <c:pt idx="0">
                  <c:v>1900</c:v>
                </c:pt>
                <c:pt idx="1">
                  <c:v>1800</c:v>
                </c:pt>
                <c:pt idx="2">
                  <c:v>1700</c:v>
                </c:pt>
                <c:pt idx="3">
                  <c:v>1600</c:v>
                </c:pt>
                <c:pt idx="4">
                  <c:v>1500</c:v>
                </c:pt>
                <c:pt idx="5">
                  <c:v>1400</c:v>
                </c:pt>
                <c:pt idx="6">
                  <c:v>1300</c:v>
                </c:pt>
                <c:pt idx="7">
                  <c:v>1200</c:v>
                </c:pt>
                <c:pt idx="8">
                  <c:v>1100</c:v>
                </c:pt>
                <c:pt idx="9">
                  <c:v>1000</c:v>
                </c:pt>
                <c:pt idx="10">
                  <c:v>900</c:v>
                </c:pt>
                <c:pt idx="11">
                  <c:v>800</c:v>
                </c:pt>
                <c:pt idx="12">
                  <c:v>700</c:v>
                </c:pt>
                <c:pt idx="13">
                  <c:v>600</c:v>
                </c:pt>
                <c:pt idx="14">
                  <c:v>500</c:v>
                </c:pt>
                <c:pt idx="15">
                  <c:v>400</c:v>
                </c:pt>
                <c:pt idx="16">
                  <c:v>300</c:v>
                </c:pt>
                <c:pt idx="17">
                  <c:v>200</c:v>
                </c:pt>
                <c:pt idx="18">
                  <c:v>100</c:v>
                </c:pt>
                <c:pt idx="1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Макросы</c:v>
          </c:tx>
          <c:marker>
            <c:symbol val="none"/>
          </c:marker>
          <c:xVal>
            <c:numRef>
              <c:f>Лист1!$D$1:$D$20</c:f>
              <c:numCache>
                <c:formatCode>General</c:formatCode>
                <c:ptCount val="20"/>
                <c:pt idx="0">
                  <c:v>3.2378748384190815E-3</c:v>
                </c:pt>
                <c:pt idx="1">
                  <c:v>3.1576359258567166E-3</c:v>
                </c:pt>
                <c:pt idx="2">
                  <c:v>3.0992547410223993E-3</c:v>
                </c:pt>
                <c:pt idx="3">
                  <c:v>3.0556011553910523E-3</c:v>
                </c:pt>
                <c:pt idx="4">
                  <c:v>3.0222790967648905E-3</c:v>
                </c:pt>
                <c:pt idx="5">
                  <c:v>2.9964402484248254E-3</c:v>
                </c:pt>
                <c:pt idx="6">
                  <c:v>2.9761574437611317E-3</c:v>
                </c:pt>
                <c:pt idx="7">
                  <c:v>2.9600844193401342E-3</c:v>
                </c:pt>
                <c:pt idx="8">
                  <c:v>2.9472539364266835E-3</c:v>
                </c:pt>
                <c:pt idx="9">
                  <c:v>2.936953490686278E-3</c:v>
                </c:pt>
                <c:pt idx="10">
                  <c:v>4.6904720216853941E-3</c:v>
                </c:pt>
                <c:pt idx="11">
                  <c:v>5.5019627911972076E-3</c:v>
                </c:pt>
                <c:pt idx="12">
                  <c:v>4.5186856000060871E-3</c:v>
                </c:pt>
                <c:pt idx="13">
                  <c:v>5.9362198690442016E-3</c:v>
                </c:pt>
                <c:pt idx="14">
                  <c:v>4.5910648689534029E-3</c:v>
                </c:pt>
                <c:pt idx="15">
                  <c:v>5.0440621907744902E-3</c:v>
                </c:pt>
                <c:pt idx="16">
                  <c:v>5.428120706749944E-3</c:v>
                </c:pt>
                <c:pt idx="17">
                  <c:v>5.5960652292300853E-3</c:v>
                </c:pt>
                <c:pt idx="18">
                  <c:v>6.1106813614636123E-3</c:v>
                </c:pt>
                <c:pt idx="19">
                  <c:v>5.2076495802828755E-3</c:v>
                </c:pt>
              </c:numCache>
            </c:numRef>
          </c:xVal>
          <c:yVal>
            <c:numRef>
              <c:f>Лист1!$B$1:$B$20</c:f>
              <c:numCache>
                <c:formatCode>General</c:formatCode>
                <c:ptCount val="20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10912"/>
        <c:axId val="248911488"/>
      </c:scatterChart>
      <c:valAx>
        <c:axId val="248910912"/>
        <c:scaling>
          <c:orientation val="minMax"/>
        </c:scaling>
        <c:delete val="0"/>
        <c:axPos val="t"/>
        <c:numFmt formatCode="0.0000" sourceLinked="1"/>
        <c:majorTickMark val="out"/>
        <c:minorTickMark val="none"/>
        <c:tickLblPos val="nextTo"/>
        <c:crossAx val="248911488"/>
        <c:crosses val="autoZero"/>
        <c:crossBetween val="midCat"/>
      </c:valAx>
      <c:valAx>
        <c:axId val="248911488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910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Pipesim</c:v>
          </c:tx>
          <c:marker>
            <c:symbol val="none"/>
          </c:marker>
          <c:xVal>
            <c:numRef>
              <c:f>Лист1!$A$25:$A$44</c:f>
              <c:numCache>
                <c:formatCode>0.0000</c:formatCode>
                <c:ptCount val="20"/>
                <c:pt idx="0">
                  <c:v>5.7189800000000002E-3</c:v>
                </c:pt>
                <c:pt idx="1">
                  <c:v>5.6253400000000004E-3</c:v>
                </c:pt>
                <c:pt idx="2">
                  <c:v>5.5405200000000002E-3</c:v>
                </c:pt>
                <c:pt idx="3">
                  <c:v>5.4527000000000004E-3</c:v>
                </c:pt>
                <c:pt idx="4">
                  <c:v>5.3617500000000002E-3</c:v>
                </c:pt>
                <c:pt idx="5">
                  <c:v>5.2675400000000002E-3</c:v>
                </c:pt>
                <c:pt idx="6">
                  <c:v>5.1699299999999997E-3</c:v>
                </c:pt>
                <c:pt idx="7">
                  <c:v>5.0687600000000003E-3</c:v>
                </c:pt>
                <c:pt idx="8">
                  <c:v>4.9638499999999997E-3</c:v>
                </c:pt>
                <c:pt idx="9">
                  <c:v>4.8550099999999999E-3</c:v>
                </c:pt>
                <c:pt idx="10">
                  <c:v>4.7420199999999996E-3</c:v>
                </c:pt>
                <c:pt idx="11">
                  <c:v>4.6112100000000001E-3</c:v>
                </c:pt>
                <c:pt idx="12">
                  <c:v>4.4697900000000004E-3</c:v>
                </c:pt>
                <c:pt idx="13">
                  <c:v>4.3233600000000001E-3</c:v>
                </c:pt>
                <c:pt idx="14">
                  <c:v>4.17163E-3</c:v>
                </c:pt>
                <c:pt idx="15">
                  <c:v>4.0142099999999998E-3</c:v>
                </c:pt>
                <c:pt idx="16">
                  <c:v>3.8505900000000001E-3</c:v>
                </c:pt>
                <c:pt idx="17">
                  <c:v>3.6801199999999998E-3</c:v>
                </c:pt>
                <c:pt idx="18">
                  <c:v>3.5018900000000001E-3</c:v>
                </c:pt>
                <c:pt idx="19">
                  <c:v>3.3146600000000001E-3</c:v>
                </c:pt>
              </c:numCache>
            </c:numRef>
          </c:xVal>
          <c:yVal>
            <c:numRef>
              <c:f>Лист1!$E$2:$E$21</c:f>
              <c:numCache>
                <c:formatCode>General</c:formatCode>
                <c:ptCount val="20"/>
                <c:pt idx="0">
                  <c:v>1900</c:v>
                </c:pt>
                <c:pt idx="1">
                  <c:v>1800</c:v>
                </c:pt>
                <c:pt idx="2">
                  <c:v>1700</c:v>
                </c:pt>
                <c:pt idx="3">
                  <c:v>1600</c:v>
                </c:pt>
                <c:pt idx="4">
                  <c:v>1500</c:v>
                </c:pt>
                <c:pt idx="5">
                  <c:v>1400</c:v>
                </c:pt>
                <c:pt idx="6">
                  <c:v>1300</c:v>
                </c:pt>
                <c:pt idx="7">
                  <c:v>1200</c:v>
                </c:pt>
                <c:pt idx="8">
                  <c:v>1100</c:v>
                </c:pt>
                <c:pt idx="9">
                  <c:v>1000</c:v>
                </c:pt>
                <c:pt idx="10">
                  <c:v>900</c:v>
                </c:pt>
                <c:pt idx="11">
                  <c:v>800</c:v>
                </c:pt>
                <c:pt idx="12">
                  <c:v>700</c:v>
                </c:pt>
                <c:pt idx="13">
                  <c:v>600</c:v>
                </c:pt>
                <c:pt idx="14">
                  <c:v>500</c:v>
                </c:pt>
                <c:pt idx="15">
                  <c:v>400</c:v>
                </c:pt>
                <c:pt idx="16">
                  <c:v>300</c:v>
                </c:pt>
                <c:pt idx="17">
                  <c:v>200</c:v>
                </c:pt>
                <c:pt idx="18">
                  <c:v>100</c:v>
                </c:pt>
                <c:pt idx="1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Макросы</c:v>
          </c:tx>
          <c:marker>
            <c:symbol val="none"/>
          </c:marker>
          <c:xVal>
            <c:numRef>
              <c:f>Лист1!$D$25:$D$44</c:f>
              <c:numCache>
                <c:formatCode>General</c:formatCode>
                <c:ptCount val="20"/>
                <c:pt idx="0">
                  <c:v>5.2938368648560189E-3</c:v>
                </c:pt>
                <c:pt idx="1">
                  <c:v>5.3195556821542308E-3</c:v>
                </c:pt>
                <c:pt idx="2">
                  <c:v>5.344861452551513E-3</c:v>
                </c:pt>
                <c:pt idx="3">
                  <c:v>5.3697560790736173E-3</c:v>
                </c:pt>
                <c:pt idx="4">
                  <c:v>5.3942390713480389E-3</c:v>
                </c:pt>
                <c:pt idx="5">
                  <c:v>5.4183162439331769E-3</c:v>
                </c:pt>
                <c:pt idx="6">
                  <c:v>5.4419885455954994E-3</c:v>
                </c:pt>
                <c:pt idx="7">
                  <c:v>5.4652607299833988E-3</c:v>
                </c:pt>
                <c:pt idx="8">
                  <c:v>5.4881372644443619E-3</c:v>
                </c:pt>
                <c:pt idx="9">
                  <c:v>5.5106223187100407E-3</c:v>
                </c:pt>
                <c:pt idx="10">
                  <c:v>5.5327228632324581E-3</c:v>
                </c:pt>
                <c:pt idx="11">
                  <c:v>5.5544415161762114E-3</c:v>
                </c:pt>
                <c:pt idx="12">
                  <c:v>5.5757878530507199E-3</c:v>
                </c:pt>
                <c:pt idx="13">
                  <c:v>5.5967637318549276E-3</c:v>
                </c:pt>
                <c:pt idx="14">
                  <c:v>5.6173821727254847E-3</c:v>
                </c:pt>
                <c:pt idx="15">
                  <c:v>5.6376422949053762E-3</c:v>
                </c:pt>
                <c:pt idx="16">
                  <c:v>5.6575529496140217E-3</c:v>
                </c:pt>
                <c:pt idx="17">
                  <c:v>5.6771208706206623E-3</c:v>
                </c:pt>
                <c:pt idx="18">
                  <c:v>5.6963516662162659E-3</c:v>
                </c:pt>
                <c:pt idx="19">
                  <c:v>5.7152522524863162E-3</c:v>
                </c:pt>
              </c:numCache>
            </c:numRef>
          </c:xVal>
          <c:yVal>
            <c:numRef>
              <c:f>Лист1!$B$1:$B$20</c:f>
              <c:numCache>
                <c:formatCode>General</c:formatCode>
                <c:ptCount val="20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13216"/>
        <c:axId val="248725504"/>
      </c:scatterChart>
      <c:valAx>
        <c:axId val="248913216"/>
        <c:scaling>
          <c:orientation val="minMax"/>
        </c:scaling>
        <c:delete val="0"/>
        <c:axPos val="t"/>
        <c:numFmt formatCode="0.0000" sourceLinked="1"/>
        <c:majorTickMark val="out"/>
        <c:minorTickMark val="none"/>
        <c:tickLblPos val="nextTo"/>
        <c:crossAx val="248725504"/>
        <c:crosses val="autoZero"/>
        <c:crossBetween val="midCat"/>
      </c:valAx>
      <c:valAx>
        <c:axId val="248725504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913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96</xdr:row>
      <xdr:rowOff>0</xdr:rowOff>
    </xdr:from>
    <xdr:to>
      <xdr:col>9</xdr:col>
      <xdr:colOff>435769</xdr:colOff>
      <xdr:row>130</xdr:row>
      <xdr:rowOff>7704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190500</xdr:colOff>
      <xdr:row>55</xdr:row>
      <xdr:rowOff>38100</xdr:rowOff>
    </xdr:from>
    <xdr:to>
      <xdr:col>11</xdr:col>
      <xdr:colOff>35719</xdr:colOff>
      <xdr:row>89</xdr:row>
      <xdr:rowOff>45804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29</xdr:col>
      <xdr:colOff>476250</xdr:colOff>
      <xdr:row>0</xdr:row>
      <xdr:rowOff>0</xdr:rowOff>
    </xdr:from>
    <xdr:to>
      <xdr:col>44</xdr:col>
      <xdr:colOff>438150</xdr:colOff>
      <xdr:row>26</xdr:row>
      <xdr:rowOff>19050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83250" y="0"/>
          <a:ext cx="9105900" cy="4991100"/>
        </a:xfrm>
        <a:prstGeom prst="rect">
          <a:avLst/>
        </a:prstGeom>
      </xdr:spPr>
    </xdr:pic>
    <xdr:clientData/>
  </xdr:twoCellAnchor>
  <xdr:twoCellAnchor editAs="oneCell">
    <xdr:from>
      <xdr:col>29</xdr:col>
      <xdr:colOff>438151</xdr:colOff>
      <xdr:row>26</xdr:row>
      <xdr:rowOff>19050</xdr:rowOff>
    </xdr:from>
    <xdr:to>
      <xdr:col>44</xdr:col>
      <xdr:colOff>459559</xdr:colOff>
      <xdr:row>57</xdr:row>
      <xdr:rowOff>114300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345151" y="4991100"/>
          <a:ext cx="9165408" cy="5153025"/>
        </a:xfrm>
        <a:prstGeom prst="rect">
          <a:avLst/>
        </a:prstGeom>
      </xdr:spPr>
    </xdr:pic>
    <xdr:clientData/>
  </xdr:twoCellAnchor>
  <xdr:twoCellAnchor editAs="oneCell">
    <xdr:from>
      <xdr:col>21</xdr:col>
      <xdr:colOff>1252</xdr:colOff>
      <xdr:row>58</xdr:row>
      <xdr:rowOff>28575</xdr:rowOff>
    </xdr:from>
    <xdr:to>
      <xdr:col>35</xdr:col>
      <xdr:colOff>530609</xdr:colOff>
      <xdr:row>89</xdr:row>
      <xdr:rowOff>104775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802852" y="10220325"/>
          <a:ext cx="9063757" cy="5095875"/>
        </a:xfrm>
        <a:prstGeom prst="rect">
          <a:avLst/>
        </a:prstGeom>
      </xdr:spPr>
    </xdr:pic>
    <xdr:clientData/>
  </xdr:twoCellAnchor>
  <xdr:twoCellAnchor editAs="oneCell">
    <xdr:from>
      <xdr:col>21</xdr:col>
      <xdr:colOff>15714</xdr:colOff>
      <xdr:row>90</xdr:row>
      <xdr:rowOff>28576</xdr:rowOff>
    </xdr:from>
    <xdr:to>
      <xdr:col>35</xdr:col>
      <xdr:colOff>552450</xdr:colOff>
      <xdr:row>123</xdr:row>
      <xdr:rowOff>17561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17314" y="15401926"/>
          <a:ext cx="9071136" cy="5332510"/>
        </a:xfrm>
        <a:prstGeom prst="rect">
          <a:avLst/>
        </a:prstGeom>
      </xdr:spPr>
    </xdr:pic>
    <xdr:clientData/>
  </xdr:twoCellAnchor>
  <xdr:twoCellAnchor>
    <xdr:from>
      <xdr:col>11</xdr:col>
      <xdr:colOff>428625</xdr:colOff>
      <xdr:row>61</xdr:row>
      <xdr:rowOff>157162</xdr:rowOff>
    </xdr:from>
    <xdr:to>
      <xdr:col>19</xdr:col>
      <xdr:colOff>123825</xdr:colOff>
      <xdr:row>78</xdr:row>
      <xdr:rowOff>147637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66675</xdr:rowOff>
    </xdr:from>
    <xdr:to>
      <xdr:col>13</xdr:col>
      <xdr:colOff>38100</xdr:colOff>
      <xdr:row>18</xdr:row>
      <xdr:rowOff>57150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123825</xdr:rowOff>
    </xdr:from>
    <xdr:to>
      <xdr:col>14</xdr:col>
      <xdr:colOff>304800</xdr:colOff>
      <xdr:row>38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9525</xdr:rowOff>
        </xdr:from>
        <xdr:to>
          <xdr:col>8</xdr:col>
          <xdr:colOff>428625</xdr:colOff>
          <xdr:row>6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ab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dPpipe_atma"/>
      <definedName name="unf_AnsariGradien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5:Z54"/>
  <sheetViews>
    <sheetView tabSelected="1" topLeftCell="A58" workbookViewId="0">
      <selection activeCell="G49" sqref="G49"/>
    </sheetView>
  </sheetViews>
  <sheetFormatPr defaultRowHeight="12.75" x14ac:dyDescent="0.2"/>
  <cols>
    <col min="4" max="4" width="9.28515625" customWidth="1"/>
    <col min="7" max="7" width="12.42578125" bestFit="1" customWidth="1"/>
  </cols>
  <sheetData>
    <row r="5" spans="1:21" x14ac:dyDescent="0.2">
      <c r="A5" s="2" t="s">
        <v>3</v>
      </c>
    </row>
    <row r="6" spans="1:21" ht="18" x14ac:dyDescent="0.35">
      <c r="B6" s="5" t="s">
        <v>4</v>
      </c>
      <c r="C6" s="6">
        <v>1</v>
      </c>
      <c r="D6" s="4"/>
      <c r="E6" s="7">
        <f>gamma_wat_*1000</f>
        <v>1000</v>
      </c>
      <c r="F6" s="8" t="s">
        <v>5</v>
      </c>
    </row>
    <row r="7" spans="1:21" ht="18" x14ac:dyDescent="0.35">
      <c r="B7" s="9" t="s">
        <v>6</v>
      </c>
      <c r="C7" s="6">
        <v>0.75</v>
      </c>
      <c r="D7" s="4"/>
      <c r="E7" s="7">
        <f>gamma_oil_*1000</f>
        <v>750</v>
      </c>
      <c r="F7" s="8" t="s">
        <v>5</v>
      </c>
    </row>
    <row r="8" spans="1:21" ht="18" x14ac:dyDescent="0.35">
      <c r="B8" s="5" t="s">
        <v>7</v>
      </c>
      <c r="C8" s="6">
        <v>0.9</v>
      </c>
      <c r="D8" s="4"/>
      <c r="E8" s="7">
        <f>gamma_gas_*1.22</f>
        <v>1.0980000000000001</v>
      </c>
      <c r="F8" s="8" t="s">
        <v>5</v>
      </c>
    </row>
    <row r="9" spans="1:21" ht="18" x14ac:dyDescent="0.35">
      <c r="B9" s="10" t="s">
        <v>8</v>
      </c>
      <c r="C9" s="6">
        <v>80</v>
      </c>
      <c r="D9" s="4" t="s">
        <v>9</v>
      </c>
      <c r="E9" s="11">
        <f>Rsb_/gamma_oil_</f>
        <v>106.66666666666667</v>
      </c>
      <c r="F9" s="8" t="s">
        <v>10</v>
      </c>
    </row>
    <row r="10" spans="1:21" ht="18" x14ac:dyDescent="0.35">
      <c r="B10" s="10" t="s">
        <v>11</v>
      </c>
      <c r="C10" s="6">
        <v>80</v>
      </c>
      <c r="D10" s="4" t="s">
        <v>9</v>
      </c>
      <c r="E10" s="11">
        <f>Rsb_/gamma_oil_</f>
        <v>106.66666666666667</v>
      </c>
      <c r="F10" s="8" t="s">
        <v>10</v>
      </c>
      <c r="G10">
        <v>200</v>
      </c>
      <c r="H10">
        <v>500</v>
      </c>
      <c r="I10">
        <v>1000</v>
      </c>
      <c r="J10">
        <v>2000</v>
      </c>
    </row>
    <row r="11" spans="1:21" ht="18" x14ac:dyDescent="0.35">
      <c r="B11" s="5" t="s">
        <v>12</v>
      </c>
      <c r="C11" s="6">
        <v>150</v>
      </c>
      <c r="D11" s="4" t="s">
        <v>2</v>
      </c>
      <c r="E11" s="12"/>
      <c r="F11" s="12"/>
      <c r="M11" t="s">
        <v>46</v>
      </c>
      <c r="O11" t="s">
        <v>43</v>
      </c>
      <c r="Q11" t="s">
        <v>44</v>
      </c>
      <c r="S11" t="s">
        <v>45</v>
      </c>
      <c r="U11" t="s">
        <v>47</v>
      </c>
    </row>
    <row r="12" spans="1:21" ht="18" x14ac:dyDescent="0.35">
      <c r="B12" s="5" t="s">
        <v>13</v>
      </c>
      <c r="C12" s="6">
        <v>120</v>
      </c>
      <c r="D12" s="4" t="s">
        <v>14</v>
      </c>
      <c r="E12" s="12"/>
      <c r="F12" s="12"/>
      <c r="M12" t="s">
        <v>48</v>
      </c>
      <c r="N12" t="s">
        <v>35</v>
      </c>
      <c r="O12" t="s">
        <v>49</v>
      </c>
      <c r="P12" t="s">
        <v>35</v>
      </c>
      <c r="Q12" t="s">
        <v>50</v>
      </c>
      <c r="R12" t="s">
        <v>35</v>
      </c>
      <c r="S12" t="s">
        <v>51</v>
      </c>
      <c r="T12" t="s">
        <v>35</v>
      </c>
      <c r="U12" t="s">
        <v>52</v>
      </c>
    </row>
    <row r="13" spans="1:21" ht="18" x14ac:dyDescent="0.35">
      <c r="B13" s="10" t="s">
        <v>15</v>
      </c>
      <c r="C13" s="6">
        <v>1.2</v>
      </c>
      <c r="D13" s="4" t="s">
        <v>9</v>
      </c>
      <c r="E13" s="12"/>
      <c r="F13" s="12"/>
      <c r="M13" t="s">
        <v>53</v>
      </c>
      <c r="N13" t="s">
        <v>36</v>
      </c>
      <c r="O13" t="s">
        <v>54</v>
      </c>
      <c r="P13" t="s">
        <v>36</v>
      </c>
      <c r="Q13" t="s">
        <v>55</v>
      </c>
      <c r="R13" t="s">
        <v>36</v>
      </c>
      <c r="S13" t="s">
        <v>56</v>
      </c>
      <c r="T13" t="s">
        <v>36</v>
      </c>
      <c r="U13" t="s">
        <v>57</v>
      </c>
    </row>
    <row r="14" spans="1:21" ht="15.75" x14ac:dyDescent="0.3">
      <c r="B14" s="13" t="s">
        <v>16</v>
      </c>
      <c r="C14" s="6">
        <v>0</v>
      </c>
      <c r="D14" s="4" t="s">
        <v>17</v>
      </c>
      <c r="E14" s="12"/>
      <c r="F14" s="12"/>
      <c r="M14" t="s">
        <v>58</v>
      </c>
      <c r="N14" t="s">
        <v>37</v>
      </c>
      <c r="O14" t="s">
        <v>59</v>
      </c>
      <c r="P14" t="s">
        <v>37</v>
      </c>
      <c r="Q14" t="s">
        <v>60</v>
      </c>
      <c r="R14" t="s">
        <v>37</v>
      </c>
      <c r="S14" t="s">
        <v>61</v>
      </c>
      <c r="T14" t="s">
        <v>37</v>
      </c>
      <c r="U14" t="s">
        <v>62</v>
      </c>
    </row>
    <row r="15" spans="1:21" x14ac:dyDescent="0.2">
      <c r="B15" s="1"/>
      <c r="C15" s="3"/>
      <c r="M15" t="s">
        <v>63</v>
      </c>
      <c r="N15" t="s">
        <v>38</v>
      </c>
      <c r="O15" t="s">
        <v>64</v>
      </c>
      <c r="P15" t="s">
        <v>38</v>
      </c>
      <c r="Q15" t="s">
        <v>65</v>
      </c>
      <c r="R15" t="s">
        <v>38</v>
      </c>
      <c r="S15" t="s">
        <v>66</v>
      </c>
      <c r="T15" t="s">
        <v>38</v>
      </c>
      <c r="U15" t="s">
        <v>67</v>
      </c>
    </row>
    <row r="16" spans="1:21" x14ac:dyDescent="0.2">
      <c r="A16" s="2" t="s">
        <v>18</v>
      </c>
      <c r="B16" s="1"/>
      <c r="C16" s="3"/>
      <c r="M16" t="s">
        <v>68</v>
      </c>
      <c r="N16" t="s">
        <v>39</v>
      </c>
      <c r="O16" t="s">
        <v>69</v>
      </c>
      <c r="P16" t="s">
        <v>39</v>
      </c>
      <c r="Q16" t="s">
        <v>70</v>
      </c>
      <c r="R16" t="s">
        <v>39</v>
      </c>
      <c r="S16" t="s">
        <v>71</v>
      </c>
      <c r="T16" t="s">
        <v>39</v>
      </c>
      <c r="U16" t="s">
        <v>72</v>
      </c>
    </row>
    <row r="17" spans="1:26" ht="15.75" x14ac:dyDescent="0.3">
      <c r="B17" s="10" t="s">
        <v>19</v>
      </c>
      <c r="C17" s="6">
        <v>2000</v>
      </c>
      <c r="D17" s="4" t="s">
        <v>0</v>
      </c>
      <c r="F17">
        <v>80</v>
      </c>
      <c r="G17">
        <v>200</v>
      </c>
      <c r="H17">
        <v>500</v>
      </c>
      <c r="I17">
        <v>1000</v>
      </c>
      <c r="J17">
        <v>2000</v>
      </c>
      <c r="M17" t="s">
        <v>73</v>
      </c>
      <c r="N17" t="s">
        <v>40</v>
      </c>
      <c r="O17" t="s">
        <v>74</v>
      </c>
      <c r="P17" t="s">
        <v>40</v>
      </c>
      <c r="Q17" t="s">
        <v>75</v>
      </c>
      <c r="R17" t="s">
        <v>40</v>
      </c>
      <c r="S17" t="s">
        <v>76</v>
      </c>
      <c r="T17" t="s">
        <v>40</v>
      </c>
      <c r="U17" t="s">
        <v>77</v>
      </c>
    </row>
    <row r="18" spans="1:26" ht="15.75" x14ac:dyDescent="0.3">
      <c r="B18" s="10" t="s">
        <v>20</v>
      </c>
      <c r="C18" s="6">
        <v>62</v>
      </c>
      <c r="D18" s="4" t="s">
        <v>1</v>
      </c>
      <c r="M18" t="s">
        <v>78</v>
      </c>
      <c r="N18" t="s">
        <v>41</v>
      </c>
      <c r="O18" t="s">
        <v>79</v>
      </c>
      <c r="P18" t="s">
        <v>41</v>
      </c>
      <c r="Q18" t="s">
        <v>80</v>
      </c>
      <c r="R18" t="s">
        <v>41</v>
      </c>
      <c r="S18" t="s">
        <v>81</v>
      </c>
      <c r="T18" t="s">
        <v>41</v>
      </c>
      <c r="U18" t="s">
        <v>82</v>
      </c>
    </row>
    <row r="19" spans="1:26" ht="15.75" x14ac:dyDescent="0.3">
      <c r="B19" s="10" t="s">
        <v>21</v>
      </c>
      <c r="C19" s="6">
        <v>20</v>
      </c>
      <c r="D19" s="4" t="s">
        <v>2</v>
      </c>
      <c r="M19" t="s">
        <v>83</v>
      </c>
      <c r="N19" t="s">
        <v>42</v>
      </c>
      <c r="O19" t="s">
        <v>84</v>
      </c>
      <c r="P19" t="s">
        <v>42</v>
      </c>
      <c r="Q19" t="s">
        <v>85</v>
      </c>
      <c r="R19" t="s">
        <v>42</v>
      </c>
      <c r="S19" t="s">
        <v>86</v>
      </c>
      <c r="T19" t="s">
        <v>42</v>
      </c>
      <c r="U19" t="s">
        <v>87</v>
      </c>
    </row>
    <row r="22" spans="1:26" x14ac:dyDescent="0.2">
      <c r="A22" s="2" t="s">
        <v>22</v>
      </c>
    </row>
    <row r="23" spans="1:26" ht="15.75" x14ac:dyDescent="0.3">
      <c r="B23" s="14" t="s">
        <v>23</v>
      </c>
      <c r="C23" s="6">
        <v>5</v>
      </c>
      <c r="D23" s="4" t="s">
        <v>24</v>
      </c>
    </row>
    <row r="24" spans="1:26" ht="15.75" x14ac:dyDescent="0.3">
      <c r="B24" s="14" t="s">
        <v>25</v>
      </c>
      <c r="C24" s="6">
        <v>150</v>
      </c>
      <c r="D24" s="4" t="s">
        <v>2</v>
      </c>
      <c r="U24">
        <f t="array" ref="U24:Z24">[1]!unf_AnsariGradient(Dtub_/1000,90,0.00016,50,4492,2,0.01,0.0469,750,25,20,,1,1)</f>
        <v>2.3929029108913737E-2</v>
      </c>
      <c r="V24">
        <v>2.7920715056708322E-3</v>
      </c>
      <c r="W24">
        <v>2.1136957603242905E-2</v>
      </c>
      <c r="X24">
        <v>0</v>
      </c>
      <c r="Y24">
        <v>0.19168273679507206</v>
      </c>
      <c r="Z24">
        <v>17.220777073669275</v>
      </c>
    </row>
    <row r="26" spans="1:26" x14ac:dyDescent="0.2">
      <c r="B26" s="5" t="s">
        <v>26</v>
      </c>
      <c r="C26" s="6">
        <v>20</v>
      </c>
      <c r="D26" s="4"/>
    </row>
    <row r="27" spans="1:26" x14ac:dyDescent="0.2">
      <c r="U27">
        <f>[1]!MF_dPpipe_atma(12,1,0,100,12)</f>
        <v>16.390092412601071</v>
      </c>
    </row>
    <row r="28" spans="1:26" x14ac:dyDescent="0.2">
      <c r="A28" s="15" t="s">
        <v>27</v>
      </c>
      <c r="B28" s="15"/>
      <c r="C28" s="15"/>
      <c r="D28" s="2"/>
    </row>
    <row r="29" spans="1:26" ht="15.75" x14ac:dyDescent="0.3">
      <c r="B29" s="13" t="s">
        <v>28</v>
      </c>
      <c r="C29" s="6">
        <v>100</v>
      </c>
      <c r="D29" s="16" t="s">
        <v>29</v>
      </c>
      <c r="U29">
        <f t="array" ref="U29:Z29">[1]!unf_AnsariGradient(Dtub_/1000,90,0.00016,50,4492,2,0.01,0.0469,750,25,20,,1,1)</f>
        <v>2.3929029108913737E-2</v>
      </c>
      <c r="V29">
        <v>2.7920715056708322E-3</v>
      </c>
      <c r="W29">
        <v>2.1136957603242905E-2</v>
      </c>
      <c r="X29">
        <v>0</v>
      </c>
      <c r="Y29">
        <v>0.19168273679507206</v>
      </c>
      <c r="Z29">
        <v>17.220777073669275</v>
      </c>
    </row>
    <row r="31" spans="1:26" x14ac:dyDescent="0.2"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26" x14ac:dyDescent="0.2">
      <c r="A32" s="17" t="s">
        <v>30</v>
      </c>
      <c r="B32" s="17" t="s">
        <v>31</v>
      </c>
      <c r="C32" s="25" t="s">
        <v>34</v>
      </c>
      <c r="D32" s="26"/>
      <c r="E32" s="26"/>
      <c r="F32" s="26"/>
      <c r="G32" s="27"/>
      <c r="H32" s="25" t="s">
        <v>32</v>
      </c>
      <c r="I32" s="26"/>
      <c r="J32" s="26"/>
      <c r="K32" s="26"/>
      <c r="L32" s="27"/>
      <c r="M32" s="25" t="s">
        <v>33</v>
      </c>
      <c r="N32" s="26"/>
      <c r="O32" s="26"/>
      <c r="P32" s="26"/>
      <c r="Q32" s="27"/>
      <c r="R32" s="18"/>
      <c r="S32" s="18"/>
      <c r="W32">
        <f>[1]!unf_AnsariGradient(Dtub_/1000,90,0.00016,50,4492,2,0.01,0.0469,750,25,20,,1,1)</f>
        <v>2.3929029108913737E-2</v>
      </c>
      <c r="X32" t="e">
        <f>[1]!unf_AnsariGradient(Dtub_/1000,90,0.00016,50,4492,2,0.01,0.0469,750,25,20,,1,1)</f>
        <v>#VALUE!</v>
      </c>
      <c r="Y32">
        <f>[1]!unf_AnsariGradient(Dtub_/1000,90,0.00016,50,4492,2,0.01,0.0469,750,25,20,,1,1)</f>
        <v>2.3929029108913737E-2</v>
      </c>
      <c r="Z32">
        <f>[1]!unf_AnsariGradient(Dtub_/1000,90,0.00016,50,4492,2,0.01,0.0469,750,25,20,,1,1)</f>
        <v>2.3929029108913737E-2</v>
      </c>
    </row>
    <row r="33" spans="1:18" x14ac:dyDescent="0.2">
      <c r="A33" s="5">
        <v>0</v>
      </c>
      <c r="B33" s="5">
        <v>20</v>
      </c>
      <c r="C33" s="19">
        <f t="shared" ref="C33:L33" si="0">Pbuf_</f>
        <v>20</v>
      </c>
      <c r="D33" s="19">
        <f t="shared" si="0"/>
        <v>20</v>
      </c>
      <c r="E33" s="19">
        <f t="shared" si="0"/>
        <v>20</v>
      </c>
      <c r="F33" s="19">
        <f t="shared" si="0"/>
        <v>20</v>
      </c>
      <c r="G33" s="19">
        <f t="shared" si="0"/>
        <v>20</v>
      </c>
      <c r="H33" s="22">
        <f t="shared" si="0"/>
        <v>20</v>
      </c>
      <c r="I33" s="22">
        <f t="shared" si="0"/>
        <v>20</v>
      </c>
      <c r="J33" s="22">
        <f t="shared" si="0"/>
        <v>20</v>
      </c>
      <c r="K33" s="22">
        <f t="shared" si="0"/>
        <v>20</v>
      </c>
      <c r="L33" s="22">
        <f t="shared" si="0"/>
        <v>20</v>
      </c>
      <c r="M33" s="4">
        <v>127.5213</v>
      </c>
      <c r="N33" s="4">
        <v>67.024000000000001</v>
      </c>
      <c r="O33" s="4">
        <v>43.298200000000001</v>
      </c>
      <c r="P33" s="21">
        <v>45.1937</v>
      </c>
      <c r="Q33" s="4">
        <v>62.481999999999999</v>
      </c>
      <c r="R33">
        <f t="shared" ref="R33:R51" si="1">R34+100</f>
        <v>2000</v>
      </c>
    </row>
    <row r="34" spans="1:18" x14ac:dyDescent="0.2">
      <c r="A34" s="5">
        <f t="shared" ref="A34:A53" si="2">A33+Hmes_/N_</f>
        <v>100</v>
      </c>
      <c r="B34" s="5">
        <f>B33+5</f>
        <v>25</v>
      </c>
      <c r="C34" s="20">
        <f>[1]!MF_dPpipe_atma(Qtest_,wc_,A33,A34,C33,B33,,Dtub_,0.00016,gamma_gas_,gamma_oil_,gamma_wat_,Rsb_,Rp_,Pb_,Tres_,Bob_,,,,,,1,B34)</f>
        <v>22.645154339728069</v>
      </c>
      <c r="D34" s="20">
        <f>[1]!MF_dPpipe_atma(Qtest_,wc_,A33,A34,D33,B33,,Dtub_,0.00016,gamma_gas_,gamma_oil_,gamma_wat_,Rsb_,$G$10,Pb_,Tres_,Bob_,,,,,,1,B34)</f>
        <v>21.655136149651863</v>
      </c>
      <c r="E34" s="20">
        <f>[1]!MF_dPpipe_atma(Qtest_,wc_,A33,A34,E33,B33,,Dtub_,0.00016,gamma_gas_,gamma_oil_,gamma_wat_,Rsb_,$H$10,Pb_,Tres_,Bob_,,,,,,1,B34)</f>
        <v>21.600682624641934</v>
      </c>
      <c r="F34" s="20">
        <f>[1]!MF_dPpipe_atma(Qtest_,wc_,A33,A34,F33,B33,,Dtub_,0.00016,gamma_gas_,gamma_oil_,gamma_wat_,Rsb_,$I$10,Pb_,Tres_,Bob_,,,,,,1,B34)</f>
        <v>22.56477250051589</v>
      </c>
      <c r="G34" s="20">
        <f>[1]!MF_dPpipe_atma(Qtest_,wc_,A33,A34,G33,B33,,Dtub_,0.00016,gamma_gas_,gamma_oil_,gamma_wat_,Rsb_,$J$10,Pb_,Tres_,Bob_,,,,,,1,B34)</f>
        <v>27.823506991726369</v>
      </c>
      <c r="H34" s="21">
        <f t="shared" ref="H34:H53" si="3">Pipe_Pressure_Drop_ANDREW(Dtub_/1000,A34-A33,90,0.00008,H33,B33,B34,Qtest_,wc_/100,gamma_oil_,gamma_gas_,Rp_,,,,,Rsb_,Pb_,Bob_,1)</f>
        <v>22.572024207235447</v>
      </c>
      <c r="I34" s="21">
        <f t="shared" ref="I34:I53" si="4">Pipe_Pressure_Drop_ANDREW(Dtub_/1000,A34-A33,90,0.00008,I33,B33,B34,Qtest_,wc_/100,gamma_oil_,gamma_gas_,$G$10,,,,,Rsb_,Pb_,Bob_,1)</f>
        <v>21.493779573224987</v>
      </c>
      <c r="J34" s="21">
        <f t="shared" ref="J34:J53" si="5">Pipe_Pressure_Drop_ANDREW(Dtub_/1000,A34-A33,90,0.00008,J33,B33,B34,Qtest_,wc_/100,gamma_oil_,gamma_gas_,$H$10,,,,,Rsb_,Pb_,Bob_,1)</f>
        <v>21.365729977947215</v>
      </c>
      <c r="K34" s="21">
        <f t="shared" ref="K34:K53" si="6">Pipe_Pressure_Drop_ANDREW(Dtub_/1000,A34-A33,90,0.00008,K33,B33,B34,Qtest_,wc_/100,gamma_oil_,gamma_gas_,$I$10,,,,,Rsb_,Pb_,Bob_,1)</f>
        <v>22.275289941842985</v>
      </c>
      <c r="L34" s="21">
        <f t="shared" ref="L34:L53" si="7">Pipe_Pressure_Drop_ANDREW(Dtub_/1000,A34-A33,90,0.00008,L33,B33,B34,Qtest_,wc_/100,gamma_oil_,gamma_gas_,$J$10,,,,,Rsb_,Pb_,Bob_,1)</f>
        <v>24.024351469761925</v>
      </c>
      <c r="M34" s="4">
        <v>121.10339999999999</v>
      </c>
      <c r="N34" s="4">
        <v>63.7348</v>
      </c>
      <c r="O34" s="4">
        <v>42.015000000000001</v>
      </c>
      <c r="P34" s="21">
        <v>44.032800000000002</v>
      </c>
      <c r="Q34" s="4">
        <v>60.649799999999999</v>
      </c>
      <c r="R34">
        <f t="shared" si="1"/>
        <v>1900</v>
      </c>
    </row>
    <row r="35" spans="1:18" x14ac:dyDescent="0.2">
      <c r="A35" s="5">
        <f t="shared" si="2"/>
        <v>200</v>
      </c>
      <c r="B35" s="5">
        <f t="shared" ref="B35:B53" si="8">B34+5</f>
        <v>30</v>
      </c>
      <c r="C35" s="20">
        <f>[1]!MF_dPpipe_atma(Qtest_,wc_,A34,A35,C34,B34,,Dtub_,0.00016,gamma_gas_,gamma_oil_,gamma_wat_,Rsb_,Rp_,Pb_,Tres_,Bob_,,,,,,1,B35)</f>
        <v>25.819924687945011</v>
      </c>
      <c r="D35" s="20">
        <f>[1]!MF_dPpipe_atma(Qtest_,wc_,A34,A35,D34,B34,,Dtub_,0.00016,gamma_gas_,gamma_oil_,gamma_wat_,Rsb_,$G$10,Pb_,Tres_,Bob_,,,,,,1,B35)</f>
        <v>23.359335601004883</v>
      </c>
      <c r="E35" s="20">
        <f>[1]!MF_dPpipe_atma(Qtest_,wc_,A34,A35,E34,B34,,Dtub_,0.00016,gamma_gas_,gamma_oil_,gamma_wat_,Rsb_,$H$10,Pb_,Tres_,Bob_,,,,,,1,B35)</f>
        <v>23.187734648339745</v>
      </c>
      <c r="F35" s="20">
        <f>[1]!MF_dPpipe_atma(Qtest_,wc_,A34,A35,F34,B34,,Dtub_,0.00016,gamma_gas_,gamma_oil_,gamma_wat_,Rsb_,$I$10,Pb_,Tres_,Bob_,,,,,,1,B35)</f>
        <v>24.936341765576724</v>
      </c>
      <c r="G35" s="20">
        <f>[1]!MF_dPpipe_atma(Qtest_,wc_,A34,A35,G34,B34,,Dtub_,0.00016,gamma_gas_,gamma_oil_,gamma_wat_,Rsb_,$J$10,Pb_,Tres_,Bob_,,,,,,1,B35)</f>
        <v>33.972183700890078</v>
      </c>
      <c r="H35" s="21">
        <f t="shared" si="3"/>
        <v>25.619072712590405</v>
      </c>
      <c r="I35" s="21">
        <f t="shared" si="4"/>
        <v>23.03197671771197</v>
      </c>
      <c r="J35" s="21">
        <f t="shared" si="5"/>
        <v>22.67632043062024</v>
      </c>
      <c r="K35" s="21">
        <f t="shared" si="6"/>
        <v>24.402480900444026</v>
      </c>
      <c r="L35" s="21">
        <f t="shared" si="7"/>
        <v>27.588478536608974</v>
      </c>
      <c r="M35" s="4">
        <v>114.72749999999999</v>
      </c>
      <c r="N35" s="4">
        <v>60.508099999999999</v>
      </c>
      <c r="O35" s="4">
        <v>40.743299999999998</v>
      </c>
      <c r="P35" s="21">
        <v>42.867599999999996</v>
      </c>
      <c r="Q35" s="4">
        <v>58.7973</v>
      </c>
      <c r="R35">
        <f t="shared" si="1"/>
        <v>1800</v>
      </c>
    </row>
    <row r="36" spans="1:18" x14ac:dyDescent="0.2">
      <c r="A36" s="5">
        <f t="shared" si="2"/>
        <v>300</v>
      </c>
      <c r="B36" s="5">
        <f t="shared" si="8"/>
        <v>35</v>
      </c>
      <c r="C36" s="20">
        <f>[1]!MF_dPpipe_atma(Qtest_,wc_,A35,A36,C35,B35,,Dtub_,0.00016,gamma_gas_,gamma_oil_,gamma_wat_,Rsb_,Rp_,Pb_,Tres_,Bob_,,,,,,1,B36)</f>
        <v>29.334412661097677</v>
      </c>
      <c r="D36" s="20">
        <f>[1]!MF_dPpipe_atma(Qtest_,wc_,A35,A36,D35,B35,,Dtub_,0.00016,gamma_gas_,gamma_oil_,gamma_wat_,Rsb_,$G$10,Pb_,Tres_,Bob_,,,,,,1,B36)</f>
        <v>25.115000072214528</v>
      </c>
      <c r="E36" s="20">
        <f>[1]!MF_dPpipe_atma(Qtest_,wc_,A35,A36,E35,B35,,Dtub_,0.00016,gamma_gas_,gamma_oil_,gamma_wat_,Rsb_,$H$10,Pb_,Tres_,Bob_,,,,,,1,B36)</f>
        <v>24.767333123565368</v>
      </c>
      <c r="F36" s="20">
        <f>[1]!MF_dPpipe_atma(Qtest_,wc_,A35,A36,F35,B35,,Dtub_,0.00016,gamma_gas_,gamma_oil_,gamma_wat_,Rsb_,$I$10,Pb_,Tres_,Bob_,,,,,,1,B36)</f>
        <v>27.201144971329896</v>
      </c>
      <c r="G36" s="20">
        <f>[1]!MF_dPpipe_atma(Qtest_,wc_,A35,A36,G35,B35,,Dtub_,0.00016,gamma_gas_,gamma_oil_,gamma_wat_,Rsb_,$J$10,Pb_,Tres_,Bob_,,,,,,1,B36)</f>
        <v>39.299559313592745</v>
      </c>
      <c r="H36" s="21">
        <f t="shared" si="3"/>
        <v>28.964419760397011</v>
      </c>
      <c r="I36" s="21">
        <f t="shared" si="4"/>
        <v>24.617005117808787</v>
      </c>
      <c r="J36" s="21">
        <f t="shared" si="5"/>
        <v>23.948316665044874</v>
      </c>
      <c r="K36" s="21">
        <f t="shared" si="6"/>
        <v>26.421228416954502</v>
      </c>
      <c r="L36" s="21">
        <f t="shared" si="7"/>
        <v>30.852179179056513</v>
      </c>
      <c r="M36" s="4">
        <v>108.4006</v>
      </c>
      <c r="N36" s="4">
        <v>57.346499999999999</v>
      </c>
      <c r="O36" s="4">
        <v>39.4831</v>
      </c>
      <c r="P36" s="21">
        <v>41.697299999999998</v>
      </c>
      <c r="Q36" s="4">
        <v>56.921599999999998</v>
      </c>
      <c r="R36">
        <f t="shared" si="1"/>
        <v>1700</v>
      </c>
    </row>
    <row r="37" spans="1:18" x14ac:dyDescent="0.2">
      <c r="A37" s="5">
        <f t="shared" si="2"/>
        <v>400</v>
      </c>
      <c r="B37" s="5">
        <f t="shared" si="8"/>
        <v>40</v>
      </c>
      <c r="C37" s="20">
        <f>[1]!MF_dPpipe_atma(Qtest_,wc_,A36,A37,C36,B36,,Dtub_,0.00016,gamma_gas_,gamma_oil_,gamma_wat_,Rsb_,Rp_,Pb_,Tres_,Bob_,,,,,,1,B37)</f>
        <v>33.080270642907706</v>
      </c>
      <c r="D37" s="20">
        <f>[1]!MF_dPpipe_atma(Qtest_,wc_,A36,A37,D36,B36,,Dtub_,0.00016,gamma_gas_,gamma_oil_,gamma_wat_,Rsb_,$G$10,Pb_,Tres_,Bob_,,,,,,1,B37)</f>
        <v>26.923938461745553</v>
      </c>
      <c r="E37" s="20">
        <f>[1]!MF_dPpipe_atma(Qtest_,wc_,A36,A37,E36,B36,,Dtub_,0.00016,gamma_gas_,gamma_oil_,gamma_wat_,Rsb_,$H$10,Pb_,Tres_,Bob_,,,,,,1,B37)</f>
        <v>26.343970203121494</v>
      </c>
      <c r="F37" s="20">
        <f>[1]!MF_dPpipe_atma(Qtest_,wc_,A36,A37,F36,B36,,Dtub_,0.00016,gamma_gas_,gamma_oil_,gamma_wat_,Rsb_,$I$10,Pb_,Tres_,Bob_,,,,,,1,B37)</f>
        <v>29.375243304433706</v>
      </c>
      <c r="G37" s="20">
        <f>[1]!MF_dPpipe_atma(Qtest_,wc_,A36,A37,G36,B36,,Dtub_,0.00016,gamma_gas_,gamma_oil_,gamma_wat_,Rsb_,$J$10,Pb_,Tres_,Bob_,,,,,,1,B37)</f>
        <v>44.135503702106597</v>
      </c>
      <c r="H37" s="21">
        <f t="shared" si="3"/>
        <v>32.529257895271144</v>
      </c>
      <c r="I37" s="21">
        <f t="shared" si="4"/>
        <v>26.250977644028371</v>
      </c>
      <c r="J37" s="21">
        <f t="shared" si="5"/>
        <v>25.243346117823357</v>
      </c>
      <c r="K37" s="21">
        <f t="shared" si="6"/>
        <v>28.357639531781548</v>
      </c>
      <c r="L37" s="21">
        <f t="shared" si="7"/>
        <v>33.906678085603112</v>
      </c>
      <c r="M37" s="4">
        <v>102.1311</v>
      </c>
      <c r="N37" s="4">
        <v>54.252899999999997</v>
      </c>
      <c r="O37" s="4">
        <v>38.2346</v>
      </c>
      <c r="P37" s="21">
        <v>40.521499999999996</v>
      </c>
      <c r="Q37" s="4">
        <v>55.020400000000002</v>
      </c>
      <c r="R37">
        <f t="shared" si="1"/>
        <v>1600</v>
      </c>
    </row>
    <row r="38" spans="1:18" x14ac:dyDescent="0.2">
      <c r="A38" s="5">
        <f t="shared" si="2"/>
        <v>500</v>
      </c>
      <c r="B38" s="5">
        <f t="shared" si="8"/>
        <v>45</v>
      </c>
      <c r="C38" s="20">
        <f>[1]!MF_dPpipe_atma(Qtest_,wc_,A37,A38,C37,B37,,Dtub_,0.00016,gamma_gas_,gamma_oil_,gamma_wat_,Rsb_,Rp_,Pb_,Tres_,Bob_,,,,,,1,B38)</f>
        <v>37.052861016019307</v>
      </c>
      <c r="D38" s="20">
        <f>[1]!MF_dPpipe_atma(Qtest_,wc_,A37,A38,D37,B37,,Dtub_,0.00016,gamma_gas_,gamma_oil_,gamma_wat_,Rsb_,$G$10,Pb_,Tres_,Bob_,,,,,,1,B38)</f>
        <v>28.787546139905036</v>
      </c>
      <c r="E38" s="20">
        <f>[1]!MF_dPpipe_atma(Qtest_,wc_,A37,A38,E37,B37,,Dtub_,0.00016,gamma_gas_,gamma_oil_,gamma_wat_,Rsb_,$H$10,Pb_,Tres_,Bob_,,,,,,1,B38)</f>
        <v>27.921002520268736</v>
      </c>
      <c r="F38" s="20">
        <f>[1]!MF_dPpipe_atma(Qtest_,wc_,A37,A38,F37,B37,,Dtub_,0.00016,gamma_gas_,gamma_oil_,gamma_wat_,Rsb_,$I$10,Pb_,Tres_,Bob_,,,,,,1,B38)</f>
        <v>31.47911527715809</v>
      </c>
      <c r="G38" s="20">
        <f>[1]!MF_dPpipe_atma(Qtest_,wc_,A37,A38,G37,B37,,Dtub_,0.00016,gamma_gas_,gamma_oil_,gamma_wat_,Rsb_,$J$10,Pb_,Tres_,Bob_,,,,,,1,B38)</f>
        <v>48.644881023899266</v>
      </c>
      <c r="H38" s="21">
        <f t="shared" si="3"/>
        <v>36.309901110813733</v>
      </c>
      <c r="I38" s="21">
        <f t="shared" si="4"/>
        <v>27.935649036627705</v>
      </c>
      <c r="J38" s="21">
        <f t="shared" si="5"/>
        <v>26.541405159487574</v>
      </c>
      <c r="K38" s="21">
        <f t="shared" si="6"/>
        <v>30.229811901391567</v>
      </c>
      <c r="L38" s="21">
        <f t="shared" si="7"/>
        <v>36.807839454897305</v>
      </c>
      <c r="M38" s="4">
        <v>95.928600000000003</v>
      </c>
      <c r="N38" s="4">
        <v>51.511399999999995</v>
      </c>
      <c r="O38" s="4">
        <v>36.997999999999998</v>
      </c>
      <c r="P38" s="21">
        <v>39.339999999999996</v>
      </c>
      <c r="Q38" s="4">
        <v>53.091000000000001</v>
      </c>
      <c r="R38">
        <f t="shared" si="1"/>
        <v>1500</v>
      </c>
    </row>
    <row r="39" spans="1:18" x14ac:dyDescent="0.2">
      <c r="A39" s="5">
        <f t="shared" si="2"/>
        <v>600</v>
      </c>
      <c r="B39" s="5">
        <f t="shared" si="8"/>
        <v>50</v>
      </c>
      <c r="C39" s="20">
        <f>[1]!MF_dPpipe_atma(Qtest_,wc_,A38,A39,C38,B38,,Dtub_,0.00016,gamma_gas_,gamma_oil_,gamma_wat_,Rsb_,Rp_,Pb_,Tres_,Bob_,,,,,,1,B39)</f>
        <v>41.245477208795904</v>
      </c>
      <c r="D39" s="20">
        <f>[1]!MF_dPpipe_atma(Qtest_,wc_,A38,A39,D38,B38,,Dtub_,0.00016,gamma_gas_,gamma_oil_,gamma_wat_,Rsb_,$G$10,Pb_,Tres_,Bob_,,,,,,1,B39)</f>
        <v>30.706909662226611</v>
      </c>
      <c r="E39" s="20">
        <f>[1]!MF_dPpipe_atma(Qtest_,wc_,A38,A39,E38,B38,,Dtub_,0.00016,gamma_gas_,gamma_oil_,gamma_wat_,Rsb_,$H$10,Pb_,Tres_,Bob_,,,,,,1,B39)</f>
        <v>29.500987650918862</v>
      </c>
      <c r="F39" s="20">
        <f>[1]!MF_dPpipe_atma(Qtest_,wc_,A38,A39,F38,B38,,Dtub_,0.00016,gamma_gas_,gamma_oil_,gamma_wat_,Rsb_,$I$10,Pb_,Tres_,Bob_,,,,,,1,B39)</f>
        <v>33.528638507823246</v>
      </c>
      <c r="G39" s="20">
        <f>[1]!MF_dPpipe_atma(Qtest_,wc_,A38,A39,G38,B38,,Dtub_,0.00016,gamma_gas_,gamma_oil_,gamma_wat_,Rsb_,$J$10,Pb_,Tres_,Bob_,,,,,,1,B39)</f>
        <v>52.925010946574453</v>
      </c>
      <c r="H39" s="21">
        <f t="shared" si="3"/>
        <v>40.300964556174947</v>
      </c>
      <c r="I39" s="21">
        <f t="shared" si="4"/>
        <v>29.671741307203082</v>
      </c>
      <c r="J39" s="21">
        <f t="shared" si="5"/>
        <v>27.832624374700099</v>
      </c>
      <c r="K39" s="21">
        <f t="shared" si="6"/>
        <v>32.050801307383381</v>
      </c>
      <c r="L39" s="21">
        <f t="shared" si="7"/>
        <v>39.592731252696908</v>
      </c>
      <c r="M39" s="4">
        <v>89.803699999999992</v>
      </c>
      <c r="N39" s="4">
        <v>48.9283</v>
      </c>
      <c r="O39" s="4">
        <v>35.773600000000002</v>
      </c>
      <c r="P39" s="21">
        <v>38.152200000000001</v>
      </c>
      <c r="Q39" s="4">
        <v>51.130099999999999</v>
      </c>
      <c r="R39">
        <f t="shared" si="1"/>
        <v>1400</v>
      </c>
    </row>
    <row r="40" spans="1:18" x14ac:dyDescent="0.2">
      <c r="A40" s="5">
        <f t="shared" si="2"/>
        <v>700</v>
      </c>
      <c r="B40" s="5">
        <f t="shared" si="8"/>
        <v>55</v>
      </c>
      <c r="C40" s="20">
        <f>[1]!MF_dPpipe_atma(Qtest_,wc_,A39,A40,C39,B39,,Dtub_,0.00016,gamma_gas_,gamma_oil_,gamma_wat_,Rsb_,Rp_,Pb_,Tres_,Bob_,,,,,,1,B40)</f>
        <v>45.64983906870858</v>
      </c>
      <c r="D40" s="20">
        <f>[1]!MF_dPpipe_atma(Qtest_,wc_,A39,A40,D39,B39,,Dtub_,0.00016,gamma_gas_,gamma_oil_,gamma_wat_,Rsb_,$G$10,Pb_,Tres_,Bob_,,,,,,1,B40)</f>
        <v>32.682871388517668</v>
      </c>
      <c r="E40" s="20">
        <f>[1]!MF_dPpipe_atma(Qtest_,wc_,A39,A40,E39,B39,,Dtub_,0.00016,gamma_gas_,gamma_oil_,gamma_wat_,Rsb_,$H$10,Pb_,Tres_,Bob_,,,,,,1,B40)</f>
        <v>31.085902538530789</v>
      </c>
      <c r="F40" s="20">
        <f>[1]!MF_dPpipe_atma(Qtest_,wc_,A39,A40,F39,B39,,Dtub_,0.00016,gamma_gas_,gamma_oil_,gamma_wat_,Rsb_,$I$10,Pb_,Tres_,Bob_,,,,,,1,B40)</f>
        <v>35.535815706601781</v>
      </c>
      <c r="G40" s="20">
        <f>[1]!MF_dPpipe_atma(Qtest_,wc_,A39,A40,G39,B39,,Dtub_,0.00016,gamma_gas_,gamma_oil_,gamma_wat_,Rsb_,$J$10,Pb_,Tres_,Bob_,,,,,,1,B40)</f>
        <v>57.038028441767146</v>
      </c>
      <c r="H40" s="21">
        <f t="shared" si="3"/>
        <v>44.496518930303431</v>
      </c>
      <c r="I40" s="21">
        <f t="shared" si="4"/>
        <v>31.461088640321655</v>
      </c>
      <c r="J40" s="21">
        <f t="shared" si="5"/>
        <v>29.119297806385333</v>
      </c>
      <c r="K40" s="21">
        <f t="shared" si="6"/>
        <v>33.830394761990732</v>
      </c>
      <c r="L40" s="21">
        <f t="shared" si="7"/>
        <v>42.286493767366544</v>
      </c>
      <c r="M40" s="4">
        <v>83.768000000000001</v>
      </c>
      <c r="N40" s="4">
        <v>46.409599999999998</v>
      </c>
      <c r="O40" s="4">
        <v>34.561599999999999</v>
      </c>
      <c r="P40" s="21">
        <v>36.957499999999996</v>
      </c>
      <c r="Q40" s="4">
        <v>49.134099999999997</v>
      </c>
      <c r="R40">
        <f t="shared" si="1"/>
        <v>1300</v>
      </c>
    </row>
    <row r="41" spans="1:18" x14ac:dyDescent="0.2">
      <c r="A41" s="5">
        <f t="shared" si="2"/>
        <v>800</v>
      </c>
      <c r="B41" s="5">
        <f t="shared" si="8"/>
        <v>60</v>
      </c>
      <c r="C41" s="20">
        <f>[1]!MF_dPpipe_atma(Qtest_,wc_,A40,A41,C40,B40,,Dtub_,0.00016,gamma_gas_,gamma_oil_,gamma_wat_,Rsb_,Rp_,Pb_,Tres_,Bob_,,,,,,1,B41)</f>
        <v>50.256500545411953</v>
      </c>
      <c r="D41" s="20">
        <f>[1]!MF_dPpipe_atma(Qtest_,wc_,A40,A41,D40,B40,,Dtub_,0.00016,gamma_gas_,gamma_oil_,gamma_wat_,Rsb_,$G$10,Pb_,Tres_,Bob_,,,,,,1,B41)</f>
        <v>34.716073830405627</v>
      </c>
      <c r="E41" s="20">
        <f>[1]!MF_dPpipe_atma(Qtest_,wc_,A40,A41,E40,B40,,Dtub_,0.00016,gamma_gas_,gamma_oil_,gamma_wat_,Rsb_,$H$10,Pb_,Tres_,Bob_,,,,,,1,B41)</f>
        <v>32.677291054665069</v>
      </c>
      <c r="F41" s="20">
        <f>[1]!MF_dPpipe_atma(Qtest_,wc_,A40,A41,F40,B40,,Dtub_,0.00016,gamma_gas_,gamma_oil_,gamma_wat_,Rsb_,$I$10,Pb_,Tres_,Bob_,,,,,,1,B41)</f>
        <v>37.509702269939659</v>
      </c>
      <c r="G41" s="20">
        <f>[1]!MF_dPpipe_atma(Qtest_,wc_,A40,A41,G40,B40,,Dtub_,0.00016,gamma_gas_,gamma_oil_,gamma_wat_,Rsb_,$J$10,Pb_,Tres_,Bob_,,,,,,1,B41)</f>
        <v>61.025781686205029</v>
      </c>
      <c r="H41" s="21">
        <f t="shared" si="3"/>
        <v>48.888471495744675</v>
      </c>
      <c r="I41" s="21">
        <f t="shared" si="4"/>
        <v>33.303204297973906</v>
      </c>
      <c r="J41" s="21">
        <f t="shared" si="5"/>
        <v>30.403384127834073</v>
      </c>
      <c r="K41" s="21">
        <f t="shared" si="6"/>
        <v>35.575901742486387</v>
      </c>
      <c r="L41" s="21">
        <f t="shared" si="7"/>
        <v>44.907557031272546</v>
      </c>
      <c r="M41" s="4">
        <v>77.834199999999996</v>
      </c>
      <c r="N41" s="4">
        <v>43.956799999999994</v>
      </c>
      <c r="O41" s="4">
        <v>33.362200000000001</v>
      </c>
      <c r="P41" s="4">
        <v>35.755499999999998</v>
      </c>
      <c r="Q41" s="4">
        <v>47.098399999999998</v>
      </c>
      <c r="R41">
        <f t="shared" si="1"/>
        <v>1200</v>
      </c>
    </row>
    <row r="42" spans="1:18" x14ac:dyDescent="0.2">
      <c r="A42" s="5">
        <f t="shared" si="2"/>
        <v>900</v>
      </c>
      <c r="B42" s="5">
        <f t="shared" si="8"/>
        <v>65</v>
      </c>
      <c r="C42" s="20">
        <f>[1]!MF_dPpipe_atma(Qtest_,wc_,A41,A42,C41,B41,,Dtub_,0.00016,gamma_gas_,gamma_oil_,gamma_wat_,Rsb_,Rp_,Pb_,Tres_,Bob_,,,,,,1,B42)</f>
        <v>55.055195219984483</v>
      </c>
      <c r="D42" s="20">
        <f>[1]!MF_dPpipe_atma(Qtest_,wc_,A41,A42,D41,B41,,Dtub_,0.00016,gamma_gas_,gamma_oil_,gamma_wat_,Rsb_,$G$10,Pb_,Tres_,Bob_,,,,,,1,B42)</f>
        <v>36.806992053175257</v>
      </c>
      <c r="E42" s="20">
        <f>[1]!MF_dPpipe_atma(Qtest_,wc_,A41,A42,E41,B41,,Dtub_,0.00016,gamma_gas_,gamma_oil_,gamma_wat_,Rsb_,$H$10,Pb_,Tres_,Bob_,,,,,,1,B42)</f>
        <v>34.276367723081762</v>
      </c>
      <c r="F42" s="20">
        <f>[1]!MF_dPpipe_atma(Qtest_,wc_,A41,A42,F41,B41,,Dtub_,0.00016,gamma_gas_,gamma_oil_,gamma_wat_,Rsb_,$I$10,Pb_,Tres_,Bob_,,,,,,1,B42)</f>
        <v>39.457293610142969</v>
      </c>
      <c r="G42" s="20">
        <f>[1]!MF_dPpipe_atma(Qtest_,wc_,A41,A42,G41,B41,,Dtub_,0.00016,gamma_gas_,gamma_oil_,gamma_wat_,Rsb_,$J$10,Pb_,Tres_,Bob_,,,,,,1,B42)</f>
        <v>64.91768383922718</v>
      </c>
      <c r="H42" s="21">
        <f t="shared" si="3"/>
        <v>53.469013566844303</v>
      </c>
      <c r="I42" s="21">
        <f t="shared" si="4"/>
        <v>35.200180106897356</v>
      </c>
      <c r="J42" s="21">
        <f t="shared" si="5"/>
        <v>31.686244622429474</v>
      </c>
      <c r="K42" s="21">
        <f t="shared" si="6"/>
        <v>37.293061573146701</v>
      </c>
      <c r="L42" s="21">
        <f t="shared" si="7"/>
        <v>47.468937657429699</v>
      </c>
      <c r="M42" s="4">
        <v>72.016499999999994</v>
      </c>
      <c r="N42" s="4">
        <v>41.571399999999997</v>
      </c>
      <c r="O42" s="4">
        <v>32.175600000000003</v>
      </c>
      <c r="P42" s="4">
        <v>34.545499999999997</v>
      </c>
      <c r="Q42" s="4">
        <v>45.017499999999998</v>
      </c>
      <c r="R42">
        <f t="shared" si="1"/>
        <v>1100</v>
      </c>
    </row>
    <row r="43" spans="1:18" x14ac:dyDescent="0.2">
      <c r="A43" s="5">
        <f t="shared" si="2"/>
        <v>1000</v>
      </c>
      <c r="B43" s="5">
        <f t="shared" si="8"/>
        <v>70</v>
      </c>
      <c r="C43" s="20">
        <f>[1]!MF_dPpipe_atma(Qtest_,wc_,A42,A43,C42,B42,,Dtub_,0.00016,gamma_gas_,gamma_oil_,gamma_wat_,Rsb_,Rp_,Pb_,Tres_,Bob_,,,,,,1,B43)</f>
        <v>60.035162553073761</v>
      </c>
      <c r="D43" s="20">
        <f>[1]!MF_dPpipe_atma(Qtest_,wc_,A42,A43,D42,B42,,Dtub_,0.00016,gamma_gas_,gamma_oil_,gamma_wat_,Rsb_,$G$10,Pb_,Tres_,Bob_,,,,,,1,B43)</f>
        <v>38.955956083757719</v>
      </c>
      <c r="E43" s="20">
        <f>[1]!MF_dPpipe_atma(Qtest_,wc_,A42,A43,E42,B42,,Dtub_,0.00016,gamma_gas_,gamma_oil_,gamma_wat_,Rsb_,$H$10,Pb_,Tres_,Bob_,,,,,,1,B43)</f>
        <v>35.884092015429083</v>
      </c>
      <c r="F43" s="20">
        <f>[1]!MF_dPpipe_atma(Qtest_,wc_,A42,A43,F42,B42,,Dtub_,0.00016,gamma_gas_,gamma_oil_,gamma_wat_,Rsb_,$I$10,Pb_,Tres_,Bob_,,,,,,1,B43)</f>
        <v>41.384101480118559</v>
      </c>
      <c r="G43" s="20">
        <f>[1]!MF_dPpipe_atma(Qtest_,wc_,A42,A43,G42,B42,,Dtub_,0.00016,gamma_gas_,gamma_oil_,gamma_wat_,Rsb_,$J$10,Pb_,Tres_,Bob_,,,,,,1,B43)</f>
        <v>68.735081086970951</v>
      </c>
      <c r="H43" s="21">
        <f t="shared" si="3"/>
        <v>58.229510589334993</v>
      </c>
      <c r="I43" s="21">
        <f t="shared" si="4"/>
        <v>37.151186904712219</v>
      </c>
      <c r="J43" s="21">
        <f t="shared" si="5"/>
        <v>32.969094924432845</v>
      </c>
      <c r="K43" s="21">
        <f t="shared" si="6"/>
        <v>38.986479919126701</v>
      </c>
      <c r="L43" s="21">
        <f t="shared" si="7"/>
        <v>49.982106608202663</v>
      </c>
      <c r="M43" s="4">
        <v>66.290899999999993</v>
      </c>
      <c r="N43" s="4">
        <v>39.2545</v>
      </c>
      <c r="O43" s="4">
        <v>31.002000000000002</v>
      </c>
      <c r="P43" s="4">
        <v>33.326499999999996</v>
      </c>
      <c r="Q43" s="4">
        <v>42.884900000000002</v>
      </c>
      <c r="R43">
        <f t="shared" si="1"/>
        <v>1000</v>
      </c>
    </row>
    <row r="44" spans="1:18" x14ac:dyDescent="0.2">
      <c r="A44" s="5">
        <f t="shared" si="2"/>
        <v>1100</v>
      </c>
      <c r="B44" s="5">
        <f t="shared" si="8"/>
        <v>75</v>
      </c>
      <c r="C44" s="20">
        <f>[1]!MF_dPpipe_atma(Qtest_,wc_,A43,A44,C43,B43,,Dtub_,0.00016,gamma_gas_,gamma_oil_,gamma_wat_,Rsb_,Rp_,Pb_,Tres_,Bob_,,,,,,1,B44)</f>
        <v>65.185446122393913</v>
      </c>
      <c r="D44" s="20">
        <f>[1]!MF_dPpipe_atma(Qtest_,wc_,A43,A44,D43,B43,,Dtub_,0.00016,gamma_gas_,gamma_oil_,gamma_wat_,Rsb_,$G$10,Pb_,Tres_,Bob_,,,,,,1,B44)</f>
        <v>41.163170365012206</v>
      </c>
      <c r="E44" s="20">
        <f>[1]!MF_dPpipe_atma(Qtest_,wc_,A43,A44,E43,B43,,Dtub_,0.00016,gamma_gas_,gamma_oil_,gamma_wat_,Rsb_,$H$10,Pb_,Tres_,Bob_,,,,,,1,B44)</f>
        <v>37.50122339089846</v>
      </c>
      <c r="F44" s="20">
        <f>[1]!MF_dPpipe_atma(Qtest_,wc_,A43,A44,F43,B43,,Dtub_,0.00016,gamma_gas_,gamma_oil_,gamma_wat_,Rsb_,$I$10,Pb_,Tres_,Bob_,,,,,,1,B44)</f>
        <v>43.294540437182711</v>
      </c>
      <c r="G44" s="20">
        <f>[1]!MF_dPpipe_atma(Qtest_,wc_,A43,A44,G43,B43,,Dtub_,0.00016,gamma_gas_,gamma_oil_,gamma_wat_,Rsb_,$J$10,Pb_,Tres_,Bob_,,,,,,1,B44)</f>
        <v>72.493855339981366</v>
      </c>
      <c r="H44" s="21">
        <f t="shared" si="3"/>
        <v>63.16127913106483</v>
      </c>
      <c r="I44" s="21">
        <f t="shared" si="4"/>
        <v>39.156765972173048</v>
      </c>
      <c r="J44" s="21">
        <f t="shared" si="5"/>
        <v>34.252857769806276</v>
      </c>
      <c r="K44" s="21">
        <f t="shared" si="6"/>
        <v>40.659796067818789</v>
      </c>
      <c r="L44" s="21">
        <f t="shared" si="7"/>
        <v>52.45428806178785</v>
      </c>
      <c r="M44" s="4">
        <v>60.698799999999999</v>
      </c>
      <c r="N44" s="4">
        <v>37.007199999999997</v>
      </c>
      <c r="O44" s="4">
        <v>29.8416</v>
      </c>
      <c r="P44" s="4">
        <v>32.096499999999999</v>
      </c>
      <c r="Q44" s="4">
        <v>40.690399999999997</v>
      </c>
      <c r="R44">
        <f t="shared" si="1"/>
        <v>900</v>
      </c>
    </row>
    <row r="45" spans="1:18" x14ac:dyDescent="0.2">
      <c r="A45" s="5">
        <f t="shared" si="2"/>
        <v>1200</v>
      </c>
      <c r="B45" s="5">
        <f t="shared" si="8"/>
        <v>80</v>
      </c>
      <c r="C45" s="20">
        <f>[1]!MF_dPpipe_atma(Qtest_,wc_,A44,A45,C44,B44,,Dtub_,0.00016,gamma_gas_,gamma_oil_,gamma_wat_,Rsb_,Rp_,Pb_,Tres_,Bob_,,,,,,1,B45)</f>
        <v>70.495156544478277</v>
      </c>
      <c r="D45" s="20">
        <f>[1]!MF_dPpipe_atma(Qtest_,wc_,A44,A45,D44,B44,,Dtub_,0.00016,gamma_gas_,gamma_oil_,gamma_wat_,Rsb_,$G$10,Pb_,Tres_,Bob_,,,,,,1,B45)</f>
        <v>43.428729796699059</v>
      </c>
      <c r="E45" s="20">
        <f>[1]!MF_dPpipe_atma(Qtest_,wc_,A44,A45,E44,B44,,Dtub_,0.00016,gamma_gas_,gamma_oil_,gamma_wat_,Rsb_,$H$10,Pb_,Tres_,Bob_,,,,,,1,B45)</f>
        <v>39.128362533712966</v>
      </c>
      <c r="F45" s="20">
        <f>[1]!MF_dPpipe_atma(Qtest_,wc_,A44,A45,F44,B44,,Dtub_,0.00016,gamma_gas_,gamma_oil_,gamma_wat_,Rsb_,$I$10,Pb_,Tres_,Bob_,,,,,,1,B45)</f>
        <v>45.192196101219189</v>
      </c>
      <c r="G45" s="20">
        <f>[1]!MF_dPpipe_atma(Qtest_,wc_,A44,A45,G44,B44,,Dtub_,0.00016,gamma_gas_,gamma_oil_,gamma_wat_,Rsb_,$J$10,Pb_,Tres_,Bob_,,,,,,1,B45)</f>
        <v>76.206060297407362</v>
      </c>
      <c r="H45" s="21">
        <f t="shared" si="3"/>
        <v>68.255767709311527</v>
      </c>
      <c r="I45" s="21">
        <f t="shared" si="4"/>
        <v>41.217398684000599</v>
      </c>
      <c r="J45" s="21">
        <f t="shared" si="5"/>
        <v>35.538338917811338</v>
      </c>
      <c r="K45" s="21">
        <f t="shared" si="6"/>
        <v>42.316003423105023</v>
      </c>
      <c r="L45" s="21">
        <f t="shared" si="7"/>
        <v>54.892378047957209</v>
      </c>
      <c r="M45" s="4">
        <v>55.270399999999995</v>
      </c>
      <c r="N45" s="4">
        <v>34.830599999999997</v>
      </c>
      <c r="O45" s="4">
        <v>28.694500000000001</v>
      </c>
      <c r="P45" s="4">
        <v>30.850099999999998</v>
      </c>
      <c r="Q45" s="4">
        <v>38.4131</v>
      </c>
      <c r="R45">
        <f t="shared" si="1"/>
        <v>800</v>
      </c>
    </row>
    <row r="46" spans="1:18" x14ac:dyDescent="0.2">
      <c r="A46" s="5">
        <f t="shared" si="2"/>
        <v>1300</v>
      </c>
      <c r="B46" s="5">
        <f t="shared" si="8"/>
        <v>85</v>
      </c>
      <c r="C46" s="20">
        <f>[1]!MF_dPpipe_atma(Qtest_,wc_,A45,A46,C45,B45,,Dtub_,0.00016,gamma_gas_,gamma_oil_,gamma_wat_,Rsb_,Rp_,Pb_,Tres_,Bob_,,,,,,1,B46)</f>
        <v>75.953693980863335</v>
      </c>
      <c r="D46" s="20">
        <f>[1]!MF_dPpipe_atma(Qtest_,wc_,A45,A46,D45,B45,,Dtub_,0.00016,gamma_gas_,gamma_oil_,gamma_wat_,Rsb_,$G$10,Pb_,Tres_,Bob_,,,,,,1,B46)</f>
        <v>45.752630453307702</v>
      </c>
      <c r="E46" s="20">
        <f>[1]!MF_dPpipe_atma(Qtest_,wc_,A45,A46,E45,B45,,Dtub_,0.00016,gamma_gas_,gamma_oil_,gamma_wat_,Rsb_,$H$10,Pb_,Tres_,Bob_,,,,,,1,B46)</f>
        <v>40.76598258969554</v>
      </c>
      <c r="F46" s="20">
        <f>[1]!MF_dPpipe_atma(Qtest_,wc_,A45,A46,F45,B45,,Dtub_,0.00016,gamma_gas_,gamma_oil_,gamma_wat_,Rsb_,$I$10,Pb_,Tres_,Bob_,,,,,,1,B46)</f>
        <v>47.080016859116945</v>
      </c>
      <c r="G46" s="20">
        <f>[1]!MF_dPpipe_atma(Qtest_,wc_,A45,A46,G45,B45,,Dtub_,0.00016,gamma_gas_,gamma_oil_,gamma_wat_,Rsb_,$J$10,Pb_,Tres_,Bob_,,,,,,1,B46)</f>
        <v>79.880990761853241</v>
      </c>
      <c r="H46" s="21">
        <f t="shared" si="3"/>
        <v>73.504011834903736</v>
      </c>
      <c r="I46" s="21">
        <f t="shared" si="4"/>
        <v>43.333518446567588</v>
      </c>
      <c r="J46" s="21">
        <f t="shared" si="5"/>
        <v>36.826053045098988</v>
      </c>
      <c r="K46" s="21">
        <f t="shared" si="6"/>
        <v>43.957556246387078</v>
      </c>
      <c r="L46" s="21">
        <f t="shared" si="7"/>
        <v>57.301306300136822</v>
      </c>
      <c r="M46" s="4">
        <v>50.024699999999996</v>
      </c>
      <c r="N46" s="4">
        <v>32.725199999999994</v>
      </c>
      <c r="O46" s="4">
        <v>27.5608</v>
      </c>
      <c r="P46" s="4">
        <v>29.5854</v>
      </c>
      <c r="Q46" s="4">
        <v>36.036099999999998</v>
      </c>
      <c r="R46">
        <f t="shared" si="1"/>
        <v>700</v>
      </c>
    </row>
    <row r="47" spans="1:18" x14ac:dyDescent="0.2">
      <c r="A47" s="5">
        <f t="shared" si="2"/>
        <v>1400</v>
      </c>
      <c r="B47" s="5">
        <f t="shared" si="8"/>
        <v>90</v>
      </c>
      <c r="C47" s="20">
        <f>[1]!MF_dPpipe_atma(Qtest_,wc_,A46,A47,C46,B46,,Dtub_,0.00016,gamma_gas_,gamma_oil_,gamma_wat_,Rsb_,Rp_,Pb_,Tres_,Bob_,,,,,,1,B47)</f>
        <v>81.550926962103915</v>
      </c>
      <c r="D47" s="20">
        <f>[1]!MF_dPpipe_atma(Qtest_,wc_,A46,A47,D46,B46,,Dtub_,0.00016,gamma_gas_,gamma_oil_,gamma_wat_,Rsb_,$G$10,Pb_,Tres_,Bob_,,,,,,1,B47)</f>
        <v>48.134782006576337</v>
      </c>
      <c r="E47" s="20">
        <f>[1]!MF_dPpipe_atma(Qtest_,wc_,A46,A47,E46,B46,,Dtub_,0.00016,gamma_gas_,gamma_oil_,gamma_wat_,Rsb_,$H$10,Pb_,Tres_,Bob_,,,,,,1,B47)</f>
        <v>42.414453601547429</v>
      </c>
      <c r="F47" s="20">
        <f>[1]!MF_dPpipe_atma(Qtest_,wc_,A46,A47,F46,B46,,Dtub_,0.00016,gamma_gas_,gamma_oil_,gamma_wat_,Rsb_,$I$10,Pb_,Tres_,Bob_,,,,,,1,B47)</f>
        <v>48.960452558688878</v>
      </c>
      <c r="G47" s="20">
        <f>[1]!MF_dPpipe_atma(Qtest_,wc_,A46,A47,G46,B46,,Dtub_,0.00016,gamma_gas_,gamma_oil_,gamma_wat_,Rsb_,$J$10,Pb_,Tres_,Bob_,,,,,,1,B47)</f>
        <v>83.52590851513655</v>
      </c>
      <c r="H47" s="21">
        <f t="shared" si="3"/>
        <v>78.898414725790389</v>
      </c>
      <c r="I47" s="21">
        <f t="shared" si="4"/>
        <v>45.505520085036125</v>
      </c>
      <c r="J47" s="21">
        <f t="shared" si="5"/>
        <v>38.116620585450093</v>
      </c>
      <c r="K47" s="21">
        <f t="shared" si="6"/>
        <v>45.586478349604342</v>
      </c>
      <c r="L47" s="21">
        <f t="shared" si="7"/>
        <v>59.685341325116468</v>
      </c>
      <c r="M47" s="4">
        <v>44.981299999999997</v>
      </c>
      <c r="N47" s="4">
        <v>30.691700000000001</v>
      </c>
      <c r="O47" s="4">
        <v>26.4407</v>
      </c>
      <c r="P47" s="4">
        <v>28.3005</v>
      </c>
      <c r="Q47" s="4">
        <v>33.823900000000002</v>
      </c>
      <c r="R47">
        <f t="shared" si="1"/>
        <v>600</v>
      </c>
    </row>
    <row r="48" spans="1:18" x14ac:dyDescent="0.2">
      <c r="A48" s="5">
        <f t="shared" si="2"/>
        <v>1500</v>
      </c>
      <c r="B48" s="5">
        <f t="shared" si="8"/>
        <v>95</v>
      </c>
      <c r="C48" s="20">
        <f>[1]!MF_dPpipe_atma(Qtest_,wc_,A47,A48,C47,B47,,Dtub_,0.00016,gamma_gas_,gamma_oil_,gamma_wat_,Rsb_,Rp_,Pb_,Tres_,Bob_,,,,,,1,B48)</f>
        <v>87.313416656322048</v>
      </c>
      <c r="D48" s="20">
        <f>[1]!MF_dPpipe_atma(Qtest_,wc_,A47,A48,D47,B47,,Dtub_,0.00016,gamma_gas_,gamma_oil_,gamma_wat_,Rsb_,$G$10,Pb_,Tres_,Bob_,,,,,,1,B48)</f>
        <v>50.57501804408988</v>
      </c>
      <c r="E48" s="20">
        <f>[1]!MF_dPpipe_atma(Qtest_,wc_,A47,A48,E47,B47,,Dtub_,0.00016,gamma_gas_,gamma_oil_,gamma_wat_,Rsb_,$H$10,Pb_,Tres_,Bob_,,,,,,1,B48)</f>
        <v>44.074061793608422</v>
      </c>
      <c r="F48" s="20">
        <f>[1]!MF_dPpipe_atma(Qtest_,wc_,A47,A48,F47,B47,,Dtub_,0.00016,gamma_gas_,gamma_oil_,gamma_wat_,Rsb_,$I$10,Pb_,Tres_,Bob_,,,,,,1,B48)</f>
        <v>50.835557013868922</v>
      </c>
      <c r="G48" s="20">
        <f>[1]!MF_dPpipe_atma(Qtest_,wc_,A47,A48,G47,B47,,Dtub_,0.00016,gamma_gas_,gamma_oil_,gamma_wat_,Rsb_,$J$10,Pb_,Tres_,Bob_,,,,,,1,B48)</f>
        <v>87.14654824148414</v>
      </c>
      <c r="H48" s="21">
        <f t="shared" si="3"/>
        <v>84.43164677476922</v>
      </c>
      <c r="I48" s="21">
        <f t="shared" si="4"/>
        <v>47.733767402504434</v>
      </c>
      <c r="J48" s="21">
        <f t="shared" si="5"/>
        <v>39.410419629729532</v>
      </c>
      <c r="K48" s="21">
        <f t="shared" si="6"/>
        <v>47.204515056942327</v>
      </c>
      <c r="L48" s="21">
        <f t="shared" si="7"/>
        <v>61.950969264541051</v>
      </c>
      <c r="M48" s="4">
        <v>40.159899999999993</v>
      </c>
      <c r="N48" s="4">
        <v>28.730399999999999</v>
      </c>
      <c r="O48" s="4">
        <v>25.334099999999999</v>
      </c>
      <c r="P48" s="4">
        <v>26.993199999999998</v>
      </c>
      <c r="Q48" s="4">
        <v>31.815200000000001</v>
      </c>
      <c r="R48">
        <f t="shared" si="1"/>
        <v>500</v>
      </c>
    </row>
    <row r="49" spans="1:18" x14ac:dyDescent="0.2">
      <c r="A49" s="5">
        <f t="shared" si="2"/>
        <v>1600</v>
      </c>
      <c r="B49" s="5">
        <f t="shared" si="8"/>
        <v>100</v>
      </c>
      <c r="C49" s="20">
        <f>[1]!MF_dPpipe_atma(Qtest_,wc_,A48,A49,C48,B48,,Dtub_,0.00016,gamma_gas_,gamma_oil_,gamma_wat_,Rsb_,Rp_,Pb_,Tres_,Bob_,,,,,,1,B49)</f>
        <v>93.203826281195859</v>
      </c>
      <c r="D49" s="20">
        <f>[1]!MF_dPpipe_atma(Qtest_,wc_,A48,A49,D48,B48,,Dtub_,0.00016,gamma_gas_,gamma_oil_,gamma_wat_,Rsb_,$G$10,Pb_,Tres_,Bob_,,,,,,1,B49)</f>
        <v>53.073102831819057</v>
      </c>
      <c r="E49" s="20">
        <f>[1]!MF_dPpipe_atma(Qtest_,wc_,A48,A49,E48,B48,,Dtub_,0.00016,gamma_gas_,gamma_oil_,gamma_wat_,Rsb_,$H$10,Pb_,Tres_,Bob_,,,,,,1,B49)</f>
        <v>45.7450245186442</v>
      </c>
      <c r="F49" s="20">
        <f>[1]!MF_dPpipe_atma(Qtest_,wc_,A48,A49,F48,B48,,Dtub_,0.00016,gamma_gas_,gamma_oil_,gamma_wat_,Rsb_,$I$10,Pb_,Tres_,Bob_,,,,,,1,B49)</f>
        <v>52.70706704568515</v>
      </c>
      <c r="G49" s="20">
        <f>[1]!MF_dPpipe_atma(Qtest_,wc_,A48,A49,G48,B48,,Dtub_,0.00016,gamma_gas_,gamma_oil_,gamma_wat_,Rsb_,$J$10,Pb_,Tres_,Bob_,,,,,,1,B49)</f>
        <v>90.747476991595747</v>
      </c>
      <c r="H49" s="21">
        <f t="shared" si="3"/>
        <v>90.104121709390668</v>
      </c>
      <c r="I49" s="21">
        <f t="shared" si="4"/>
        <v>50.01653827070907</v>
      </c>
      <c r="J49" s="21">
        <f t="shared" si="5"/>
        <v>40.707832060512551</v>
      </c>
      <c r="K49" s="21">
        <f t="shared" si="6"/>
        <v>48.813074807030837</v>
      </c>
      <c r="L49" s="21">
        <f t="shared" si="7"/>
        <v>64.296028708973807</v>
      </c>
      <c r="M49" s="4">
        <v>35.579799999999999</v>
      </c>
      <c r="N49" s="4">
        <v>26.8413</v>
      </c>
      <c r="O49" s="4">
        <v>24.241099999999999</v>
      </c>
      <c r="P49" s="4">
        <v>25.660299999999999</v>
      </c>
      <c r="Q49" s="4">
        <v>29.729099999999999</v>
      </c>
      <c r="R49">
        <f t="shared" si="1"/>
        <v>400</v>
      </c>
    </row>
    <row r="50" spans="1:18" x14ac:dyDescent="0.2">
      <c r="A50" s="5">
        <f t="shared" si="2"/>
        <v>1700</v>
      </c>
      <c r="B50" s="5">
        <f t="shared" si="8"/>
        <v>105</v>
      </c>
      <c r="C50" s="20">
        <f>[1]!MF_dPpipe_atma(Qtest_,wc_,A49,A50,C49,B49,,Dtub_,0.00016,gamma_gas_,gamma_oil_,gamma_wat_,Rsb_,Rp_,Pb_,Tres_,Bob_,,,,,,1,B50)</f>
        <v>99.201636401825738</v>
      </c>
      <c r="D50" s="20">
        <f>[1]!MF_dPpipe_atma(Qtest_,wc_,A49,A50,D49,B49,,Dtub_,0.00016,gamma_gas_,gamma_oil_,gamma_wat_,Rsb_,$G$10,Pb_,Tres_,Bob_,,,,,,1,B50)</f>
        <v>55.628740815639674</v>
      </c>
      <c r="E50" s="20">
        <f>[1]!MF_dPpipe_atma(Qtest_,wc_,A49,A50,E49,B49,,Dtub_,0.00016,gamma_gas_,gamma_oil_,gamma_wat_,Rsb_,$H$10,Pb_,Tres_,Bob_,,,,,,1,B50)</f>
        <v>47.427502411310506</v>
      </c>
      <c r="F50" s="20">
        <f>[1]!MF_dPpipe_atma(Qtest_,wc_,A49,A50,F49,B49,,Dtub_,0.00016,gamma_gas_,gamma_oil_,gamma_wat_,Rsb_,$I$10,Pb_,Tres_,Bob_,,,,,,1,B50)</f>
        <v>54.576461709626741</v>
      </c>
      <c r="G50" s="20">
        <f>MF_dPpipe_atma(Qtest_,wc_,A49,A50,G49,B49,,Dtub_,0.00016,gamma_gas_,gamma_oil_,gamma_wat_,Rsb_,$J$10,Pb_,Tres_,Bob_,,,,,,1,B50)</f>
        <v>94.332356736495981</v>
      </c>
      <c r="H50" s="21">
        <f t="shared" si="3"/>
        <v>95.904192052632382</v>
      </c>
      <c r="I50" s="21">
        <f t="shared" si="4"/>
        <v>52.356103934713019</v>
      </c>
      <c r="J50" s="21">
        <f t="shared" si="5"/>
        <v>42.009091467258457</v>
      </c>
      <c r="K50" s="21">
        <f t="shared" si="6"/>
        <v>50.413450106141148</v>
      </c>
      <c r="L50" s="21">
        <f t="shared" si="7"/>
        <v>66.62473381240531</v>
      </c>
      <c r="M50" s="4">
        <v>31.2592</v>
      </c>
      <c r="N50" s="4">
        <v>25.0243</v>
      </c>
      <c r="O50" s="4">
        <v>23.1614</v>
      </c>
      <c r="P50" s="4">
        <v>24.297899999999998</v>
      </c>
      <c r="Q50" s="4">
        <v>27.5444</v>
      </c>
      <c r="R50">
        <f t="shared" si="1"/>
        <v>300</v>
      </c>
    </row>
    <row r="51" spans="1:18" x14ac:dyDescent="0.2">
      <c r="A51" s="5">
        <f t="shared" si="2"/>
        <v>1800</v>
      </c>
      <c r="B51" s="5">
        <f t="shared" si="8"/>
        <v>110</v>
      </c>
      <c r="C51" s="20">
        <f>[1]!MF_dPpipe_atma(Qtest_,wc_,A50,A51,C50,B50,,Dtub_,0.00016,gamma_gas_,gamma_oil_,gamma_wat_,Rsb_,Rp_,Pb_,Tres_,Bob_,,,,,,1,B51)</f>
        <v>105.29976852296826</v>
      </c>
      <c r="D51" s="20">
        <f>[1]!MF_dPpipe_atma(Qtest_,wc_,A50,A51,D50,B50,,Dtub_,0.00016,gamma_gas_,gamma_oil_,gamma_wat_,Rsb_,$G$10,Pb_,Tres_,Bob_,,,,,,1,B51)</f>
        <v>58.241583230596738</v>
      </c>
      <c r="E51" s="20">
        <f>[1]!MF_dPpipe_atma(Qtest_,wc_,A50,A51,E50,B50,,Dtub_,0.00016,gamma_gas_,gamma_oil_,gamma_wat_,Rsb_,$H$10,Pb_,Tres_,Bob_,,,,,,1,B51)</f>
        <v>49.121609395864347</v>
      </c>
      <c r="F51" s="20">
        <f>[1]!MF_dPpipe_atma(Qtest_,wc_,A50,A51,F50,B50,,Dtub_,0.00016,gamma_gas_,gamma_oil_,gamma_wat_,Rsb_,$I$10,Pb_,Tres_,Bob_,,,,,,1,B51)</f>
        <v>56.445008164186298</v>
      </c>
      <c r="G51" s="20">
        <f>MF_dPpipe_atma(Qtest_,wc_,A50,A51,G50,B50,,Dtub_,0.00016,gamma_gas_,gamma_oil_,gamma_wat_,Rsb_,$J$10,Pb_,Tres_,Bob_,,,,,,1,B51)</f>
        <v>97.904140242319755</v>
      </c>
      <c r="H51" s="21">
        <f t="shared" si="3"/>
        <v>101.82350897150307</v>
      </c>
      <c r="I51" s="21">
        <f t="shared" si="4"/>
        <v>54.75063851614572</v>
      </c>
      <c r="J51" s="21">
        <f t="shared" si="5"/>
        <v>43.314463811958511</v>
      </c>
      <c r="K51" s="21">
        <f t="shared" si="6"/>
        <v>52.006670421702864</v>
      </c>
      <c r="L51" s="21">
        <f t="shared" si="7"/>
        <v>68.93920716503321</v>
      </c>
      <c r="M51" s="4">
        <v>27.213999999999999</v>
      </c>
      <c r="N51" s="4">
        <v>23.279</v>
      </c>
      <c r="O51" s="4">
        <v>22.095000000000002</v>
      </c>
      <c r="P51" s="4">
        <v>22.900700000000001</v>
      </c>
      <c r="Q51" s="4">
        <v>25.230699999999999</v>
      </c>
      <c r="R51">
        <f t="shared" si="1"/>
        <v>200</v>
      </c>
    </row>
    <row r="52" spans="1:18" x14ac:dyDescent="0.2">
      <c r="A52" s="5">
        <f t="shared" si="2"/>
        <v>1900</v>
      </c>
      <c r="B52" s="5">
        <f t="shared" si="8"/>
        <v>115</v>
      </c>
      <c r="C52" s="20">
        <f>[1]!MF_dPpipe_atma(Qtest_,wc_,A51,A52,C51,B51,,Dtub_,0.00016,gamma_gas_,gamma_oil_,gamma_wat_,Rsb_,Rp_,Pb_,Tres_,Bob_,,,,,,1,B52)</f>
        <v>111.49188384895554</v>
      </c>
      <c r="D52" s="20">
        <f>[1]!MF_dPpipe_atma(Qtest_,wc_,A51,A52,D51,B51,,Dtub_,0.00016,gamma_gas_,gamma_oil_,gamma_wat_,Rsb_,$G$10,Pb_,Tres_,Bob_,,,,,,1,B52)</f>
        <v>60.911234428693781</v>
      </c>
      <c r="E52" s="20">
        <f>[1]!MF_dPpipe_atma(Qtest_,wc_,A51,A52,E51,B51,,Dtub_,0.00016,gamma_gas_,gamma_oil_,gamma_wat_,Rsb_,$H$10,Pb_,Tres_,Bob_,,,,,,1,B52)</f>
        <v>50.827420038835839</v>
      </c>
      <c r="F52" s="20">
        <f>[1]!MF_dPpipe_atma(Qtest_,wc_,A51,A52,F51,B51,,Dtub_,0.00016,gamma_gas_,gamma_oil_,gamma_wat_,Rsb_,$I$10,Pb_,Tres_,Bob_,,,,,,1,B52)</f>
        <v>58.313798895357216</v>
      </c>
      <c r="G52" s="20">
        <f>[1]!MF_dPpipe_atma(Qtest_,wc_,A51,A52,G51,B51,,Dtub_,0.00016,gamma_gas_,gamma_oil_,gamma_wat_,Rsb_,$J$10,Pb_,Tres_,Bob_,,,,,,1,B52)</f>
        <v>101.46521577721371</v>
      </c>
      <c r="H52" s="21">
        <f t="shared" si="3"/>
        <v>107.85723811927897</v>
      </c>
      <c r="I52" s="21">
        <f t="shared" si="4"/>
        <v>57.201505203331514</v>
      </c>
      <c r="J52" s="21">
        <f t="shared" si="5"/>
        <v>44.624268071160508</v>
      </c>
      <c r="K52" s="21">
        <f t="shared" si="6"/>
        <v>53.593630950711542</v>
      </c>
      <c r="L52" s="21">
        <f t="shared" si="7"/>
        <v>71.241257601232462</v>
      </c>
      <c r="M52" s="4">
        <v>23.4575</v>
      </c>
      <c r="N52" s="4">
        <v>21.604600000000001</v>
      </c>
      <c r="O52" s="4">
        <v>21.041499999999999</v>
      </c>
      <c r="P52" s="4">
        <v>21.461199999999998</v>
      </c>
      <c r="Q52" s="4">
        <v>22.741299999999999</v>
      </c>
      <c r="R52">
        <f>R53+100</f>
        <v>100</v>
      </c>
    </row>
    <row r="53" spans="1:18" x14ac:dyDescent="0.2">
      <c r="A53" s="5">
        <f t="shared" si="2"/>
        <v>2000</v>
      </c>
      <c r="B53" s="5">
        <f t="shared" si="8"/>
        <v>120</v>
      </c>
      <c r="C53" s="20">
        <f>[1]!MF_dPpipe_atma(Qtest_,wc_,A52,A53,C52,B52,,Dtub_,0.00016,gamma_gas_,gamma_oil_,gamma_wat_,Rsb_,Rp_,Pb_,Tres_,Bob_,,,,,,1,B53)</f>
        <v>117.77236007438987</v>
      </c>
      <c r="D53" s="20">
        <f>[1]!MF_dPpipe_atma(Qtest_,wc_,A52,A53,D52,B52,,Dtub_,0.00016,gamma_gas_,gamma_oil_,gamma_wat_,Rsb_,$G$10,Pb_,Tres_,Bob_,,,,,,1,B53)</f>
        <v>63.637259935945927</v>
      </c>
      <c r="E53" s="20">
        <f>[1]!MF_dPpipe_atma(Qtest_,wc_,A52,A53,E52,B52,,Dtub_,0.00016,gamma_gas_,gamma_oil_,gamma_wat_,Rsb_,$H$10,Pb_,Tres_,Bob_,,,,,,1,B53)</f>
        <v>52.544977283633138</v>
      </c>
      <c r="F53" s="20">
        <f>[1]!MF_dPpipe_atma(Qtest_,wc_,A52,A53,F52,B52,,Dtub_,0.00016,gamma_gas_,gamma_oil_,gamma_wat_,Rsb_,$I$10,Pb_,Tres_,Bob_,,,,,,1,B53)</f>
        <v>60.183779941784913</v>
      </c>
      <c r="G53" s="20">
        <f>[1]!MF_dPpipe_atma(Qtest_,wc_,A52,A53,G52,B52,,Dtub_,0.00016,gamma_gas_,gamma_oil_,gamma_wat_,Rsb_,$J$10,Pb_,Tres_,Bob_,,,,,,1,B53)</f>
        <v>105.01751957785535</v>
      </c>
      <c r="H53" s="21">
        <f t="shared" si="3"/>
        <v>114.00174947994479</v>
      </c>
      <c r="I53" s="21">
        <f t="shared" si="4"/>
        <v>59.708194671523827</v>
      </c>
      <c r="J53" s="21">
        <f t="shared" si="5"/>
        <v>45.938510831302054</v>
      </c>
      <c r="K53" s="21">
        <f t="shared" si="6"/>
        <v>55.175199965575793</v>
      </c>
      <c r="L53" s="21">
        <f t="shared" si="7"/>
        <v>73.527638235210674</v>
      </c>
      <c r="M53" s="4">
        <v>20</v>
      </c>
      <c r="N53" s="4">
        <v>20</v>
      </c>
      <c r="O53" s="4">
        <v>20</v>
      </c>
      <c r="P53" s="4">
        <v>20</v>
      </c>
      <c r="Q53" s="4">
        <v>20</v>
      </c>
      <c r="R53">
        <v>0</v>
      </c>
    </row>
    <row r="54" spans="1:18" x14ac:dyDescent="0.2">
      <c r="C54" s="20">
        <f>[1]!MF_dPpipe_atma(Qtest_,wc_,A33,A53,C33,B33,,Dtub_,0.00008,gamma_gas_,gamma_oil_,gamma_wat_,Rsb_,Rp_,Pb_,Tres_,Bob_,,,,,,1,B53)</f>
        <v>117.51594217951006</v>
      </c>
    </row>
  </sheetData>
  <mergeCells count="3">
    <mergeCell ref="C32:G32"/>
    <mergeCell ref="H32:L32"/>
    <mergeCell ref="M32:Q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46"/>
  <sheetViews>
    <sheetView workbookViewId="0">
      <selection activeCell="D17" sqref="D17"/>
    </sheetView>
  </sheetViews>
  <sheetFormatPr defaultRowHeight="12.75" x14ac:dyDescent="0.2"/>
  <sheetData>
    <row r="1" spans="1:5" x14ac:dyDescent="0.2">
      <c r="A1" s="24">
        <v>5.8414799999999996E-3</v>
      </c>
      <c r="B1">
        <v>0</v>
      </c>
      <c r="C1">
        <v>20</v>
      </c>
      <c r="D1">
        <f>(C2-C1)/100</f>
        <v>3.2378748384190815E-3</v>
      </c>
      <c r="E1" s="23">
        <v>2000</v>
      </c>
    </row>
    <row r="2" spans="1:5" x14ac:dyDescent="0.2">
      <c r="A2" s="24">
        <v>5.9678800000000001E-3</v>
      </c>
      <c r="B2">
        <v>100</v>
      </c>
      <c r="C2">
        <v>20.323787483841908</v>
      </c>
      <c r="D2">
        <f t="shared" ref="D2:D20" si="0">(C3-C2)/100</f>
        <v>3.1576359258567166E-3</v>
      </c>
      <c r="E2">
        <f>E1-100</f>
        <v>1900</v>
      </c>
    </row>
    <row r="3" spans="1:5" x14ac:dyDescent="0.2">
      <c r="A3" s="24">
        <v>6.0995499999999996E-3</v>
      </c>
      <c r="B3">
        <v>200</v>
      </c>
      <c r="C3">
        <v>20.63955107642758</v>
      </c>
      <c r="D3">
        <f t="shared" si="0"/>
        <v>3.0992547410223993E-3</v>
      </c>
      <c r="E3">
        <f t="shared" ref="E3:E21" si="1">E2-100</f>
        <v>1800</v>
      </c>
    </row>
    <row r="4" spans="1:5" x14ac:dyDescent="0.2">
      <c r="A4" s="24">
        <v>6.2373999999999997E-3</v>
      </c>
      <c r="B4">
        <v>300</v>
      </c>
      <c r="C4">
        <v>20.94947655052982</v>
      </c>
      <c r="D4">
        <f t="shared" si="0"/>
        <v>3.0556011553910523E-3</v>
      </c>
      <c r="E4">
        <f t="shared" si="1"/>
        <v>1700</v>
      </c>
    </row>
    <row r="5" spans="1:5" x14ac:dyDescent="0.2">
      <c r="A5" s="24">
        <v>6.38194E-3</v>
      </c>
      <c r="B5">
        <v>400</v>
      </c>
      <c r="C5">
        <v>21.255036666068925</v>
      </c>
      <c r="D5">
        <f t="shared" si="0"/>
        <v>3.0222790967648905E-3</v>
      </c>
      <c r="E5">
        <f t="shared" si="1"/>
        <v>1600</v>
      </c>
    </row>
    <row r="6" spans="1:5" x14ac:dyDescent="0.2">
      <c r="A6" s="24">
        <v>6.5337499999999996E-3</v>
      </c>
      <c r="B6">
        <v>500</v>
      </c>
      <c r="C6">
        <v>21.557264575745414</v>
      </c>
      <c r="D6">
        <f t="shared" si="0"/>
        <v>2.9964402484248254E-3</v>
      </c>
      <c r="E6">
        <f t="shared" si="1"/>
        <v>1500</v>
      </c>
    </row>
    <row r="7" spans="1:5" x14ac:dyDescent="0.2">
      <c r="A7" s="24">
        <v>6.6935299999999996E-3</v>
      </c>
      <c r="B7">
        <v>600</v>
      </c>
      <c r="C7">
        <v>21.856908600587897</v>
      </c>
      <c r="D7">
        <f t="shared" si="0"/>
        <v>2.9761574437611317E-3</v>
      </c>
      <c r="E7">
        <f t="shared" si="1"/>
        <v>1400</v>
      </c>
    </row>
    <row r="8" spans="1:5" x14ac:dyDescent="0.2">
      <c r="A8" s="24">
        <v>6.8621200000000002E-3</v>
      </c>
      <c r="B8">
        <v>700</v>
      </c>
      <c r="C8">
        <v>22.15452434496401</v>
      </c>
      <c r="D8">
        <f t="shared" si="0"/>
        <v>2.9600844193401342E-3</v>
      </c>
      <c r="E8">
        <f t="shared" si="1"/>
        <v>1300</v>
      </c>
    </row>
    <row r="9" spans="1:5" x14ac:dyDescent="0.2">
      <c r="A9" s="24">
        <v>7.0405499999999996E-3</v>
      </c>
      <c r="B9">
        <v>800</v>
      </c>
      <c r="C9">
        <v>22.450532786898023</v>
      </c>
      <c r="D9">
        <f t="shared" si="0"/>
        <v>2.9472539364266835E-3</v>
      </c>
      <c r="E9">
        <f t="shared" si="1"/>
        <v>1200</v>
      </c>
    </row>
    <row r="10" spans="1:5" x14ac:dyDescent="0.2">
      <c r="A10" s="24">
        <v>7.2300699999999999E-3</v>
      </c>
      <c r="B10">
        <v>900</v>
      </c>
      <c r="C10">
        <v>22.745258180540691</v>
      </c>
      <c r="D10">
        <f t="shared" si="0"/>
        <v>2.936953490686278E-3</v>
      </c>
      <c r="E10">
        <f t="shared" si="1"/>
        <v>1100</v>
      </c>
    </row>
    <row r="11" spans="1:5" x14ac:dyDescent="0.2">
      <c r="A11" s="24">
        <v>7.4322099999999999E-3</v>
      </c>
      <c r="B11">
        <v>1000</v>
      </c>
      <c r="C11">
        <v>23.038953529609319</v>
      </c>
      <c r="D11">
        <f t="shared" si="0"/>
        <v>4.6904720216853941E-3</v>
      </c>
      <c r="E11">
        <f t="shared" si="1"/>
        <v>1000</v>
      </c>
    </row>
    <row r="12" spans="1:5" x14ac:dyDescent="0.2">
      <c r="A12" s="24">
        <v>7.70107E-3</v>
      </c>
      <c r="B12">
        <v>1100</v>
      </c>
      <c r="C12">
        <v>23.508000731777859</v>
      </c>
      <c r="D12">
        <f t="shared" si="0"/>
        <v>5.5019627911972076E-3</v>
      </c>
      <c r="E12">
        <f t="shared" si="1"/>
        <v>900</v>
      </c>
    </row>
    <row r="13" spans="1:5" x14ac:dyDescent="0.2">
      <c r="A13" s="24">
        <v>8.01025E-3</v>
      </c>
      <c r="B13">
        <v>1200</v>
      </c>
      <c r="C13">
        <v>24.05819701089758</v>
      </c>
      <c r="D13">
        <f t="shared" si="0"/>
        <v>4.5186856000060871E-3</v>
      </c>
      <c r="E13">
        <f t="shared" si="1"/>
        <v>800</v>
      </c>
    </row>
    <row r="14" spans="1:5" x14ac:dyDescent="0.2">
      <c r="A14" s="24">
        <v>8.3403399999999999E-3</v>
      </c>
      <c r="B14">
        <v>1300</v>
      </c>
      <c r="C14">
        <v>24.510065570898188</v>
      </c>
      <c r="D14">
        <f t="shared" si="0"/>
        <v>5.9362198690442016E-3</v>
      </c>
      <c r="E14">
        <f t="shared" si="1"/>
        <v>700</v>
      </c>
    </row>
    <row r="15" spans="1:5" x14ac:dyDescent="0.2">
      <c r="A15" s="24">
        <v>8.6955499999999998E-3</v>
      </c>
      <c r="B15">
        <v>1400</v>
      </c>
      <c r="C15">
        <v>25.103687557802608</v>
      </c>
      <c r="D15">
        <f t="shared" si="0"/>
        <v>4.5910648689534029E-3</v>
      </c>
      <c r="E15">
        <f t="shared" si="1"/>
        <v>600</v>
      </c>
    </row>
    <row r="16" spans="1:5" x14ac:dyDescent="0.2">
      <c r="A16" s="24">
        <v>9.0816300000000003E-3</v>
      </c>
      <c r="B16">
        <v>1500</v>
      </c>
      <c r="C16">
        <v>25.562794044697949</v>
      </c>
      <c r="D16">
        <f>(C17-C16)/100</f>
        <v>5.0440621907744902E-3</v>
      </c>
      <c r="E16">
        <f t="shared" si="1"/>
        <v>500</v>
      </c>
    </row>
    <row r="17" spans="1:5" x14ac:dyDescent="0.2">
      <c r="A17" s="24">
        <v>9.5065600000000007E-3</v>
      </c>
      <c r="B17">
        <v>1600</v>
      </c>
      <c r="C17">
        <v>26.067200263775398</v>
      </c>
      <c r="D17">
        <f t="shared" si="0"/>
        <v>5.428120706749944E-3</v>
      </c>
      <c r="E17">
        <f t="shared" si="1"/>
        <v>400</v>
      </c>
    </row>
    <row r="18" spans="1:5" x14ac:dyDescent="0.2">
      <c r="A18" s="24">
        <v>9.9815800000000003E-3</v>
      </c>
      <c r="B18">
        <v>1700</v>
      </c>
      <c r="C18">
        <v>26.610012334450392</v>
      </c>
      <c r="D18">
        <f t="shared" si="0"/>
        <v>5.5960652292300853E-3</v>
      </c>
      <c r="E18">
        <f t="shared" si="1"/>
        <v>300</v>
      </c>
    </row>
    <row r="19" spans="1:5" x14ac:dyDescent="0.2">
      <c r="A19" s="24">
        <v>1.0522999999999999E-2</v>
      </c>
      <c r="B19">
        <v>1800</v>
      </c>
      <c r="C19">
        <v>27.169618857373401</v>
      </c>
      <c r="D19">
        <f t="shared" si="0"/>
        <v>6.1106813614636123E-3</v>
      </c>
      <c r="E19">
        <f t="shared" si="1"/>
        <v>200</v>
      </c>
    </row>
    <row r="20" spans="1:5" x14ac:dyDescent="0.2">
      <c r="A20" s="24">
        <v>1.1155099999999999E-2</v>
      </c>
      <c r="B20">
        <v>1900</v>
      </c>
      <c r="C20">
        <v>27.780686993519762</v>
      </c>
      <c r="D20">
        <f t="shared" si="0"/>
        <v>5.2076495802828755E-3</v>
      </c>
      <c r="E20">
        <f t="shared" si="1"/>
        <v>100</v>
      </c>
    </row>
    <row r="21" spans="1:5" x14ac:dyDescent="0.2">
      <c r="B21">
        <v>2000</v>
      </c>
      <c r="C21">
        <v>28.301451951548049</v>
      </c>
      <c r="E21">
        <f t="shared" si="1"/>
        <v>0</v>
      </c>
    </row>
    <row r="22" spans="1:5" x14ac:dyDescent="0.2">
      <c r="A22" t="s">
        <v>88</v>
      </c>
    </row>
    <row r="25" spans="1:5" x14ac:dyDescent="0.2">
      <c r="A25" s="24">
        <v>5.7189800000000002E-3</v>
      </c>
      <c r="C25">
        <v>20</v>
      </c>
      <c r="D25">
        <f>(C26-C25)/100</f>
        <v>5.2938368648560189E-3</v>
      </c>
    </row>
    <row r="26" spans="1:5" x14ac:dyDescent="0.2">
      <c r="A26" s="24">
        <v>5.6253400000000004E-3</v>
      </c>
      <c r="C26">
        <v>20.529383686485602</v>
      </c>
      <c r="D26">
        <f t="shared" ref="D26:D44" si="2">(C27-C26)/100</f>
        <v>5.3195556821542308E-3</v>
      </c>
    </row>
    <row r="27" spans="1:5" x14ac:dyDescent="0.2">
      <c r="A27" s="24">
        <v>5.5405200000000002E-3</v>
      </c>
      <c r="C27">
        <v>21.061339254701025</v>
      </c>
      <c r="D27">
        <f t="shared" si="2"/>
        <v>5.344861452551513E-3</v>
      </c>
    </row>
    <row r="28" spans="1:5" x14ac:dyDescent="0.2">
      <c r="A28" s="24">
        <v>5.4527000000000004E-3</v>
      </c>
      <c r="C28">
        <v>21.595825399956176</v>
      </c>
      <c r="D28">
        <f t="shared" si="2"/>
        <v>5.3697560790736173E-3</v>
      </c>
    </row>
    <row r="29" spans="1:5" x14ac:dyDescent="0.2">
      <c r="A29" s="24">
        <v>5.3617500000000002E-3</v>
      </c>
      <c r="C29">
        <v>22.132801007863538</v>
      </c>
      <c r="D29">
        <f t="shared" si="2"/>
        <v>5.3942390713480389E-3</v>
      </c>
    </row>
    <row r="30" spans="1:5" x14ac:dyDescent="0.2">
      <c r="A30" s="24">
        <v>5.2675400000000002E-3</v>
      </c>
      <c r="C30">
        <v>22.672224914998342</v>
      </c>
      <c r="D30">
        <f t="shared" si="2"/>
        <v>5.4183162439331769E-3</v>
      </c>
    </row>
    <row r="31" spans="1:5" x14ac:dyDescent="0.2">
      <c r="A31" s="24">
        <v>5.1699299999999997E-3</v>
      </c>
      <c r="C31">
        <v>23.21405653939166</v>
      </c>
      <c r="D31">
        <f t="shared" si="2"/>
        <v>5.4419885455954994E-3</v>
      </c>
    </row>
    <row r="32" spans="1:5" x14ac:dyDescent="0.2">
      <c r="A32" s="24">
        <v>5.0687600000000003E-3</v>
      </c>
      <c r="C32">
        <v>23.75825539395121</v>
      </c>
      <c r="D32">
        <f t="shared" si="2"/>
        <v>5.4652607299833988E-3</v>
      </c>
    </row>
    <row r="33" spans="1:4" x14ac:dyDescent="0.2">
      <c r="A33" s="24">
        <v>4.9638499999999997E-3</v>
      </c>
      <c r="C33">
        <v>24.304781466949549</v>
      </c>
      <c r="D33">
        <f t="shared" si="2"/>
        <v>5.4881372644443619E-3</v>
      </c>
    </row>
    <row r="34" spans="1:4" x14ac:dyDescent="0.2">
      <c r="A34" s="24">
        <v>4.8550099999999999E-3</v>
      </c>
      <c r="C34">
        <v>24.853595193393986</v>
      </c>
      <c r="D34">
        <f t="shared" si="2"/>
        <v>5.5106223187100407E-3</v>
      </c>
    </row>
    <row r="35" spans="1:4" x14ac:dyDescent="0.2">
      <c r="A35" s="24">
        <v>4.7420199999999996E-3</v>
      </c>
      <c r="C35">
        <v>25.40465742526499</v>
      </c>
      <c r="D35">
        <f t="shared" si="2"/>
        <v>5.5327228632324581E-3</v>
      </c>
    </row>
    <row r="36" spans="1:4" x14ac:dyDescent="0.2">
      <c r="A36" s="24">
        <v>4.6112100000000001E-3</v>
      </c>
      <c r="C36">
        <v>25.957929711588235</v>
      </c>
      <c r="D36">
        <f t="shared" si="2"/>
        <v>5.5544415161762114E-3</v>
      </c>
    </row>
    <row r="37" spans="1:4" x14ac:dyDescent="0.2">
      <c r="A37" s="24">
        <v>4.4697900000000004E-3</v>
      </c>
      <c r="C37">
        <v>26.513373863205857</v>
      </c>
      <c r="D37">
        <f t="shared" si="2"/>
        <v>5.5757878530507199E-3</v>
      </c>
    </row>
    <row r="38" spans="1:4" x14ac:dyDescent="0.2">
      <c r="A38" s="24">
        <v>4.3233600000000001E-3</v>
      </c>
      <c r="C38">
        <v>27.070952648510929</v>
      </c>
      <c r="D38">
        <f t="shared" si="2"/>
        <v>5.5967637318549276E-3</v>
      </c>
    </row>
    <row r="39" spans="1:4" x14ac:dyDescent="0.2">
      <c r="A39" s="24">
        <v>4.17163E-3</v>
      </c>
      <c r="C39">
        <v>27.630629021696421</v>
      </c>
      <c r="D39">
        <f t="shared" si="2"/>
        <v>5.6173821727254847E-3</v>
      </c>
    </row>
    <row r="40" spans="1:4" x14ac:dyDescent="0.2">
      <c r="A40" s="24">
        <v>4.0142099999999998E-3</v>
      </c>
      <c r="C40">
        <v>28.19236723896897</v>
      </c>
      <c r="D40">
        <f t="shared" si="2"/>
        <v>5.6376422949053762E-3</v>
      </c>
    </row>
    <row r="41" spans="1:4" x14ac:dyDescent="0.2">
      <c r="A41" s="24">
        <v>3.8505900000000001E-3</v>
      </c>
      <c r="C41">
        <v>28.756131468459508</v>
      </c>
      <c r="D41">
        <f t="shared" si="2"/>
        <v>5.6575529496140217E-3</v>
      </c>
    </row>
    <row r="42" spans="1:4" x14ac:dyDescent="0.2">
      <c r="A42" s="24">
        <v>3.6801199999999998E-3</v>
      </c>
      <c r="C42">
        <v>29.32188676342091</v>
      </c>
      <c r="D42">
        <f t="shared" si="2"/>
        <v>5.6771208706206623E-3</v>
      </c>
    </row>
    <row r="43" spans="1:4" x14ac:dyDescent="0.2">
      <c r="A43" s="24">
        <v>3.5018900000000001E-3</v>
      </c>
      <c r="C43">
        <v>29.889598850482976</v>
      </c>
      <c r="D43">
        <f t="shared" si="2"/>
        <v>5.6963516662162659E-3</v>
      </c>
    </row>
    <row r="44" spans="1:4" x14ac:dyDescent="0.2">
      <c r="A44" s="24">
        <v>3.3146600000000001E-3</v>
      </c>
      <c r="C44">
        <v>30.459234017104603</v>
      </c>
      <c r="D44">
        <f t="shared" si="2"/>
        <v>5.7152522524863162E-3</v>
      </c>
    </row>
    <row r="45" spans="1:4" x14ac:dyDescent="0.2">
      <c r="C45">
        <v>31.030759242353234</v>
      </c>
    </row>
    <row r="46" spans="1:4" x14ac:dyDescent="0.2">
      <c r="A46" t="s">
        <v>89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1"/>
  <sheetViews>
    <sheetView workbookViewId="0">
      <selection activeCell="D26" sqref="D26"/>
    </sheetView>
  </sheetViews>
  <sheetFormatPr defaultRowHeight="12.75" x14ac:dyDescent="0.2"/>
  <sheetData>
    <row r="1" spans="1:3" x14ac:dyDescent="0.2">
      <c r="A1" t="s">
        <v>109</v>
      </c>
      <c r="B1" t="s">
        <v>35</v>
      </c>
      <c r="C1" t="s">
        <v>110</v>
      </c>
    </row>
    <row r="2" spans="1:3" x14ac:dyDescent="0.2">
      <c r="A2" t="s">
        <v>111</v>
      </c>
      <c r="B2" t="s">
        <v>90</v>
      </c>
      <c r="C2" t="s">
        <v>112</v>
      </c>
    </row>
    <row r="3" spans="1:3" x14ac:dyDescent="0.2">
      <c r="A3" t="s">
        <v>113</v>
      </c>
      <c r="B3" t="s">
        <v>91</v>
      </c>
      <c r="C3" t="s">
        <v>114</v>
      </c>
    </row>
    <row r="4" spans="1:3" x14ac:dyDescent="0.2">
      <c r="A4" t="s">
        <v>115</v>
      </c>
      <c r="B4" t="s">
        <v>92</v>
      </c>
      <c r="C4" t="s">
        <v>116</v>
      </c>
    </row>
    <row r="5" spans="1:3" x14ac:dyDescent="0.2">
      <c r="A5" t="s">
        <v>117</v>
      </c>
      <c r="B5" t="s">
        <v>93</v>
      </c>
      <c r="C5" t="s">
        <v>118</v>
      </c>
    </row>
    <row r="6" spans="1:3" x14ac:dyDescent="0.2">
      <c r="A6" t="s">
        <v>119</v>
      </c>
      <c r="B6" t="s">
        <v>94</v>
      </c>
      <c r="C6" t="s">
        <v>120</v>
      </c>
    </row>
    <row r="7" spans="1:3" x14ac:dyDescent="0.2">
      <c r="A7" t="s">
        <v>121</v>
      </c>
      <c r="B7" t="s">
        <v>95</v>
      </c>
      <c r="C7" t="s">
        <v>122</v>
      </c>
    </row>
    <row r="8" spans="1:3" x14ac:dyDescent="0.2">
      <c r="A8" t="s">
        <v>123</v>
      </c>
      <c r="B8" t="s">
        <v>96</v>
      </c>
      <c r="C8" t="s">
        <v>124</v>
      </c>
    </row>
    <row r="9" spans="1:3" x14ac:dyDescent="0.2">
      <c r="A9" t="s">
        <v>125</v>
      </c>
      <c r="B9" t="s">
        <v>97</v>
      </c>
      <c r="C9" t="s">
        <v>126</v>
      </c>
    </row>
    <row r="10" spans="1:3" x14ac:dyDescent="0.2">
      <c r="A10" t="s">
        <v>127</v>
      </c>
      <c r="B10" t="s">
        <v>98</v>
      </c>
      <c r="C10" t="s">
        <v>128</v>
      </c>
    </row>
    <row r="11" spans="1:3" x14ac:dyDescent="0.2">
      <c r="A11" t="s">
        <v>129</v>
      </c>
      <c r="B11" t="s">
        <v>99</v>
      </c>
      <c r="C11" t="s">
        <v>130</v>
      </c>
    </row>
    <row r="12" spans="1:3" x14ac:dyDescent="0.2">
      <c r="A12" t="s">
        <v>131</v>
      </c>
      <c r="B12" t="s">
        <v>100</v>
      </c>
      <c r="C12" t="s">
        <v>132</v>
      </c>
    </row>
    <row r="13" spans="1:3" x14ac:dyDescent="0.2">
      <c r="A13" t="s">
        <v>133</v>
      </c>
      <c r="B13" t="s">
        <v>101</v>
      </c>
      <c r="C13" t="s">
        <v>134</v>
      </c>
    </row>
    <row r="14" spans="1:3" x14ac:dyDescent="0.2">
      <c r="A14" t="s">
        <v>135</v>
      </c>
      <c r="B14" t="s">
        <v>102</v>
      </c>
      <c r="C14" t="s">
        <v>136</v>
      </c>
    </row>
    <row r="15" spans="1:3" x14ac:dyDescent="0.2">
      <c r="A15" t="s">
        <v>137</v>
      </c>
      <c r="B15" t="s">
        <v>103</v>
      </c>
      <c r="C15" t="s">
        <v>138</v>
      </c>
    </row>
    <row r="16" spans="1:3" x14ac:dyDescent="0.2">
      <c r="A16" t="s">
        <v>139</v>
      </c>
      <c r="B16" t="s">
        <v>104</v>
      </c>
      <c r="C16" t="s">
        <v>140</v>
      </c>
    </row>
    <row r="17" spans="1:3" x14ac:dyDescent="0.2">
      <c r="A17" t="s">
        <v>141</v>
      </c>
      <c r="B17" t="s">
        <v>105</v>
      </c>
      <c r="C17" t="s">
        <v>142</v>
      </c>
    </row>
    <row r="18" spans="1:3" x14ac:dyDescent="0.2">
      <c r="A18" t="s">
        <v>143</v>
      </c>
      <c r="B18" t="s">
        <v>106</v>
      </c>
      <c r="C18" t="s">
        <v>144</v>
      </c>
    </row>
    <row r="19" spans="1:3" x14ac:dyDescent="0.2">
      <c r="A19" t="s">
        <v>145</v>
      </c>
      <c r="B19" t="s">
        <v>107</v>
      </c>
      <c r="C19" t="s">
        <v>146</v>
      </c>
    </row>
    <row r="20" spans="1:3" x14ac:dyDescent="0.2">
      <c r="A20" t="s">
        <v>147</v>
      </c>
      <c r="B20" t="s">
        <v>108</v>
      </c>
      <c r="C20" t="s">
        <v>148</v>
      </c>
    </row>
    <row r="21" spans="1:3" x14ac:dyDescent="0.2">
      <c r="A21" t="s">
        <v>149</v>
      </c>
      <c r="B21" t="s">
        <v>42</v>
      </c>
      <c r="C21" t="s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C9:D17"/>
  <sheetViews>
    <sheetView workbookViewId="0">
      <selection activeCell="C9" sqref="C9:D17"/>
    </sheetView>
  </sheetViews>
  <sheetFormatPr defaultRowHeight="12.75" x14ac:dyDescent="0.2"/>
  <sheetData>
    <row r="9" spans="3:4" x14ac:dyDescent="0.2">
      <c r="C9" t="s">
        <v>151</v>
      </c>
      <c r="D9">
        <v>12</v>
      </c>
    </row>
    <row r="10" spans="3:4" x14ac:dyDescent="0.2">
      <c r="C10" t="s">
        <v>152</v>
      </c>
      <c r="D10">
        <v>0</v>
      </c>
    </row>
    <row r="11" spans="3:4" x14ac:dyDescent="0.2">
      <c r="C11" t="s">
        <v>153</v>
      </c>
      <c r="D11">
        <v>0</v>
      </c>
    </row>
    <row r="12" spans="3:4" x14ac:dyDescent="0.2">
      <c r="C12" t="s">
        <v>154</v>
      </c>
      <c r="D12">
        <v>100</v>
      </c>
    </row>
    <row r="13" spans="3:4" x14ac:dyDescent="0.2">
      <c r="C13" t="s">
        <v>155</v>
      </c>
      <c r="D13">
        <v>10</v>
      </c>
    </row>
    <row r="16" spans="3:4" x14ac:dyDescent="0.2">
      <c r="C16" t="s">
        <v>156</v>
      </c>
    </row>
    <row r="17" spans="3:3" x14ac:dyDescent="0.2">
      <c r="C17" t="s">
        <v>157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Кнопка1_Щелчок">
                <anchor moveWithCells="1" sizeWithCells="1">
                  <from>
                    <xdr:col>6</xdr:col>
                    <xdr:colOff>28575</xdr:colOff>
                    <xdr:row>3</xdr:row>
                    <xdr:rowOff>9525</xdr:rowOff>
                  </from>
                  <to>
                    <xdr:col>8</xdr:col>
                    <xdr:colOff>428625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28</vt:i4>
      </vt:variant>
    </vt:vector>
  </HeadingPairs>
  <TitlesOfParts>
    <vt:vector size="32" baseType="lpstr">
      <vt:lpstr>Лист2</vt:lpstr>
      <vt:lpstr>Лист1</vt:lpstr>
      <vt:lpstr>Лист3</vt:lpstr>
      <vt:lpstr>Лист4</vt:lpstr>
      <vt:lpstr>Bob_</vt:lpstr>
      <vt:lpstr>Dtub_</vt:lpstr>
      <vt:lpstr>Лист1!gamma_gas_</vt:lpstr>
      <vt:lpstr>Лист2!gamma_gas_</vt:lpstr>
      <vt:lpstr>Лист1!gamma_oil_</vt:lpstr>
      <vt:lpstr>Лист2!gamma_oil_</vt:lpstr>
      <vt:lpstr>gamma_wat_</vt:lpstr>
      <vt:lpstr>Hmes_</vt:lpstr>
      <vt:lpstr>Hmes0_m</vt:lpstr>
      <vt:lpstr>Hmes1_m</vt:lpstr>
      <vt:lpstr>N</vt:lpstr>
      <vt:lpstr>N_</vt:lpstr>
      <vt:lpstr>Pb_</vt:lpstr>
      <vt:lpstr>Pbuf_</vt:lpstr>
      <vt:lpstr>Pcalc_atma</vt:lpstr>
      <vt:lpstr>Pout</vt:lpstr>
      <vt:lpstr>Pres_</vt:lpstr>
      <vt:lpstr>Q_m3Day</vt:lpstr>
      <vt:lpstr>Qtest_</vt:lpstr>
      <vt:lpstr>Rp_</vt:lpstr>
      <vt:lpstr>Лист1!Rsb_</vt:lpstr>
      <vt:lpstr>Лист2!Rsb_</vt:lpstr>
      <vt:lpstr>Лист2!Tgrad</vt:lpstr>
      <vt:lpstr>Tgrad_</vt:lpstr>
      <vt:lpstr>Tout</vt:lpstr>
      <vt:lpstr>Tres_</vt:lpstr>
      <vt:lpstr>wc_</vt:lpstr>
      <vt:lpstr>WCT_perc</vt:lpstr>
    </vt:vector>
  </TitlesOfParts>
  <Company>NGT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TopolnikovAS</dc:creator>
  <cp:lastModifiedBy>Киян Артём</cp:lastModifiedBy>
  <cp:lastPrinted>2009-03-13T11:31:57Z</cp:lastPrinted>
  <dcterms:created xsi:type="dcterms:W3CDTF">2008-08-05T10:28:29Z</dcterms:created>
  <dcterms:modified xsi:type="dcterms:W3CDTF">2018-11-15T09:08:42Z</dcterms:modified>
</cp:coreProperties>
</file>