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Упражнения" sheetId="108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Упражнения!$C$13</definedName>
    <definedName name="Dtub_" localSheetId="0">Упражнения!$C$18</definedName>
    <definedName name="gamma_gas_" localSheetId="0">Упражнения!$C$8</definedName>
    <definedName name="gamma_oil_" localSheetId="0">Упражнения!$C$7</definedName>
    <definedName name="gamma_wat_">Упражнения!$C$6</definedName>
    <definedName name="Hmes_" localSheetId="0">Упражнения!$C$17</definedName>
    <definedName name="N_" localSheetId="0">Упражнения!$C$28</definedName>
    <definedName name="Pb_" localSheetId="0">Упражнения!$C$11</definedName>
    <definedName name="Pbuf_" localSheetId="0">Упражнения!$C$19</definedName>
    <definedName name="PI_" localSheetId="0">Упражнения!$C$26</definedName>
    <definedName name="PI_1">Упражнения!$B$43</definedName>
    <definedName name="Pres_" localSheetId="0">Упражнения!$C$25</definedName>
    <definedName name="Pwf_" localSheetId="0">Упражнения!$C$20</definedName>
    <definedName name="Pwf_1">Упражнения!$B$40</definedName>
    <definedName name="Q_test">Упражнения!$C$17</definedName>
    <definedName name="Qmax_">Упражнения!$F$39</definedName>
    <definedName name="Qtest_">Упражнения!$C$31</definedName>
    <definedName name="Rp_" localSheetId="0">Упражнения!$C$10</definedName>
    <definedName name="Rsb_" localSheetId="0">Упражнения!$C$9</definedName>
    <definedName name="T_calc">Упражнения!$C$21</definedName>
    <definedName name="Tgrad" localSheetId="0">Упражнения!$C$24</definedName>
    <definedName name="Tres_" localSheetId="0">Упражнения!$C$12</definedName>
    <definedName name="wc_" localSheetId="0">Упражнения!$C$14</definedName>
    <definedName name="Месторождение_" localSheetId="2">Фонтан!$B$4</definedName>
  </definedNames>
  <calcPr calcId="145621"/>
</workbook>
</file>

<file path=xl/calcChain.xml><?xml version="1.0" encoding="utf-8"?>
<calcChain xmlns="http://schemas.openxmlformats.org/spreadsheetml/2006/main">
  <c r="B40" i="108" l="1"/>
  <c r="E6" i="108" l="1"/>
  <c r="F71" i="108" l="1"/>
  <c r="F72" i="108" l="1"/>
  <c r="E10" i="108"/>
  <c r="E9" i="108"/>
  <c r="E8" i="108"/>
  <c r="E7" i="108"/>
  <c r="F73" i="108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F39" i="108"/>
  <c r="F74" i="108" l="1"/>
  <c r="E44" i="108"/>
  <c r="F75" i="108" l="1"/>
  <c r="E45" i="108"/>
  <c r="F76" i="108" l="1"/>
  <c r="E46" i="108"/>
  <c r="F77" i="108" l="1"/>
  <c r="E47" i="108"/>
  <c r="F78" i="108" l="1"/>
  <c r="E48" i="108"/>
  <c r="F79" i="108" l="1"/>
  <c r="E49" i="108"/>
  <c r="F80" i="108" l="1"/>
  <c r="E50" i="108"/>
  <c r="F81" i="108" l="1"/>
  <c r="E51" i="108"/>
  <c r="F82" i="108" l="1"/>
  <c r="E52" i="108"/>
  <c r="F83" i="108" l="1"/>
  <c r="E53" i="108"/>
  <c r="F84" i="108" l="1"/>
  <c r="E54" i="108"/>
  <c r="F85" i="108" l="1"/>
  <c r="E55" i="108"/>
  <c r="F86" i="108" l="1"/>
  <c r="E56" i="108"/>
  <c r="F87" i="108" l="1"/>
  <c r="E57" i="108"/>
  <c r="F88" i="108" l="1"/>
  <c r="E58" i="108"/>
  <c r="F89" i="108" l="1"/>
  <c r="E59" i="108"/>
  <c r="E60" i="108" l="1"/>
  <c r="E61" i="108" l="1"/>
  <c r="E62" i="108" l="1"/>
  <c r="E63" i="108" l="1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<sst xmlns="http://schemas.openxmlformats.org/spreadsheetml/2006/main" count="2810" uniqueCount="338">
  <si>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</si>
  <si>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</si>
  <si>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</si>
  <si>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</si>
  <si>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</si>
  <si>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</si>
  <si>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</si>
  <si>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</si>
  <si>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</si>
  <si>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</si>
  <si>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</si>
  <si>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</si>
  <si>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</si>
  <si>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</si>
  <si>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</si>
  <si>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</si>
  <si>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</si>
  <si>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</si>
  <si>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</si>
  <si>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</si>
  <si>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</si>
  <si>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</si>
  <si>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</si>
  <si>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</si>
  <si>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</si>
  <si>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</si>
  <si>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</si>
  <si>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</si>
  <si>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</si>
  <si>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</si>
  <si>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</si>
  <si>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</si>
  <si>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</si>
  <si>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</si>
  <si>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</si>
  <si>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</si>
  <si>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</si>
  <si>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</si>
  <si>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</si>
  <si>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</si>
  <si>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</si>
  <si>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</si>
  <si>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</si>
  <si>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</si>
  <si>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</si>
  <si>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</si>
  <si>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</si>
  <si>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</si>
  <si>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</si>
  <si>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</si>
  <si>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</si>
  <si>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</si>
  <si>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</si>
  <si>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</si>
  <si>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</si>
  <si>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</si>
  <si>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</si>
  <si>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</si>
  <si>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</si>
  <si>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</si>
  <si>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</si>
  <si>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</si>
  <si>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</si>
  <si>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</si>
  <si>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</si>
  <si>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</si>
  <si>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</si>
  <si>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</si>
  <si>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</si>
  <si>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</si>
  <si>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</si>
  <si>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</si>
  <si>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</si>
  <si>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</si>
  <si>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</si>
  <si>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</si>
  <si>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</si>
  <si>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</si>
  <si>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</si>
  <si>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</si>
  <si>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</si>
  <si>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</si>
  <si>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</si>
  <si>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</si>
  <si>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</si>
  <si>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</si>
  <si>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</si>
  <si>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</si>
  <si>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</si>
  <si>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</si>
  <si>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</si>
  <si>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</si>
  <si>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</si>
  <si>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</si>
  <si>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</si>
  <si>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</si>
  <si>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</si>
  <si>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</si>
  <si>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</si>
  <si>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</si>
  <si>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</si>
  <si>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</si>
  <si>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</si>
  <si>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</si>
  <si>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</si>
  <si>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</si>
  <si>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</si>
  <si>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</si>
  <si>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</si>
  <si>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</si>
  <si>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</si>
  <si>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</si>
  <si>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</si>
  <si>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</si>
  <si>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</si>
  <si>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</si>
  <si>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</si>
  <si>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</si>
  <si>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</si>
  <si>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</si>
  <si>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</si>
  <si>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</si>
  <si>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</si>
  <si>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</si>
  <si>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</si>
  <si>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</si>
  <si>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</si>
  <si>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</si>
  <si>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</si>
  <si>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</si>
  <si>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</si>
  <si>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</si>
  <si>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</si>
  <si>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</si>
  <si>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</si>
  <si>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</si>
  <si>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</si>
  <si>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</si>
  <si>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</si>
  <si>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</si>
  <si>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</si>
  <si>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</si>
  <si>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</si>
  <si>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</si>
  <si>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</si>
  <si>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</si>
  <si>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</si>
  <si>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</si>
  <si>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</si>
  <si>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</si>
  <si>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</si>
  <si>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</si>
  <si>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</si>
  <si>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</si>
  <si>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</si>
  <si>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</si>
  <si>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</si>
  <si>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</si>
  <si>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</si>
  <si>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</si>
  <si>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</si>
  <si>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</si>
  <si>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</si>
  <si>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</si>
  <si>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</si>
  <si>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</si>
  <si>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</si>
  <si>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</si>
  <si>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</si>
  <si>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</si>
  <si>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</si>
  <si>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</si>
  <si>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</si>
  <si>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</si>
  <si>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</si>
  <si>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</si>
  <si>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</si>
  <si>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</si>
  <si>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</si>
  <si>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</si>
  <si>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</si>
  <si>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</si>
  <si>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</si>
  <si>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</si>
  <si>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</si>
  <si>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</si>
  <si>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</si>
  <si>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</si>
  <si>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</si>
  <si>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</si>
  <si>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</si>
  <si>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</si>
  <si>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</si>
  <si>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</si>
  <si>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</si>
  <si>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</si>
  <si>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</si>
  <si>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</si>
  <si>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</si>
  <si>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</si>
  <si>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</si>
  <si>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</si>
  <si>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</si>
  <si>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</si>
  <si>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</si>
  <si>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</si>
  <si>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</si>
  <si>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</si>
  <si>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</si>
  <si>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</si>
  <si>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</si>
  <si>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</si>
  <si>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</si>
  <si>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</si>
  <si>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</si>
  <si>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</si>
  <si>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</si>
  <si>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</si>
  <si>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</si>
  <si>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</si>
  <si>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</si>
  <si>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</si>
  <si>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</si>
  <si>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</si>
  <si>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</si>
  <si>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</si>
  <si>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</si>
  <si>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</si>
  <si>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</si>
  <si>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</si>
  <si>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</si>
  <si>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</si>
  <si>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</si>
  <si>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</si>
  <si>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</si>
  <si>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</si>
  <si>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</si>
  <si>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</si>
  <si>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</si>
  <si>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</si>
  <si>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</si>
  <si>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</si>
  <si>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</si>
  <si>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</si>
  <si>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</si>
  <si>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</si>
  <si>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</si>
  <si>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</si>
  <si>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</si>
  <si>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</si>
  <si>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</si>
  <si>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</si>
  <si>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</si>
  <si>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</si>
  <si>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</si>
  <si>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</si>
  <si>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</si>
  <si>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</si>
  <si>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</si>
  <si>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</si>
  <si>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</si>
  <si>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</si>
  <si>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</si>
  <si>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</si>
  <si>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</si>
  <si>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</si>
  <si>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</si>
  <si>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</si>
  <si>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</si>
  <si>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</si>
  <si>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</si>
  <si>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</si>
  <si>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</si>
  <si>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</si>
  <si>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</si>
  <si>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</si>
  <si>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</si>
  <si>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</si>
  <si>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</si>
  <si>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</si>
  <si>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</si>
  <si>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</si>
  <si>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</si>
  <si>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</si>
  <si>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</si>
  <si>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</si>
  <si>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</si>
  <si>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</si>
  <si>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</si>
  <si>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</si>
  <si>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</si>
  <si>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</si>
  <si>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</si>
  <si>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</si>
  <si>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</si>
  <si>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</si>
  <si>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</si>
  <si>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>град/100 м</t>
  </si>
  <si>
    <t>N</t>
  </si>
  <si>
    <t>,</t>
  </si>
  <si>
    <t>Упражнения по курсу "Механизированная добыча нефти"</t>
  </si>
  <si>
    <t>Физико - химические свойства флюида</t>
  </si>
  <si>
    <t>Данные по скважине</t>
  </si>
  <si>
    <t>Пласт</t>
  </si>
  <si>
    <t>Расчет распределения давления в трубе</t>
  </si>
  <si>
    <t>Модель фонтанирующей скважины</t>
  </si>
  <si>
    <t>Упражнение 1</t>
  </si>
  <si>
    <t>Построить кривые IPR и VLP для заданных дебитов</t>
  </si>
  <si>
    <t>Qmax</t>
  </si>
  <si>
    <t>Коэффициет продуктивности</t>
  </si>
  <si>
    <t>м3/сут/атм</t>
  </si>
  <si>
    <t>Измеренное значение дебита</t>
  </si>
  <si>
    <t>Забойное давление для измеренного дебита</t>
  </si>
  <si>
    <t>Рзаб</t>
  </si>
  <si>
    <t>Кпрод</t>
  </si>
  <si>
    <t>Pwf (IPR)</t>
  </si>
  <si>
    <t>Pwf (VLP)</t>
  </si>
  <si>
    <t>м3/сут/ат</t>
  </si>
  <si>
    <t>ГФ</t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</si>
  <si>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</si>
  <si>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</si>
  <si>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</si>
  <si>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</si>
  <si>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</si>
  <si>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</si>
  <si>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</si>
  <si>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</si>
  <si>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f</t>
    </r>
    <r>
      <rPr>
        <vertAlign val="subscript"/>
        <sz val="10"/>
        <rFont val="Arial Cyr"/>
        <charset val="204"/>
      </rPr>
      <t>w</t>
    </r>
  </si>
  <si>
    <r>
      <t>H</t>
    </r>
    <r>
      <rPr>
        <vertAlign val="subscript"/>
        <sz val="10"/>
        <rFont val="Arial Cyr"/>
        <charset val="204"/>
      </rPr>
      <t>mes</t>
    </r>
  </si>
  <si>
    <r>
      <t>D</t>
    </r>
    <r>
      <rPr>
        <vertAlign val="subscript"/>
        <sz val="10"/>
        <rFont val="Arial Cyr"/>
        <charset val="204"/>
      </rPr>
      <t>tub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</si>
  <si>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</si>
  <si>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wf test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</si>
  <si>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</si>
  <si>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color theme="1"/>
        <rFont val="Arial Cyr"/>
        <charset val="204"/>
      </rPr>
      <t>res</t>
    </r>
  </si>
  <si>
    <t>PI</t>
  </si>
  <si>
    <r>
      <t>T</t>
    </r>
    <r>
      <rPr>
        <vertAlign val="subscript"/>
        <sz val="10"/>
        <color theme="1"/>
        <rFont val="Arial Cyr"/>
        <charset val="204"/>
      </rPr>
      <t>grad</t>
    </r>
  </si>
  <si>
    <t>C</t>
  </si>
  <si>
    <r>
      <t>T</t>
    </r>
    <r>
      <rPr>
        <vertAlign val="subscript"/>
        <sz val="10"/>
        <rFont val="Arial Cyr"/>
        <charset val="204"/>
      </rPr>
      <t>calc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</si>
</sst>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2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0"/>
      <name val="Arial Cyr"/>
      <charset val="204"/>
    </font>
    <font>
      <sz val="10"/>
      <color theme="2" tint="-0.89999084444715716"/>
      <name val="Arial Cyr"/>
      <charset val="204"/>
    </font>
    <font>
      <sz val="10"/>
      <color theme="1"/>
      <name val="Arial Cyr"/>
      <charset val="204"/>
    </font>
    <font>
      <vertAlign val="subscript"/>
      <sz val="10"/>
      <color theme="1"/>
      <name val="Arial Cyr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21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9" borderId="2" xfId="0" applyFill="1" applyBorder="1" applyAlignment="1">
      <alignment horizontal="center"/>
    </xf>
    <xf numFmtId="2" fontId="0" fillId="0" borderId="0" xfId="0" applyNumberFormat="1"/>
    <xf numFmtId="0" fontId="0" fillId="0" borderId="0" xfId="0" quotePrefix="1"/>
    <xf numFmtId="0" fontId="6" fillId="0" borderId="0" xfId="0" applyFont="1" applyAlignment="1"/>
    <xf numFmtId="0" fontId="0" fillId="0" borderId="2" xfId="0" applyFill="1" applyBorder="1"/>
    <xf numFmtId="0" fontId="0" fillId="0" borderId="0" xfId="0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10" borderId="2" xfId="0" applyNumberFormat="1" applyFill="1" applyBorder="1"/>
    <xf numFmtId="0" fontId="6" fillId="0" borderId="0" xfId="0" applyFont="1" applyFill="1" applyBorder="1" applyAlignment="1">
      <alignment horizontal="center"/>
    </xf>
    <xf numFmtId="2" fontId="0" fillId="0" borderId="2" xfId="0" applyNumberFormat="1" applyBorder="1"/>
    <xf numFmtId="0" fontId="0" fillId="11" borderId="2" xfId="0" applyFill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7" fillId="9" borderId="2" xfId="0" applyFont="1" applyFill="1" applyBorder="1" applyAlignment="1">
      <alignment horizontal="center" wrapText="1"/>
    </xf>
    <xf numFmtId="0" fontId="20" fillId="9" borderId="2" xfId="0" applyFont="1" applyFill="1" applyBorder="1"/>
    <xf numFmtId="0" fontId="15" fillId="9" borderId="2" xfId="0" applyFont="1" applyFill="1" applyBorder="1" applyAlignment="1">
      <alignment horizontal="right"/>
    </xf>
    <xf numFmtId="0" fontId="15" fillId="9" borderId="2" xfId="0" applyFont="1" applyFill="1" applyBorder="1" applyAlignment="1">
      <alignment horizontal="center"/>
    </xf>
    <xf numFmtId="1" fontId="15" fillId="9" borderId="2" xfId="0" applyNumberFormat="1" applyFont="1" applyFill="1" applyBorder="1" applyAlignment="1">
      <alignment horizontal="right"/>
    </xf>
    <xf numFmtId="0" fontId="21" fillId="9" borderId="2" xfId="0" applyFont="1" applyFill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2" fontId="0" fillId="0" borderId="0" xfId="0" applyNumberFormat="1" applyFill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2" fontId="0" fillId="9" borderId="2" xfId="0" applyNumberFormat="1" applyFill="1" applyBorder="1" applyAlignment="1">
      <alignment horizontal="center"/>
    </xf>
  </cellXfs>
  <cellStyles count="7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Упражнения!$J$39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Упражнения!$N$40:$N$60</c:f>
              <c:numCache>
                <c:formatCode>General</c:formatCode>
                <c:ptCount val="21"/>
              </c:numCache>
            </c:numRef>
          </c:xVal>
          <c:yVal>
            <c:numRef>
              <c:f>Упражнения!#REF!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FE-46E5-A745-7E9ECF416951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Упражнения!$M$40:$M$60</c:f>
              <c:numCache>
                <c:formatCode>General</c:formatCode>
                <c:ptCount val="21"/>
              </c:numCache>
            </c:numRef>
          </c:xVal>
          <c:yVal>
            <c:numRef>
              <c:f>Упражнения!#REF!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FE-46E5-A745-7E9ECF41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1056"/>
        <c:axId val="42301632"/>
      </c:scatterChart>
      <c:valAx>
        <c:axId val="4230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01632"/>
        <c:crosses val="autoZero"/>
        <c:crossBetween val="midCat"/>
      </c:valAx>
      <c:valAx>
        <c:axId val="423016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</a:t>
            </a:r>
            <a:r>
              <a:rPr lang="ru-RU"/>
              <a:t> и</a:t>
            </a:r>
            <a:r>
              <a:rPr lang="en-US"/>
              <a:t> VLP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202988191978465E-2"/>
          <c:y val="6.322237510368435E-2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tx>
            <c:v>IPR</c:v>
          </c:tx>
          <c:xVal>
            <c:numRef>
              <c:f>Упражнения!$E$43:$E$63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Упражнения!$F$43:$F$63</c:f>
              <c:numCache>
                <c:formatCode>0.00</c:formatCode>
                <c:ptCount val="21"/>
              </c:numCache>
            </c:numRef>
          </c:yVal>
          <c:smooth val="0"/>
        </c:ser>
        <c:ser>
          <c:idx val="1"/>
          <c:order val="1"/>
          <c:tx>
            <c:v>VLP1</c:v>
          </c:tx>
          <c:xVal>
            <c:numRef>
              <c:f>Упражнения!$E$43:$E$63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Упражнения!$G$43:$G$63</c:f>
              <c:numCache>
                <c:formatCode>0.00</c:formatCode>
                <c:ptCount val="21"/>
              </c:numCache>
            </c:numRef>
          </c:yVal>
          <c:smooth val="0"/>
        </c:ser>
        <c:ser>
          <c:idx val="2"/>
          <c:order val="2"/>
          <c:tx>
            <c:v>VLP2</c:v>
          </c:tx>
          <c:xVal>
            <c:numRef>
              <c:f>Упражнения!$E$43:$E$63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Упражнения!$H$43:$H$63</c:f>
              <c:numCache>
                <c:formatCode>0.00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1344"/>
        <c:axId val="149561920"/>
      </c:scatterChart>
      <c:valAx>
        <c:axId val="14956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61920"/>
        <c:crosses val="autoZero"/>
        <c:crossBetween val="midCat"/>
      </c:valAx>
      <c:valAx>
        <c:axId val="1495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6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Зависимость</a:t>
            </a:r>
            <a:r>
              <a:rPr lang="ru-RU" sz="1400" baseline="0"/>
              <a:t> давления на забое от ГФ для разных обводненностей</a:t>
            </a:r>
          </a:p>
        </c:rich>
      </c:tx>
      <c:layout>
        <c:manualLayout>
          <c:xMode val="edge"/>
          <c:yMode val="edge"/>
          <c:x val="0.16469648060649439"/>
          <c:y val="7.50972410378793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63857295924638E-2"/>
          <c:y val="0.18752125682155366"/>
          <c:w val="0.85311442978860696"/>
          <c:h val="0.7053145928028989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Упражнения!$F$69:$F$89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Упражнения!$G$69:$G$89</c:f>
              <c:numCache>
                <c:formatCode>0.00</c:formatCode>
                <c:ptCount val="21"/>
              </c:numCache>
            </c:numRef>
          </c:yVal>
          <c:smooth val="0"/>
        </c:ser>
        <c:ser>
          <c:idx val="2"/>
          <c:order val="1"/>
          <c:xVal>
            <c:numRef>
              <c:f>Упражнения!$F$69:$F$89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Упражнения!$H$69:$H$89</c:f>
              <c:numCache>
                <c:formatCode>0.00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8256"/>
        <c:axId val="149568832"/>
      </c:scatterChart>
      <c:valAx>
        <c:axId val="1495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Газовый фактор,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163245136816122"/>
              <c:y val="0.945047293114543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68832"/>
        <c:crosses val="autoZero"/>
        <c:crossBetween val="midCat"/>
      </c:valAx>
      <c:valAx>
        <c:axId val="1495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2384"/>
        <c:axId val="181192960"/>
      </c:scatterChart>
      <c:valAx>
        <c:axId val="181192384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2960"/>
        <c:crosses val="autoZero"/>
        <c:crossBetween val="midCat"/>
      </c:valAx>
      <c:valAx>
        <c:axId val="181192960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6416"/>
        <c:axId val="181196992"/>
      </c:scatterChart>
      <c:valAx>
        <c:axId val="181196416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6992"/>
        <c:crosses val="autoZero"/>
        <c:crossBetween val="midCat"/>
      </c:valAx>
      <c:valAx>
        <c:axId val="181196992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41344"/>
        <c:axId val="222241920"/>
      </c:scatterChart>
      <c:valAx>
        <c:axId val="222241344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2241920"/>
        <c:crosses val="autoZero"/>
        <c:crossBetween val="midCat"/>
      </c:valAx>
      <c:valAx>
        <c:axId val="222241920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224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266700</xdr:colOff>
      <xdr:row>35</xdr:row>
      <xdr:rowOff>9525</xdr:rowOff>
    </xdr:from>
    <xdr:to>
      <xdr:col>31</xdr:col>
      <xdr:colOff>571500</xdr:colOff>
      <xdr:row>58</xdr:row>
      <xdr:rowOff>78921</xdr:rowOff>
    </xdr:to>
    <xdr:sp macro="" textlink="">
      <xdr:nvSpPr>
        <xdr:cNvPr id="17" name="TextBox 16"/>
        <xdr:cNvSpPr txBox="1"/>
      </xdr:nvSpPr>
      <xdr:spPr>
        <a:xfrm>
          <a:off x="16211550" y="26565225"/>
          <a:ext cx="5181600" cy="39555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23</xdr:col>
      <xdr:colOff>285750</xdr:colOff>
      <xdr:row>31</xdr:row>
      <xdr:rowOff>0</xdr:rowOff>
    </xdr:from>
    <xdr:to>
      <xdr:col>32</xdr:col>
      <xdr:colOff>152400</xdr:colOff>
      <xdr:row>62</xdr:row>
      <xdr:rowOff>29135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119064</xdr:colOff>
      <xdr:row>28</xdr:row>
      <xdr:rowOff>23813</xdr:rowOff>
    </xdr:from>
    <xdr:to>
      <xdr:col>23</xdr:col>
      <xdr:colOff>401312</xdr:colOff>
      <xdr:row>57</xdr:row>
      <xdr:rowOff>58464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250031</xdr:colOff>
      <xdr:row>60</xdr:row>
      <xdr:rowOff>83344</xdr:rowOff>
    </xdr:from>
    <xdr:to>
      <xdr:col>22</xdr:col>
      <xdr:colOff>389404</xdr:colOff>
      <xdr:row>89</xdr:row>
      <xdr:rowOff>153714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/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  <sheetName val="UniflocVBA7.3"/>
    </sheetNames>
    <definedNames>
      <definedName name="IPR_Ql_sm3Day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outlinePr summaryBelow="0"/>
  </sheetPr>
  <dimension ref="A2:K129"/>
  <sheetViews>
    <sheetView tabSelected="1" zoomScale="80" zoomScaleNormal="80" workbookViewId="0">
      <selection activeCell="B44" sqref="B44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13" bestFit="1" customWidth="1"/>
    <col min="7" max="7" width="10.85546875" bestFit="1" customWidth="1"/>
    <col min="8" max="8" width="15.85546875" bestFit="1" customWidth="1"/>
    <col min="9" max="9" width="10.85546875" bestFit="1" customWidth="1"/>
    <col min="10" max="10" width="11.28515625" customWidth="1"/>
    <col min="11" max="11" width="10.140625" customWidth="1"/>
  </cols>
  <sheetData>
    <row r="2" spans="1:6" x14ac:dyDescent="0.2">
      <c r="B2" t="s">
        <v>300</v>
      </c>
    </row>
    <row r="5" spans="1:6" x14ac:dyDescent="0.2">
      <c r="A5" s="52" t="s">
        <v>301</v>
      </c>
    </row>
    <row r="6" spans="1:6" ht="18" x14ac:dyDescent="0.35">
      <c r="B6" s="58" t="s">
        <v>319</v>
      </c>
      <c r="C6" s="54">
        <v>1</v>
      </c>
      <c r="D6" s="53"/>
      <c r="E6" s="77">
        <f>gamma_wat_*1000</f>
        <v>1000</v>
      </c>
      <c r="F6" s="78" t="s">
        <v>288</v>
      </c>
    </row>
    <row r="7" spans="1:6" ht="18" outlineLevel="1" x14ac:dyDescent="0.35">
      <c r="B7" s="73" t="s">
        <v>320</v>
      </c>
      <c r="C7" s="54">
        <v>0.75</v>
      </c>
      <c r="D7" s="53"/>
      <c r="E7" s="77">
        <f>gamma_oil_*1000</f>
        <v>750</v>
      </c>
      <c r="F7" s="78" t="s">
        <v>288</v>
      </c>
    </row>
    <row r="8" spans="1:6" ht="18" outlineLevel="1" x14ac:dyDescent="0.35">
      <c r="B8" s="58" t="s">
        <v>321</v>
      </c>
      <c r="C8" s="54">
        <v>0.9</v>
      </c>
      <c r="D8" s="53"/>
      <c r="E8" s="77">
        <f>gamma_gas_*1.22</f>
        <v>1.0980000000000001</v>
      </c>
      <c r="F8" s="78" t="s">
        <v>288</v>
      </c>
    </row>
    <row r="9" spans="1:6" ht="18" outlineLevel="1" x14ac:dyDescent="0.35">
      <c r="B9" s="74" t="s">
        <v>322</v>
      </c>
      <c r="C9" s="54">
        <v>80</v>
      </c>
      <c r="D9" s="53" t="s">
        <v>289</v>
      </c>
      <c r="E9" s="79">
        <f>Rsb_/gamma_oil_</f>
        <v>106.66666666666667</v>
      </c>
      <c r="F9" s="78" t="s">
        <v>290</v>
      </c>
    </row>
    <row r="10" spans="1:6" ht="18" outlineLevel="1" x14ac:dyDescent="0.35">
      <c r="B10" s="74" t="s">
        <v>323</v>
      </c>
      <c r="C10" s="54">
        <v>80</v>
      </c>
      <c r="D10" s="53" t="s">
        <v>289</v>
      </c>
      <c r="E10" s="79">
        <f>Rsb_/gamma_oil_</f>
        <v>106.66666666666667</v>
      </c>
      <c r="F10" s="78" t="s">
        <v>290</v>
      </c>
    </row>
    <row r="11" spans="1:6" ht="18" outlineLevel="1" x14ac:dyDescent="0.35">
      <c r="B11" s="58" t="s">
        <v>324</v>
      </c>
      <c r="C11" s="54">
        <v>150</v>
      </c>
      <c r="D11" s="53" t="s">
        <v>291</v>
      </c>
      <c r="E11" s="76"/>
      <c r="F11" s="76"/>
    </row>
    <row r="12" spans="1:6" ht="18" outlineLevel="1" x14ac:dyDescent="0.35">
      <c r="B12" s="58" t="s">
        <v>325</v>
      </c>
      <c r="C12" s="54">
        <v>120</v>
      </c>
      <c r="D12" s="53" t="s">
        <v>292</v>
      </c>
      <c r="E12" s="76"/>
      <c r="F12" s="76"/>
    </row>
    <row r="13" spans="1:6" ht="18" outlineLevel="1" x14ac:dyDescent="0.35">
      <c r="B13" s="74" t="s">
        <v>326</v>
      </c>
      <c r="C13" s="54">
        <v>1.2</v>
      </c>
      <c r="D13" s="53" t="s">
        <v>289</v>
      </c>
      <c r="E13" s="76"/>
      <c r="F13" s="76"/>
    </row>
    <row r="14" spans="1:6" ht="15.75" outlineLevel="1" x14ac:dyDescent="0.3">
      <c r="B14" s="75" t="s">
        <v>327</v>
      </c>
      <c r="C14" s="54">
        <v>10</v>
      </c>
      <c r="D14" s="53" t="s">
        <v>293</v>
      </c>
      <c r="E14" s="76"/>
      <c r="F14" s="76"/>
    </row>
    <row r="15" spans="1:6" x14ac:dyDescent="0.2">
      <c r="B15" s="55"/>
      <c r="C15" s="56"/>
    </row>
    <row r="16" spans="1:6" x14ac:dyDescent="0.2">
      <c r="A16" s="52" t="s">
        <v>302</v>
      </c>
      <c r="B16" s="55"/>
      <c r="C16" s="56"/>
    </row>
    <row r="17" spans="1:4" ht="15.75" outlineLevel="1" x14ac:dyDescent="0.3">
      <c r="B17" s="74" t="s">
        <v>328</v>
      </c>
      <c r="C17" s="54">
        <v>2000</v>
      </c>
      <c r="D17" s="53" t="s">
        <v>294</v>
      </c>
    </row>
    <row r="18" spans="1:4" ht="15.75" outlineLevel="1" x14ac:dyDescent="0.3">
      <c r="B18" s="74" t="s">
        <v>329</v>
      </c>
      <c r="C18" s="54">
        <v>62</v>
      </c>
      <c r="D18" s="53" t="s">
        <v>295</v>
      </c>
    </row>
    <row r="19" spans="1:4" ht="15.75" outlineLevel="1" x14ac:dyDescent="0.3">
      <c r="B19" s="74" t="s">
        <v>330</v>
      </c>
      <c r="C19" s="54">
        <v>20</v>
      </c>
      <c r="D19" s="53" t="s">
        <v>291</v>
      </c>
    </row>
    <row r="20" spans="1:4" ht="15.75" outlineLevel="1" x14ac:dyDescent="0.3">
      <c r="B20" s="75" t="s">
        <v>331</v>
      </c>
      <c r="C20" s="54">
        <v>125</v>
      </c>
      <c r="D20" s="53" t="s">
        <v>291</v>
      </c>
    </row>
    <row r="21" spans="1:4" ht="15.75" outlineLevel="1" x14ac:dyDescent="0.3">
      <c r="B21" s="74" t="s">
        <v>337</v>
      </c>
      <c r="C21" s="54">
        <v>20</v>
      </c>
      <c r="D21" s="62" t="s">
        <v>336</v>
      </c>
    </row>
    <row r="23" spans="1:4" x14ac:dyDescent="0.2">
      <c r="A23" s="52" t="s">
        <v>303</v>
      </c>
    </row>
    <row r="24" spans="1:4" ht="15.75" x14ac:dyDescent="0.3">
      <c r="B24" s="80" t="s">
        <v>335</v>
      </c>
      <c r="C24" s="54">
        <v>3</v>
      </c>
      <c r="D24" s="53" t="s">
        <v>297</v>
      </c>
    </row>
    <row r="25" spans="1:4" ht="15.75" x14ac:dyDescent="0.3">
      <c r="B25" s="80" t="s">
        <v>333</v>
      </c>
      <c r="C25" s="54">
        <v>250</v>
      </c>
      <c r="D25" s="53" t="s">
        <v>291</v>
      </c>
    </row>
    <row r="26" spans="1:4" x14ac:dyDescent="0.2">
      <c r="B26" s="80" t="s">
        <v>334</v>
      </c>
      <c r="C26" s="120"/>
      <c r="D26" s="53" t="s">
        <v>310</v>
      </c>
    </row>
    <row r="28" spans="1:4" x14ac:dyDescent="0.2">
      <c r="B28" s="58" t="s">
        <v>298</v>
      </c>
      <c r="C28" s="54">
        <v>20</v>
      </c>
      <c r="D28" s="53"/>
    </row>
    <row r="29" spans="1:4" outlineLevel="1" x14ac:dyDescent="0.2"/>
    <row r="30" spans="1:4" x14ac:dyDescent="0.2">
      <c r="A30" s="61" t="s">
        <v>311</v>
      </c>
      <c r="B30" s="61"/>
      <c r="C30" s="61"/>
      <c r="D30" s="52"/>
    </row>
    <row r="31" spans="1:4" ht="15.75" outlineLevel="1" x14ac:dyDescent="0.3">
      <c r="B31" s="75" t="s">
        <v>332</v>
      </c>
      <c r="C31" s="54">
        <v>100</v>
      </c>
      <c r="D31" s="62" t="s">
        <v>296</v>
      </c>
    </row>
    <row r="32" spans="1:4" outlineLevel="1" x14ac:dyDescent="0.2">
      <c r="B32" s="64"/>
      <c r="C32" s="66"/>
      <c r="D32" s="65"/>
    </row>
    <row r="33" spans="1:10" outlineLevel="1" x14ac:dyDescent="0.2">
      <c r="A33" t="s">
        <v>306</v>
      </c>
    </row>
    <row r="34" spans="1:10" outlineLevel="1" x14ac:dyDescent="0.2">
      <c r="A34" t="s">
        <v>304</v>
      </c>
    </row>
    <row r="35" spans="1:10" outlineLevel="1" x14ac:dyDescent="0.2">
      <c r="A35" t="s">
        <v>305</v>
      </c>
    </row>
    <row r="36" spans="1:10" outlineLevel="1" x14ac:dyDescent="0.2"/>
    <row r="37" spans="1:10" outlineLevel="1" x14ac:dyDescent="0.2">
      <c r="A37" t="s">
        <v>307</v>
      </c>
    </row>
    <row r="38" spans="1:10" outlineLevel="1" x14ac:dyDescent="0.2"/>
    <row r="39" spans="1:10" outlineLevel="1" x14ac:dyDescent="0.2">
      <c r="A39" t="s">
        <v>312</v>
      </c>
      <c r="E39" s="53" t="s">
        <v>308</v>
      </c>
      <c r="F39" s="71" t="e">
        <f ca="1">[1]!IPR_Ql_sm3Day(PI_1,Pres_,0,wc_,Pb_)</f>
        <v>#NAME?</v>
      </c>
      <c r="I39" s="63"/>
      <c r="J39" s="81"/>
    </row>
    <row r="40" spans="1:10" outlineLevel="1" x14ac:dyDescent="0.2">
      <c r="A40" s="53" t="s">
        <v>313</v>
      </c>
      <c r="B40" s="69">
        <f>Pwf_</f>
        <v>125</v>
      </c>
      <c r="C40" s="53" t="s">
        <v>291</v>
      </c>
      <c r="H40" s="53" t="s">
        <v>139</v>
      </c>
      <c r="I40" s="65"/>
      <c r="J40" s="82"/>
    </row>
    <row r="41" spans="1:10" outlineLevel="1" x14ac:dyDescent="0.2">
      <c r="H41" s="53">
        <v>50</v>
      </c>
      <c r="I41" s="65"/>
      <c r="J41" s="82"/>
    </row>
    <row r="42" spans="1:10" outlineLevel="1" x14ac:dyDescent="0.2">
      <c r="A42" t="s">
        <v>309</v>
      </c>
      <c r="E42" s="67" t="s">
        <v>15</v>
      </c>
      <c r="F42" s="67" t="s">
        <v>315</v>
      </c>
      <c r="G42" s="67" t="s">
        <v>316</v>
      </c>
      <c r="H42" s="67" t="s">
        <v>316</v>
      </c>
      <c r="I42" s="65"/>
      <c r="J42" s="82"/>
    </row>
    <row r="43" spans="1:10" outlineLevel="1" x14ac:dyDescent="0.2">
      <c r="A43" s="53" t="s">
        <v>314</v>
      </c>
      <c r="B43" s="69"/>
      <c r="C43" s="53" t="s">
        <v>317</v>
      </c>
      <c r="E43" s="68">
        <v>0</v>
      </c>
      <c r="F43" s="57"/>
      <c r="G43" s="57"/>
      <c r="H43" s="57"/>
      <c r="I43" s="65"/>
      <c r="J43" s="82"/>
    </row>
    <row r="44" spans="1:10" outlineLevel="1" x14ac:dyDescent="0.2">
      <c r="E44" s="68" t="e">
        <f t="shared" ref="E44:E63" ca="1" si="0">E43+Qmax_/N_</f>
        <v>#NAME?</v>
      </c>
      <c r="F44" s="57"/>
      <c r="G44" s="57"/>
      <c r="H44" s="57"/>
      <c r="I44" s="65"/>
      <c r="J44" s="82"/>
    </row>
    <row r="45" spans="1:10" outlineLevel="1" x14ac:dyDescent="0.2">
      <c r="E45" s="68" t="e">
        <f t="shared" ca="1" si="0"/>
        <v>#NAME?</v>
      </c>
      <c r="F45" s="57"/>
      <c r="G45" s="57"/>
      <c r="H45" s="57"/>
      <c r="I45" s="65"/>
      <c r="J45" s="82"/>
    </row>
    <row r="46" spans="1:10" outlineLevel="1" x14ac:dyDescent="0.2">
      <c r="E46" s="68" t="e">
        <f t="shared" ca="1" si="0"/>
        <v>#NAME?</v>
      </c>
      <c r="F46" s="57"/>
      <c r="G46" s="57"/>
      <c r="H46" s="57"/>
      <c r="I46" s="65"/>
      <c r="J46" s="82"/>
    </row>
    <row r="47" spans="1:10" outlineLevel="1" x14ac:dyDescent="0.2">
      <c r="E47" s="68" t="e">
        <f t="shared" ca="1" si="0"/>
        <v>#NAME?</v>
      </c>
      <c r="F47" s="57"/>
      <c r="G47" s="57"/>
      <c r="H47" s="57"/>
      <c r="I47" s="65"/>
      <c r="J47" s="82"/>
    </row>
    <row r="48" spans="1:10" outlineLevel="1" x14ac:dyDescent="0.2">
      <c r="E48" s="68" t="e">
        <f t="shared" ca="1" si="0"/>
        <v>#NAME?</v>
      </c>
      <c r="F48" s="57"/>
      <c r="G48" s="57"/>
      <c r="H48" s="57"/>
      <c r="I48" s="65"/>
      <c r="J48" s="82"/>
    </row>
    <row r="49" spans="5:10" outlineLevel="1" x14ac:dyDescent="0.2">
      <c r="E49" s="68" t="e">
        <f t="shared" ca="1" si="0"/>
        <v>#NAME?</v>
      </c>
      <c r="F49" s="57"/>
      <c r="G49" s="57"/>
      <c r="H49" s="57"/>
      <c r="I49" s="65"/>
      <c r="J49" s="82"/>
    </row>
    <row r="50" spans="5:10" outlineLevel="1" x14ac:dyDescent="0.2">
      <c r="E50" s="68" t="e">
        <f t="shared" ca="1" si="0"/>
        <v>#NAME?</v>
      </c>
      <c r="F50" s="57"/>
      <c r="G50" s="57"/>
      <c r="H50" s="57"/>
      <c r="I50" s="65"/>
      <c r="J50" s="82"/>
    </row>
    <row r="51" spans="5:10" outlineLevel="1" x14ac:dyDescent="0.2">
      <c r="E51" s="68" t="e">
        <f t="shared" ca="1" si="0"/>
        <v>#NAME?</v>
      </c>
      <c r="F51" s="57"/>
      <c r="G51" s="57"/>
      <c r="H51" s="57"/>
      <c r="I51" s="65"/>
      <c r="J51" s="82"/>
    </row>
    <row r="52" spans="5:10" outlineLevel="1" x14ac:dyDescent="0.2">
      <c r="E52" s="68" t="e">
        <f t="shared" ca="1" si="0"/>
        <v>#NAME?</v>
      </c>
      <c r="F52" s="57"/>
      <c r="G52" s="57"/>
      <c r="H52" s="57"/>
      <c r="I52" s="65"/>
      <c r="J52" s="82"/>
    </row>
    <row r="53" spans="5:10" outlineLevel="1" x14ac:dyDescent="0.2">
      <c r="E53" s="68" t="e">
        <f t="shared" ca="1" si="0"/>
        <v>#NAME?</v>
      </c>
      <c r="F53" s="57"/>
      <c r="G53" s="57"/>
      <c r="H53" s="57"/>
      <c r="I53" s="65"/>
      <c r="J53" s="82"/>
    </row>
    <row r="54" spans="5:10" outlineLevel="1" x14ac:dyDescent="0.2">
      <c r="E54" s="68" t="e">
        <f t="shared" ca="1" si="0"/>
        <v>#NAME?</v>
      </c>
      <c r="F54" s="57"/>
      <c r="G54" s="57"/>
      <c r="H54" s="57"/>
      <c r="I54" s="65"/>
      <c r="J54" s="82"/>
    </row>
    <row r="55" spans="5:10" outlineLevel="1" x14ac:dyDescent="0.2">
      <c r="E55" s="68" t="e">
        <f t="shared" ca="1" si="0"/>
        <v>#NAME?</v>
      </c>
      <c r="F55" s="57"/>
      <c r="G55" s="57"/>
      <c r="H55" s="57"/>
      <c r="I55" s="65"/>
      <c r="J55" s="82"/>
    </row>
    <row r="56" spans="5:10" outlineLevel="1" x14ac:dyDescent="0.2">
      <c r="E56" s="68" t="e">
        <f t="shared" ca="1" si="0"/>
        <v>#NAME?</v>
      </c>
      <c r="F56" s="57"/>
      <c r="G56" s="57"/>
      <c r="H56" s="57"/>
      <c r="I56" s="65"/>
      <c r="J56" s="82"/>
    </row>
    <row r="57" spans="5:10" outlineLevel="1" x14ac:dyDescent="0.2">
      <c r="E57" s="68" t="e">
        <f t="shared" ca="1" si="0"/>
        <v>#NAME?</v>
      </c>
      <c r="F57" s="57"/>
      <c r="G57" s="57"/>
      <c r="H57" s="57"/>
      <c r="I57" s="65"/>
      <c r="J57" s="82"/>
    </row>
    <row r="58" spans="5:10" outlineLevel="1" x14ac:dyDescent="0.2">
      <c r="E58" s="68" t="e">
        <f t="shared" ca="1" si="0"/>
        <v>#NAME?</v>
      </c>
      <c r="F58" s="57"/>
      <c r="G58" s="57"/>
      <c r="H58" s="57"/>
      <c r="I58" s="65"/>
      <c r="J58" s="82"/>
    </row>
    <row r="59" spans="5:10" outlineLevel="1" x14ac:dyDescent="0.2">
      <c r="E59" s="68" t="e">
        <f t="shared" ca="1" si="0"/>
        <v>#NAME?</v>
      </c>
      <c r="F59" s="57"/>
      <c r="G59" s="57"/>
      <c r="H59" s="57"/>
      <c r="I59" s="65"/>
      <c r="J59" s="82"/>
    </row>
    <row r="60" spans="5:10" outlineLevel="1" x14ac:dyDescent="0.2">
      <c r="E60" s="68" t="e">
        <f t="shared" ca="1" si="0"/>
        <v>#NAME?</v>
      </c>
      <c r="F60" s="57"/>
      <c r="G60" s="57"/>
      <c r="H60" s="57"/>
      <c r="I60" s="65"/>
      <c r="J60" s="82"/>
    </row>
    <row r="61" spans="5:10" outlineLevel="1" x14ac:dyDescent="0.2">
      <c r="E61" s="68" t="e">
        <f t="shared" ca="1" si="0"/>
        <v>#NAME?</v>
      </c>
      <c r="F61" s="57"/>
      <c r="G61" s="57"/>
      <c r="H61" s="57"/>
    </row>
    <row r="62" spans="5:10" outlineLevel="1" x14ac:dyDescent="0.2">
      <c r="E62" s="68" t="e">
        <f t="shared" ca="1" si="0"/>
        <v>#NAME?</v>
      </c>
      <c r="F62" s="57"/>
      <c r="G62" s="57"/>
      <c r="H62" s="57"/>
    </row>
    <row r="63" spans="5:10" outlineLevel="1" x14ac:dyDescent="0.2">
      <c r="E63" s="68" t="e">
        <f t="shared" ca="1" si="0"/>
        <v>#NAME?</v>
      </c>
      <c r="F63" s="57"/>
      <c r="G63" s="57"/>
      <c r="H63" s="57"/>
    </row>
    <row r="64" spans="5:10" outlineLevel="1" x14ac:dyDescent="0.2"/>
    <row r="65" spans="6:9" x14ac:dyDescent="0.2">
      <c r="G65" s="63"/>
    </row>
    <row r="66" spans="6:9" x14ac:dyDescent="0.2">
      <c r="H66" s="53" t="s">
        <v>139</v>
      </c>
    </row>
    <row r="67" spans="6:9" x14ac:dyDescent="0.2">
      <c r="H67" s="53">
        <v>50</v>
      </c>
    </row>
    <row r="68" spans="6:9" x14ac:dyDescent="0.2">
      <c r="F68" s="72" t="s">
        <v>318</v>
      </c>
      <c r="G68" s="67" t="s">
        <v>316</v>
      </c>
      <c r="H68" s="67" t="s">
        <v>316</v>
      </c>
      <c r="I68" s="70"/>
    </row>
    <row r="69" spans="6:9" x14ac:dyDescent="0.2">
      <c r="F69" s="72">
        <v>10</v>
      </c>
      <c r="G69" s="57"/>
      <c r="H69" s="57"/>
      <c r="I69" s="63"/>
    </row>
    <row r="70" spans="6:9" x14ac:dyDescent="0.2">
      <c r="F70" s="72">
        <v>50</v>
      </c>
      <c r="G70" s="57"/>
      <c r="H70" s="57"/>
      <c r="I70" s="63"/>
    </row>
    <row r="71" spans="6:9" x14ac:dyDescent="0.2">
      <c r="F71" s="72">
        <f>F70+50</f>
        <v>100</v>
      </c>
      <c r="G71" s="57"/>
      <c r="H71" s="57"/>
      <c r="I71" s="63"/>
    </row>
    <row r="72" spans="6:9" x14ac:dyDescent="0.2">
      <c r="F72" s="72">
        <f t="shared" ref="F72:F89" si="1">F71+50</f>
        <v>150</v>
      </c>
      <c r="G72" s="57"/>
      <c r="H72" s="57"/>
      <c r="I72" s="63"/>
    </row>
    <row r="73" spans="6:9" x14ac:dyDescent="0.2">
      <c r="F73" s="72">
        <f t="shared" si="1"/>
        <v>200</v>
      </c>
      <c r="G73" s="57"/>
      <c r="H73" s="57"/>
      <c r="I73" s="63"/>
    </row>
    <row r="74" spans="6:9" x14ac:dyDescent="0.2">
      <c r="F74" s="72">
        <f t="shared" si="1"/>
        <v>250</v>
      </c>
      <c r="G74" s="57"/>
      <c r="H74" s="57"/>
      <c r="I74" s="63"/>
    </row>
    <row r="75" spans="6:9" x14ac:dyDescent="0.2">
      <c r="F75" s="72">
        <f t="shared" si="1"/>
        <v>300</v>
      </c>
      <c r="G75" s="57"/>
      <c r="H75" s="57"/>
      <c r="I75" s="63"/>
    </row>
    <row r="76" spans="6:9" x14ac:dyDescent="0.2">
      <c r="F76" s="72">
        <f t="shared" si="1"/>
        <v>350</v>
      </c>
      <c r="G76" s="57"/>
      <c r="H76" s="57"/>
      <c r="I76" s="63"/>
    </row>
    <row r="77" spans="6:9" x14ac:dyDescent="0.2">
      <c r="F77" s="72">
        <f t="shared" si="1"/>
        <v>400</v>
      </c>
      <c r="G77" s="57"/>
      <c r="H77" s="57"/>
      <c r="I77" s="63"/>
    </row>
    <row r="78" spans="6:9" x14ac:dyDescent="0.2">
      <c r="F78" s="72">
        <f t="shared" si="1"/>
        <v>450</v>
      </c>
      <c r="G78" s="57"/>
      <c r="H78" s="57"/>
      <c r="I78" s="63"/>
    </row>
    <row r="79" spans="6:9" x14ac:dyDescent="0.2">
      <c r="F79" s="72">
        <f t="shared" si="1"/>
        <v>500</v>
      </c>
      <c r="G79" s="57"/>
      <c r="H79" s="57"/>
      <c r="I79" s="63"/>
    </row>
    <row r="80" spans="6:9" x14ac:dyDescent="0.2">
      <c r="F80" s="72">
        <f t="shared" si="1"/>
        <v>550</v>
      </c>
      <c r="G80" s="57"/>
      <c r="H80" s="57"/>
      <c r="I80" s="63"/>
    </row>
    <row r="81" spans="3:9" x14ac:dyDescent="0.2">
      <c r="F81" s="72">
        <f t="shared" si="1"/>
        <v>600</v>
      </c>
      <c r="G81" s="57"/>
      <c r="H81" s="57"/>
      <c r="I81" s="63"/>
    </row>
    <row r="82" spans="3:9" x14ac:dyDescent="0.2">
      <c r="F82" s="72">
        <f t="shared" si="1"/>
        <v>650</v>
      </c>
      <c r="G82" s="57"/>
      <c r="H82" s="57"/>
      <c r="I82" s="63"/>
    </row>
    <row r="83" spans="3:9" x14ac:dyDescent="0.2">
      <c r="F83" s="72">
        <f t="shared" si="1"/>
        <v>700</v>
      </c>
      <c r="G83" s="57"/>
      <c r="H83" s="57"/>
      <c r="I83" s="63"/>
    </row>
    <row r="84" spans="3:9" x14ac:dyDescent="0.2">
      <c r="F84" s="72">
        <f t="shared" si="1"/>
        <v>750</v>
      </c>
      <c r="G84" s="57"/>
      <c r="H84" s="57"/>
      <c r="I84" s="63"/>
    </row>
    <row r="85" spans="3:9" x14ac:dyDescent="0.2">
      <c r="F85" s="72">
        <f t="shared" si="1"/>
        <v>800</v>
      </c>
      <c r="G85" s="57"/>
      <c r="H85" s="57"/>
      <c r="I85" s="63"/>
    </row>
    <row r="86" spans="3:9" x14ac:dyDescent="0.2">
      <c r="F86" s="72">
        <f t="shared" si="1"/>
        <v>850</v>
      </c>
      <c r="G86" s="57"/>
      <c r="H86" s="57"/>
      <c r="I86" s="63"/>
    </row>
    <row r="87" spans="3:9" x14ac:dyDescent="0.2">
      <c r="F87" s="72">
        <f>F86+50</f>
        <v>900</v>
      </c>
      <c r="G87" s="57"/>
      <c r="H87" s="57"/>
      <c r="I87" s="63"/>
    </row>
    <row r="88" spans="3:9" x14ac:dyDescent="0.2">
      <c r="F88" s="72">
        <f t="shared" si="1"/>
        <v>950</v>
      </c>
      <c r="G88" s="57"/>
      <c r="H88" s="57"/>
      <c r="I88" s="63"/>
    </row>
    <row r="89" spans="3:9" x14ac:dyDescent="0.2">
      <c r="F89" s="72">
        <f t="shared" si="1"/>
        <v>1000</v>
      </c>
      <c r="G89" s="57"/>
      <c r="H89" s="57"/>
      <c r="I89" s="63"/>
    </row>
    <row r="90" spans="3:9" x14ac:dyDescent="0.2">
      <c r="C90" s="59"/>
      <c r="G90" s="63"/>
    </row>
    <row r="91" spans="3:9" x14ac:dyDescent="0.2">
      <c r="C91" s="59"/>
      <c r="G91" s="63"/>
    </row>
    <row r="92" spans="3:9" x14ac:dyDescent="0.2">
      <c r="C92" s="59"/>
      <c r="G92" s="63"/>
    </row>
    <row r="93" spans="3:9" x14ac:dyDescent="0.2">
      <c r="C93" s="59"/>
      <c r="G93" s="63"/>
    </row>
    <row r="94" spans="3:9" x14ac:dyDescent="0.2">
      <c r="C94" s="59"/>
      <c r="G94" s="63"/>
    </row>
    <row r="95" spans="3:9" x14ac:dyDescent="0.2">
      <c r="C95" s="59"/>
    </row>
    <row r="96" spans="3:9" x14ac:dyDescent="0.2">
      <c r="C96" s="59"/>
    </row>
    <row r="97" spans="3:3" x14ac:dyDescent="0.2">
      <c r="C97" s="59"/>
    </row>
    <row r="98" spans="3:3" x14ac:dyDescent="0.2">
      <c r="C98" s="59"/>
    </row>
    <row r="99" spans="3:3" x14ac:dyDescent="0.2">
      <c r="C99" s="59"/>
    </row>
    <row r="100" spans="3:3" x14ac:dyDescent="0.2">
      <c r="C100" s="59"/>
    </row>
    <row r="101" spans="3:3" x14ac:dyDescent="0.2">
      <c r="C101" s="59"/>
    </row>
    <row r="102" spans="3:3" x14ac:dyDescent="0.2">
      <c r="C102" s="59"/>
    </row>
    <row r="103" spans="3:3" x14ac:dyDescent="0.2">
      <c r="C103" s="59"/>
    </row>
    <row r="104" spans="3:3" x14ac:dyDescent="0.2">
      <c r="C104" s="59"/>
    </row>
    <row r="105" spans="3:3" x14ac:dyDescent="0.2">
      <c r="C105" s="59"/>
    </row>
    <row r="106" spans="3:3" x14ac:dyDescent="0.2">
      <c r="C106" s="59"/>
    </row>
    <row r="107" spans="3:3" x14ac:dyDescent="0.2">
      <c r="C107" s="59"/>
    </row>
    <row r="108" spans="3:3" x14ac:dyDescent="0.2">
      <c r="C108" s="59"/>
    </row>
    <row r="109" spans="3:3" x14ac:dyDescent="0.2">
      <c r="C109" s="59"/>
    </row>
    <row r="110" spans="3:3" x14ac:dyDescent="0.2">
      <c r="C110" s="59"/>
    </row>
    <row r="111" spans="3:3" x14ac:dyDescent="0.2">
      <c r="C111" s="59"/>
    </row>
    <row r="112" spans="3:3" x14ac:dyDescent="0.2">
      <c r="C112" s="59"/>
    </row>
    <row r="118" spans="11:11" x14ac:dyDescent="0.2">
      <c r="K118" t="s">
        <v>299</v>
      </c>
    </row>
    <row r="129" spans="11:11" x14ac:dyDescent="0.2">
      <c r="K129" s="6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83" t="s">
        <v>161</v>
      </c>
      <c r="C2" s="83"/>
      <c r="D2" s="83"/>
      <c r="E2" s="83"/>
      <c r="F2" s="83"/>
      <c r="G2" s="83"/>
      <c r="H2" s="83"/>
      <c r="I2" s="83"/>
      <c r="J2" s="83"/>
      <c r="K2" s="83"/>
      <c r="L2" s="83" t="s">
        <v>162</v>
      </c>
      <c r="M2" s="83"/>
      <c r="N2" s="83"/>
      <c r="O2" s="83"/>
      <c r="V2" s="84" t="s">
        <v>163</v>
      </c>
      <c r="W2" s="84"/>
      <c r="X2" s="84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112" t="s">
        <v>23</v>
      </c>
      <c r="K1" s="113"/>
      <c r="L1" s="117">
        <f>AV7-1</f>
        <v>-1</v>
      </c>
      <c r="M1" s="118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114" t="s">
        <v>24</v>
      </c>
      <c r="K2" s="115"/>
      <c r="L2" s="90">
        <f>AY11-1</f>
        <v>-1</v>
      </c>
      <c r="M2" s="116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89" t="s">
        <v>21</v>
      </c>
      <c r="C4" s="90"/>
      <c r="D4" s="91"/>
    </row>
    <row r="5" spans="1:20" x14ac:dyDescent="0.2">
      <c r="A5" s="2" t="s">
        <v>3</v>
      </c>
      <c r="B5" s="92">
        <v>1</v>
      </c>
      <c r="C5" s="93"/>
      <c r="D5" s="94"/>
    </row>
    <row r="6" spans="1:20" ht="13.5" thickBot="1" x14ac:dyDescent="0.25">
      <c r="A6" s="3" t="s">
        <v>4</v>
      </c>
      <c r="B6" s="95" t="s">
        <v>6</v>
      </c>
      <c r="C6" s="96"/>
      <c r="D6" s="97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98" t="s">
        <v>22</v>
      </c>
      <c r="B8" s="99"/>
      <c r="D8" s="98" t="s">
        <v>70</v>
      </c>
      <c r="E8" s="99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 t="e">
        <f>Qж__м3_сут*(1-B11/100)*B24</f>
        <v>#NAME?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100" t="s">
        <v>12</v>
      </c>
      <c r="B18" s="101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100" t="s">
        <v>5</v>
      </c>
      <c r="B23" s="101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85" t="s">
        <v>7</v>
      </c>
      <c r="B42" s="86"/>
      <c r="C42" s="104" t="s">
        <v>0</v>
      </c>
      <c r="D42" s="105"/>
      <c r="E42" s="105"/>
      <c r="F42" s="105"/>
      <c r="G42" s="105"/>
      <c r="H42" s="106"/>
      <c r="I42" s="107" t="s">
        <v>13</v>
      </c>
      <c r="J42" s="108"/>
      <c r="L42" s="119" t="s">
        <v>26</v>
      </c>
      <c r="M42" s="119"/>
      <c r="N42" s="119" t="s">
        <v>27</v>
      </c>
      <c r="O42" s="119"/>
      <c r="P42" s="119" t="s">
        <v>28</v>
      </c>
      <c r="Q42" s="119"/>
      <c r="R42" s="119" t="s">
        <v>31</v>
      </c>
      <c r="S42" s="119"/>
      <c r="T42" s="119" t="s">
        <v>33</v>
      </c>
      <c r="U42" s="119"/>
      <c r="V42" s="119" t="s">
        <v>79</v>
      </c>
      <c r="W42" s="119"/>
      <c r="X42" s="119" t="s">
        <v>35</v>
      </c>
      <c r="Y42" s="119"/>
      <c r="Z42" s="119" t="s">
        <v>36</v>
      </c>
      <c r="AA42" s="119"/>
      <c r="AB42" s="119" t="s">
        <v>37</v>
      </c>
      <c r="AC42" s="119"/>
      <c r="AD42" s="119" t="s">
        <v>38</v>
      </c>
      <c r="AE42" s="119"/>
      <c r="AF42" s="119" t="s">
        <v>39</v>
      </c>
      <c r="AG42" s="119"/>
      <c r="AH42" s="119" t="s">
        <v>40</v>
      </c>
      <c r="AI42" s="119"/>
      <c r="AJ42" s="119" t="s">
        <v>41</v>
      </c>
      <c r="AK42" s="119"/>
      <c r="AL42" s="119"/>
      <c r="AM42" s="119"/>
      <c r="AN42" s="119"/>
      <c r="AO42" s="119"/>
      <c r="AP42" s="119"/>
      <c r="AQ42" s="119"/>
      <c r="AR42" s="119"/>
      <c r="AS42" s="119"/>
      <c r="AT42" s="22"/>
    </row>
    <row r="43" spans="1:46" ht="13.5" thickBot="1" x14ac:dyDescent="0.25">
      <c r="A43" s="87"/>
      <c r="B43" s="88"/>
      <c r="C43" s="87" t="s">
        <v>69</v>
      </c>
      <c r="D43" s="88"/>
      <c r="E43" s="111"/>
      <c r="F43" s="87" t="s">
        <v>8</v>
      </c>
      <c r="G43" s="88"/>
      <c r="H43" s="111"/>
      <c r="I43" s="109"/>
      <c r="J43" s="110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102" t="s">
        <v>68</v>
      </c>
      <c r="D44" s="103"/>
      <c r="E44" s="9" t="s">
        <v>11</v>
      </c>
      <c r="F44" s="102" t="s">
        <v>68</v>
      </c>
      <c r="G44" s="103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R42:AS42"/>
    <mergeCell ref="AF42:AG42"/>
    <mergeCell ref="AH42:AI42"/>
    <mergeCell ref="AJ42:AK42"/>
    <mergeCell ref="AL42:AM42"/>
    <mergeCell ref="AN42:AO42"/>
    <mergeCell ref="AP42:AQ42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C44:D44"/>
    <mergeCell ref="F44:G44"/>
    <mergeCell ref="C42:H42"/>
    <mergeCell ref="I42:J43"/>
    <mergeCell ref="C43:E43"/>
    <mergeCell ref="F43:H43"/>
    <mergeCell ref="A42:B43"/>
    <mergeCell ref="B4:D4"/>
    <mergeCell ref="B5:D5"/>
    <mergeCell ref="B6:D6"/>
    <mergeCell ref="A8:B8"/>
    <mergeCell ref="A18:B18"/>
    <mergeCell ref="A23:B23"/>
    <mergeCell ref="D8:E8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24</vt:i4>
      </vt:variant>
    </vt:vector>
  </HeadingPairs>
  <TitlesOfParts>
    <vt:vector size="27" baseType="lpstr">
      <vt:lpstr>Упражнения</vt:lpstr>
      <vt:lpstr>База насосов</vt:lpstr>
      <vt:lpstr>Фонтан</vt:lpstr>
      <vt:lpstr>Упражнения!Bob_</vt:lpstr>
      <vt:lpstr>Упражнения!Dtub_</vt:lpstr>
      <vt:lpstr>Упражнения!gamma_gas_</vt:lpstr>
      <vt:lpstr>Упражнения!gamma_oil_</vt:lpstr>
      <vt:lpstr>gamma_wat_</vt:lpstr>
      <vt:lpstr>Упражнения!Hmes_</vt:lpstr>
      <vt:lpstr>Упражнения!N_</vt:lpstr>
      <vt:lpstr>Упражнения!Pb_</vt:lpstr>
      <vt:lpstr>Упражнения!Pbuf_</vt:lpstr>
      <vt:lpstr>Упражнения!PI_</vt:lpstr>
      <vt:lpstr>PI_1</vt:lpstr>
      <vt:lpstr>Упражнения!Pres_</vt:lpstr>
      <vt:lpstr>Упражнения!Pwf_</vt:lpstr>
      <vt:lpstr>Pwf_1</vt:lpstr>
      <vt:lpstr>Q_test</vt:lpstr>
      <vt:lpstr>Qmax_</vt:lpstr>
      <vt:lpstr>Qtest_</vt:lpstr>
      <vt:lpstr>Упражнения!Rp_</vt:lpstr>
      <vt:lpstr>Упражнения!Rsb_</vt:lpstr>
      <vt:lpstr>T_calc</vt:lpstr>
      <vt:lpstr>Упражнения!Tgrad</vt:lpstr>
      <vt:lpstr>Упражнения!Tres_</vt:lpstr>
      <vt:lpstr>Упражнения!wc_</vt:lpstr>
      <vt:lpstr>Фонтан!Месторождение_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2018-10-08T13:07:42Z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