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7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Упражнение!$C$19</definedName>
    <definedName name="Dintake_" localSheetId="0">Упражнение!$C$22</definedName>
    <definedName name="Dtub_" localSheetId="0">Упражнение!$C$21</definedName>
    <definedName name="Dtub_out_" localSheetId="0">Упражнение!$C$20</definedName>
    <definedName name="Freq_" localSheetId="0">Упражнение!$C$33</definedName>
    <definedName name="Freq1_" localSheetId="0">Упражнение!$D$85</definedName>
    <definedName name="gamma_gas_" localSheetId="0">Упражнение!$C$8</definedName>
    <definedName name="gamma_oil_" localSheetId="0">Упражнение!$C$7</definedName>
    <definedName name="gamma_wat">Упражнение!$C$6</definedName>
    <definedName name="Head_ESP_" localSheetId="0">Упражнение!$C$32</definedName>
    <definedName name="Hmes_" localSheetId="0">Упражнение!$C$17</definedName>
    <definedName name="Hpump_" localSheetId="0">Упражнение!$C$18</definedName>
    <definedName name="Kdegr_" localSheetId="0">Упражнение!$D$51</definedName>
    <definedName name="KsepGasSep_" localSheetId="0">Упражнение!$C$38</definedName>
    <definedName name="N_" localSheetId="0">Упражнение!$C$44</definedName>
    <definedName name="NumStage_" localSheetId="0">Упражнение!$C$37</definedName>
    <definedName name="Pb_" localSheetId="0">Упражнение!$C$11</definedName>
    <definedName name="Pbuf_" localSheetId="0">Упражнение!$C$23</definedName>
    <definedName name="Pdis_" localSheetId="0">Упражнение!$C$28</definedName>
    <definedName name="PI_" localSheetId="0">Упражнение!$C$41</definedName>
    <definedName name="Pintake_" localSheetId="0">Упражнение!$C$24</definedName>
    <definedName name="Pres_" localSheetId="0">Упражнение!$C$40</definedName>
    <definedName name="PumpID_" localSheetId="0">Упражнение!$C$34</definedName>
    <definedName name="Pwf_" localSheetId="0">Упражнение!$C$26</definedName>
    <definedName name="Pwf1_" localSheetId="0">Упражнение!$D$83</definedName>
    <definedName name="Q_" localSheetId="0">Упражнение!$C$27</definedName>
    <definedName name="Q_ESP_" localSheetId="0">Упражнение!$C$31</definedName>
    <definedName name="Qmax" localSheetId="0">Упражнение!$C$36</definedName>
    <definedName name="Qreal_" localSheetId="0">Упражнение!$D$84</definedName>
    <definedName name="Rp_" localSheetId="0">Упражнение!$C$10</definedName>
    <definedName name="Rsb_" localSheetId="0">Упражнение!$C$9</definedName>
    <definedName name="Tgrad" localSheetId="0">Упражнение!$C$42</definedName>
    <definedName name="Tintake_" localSheetId="0">Упражнение!$C$25</definedName>
    <definedName name="Tres_" localSheetId="0">Упражнение!$C$12</definedName>
    <definedName name="wc_" localSheetId="0">Упражнение!$C$14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E6" i="107" l="1"/>
  <c r="J54" i="107" l="1"/>
  <c r="F109" i="107" l="1"/>
  <c r="D109" i="107"/>
  <c r="C90" i="107"/>
  <c r="C91" i="107" s="1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F74" i="107"/>
  <c r="D74" i="107"/>
  <c r="C55" i="107"/>
  <c r="C56" i="107" s="1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D73" i="107" s="1"/>
  <c r="E10" i="107"/>
  <c r="E9" i="107"/>
  <c r="E8" i="107"/>
  <c r="E7" i="107"/>
  <c r="C34" i="107"/>
  <c r="C36" i="107"/>
  <c r="C35" i="107"/>
  <c r="C37" i="107"/>
  <c r="D72" i="107" l="1"/>
  <c r="D108" i="107"/>
  <c r="D107" i="107" l="1"/>
  <c r="D71" i="107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106" i="107" l="1"/>
  <c r="D70" i="107"/>
  <c r="D105" i="107" l="1"/>
  <c r="O69" i="107"/>
  <c r="D69" i="107"/>
  <c r="M104" i="107" l="1"/>
  <c r="D104" i="107"/>
  <c r="D68" i="107"/>
  <c r="D103" i="107" l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89" i="107" s="1"/>
  <c r="D67" i="107"/>
  <c r="K104" i="107" l="1"/>
  <c r="D66" i="107"/>
  <c r="D65" i="107" l="1"/>
  <c r="D64" i="107" l="1"/>
  <c r="D63" i="107" l="1"/>
  <c r="D62" i="107" l="1"/>
  <c r="D61" i="107" l="1"/>
  <c r="D60" i="107" l="1"/>
  <c r="D59" i="107" l="1"/>
  <c r="D58" i="107" l="1"/>
  <c r="D57" i="107" l="1"/>
  <c r="D56" i="107" l="1"/>
  <c r="D55" i="107" l="1"/>
  <c r="D54" i="107" l="1"/>
  <c r="N69" i="107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<sst xmlns="http://schemas.openxmlformats.org/spreadsheetml/2006/main" count="2844" uniqueCount="358">
  <si>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</si>
  <si>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</si>
  <si>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</si>
  <si>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</si>
  <si>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</si>
  <si>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</si>
  <si>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</si>
  <si>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</si>
  <si>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</si>
  <si>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</si>
  <si>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</si>
  <si>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</si>
  <si>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</si>
  <si>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</si>
  <si>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</si>
  <si>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</si>
  <si>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</si>
  <si>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</si>
  <si>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</si>
  <si>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</si>
  <si>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</si>
  <si>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</si>
  <si>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</si>
  <si>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</si>
  <si>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</si>
  <si>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</si>
  <si>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</si>
  <si>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</si>
  <si>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</si>
  <si>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</si>
  <si>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</si>
  <si>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</si>
  <si>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</si>
  <si>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</si>
  <si>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</si>
  <si>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</si>
  <si>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</si>
  <si>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</si>
  <si>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</si>
  <si>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</si>
  <si>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</si>
  <si>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</si>
  <si>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</si>
  <si>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</si>
  <si>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</si>
  <si>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</si>
  <si>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</si>
  <si>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</si>
  <si>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</si>
  <si>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</si>
  <si>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</si>
  <si>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</si>
  <si>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</si>
  <si>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</si>
  <si>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</si>
  <si>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</si>
  <si>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</si>
  <si>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</si>
  <si>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</si>
  <si>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</si>
  <si>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</si>
  <si>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</si>
  <si>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</si>
  <si>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</si>
  <si>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</si>
  <si>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</si>
  <si>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</si>
  <si>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</si>
  <si>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</si>
  <si>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</si>
  <si>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</si>
  <si>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</si>
  <si>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</si>
  <si>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</si>
  <si>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</si>
  <si>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</si>
  <si>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</si>
  <si>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</si>
  <si>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</si>
  <si>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</si>
  <si>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</si>
  <si>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</si>
  <si>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</si>
  <si>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</si>
  <si>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</si>
  <si>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</si>
  <si>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</si>
  <si>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</si>
  <si>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</si>
  <si>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</si>
  <si>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</si>
  <si>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</si>
  <si>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</si>
  <si>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</si>
  <si>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</si>
  <si>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</si>
  <si>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</si>
  <si>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</si>
  <si>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</si>
  <si>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</si>
  <si>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</si>
  <si>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</si>
  <si>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</si>
  <si>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</si>
  <si>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</si>
  <si>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</si>
  <si>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</si>
  <si>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</si>
  <si>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</si>
  <si>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</si>
  <si>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</si>
  <si>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</si>
  <si>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</si>
  <si>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</si>
  <si>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</si>
  <si>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</si>
  <si>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</si>
  <si>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</si>
  <si>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</si>
  <si>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</si>
  <si>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</si>
  <si>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</si>
  <si>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</si>
  <si>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</si>
  <si>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</si>
  <si>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</si>
  <si>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</si>
  <si>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</si>
  <si>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</si>
  <si>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</si>
  <si>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</si>
  <si>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</si>
  <si>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</si>
  <si>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</si>
  <si>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</si>
  <si>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</si>
  <si>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</si>
  <si>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</si>
  <si>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</si>
  <si>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</si>
  <si>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</si>
  <si>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</si>
  <si>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</si>
  <si>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</si>
  <si>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</si>
  <si>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</si>
  <si>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</si>
  <si>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</si>
  <si>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</si>
  <si>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</si>
  <si>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</si>
  <si>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</si>
  <si>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</si>
  <si>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</si>
  <si>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</si>
  <si>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</si>
  <si>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</si>
  <si>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</si>
  <si>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</si>
  <si>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</si>
  <si>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</si>
  <si>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</si>
  <si>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</si>
  <si>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</si>
  <si>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</si>
  <si>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</si>
  <si>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</si>
  <si>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</si>
  <si>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</si>
  <si>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</si>
  <si>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</si>
  <si>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</si>
  <si>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</si>
  <si>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</si>
  <si>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</si>
  <si>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</si>
  <si>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</si>
  <si>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</si>
  <si>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</si>
  <si>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</si>
  <si>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</si>
  <si>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</si>
  <si>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</si>
  <si>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</si>
  <si>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</si>
  <si>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</si>
  <si>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</si>
  <si>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</si>
  <si>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</si>
  <si>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</si>
  <si>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</si>
  <si>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</si>
  <si>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</si>
  <si>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</si>
  <si>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</si>
  <si>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</si>
  <si>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</si>
  <si>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</si>
  <si>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</si>
  <si>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</si>
  <si>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</si>
  <si>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</si>
  <si>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</si>
  <si>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</si>
  <si>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</si>
  <si>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</si>
  <si>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</si>
  <si>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</si>
  <si>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</si>
  <si>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</si>
  <si>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</si>
  <si>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</si>
  <si>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</si>
  <si>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</si>
  <si>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</si>
  <si>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</si>
  <si>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</si>
  <si>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</si>
  <si>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</si>
  <si>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</si>
  <si>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</si>
  <si>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</si>
  <si>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</si>
  <si>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</si>
  <si>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</si>
  <si>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</si>
  <si>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</si>
  <si>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</si>
  <si>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</si>
  <si>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</si>
  <si>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</si>
  <si>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</si>
  <si>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</si>
  <si>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</si>
  <si>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</si>
  <si>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</si>
  <si>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</si>
  <si>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</si>
  <si>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</si>
  <si>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</si>
  <si>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</si>
  <si>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</si>
  <si>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</si>
  <si>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</si>
  <si>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</si>
  <si>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</si>
  <si>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</si>
  <si>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</si>
  <si>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</si>
  <si>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</si>
  <si>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</si>
  <si>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</si>
  <si>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</si>
  <si>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</si>
  <si>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</si>
  <si>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</si>
  <si>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</si>
  <si>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</si>
  <si>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</si>
  <si>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</si>
  <si>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</si>
  <si>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</si>
  <si>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</si>
  <si>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</si>
  <si>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</si>
  <si>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</si>
  <si>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</si>
  <si>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</si>
  <si>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</si>
  <si>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</si>
  <si>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</si>
  <si>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</si>
  <si>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</si>
  <si>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</si>
  <si>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</si>
  <si>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</si>
  <si>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</si>
  <si>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</si>
  <si>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</si>
  <si>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</si>
  <si>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</si>
  <si>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</si>
  <si>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</si>
  <si>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</si>
  <si>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</si>
  <si>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</si>
  <si>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</si>
  <si>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</si>
  <si>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</si>
  <si>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</si>
  <si>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</si>
  <si>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</si>
  <si>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</si>
  <si>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</si>
  <si>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</si>
  <si>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</si>
  <si>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</si>
  <si>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</si>
  <si>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</si>
  <si>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</si>
  <si>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</si>
  <si>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</si>
  <si>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</si>
  <si>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</si>
  <si>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</si>
  <si>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</si>
  <si>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</si>
  <si>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</si>
  <si>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</si>
  <si>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ЭЦН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</si>
  <si>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</si>
  <si>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</si>
  <si>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</si>
  <si>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</si>
  <si>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</si>
  <si>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</si>
  <si>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</si>
  <si>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</si>
  <si>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</si>
  <si>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</si>
  <si>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</si>
  <si>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</si>
  <si>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</si>
  <si>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</si>
  <si>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</si>
  <si>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</si>
  <si>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</si>
  <si>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</si>
  <si>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</si>
  <si>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</si>
  <si>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</si>
  <si>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</si>
  <si>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</si>
  <si>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</si>
  <si>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</si>
  <si>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</si>
  <si>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pump</t>
    </r>
  </si>
  <si>
    <r>
      <t>D</t>
    </r>
    <r>
      <rPr>
        <vertAlign val="subscript"/>
        <sz val="10"/>
        <rFont val="Arial Cyr"/>
        <charset val="204"/>
      </rPr>
      <t>cas</t>
    </r>
  </si>
  <si>
    <r>
      <t>D</t>
    </r>
    <r>
      <rPr>
        <vertAlign val="subscript"/>
        <sz val="10"/>
        <rFont val="Arial Cyr"/>
        <charset val="204"/>
      </rPr>
      <t>tub_out</t>
    </r>
  </si>
  <si>
    <r>
      <t>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</si>
  <si>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</si>
  <si>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</si>
  <si>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</si>
  <si>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</si>
  <si>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wf test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</si>
  <si>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</si>
  <si>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dis</t>
    </r>
  </si>
  <si>
    <r>
      <t>Q</t>
    </r>
    <r>
      <rPr>
        <vertAlign val="subscript"/>
        <sz val="10"/>
        <rFont val="Arial Cyr"/>
        <charset val="204"/>
      </rPr>
      <t>ESP</t>
    </r>
  </si>
  <si>
    <r>
      <t>H</t>
    </r>
    <r>
      <rPr>
        <vertAlign val="subscript"/>
        <sz val="10"/>
        <rFont val="Arial Cyr"/>
        <charset val="204"/>
      </rPr>
      <t>eadESP</t>
    </r>
  </si>
  <si>
    <r>
      <t>F</t>
    </r>
    <r>
      <rPr>
        <vertAlign val="subscript"/>
        <sz val="10"/>
        <rFont val="Arial Cyr"/>
        <charset val="204"/>
      </rPr>
      <t>req</t>
    </r>
  </si>
  <si>
    <t>PumpID</t>
  </si>
  <si>
    <t>ESPname</t>
  </si>
  <si>
    <r>
      <t>Q</t>
    </r>
    <r>
      <rPr>
        <vertAlign val="subscript"/>
        <sz val="10"/>
        <rFont val="Arial Cyr"/>
        <charset val="204"/>
      </rPr>
      <t>max</t>
    </r>
  </si>
  <si>
    <t>NumStage</t>
  </si>
  <si>
    <r>
      <t>Ksep</t>
    </r>
    <r>
      <rPr>
        <vertAlign val="subscript"/>
        <sz val="10"/>
        <rFont val="Arial Cyr"/>
        <charset val="204"/>
      </rPr>
      <t>GasSep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</si>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</sst>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  <font>
      <sz val="10"/>
      <color theme="0" tint="-0.14999847407452621"/>
      <name val="Arial Cyr"/>
      <charset val="204"/>
    </font>
    <font>
      <sz val="10"/>
      <color theme="0" tint="-0.249977111117893"/>
      <name val="Arial Cyr"/>
      <charset val="204"/>
    </font>
    <font>
      <vertAlign val="subscript"/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0" fillId="10" borderId="0" xfId="0" applyFill="1"/>
    <xf numFmtId="9" fontId="0" fillId="10" borderId="0" xfId="7" applyFont="1" applyFill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15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1" fontId="15" fillId="0" borderId="2" xfId="0" applyNumberFormat="1" applyFont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22" fillId="0" borderId="0" xfId="0" applyFont="1"/>
    <xf numFmtId="0" fontId="23" fillId="0" borderId="2" xfId="0" applyFont="1" applyBorder="1"/>
    <xf numFmtId="0" fontId="21" fillId="9" borderId="2" xfId="0" applyFon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8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Процентный" xfId="7" builtin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Упражнение!$F$54:$F$74</c:f>
              <c:numCache>
                <c:formatCode>0.00</c:formatCode>
                <c:ptCount val="21"/>
                <c:pt idx="20" formatCode="General">
                  <c:v>70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Упражнение!$N$54:$N$74</c:f>
              <c:numCache>
                <c:formatCode>0.00</c:formatCode>
                <c:ptCount val="21"/>
                <c:pt idx="15">
                  <c:v>0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Упражнение!$J$54:$J$74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Упражнение!$O$54:$O$74</c:f>
              <c:numCache>
                <c:formatCode>0.00</c:formatCode>
                <c:ptCount val="21"/>
                <c:pt idx="15" formatCode="General">
                  <c:v>0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9328"/>
        <c:axId val="42299904"/>
      </c:scatterChart>
      <c:valAx>
        <c:axId val="42299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904"/>
        <c:crosses val="autoZero"/>
        <c:crossBetween val="midCat"/>
      </c:valAx>
      <c:valAx>
        <c:axId val="42299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Упражнение!$F$89:$F$109</c:f>
              <c:numCache>
                <c:formatCode>0.00</c:formatCode>
                <c:ptCount val="21"/>
                <c:pt idx="20" formatCode="General">
                  <c:v>62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Упражнение!$K$89:$K$109</c:f>
              <c:numCache>
                <c:formatCode>0.00</c:formatCode>
                <c:ptCount val="21"/>
                <c:pt idx="15">
                  <c:v>0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Упражнение!$M$89:$M$109</c:f>
              <c:numCache>
                <c:formatCode>0.00</c:formatCode>
                <c:ptCount val="21"/>
                <c:pt idx="15">
                  <c:v>0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344"/>
        <c:axId val="149561920"/>
      </c:scatterChart>
      <c:valAx>
        <c:axId val="1495613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920"/>
        <c:crosses val="autoZero"/>
        <c:crossBetween val="midCat"/>
      </c:valAx>
      <c:valAx>
        <c:axId val="1495619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968"/>
        <c:axId val="181190656"/>
      </c:scatterChart>
      <c:valAx>
        <c:axId val="15823596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0656"/>
        <c:crosses val="autoZero"/>
        <c:crossBetween val="midCat"/>
      </c:valAx>
      <c:valAx>
        <c:axId val="18119065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384"/>
        <c:axId val="181192960"/>
      </c:scatterChart>
      <c:valAx>
        <c:axId val="1811923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960"/>
        <c:crosses val="autoZero"/>
        <c:crossBetween val="midCat"/>
      </c:valAx>
      <c:valAx>
        <c:axId val="1811929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416"/>
        <c:axId val="181196992"/>
      </c:scatterChart>
      <c:valAx>
        <c:axId val="18119641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992"/>
        <c:crosses val="autoZero"/>
        <c:crossBetween val="midCat"/>
      </c:valAx>
      <c:valAx>
        <c:axId val="18119699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52</xdr:row>
      <xdr:rowOff>27215</xdr:rowOff>
    </xdr:from>
    <xdr:to>
      <xdr:col>23</xdr:col>
      <xdr:colOff>210911</xdr:colOff>
      <xdr:row>74</xdr:row>
      <xdr:rowOff>61232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86</xdr:row>
      <xdr:rowOff>136071</xdr:rowOff>
    </xdr:from>
    <xdr:to>
      <xdr:col>20</xdr:col>
      <xdr:colOff>639535</xdr:colOff>
      <xdr:row>110</xdr:row>
      <xdr:rowOff>47624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82"/>
  <sheetViews>
    <sheetView tabSelected="1" zoomScale="85" zoomScaleNormal="85" workbookViewId="0">
      <selection activeCell="J110" sqref="J110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10" x14ac:dyDescent="0.2">
      <c r="B2" t="s">
        <v>306</v>
      </c>
    </row>
    <row r="5" spans="1:10" x14ac:dyDescent="0.2">
      <c r="A5" s="52" t="s">
        <v>307</v>
      </c>
    </row>
    <row r="6" spans="1:10" ht="18" x14ac:dyDescent="0.35">
      <c r="B6" s="76" t="s">
        <v>326</v>
      </c>
      <c r="C6" s="54">
        <v>1</v>
      </c>
      <c r="D6" s="53"/>
      <c r="E6" s="81">
        <f>gamma_wat*1000</f>
        <v>1000</v>
      </c>
      <c r="F6" s="74" t="s">
        <v>288</v>
      </c>
    </row>
    <row r="7" spans="1:10" ht="18" outlineLevel="1" x14ac:dyDescent="0.35">
      <c r="B7" s="77" t="s">
        <v>327</v>
      </c>
      <c r="C7" s="54">
        <v>0.75</v>
      </c>
      <c r="D7" s="53"/>
      <c r="E7" s="73">
        <f>gamma_oil_*1000</f>
        <v>750</v>
      </c>
      <c r="F7" s="74" t="s">
        <v>288</v>
      </c>
    </row>
    <row r="8" spans="1:10" ht="18" outlineLevel="1" x14ac:dyDescent="0.35">
      <c r="B8" s="76" t="s">
        <v>328</v>
      </c>
      <c r="C8" s="54">
        <v>0.9</v>
      </c>
      <c r="D8" s="53"/>
      <c r="E8" s="73">
        <f>gamma_gas_*1.22</f>
        <v>1.0980000000000001</v>
      </c>
      <c r="F8" s="74" t="s">
        <v>288</v>
      </c>
      <c r="J8" s="80"/>
    </row>
    <row r="9" spans="1:10" ht="18" outlineLevel="1" x14ac:dyDescent="0.35">
      <c r="B9" s="78" t="s">
        <v>329</v>
      </c>
      <c r="C9" s="54">
        <v>80</v>
      </c>
      <c r="D9" s="53" t="s">
        <v>289</v>
      </c>
      <c r="E9" s="75">
        <f>Rsb_/gamma_oil_</f>
        <v>106.66666666666667</v>
      </c>
      <c r="F9" s="74" t="s">
        <v>290</v>
      </c>
    </row>
    <row r="10" spans="1:10" ht="18" outlineLevel="1" x14ac:dyDescent="0.35">
      <c r="B10" s="78" t="s">
        <v>330</v>
      </c>
      <c r="C10" s="54">
        <v>80</v>
      </c>
      <c r="D10" s="53" t="s">
        <v>289</v>
      </c>
      <c r="E10" s="75">
        <f>Rsb_/gamma_oil_</f>
        <v>106.66666666666667</v>
      </c>
      <c r="F10" s="74" t="s">
        <v>290</v>
      </c>
    </row>
    <row r="11" spans="1:10" ht="18" outlineLevel="1" x14ac:dyDescent="0.35">
      <c r="B11" s="76" t="s">
        <v>331</v>
      </c>
      <c r="C11" s="54">
        <v>150</v>
      </c>
      <c r="D11" s="53" t="s">
        <v>291</v>
      </c>
      <c r="E11" s="53"/>
      <c r="F11" s="53"/>
    </row>
    <row r="12" spans="1:10" ht="18" outlineLevel="1" x14ac:dyDescent="0.35">
      <c r="B12" s="76" t="s">
        <v>332</v>
      </c>
      <c r="C12" s="54">
        <v>120</v>
      </c>
      <c r="D12" s="53" t="s">
        <v>292</v>
      </c>
      <c r="E12" s="53"/>
      <c r="F12" s="53"/>
    </row>
    <row r="13" spans="1:10" ht="18" outlineLevel="1" x14ac:dyDescent="0.35">
      <c r="B13" s="78" t="s">
        <v>333</v>
      </c>
      <c r="C13" s="54">
        <v>1.2</v>
      </c>
      <c r="D13" s="53" t="s">
        <v>289</v>
      </c>
      <c r="E13" s="53"/>
      <c r="F13" s="53"/>
    </row>
    <row r="14" spans="1:10" ht="15.75" outlineLevel="1" x14ac:dyDescent="0.3">
      <c r="B14" s="79" t="s">
        <v>334</v>
      </c>
      <c r="C14" s="54">
        <v>22</v>
      </c>
      <c r="D14" s="53" t="s">
        <v>293</v>
      </c>
      <c r="E14" s="53"/>
      <c r="F14" s="53"/>
    </row>
    <row r="15" spans="1:10" x14ac:dyDescent="0.2">
      <c r="B15" s="55"/>
      <c r="C15" s="56"/>
    </row>
    <row r="16" spans="1:10" x14ac:dyDescent="0.2">
      <c r="A16" s="52" t="s">
        <v>308</v>
      </c>
      <c r="B16" s="55"/>
      <c r="C16" s="56"/>
    </row>
    <row r="17" spans="1:4" ht="15.75" outlineLevel="1" x14ac:dyDescent="0.3">
      <c r="B17" s="78" t="s">
        <v>335</v>
      </c>
      <c r="C17" s="54">
        <v>2000</v>
      </c>
      <c r="D17" s="53" t="s">
        <v>294</v>
      </c>
    </row>
    <row r="18" spans="1:4" ht="15.75" outlineLevel="1" x14ac:dyDescent="0.3">
      <c r="B18" s="78" t="s">
        <v>336</v>
      </c>
      <c r="C18" s="54">
        <v>1500</v>
      </c>
      <c r="D18" s="53" t="s">
        <v>294</v>
      </c>
    </row>
    <row r="19" spans="1:4" ht="15.75" outlineLevel="1" x14ac:dyDescent="0.3">
      <c r="B19" s="78" t="s">
        <v>337</v>
      </c>
      <c r="C19" s="54">
        <v>125</v>
      </c>
      <c r="D19" s="53" t="s">
        <v>295</v>
      </c>
    </row>
    <row r="20" spans="1:4" ht="15.75" outlineLevel="1" x14ac:dyDescent="0.3">
      <c r="B20" s="78" t="s">
        <v>338</v>
      </c>
      <c r="C20" s="54">
        <v>73</v>
      </c>
      <c r="D20" s="53" t="s">
        <v>295</v>
      </c>
    </row>
    <row r="21" spans="1:4" ht="15.75" outlineLevel="1" x14ac:dyDescent="0.3">
      <c r="B21" s="78" t="s">
        <v>339</v>
      </c>
      <c r="C21" s="54">
        <v>62</v>
      </c>
      <c r="D21" s="53" t="s">
        <v>295</v>
      </c>
    </row>
    <row r="22" spans="1:4" ht="15.75" outlineLevel="1" x14ac:dyDescent="0.3">
      <c r="B22" s="78" t="s">
        <v>340</v>
      </c>
      <c r="C22" s="54">
        <v>100</v>
      </c>
      <c r="D22" s="53" t="s">
        <v>295</v>
      </c>
    </row>
    <row r="23" spans="1:4" ht="15.75" outlineLevel="1" x14ac:dyDescent="0.3">
      <c r="B23" s="78" t="s">
        <v>341</v>
      </c>
      <c r="C23" s="54">
        <v>20</v>
      </c>
      <c r="D23" s="53" t="s">
        <v>291</v>
      </c>
    </row>
    <row r="24" spans="1:4" ht="15.75" outlineLevel="1" x14ac:dyDescent="0.3">
      <c r="B24" s="78" t="s">
        <v>342</v>
      </c>
      <c r="C24" s="54">
        <v>80</v>
      </c>
      <c r="D24" s="53" t="s">
        <v>291</v>
      </c>
    </row>
    <row r="25" spans="1:4" ht="15.75" outlineLevel="1" x14ac:dyDescent="0.3">
      <c r="B25" s="78" t="s">
        <v>343</v>
      </c>
      <c r="C25" s="54">
        <v>80</v>
      </c>
      <c r="D25" s="53" t="s">
        <v>292</v>
      </c>
    </row>
    <row r="26" spans="1:4" ht="15.75" outlineLevel="1" x14ac:dyDescent="0.3">
      <c r="B26" s="79" t="s">
        <v>344</v>
      </c>
      <c r="C26" s="54">
        <v>70</v>
      </c>
      <c r="D26" s="53" t="s">
        <v>291</v>
      </c>
    </row>
    <row r="27" spans="1:4" ht="15.75" outlineLevel="1" x14ac:dyDescent="0.3">
      <c r="B27" s="79" t="s">
        <v>345</v>
      </c>
      <c r="C27" s="54">
        <v>50</v>
      </c>
      <c r="D27" s="53" t="s">
        <v>296</v>
      </c>
    </row>
    <row r="28" spans="1:4" ht="15.75" outlineLevel="1" x14ac:dyDescent="0.3">
      <c r="B28" s="78" t="s">
        <v>346</v>
      </c>
      <c r="C28" s="54">
        <v>150</v>
      </c>
      <c r="D28" s="53" t="s">
        <v>291</v>
      </c>
    </row>
    <row r="30" spans="1:4" x14ac:dyDescent="0.2">
      <c r="A30" s="52" t="s">
        <v>309</v>
      </c>
    </row>
    <row r="31" spans="1:4" ht="15.75" outlineLevel="1" x14ac:dyDescent="0.3">
      <c r="B31" s="76" t="s">
        <v>347</v>
      </c>
      <c r="C31" s="54">
        <v>80</v>
      </c>
      <c r="D31" s="53" t="s">
        <v>296</v>
      </c>
    </row>
    <row r="32" spans="1:4" ht="15.75" outlineLevel="1" x14ac:dyDescent="0.3">
      <c r="B32" s="76" t="s">
        <v>348</v>
      </c>
      <c r="C32" s="54">
        <v>2000</v>
      </c>
      <c r="D32" s="53" t="s">
        <v>297</v>
      </c>
    </row>
    <row r="33" spans="1:4" ht="15.75" outlineLevel="1" x14ac:dyDescent="0.3">
      <c r="B33" s="76" t="s">
        <v>349</v>
      </c>
      <c r="C33" s="54">
        <v>50</v>
      </c>
      <c r="D33" s="53" t="s">
        <v>298</v>
      </c>
    </row>
    <row r="34" spans="1:4" outlineLevel="1" x14ac:dyDescent="0.2">
      <c r="B34" s="76" t="s">
        <v>350</v>
      </c>
      <c r="C34" s="76">
        <f>[1]!ESP_IDbyRate(Q_ESP_)</f>
        <v>1006</v>
      </c>
      <c r="D34" s="53"/>
    </row>
    <row r="35" spans="1:4" outlineLevel="1" x14ac:dyDescent="0.2">
      <c r="B35" s="76" t="s">
        <v>351</v>
      </c>
      <c r="C35" s="76" t="str">
        <f>[1]!ESP_name(C34)</f>
        <v>ВНН5-80</v>
      </c>
      <c r="D35" s="53"/>
    </row>
    <row r="36" spans="1:4" ht="15.75" outlineLevel="1" x14ac:dyDescent="0.3">
      <c r="B36" s="76" t="s">
        <v>352</v>
      </c>
      <c r="C36" s="76">
        <f>[1]!ESP_maxRate_m3day(Freq_,PumpID_)*1</f>
        <v>175</v>
      </c>
      <c r="D36" s="53"/>
    </row>
    <row r="37" spans="1:4" outlineLevel="1" x14ac:dyDescent="0.2">
      <c r="B37" s="76" t="s">
        <v>353</v>
      </c>
      <c r="C37" s="76">
        <f>INT(Head_ESP_/[1]!ESP_head_m(Q_ESP_,1,,PumpID_))</f>
        <v>334</v>
      </c>
      <c r="D37" s="53" t="s">
        <v>299</v>
      </c>
    </row>
    <row r="38" spans="1:4" ht="15.75" outlineLevel="1" x14ac:dyDescent="0.3">
      <c r="B38" s="76" t="s">
        <v>354</v>
      </c>
      <c r="C38" s="57">
        <v>0.5</v>
      </c>
      <c r="D38" s="53"/>
    </row>
    <row r="39" spans="1:4" x14ac:dyDescent="0.2">
      <c r="A39" s="52" t="s">
        <v>310</v>
      </c>
    </row>
    <row r="40" spans="1:4" ht="15.75" x14ac:dyDescent="0.3">
      <c r="B40" s="82" t="s">
        <v>355</v>
      </c>
      <c r="C40" s="54">
        <v>250</v>
      </c>
      <c r="D40" s="53" t="s">
        <v>291</v>
      </c>
    </row>
    <row r="41" spans="1:4" x14ac:dyDescent="0.2">
      <c r="B41" s="82" t="s">
        <v>356</v>
      </c>
      <c r="C41" s="83"/>
      <c r="D41" s="53" t="s">
        <v>300</v>
      </c>
    </row>
    <row r="42" spans="1:4" ht="15.75" x14ac:dyDescent="0.3">
      <c r="B42" s="82" t="s">
        <v>357</v>
      </c>
      <c r="C42" s="54">
        <v>3</v>
      </c>
      <c r="D42" s="53" t="s">
        <v>301</v>
      </c>
    </row>
    <row r="44" spans="1:4" x14ac:dyDescent="0.2">
      <c r="B44" s="76" t="s">
        <v>302</v>
      </c>
      <c r="C44" s="54">
        <v>20</v>
      </c>
      <c r="D44" s="53"/>
    </row>
    <row r="47" spans="1:4" outlineLevel="1" x14ac:dyDescent="0.2"/>
    <row r="48" spans="1:4" x14ac:dyDescent="0.2">
      <c r="A48" t="s">
        <v>325</v>
      </c>
    </row>
    <row r="49" spans="1:15" outlineLevel="1" x14ac:dyDescent="0.2">
      <c r="A49" t="s">
        <v>314</v>
      </c>
    </row>
    <row r="50" spans="1:15" outlineLevel="1" x14ac:dyDescent="0.2"/>
    <row r="51" spans="1:15" outlineLevel="1" x14ac:dyDescent="0.2">
      <c r="C51" t="s">
        <v>315</v>
      </c>
      <c r="D51" s="60">
        <v>0</v>
      </c>
    </row>
    <row r="52" spans="1:15" outlineLevel="1" x14ac:dyDescent="0.2"/>
    <row r="53" spans="1:15" ht="51" outlineLevel="1" x14ac:dyDescent="0.2">
      <c r="C53" s="61" t="s">
        <v>304</v>
      </c>
      <c r="D53" s="61" t="s">
        <v>303</v>
      </c>
      <c r="E53" s="62"/>
      <c r="F53" s="62" t="s">
        <v>313</v>
      </c>
      <c r="G53" s="62" t="s">
        <v>323</v>
      </c>
      <c r="H53" s="62" t="s">
        <v>312</v>
      </c>
      <c r="I53" s="62" t="s">
        <v>311</v>
      </c>
      <c r="J53" s="62" t="s">
        <v>316</v>
      </c>
      <c r="K53" s="62" t="s">
        <v>315</v>
      </c>
      <c r="L53" s="62" t="s">
        <v>317</v>
      </c>
      <c r="N53" s="62" t="s">
        <v>318</v>
      </c>
      <c r="O53" s="62" t="s">
        <v>319</v>
      </c>
    </row>
    <row r="54" spans="1:15" outlineLevel="1" x14ac:dyDescent="0.2">
      <c r="C54" s="63">
        <v>0</v>
      </c>
      <c r="D54" s="63">
        <f t="shared" ref="D54:D73" si="0">D55-Tgrad*(C55-C54)/100</f>
        <v>60</v>
      </c>
      <c r="F54" s="58"/>
      <c r="I54" s="58"/>
      <c r="J54" s="64">
        <f>Pbuf_</f>
        <v>20</v>
      </c>
      <c r="N54" s="58"/>
      <c r="O54" s="58"/>
    </row>
    <row r="55" spans="1:15" outlineLevel="1" x14ac:dyDescent="0.2">
      <c r="C55" s="63">
        <f t="shared" ref="C55:C74" si="1">C54+Hmes_/N_</f>
        <v>100</v>
      </c>
      <c r="D55" s="63">
        <f t="shared" si="0"/>
        <v>63</v>
      </c>
      <c r="F55" s="58"/>
      <c r="I55" s="58"/>
      <c r="J55" s="68"/>
      <c r="N55" s="58"/>
      <c r="O55" s="58"/>
    </row>
    <row r="56" spans="1:15" outlineLevel="1" x14ac:dyDescent="0.2">
      <c r="C56" s="63">
        <f t="shared" si="1"/>
        <v>200</v>
      </c>
      <c r="D56" s="63">
        <f t="shared" si="0"/>
        <v>66</v>
      </c>
      <c r="F56" s="58"/>
      <c r="I56" s="58"/>
      <c r="J56" s="68"/>
      <c r="N56" s="58"/>
      <c r="O56" s="58"/>
    </row>
    <row r="57" spans="1:15" outlineLevel="1" x14ac:dyDescent="0.2">
      <c r="C57" s="63">
        <f t="shared" si="1"/>
        <v>300</v>
      </c>
      <c r="D57" s="63">
        <f t="shared" si="0"/>
        <v>69</v>
      </c>
      <c r="F57" s="58"/>
      <c r="I57" s="58"/>
      <c r="J57" s="68"/>
      <c r="N57" s="58"/>
      <c r="O57" s="58"/>
    </row>
    <row r="58" spans="1:15" outlineLevel="1" x14ac:dyDescent="0.2">
      <c r="C58" s="63">
        <f t="shared" si="1"/>
        <v>400</v>
      </c>
      <c r="D58" s="63">
        <f t="shared" si="0"/>
        <v>72</v>
      </c>
      <c r="F58" s="58"/>
      <c r="I58" s="58"/>
      <c r="J58" s="68"/>
      <c r="N58" s="58"/>
      <c r="O58" s="58"/>
    </row>
    <row r="59" spans="1:15" outlineLevel="1" x14ac:dyDescent="0.2">
      <c r="C59" s="63">
        <f t="shared" si="1"/>
        <v>500</v>
      </c>
      <c r="D59" s="63">
        <f t="shared" si="0"/>
        <v>75</v>
      </c>
      <c r="F59" s="58"/>
      <c r="I59" s="58"/>
      <c r="J59" s="68"/>
      <c r="N59" s="58"/>
      <c r="O59" s="58"/>
    </row>
    <row r="60" spans="1:15" outlineLevel="1" x14ac:dyDescent="0.2">
      <c r="C60" s="63">
        <f t="shared" si="1"/>
        <v>600</v>
      </c>
      <c r="D60" s="63">
        <f t="shared" si="0"/>
        <v>78</v>
      </c>
      <c r="F60" s="58"/>
      <c r="I60" s="58"/>
      <c r="J60" s="68"/>
      <c r="N60" s="58"/>
      <c r="O60" s="58"/>
    </row>
    <row r="61" spans="1:15" outlineLevel="1" x14ac:dyDescent="0.2">
      <c r="C61" s="63">
        <f t="shared" si="1"/>
        <v>700</v>
      </c>
      <c r="D61" s="63">
        <f t="shared" si="0"/>
        <v>81</v>
      </c>
      <c r="F61" s="58"/>
      <c r="I61" s="58"/>
      <c r="J61" s="68"/>
      <c r="N61" s="58"/>
      <c r="O61" s="58"/>
    </row>
    <row r="62" spans="1:15" outlineLevel="1" x14ac:dyDescent="0.2">
      <c r="C62" s="63">
        <f t="shared" si="1"/>
        <v>800</v>
      </c>
      <c r="D62" s="63">
        <f t="shared" si="0"/>
        <v>84</v>
      </c>
      <c r="F62" s="58"/>
      <c r="I62" s="58"/>
      <c r="J62" s="68"/>
      <c r="N62" s="58"/>
      <c r="O62" s="58"/>
    </row>
    <row r="63" spans="1:15" outlineLevel="1" x14ac:dyDescent="0.2">
      <c r="C63" s="63">
        <f t="shared" si="1"/>
        <v>900</v>
      </c>
      <c r="D63" s="63">
        <f t="shared" si="0"/>
        <v>87</v>
      </c>
      <c r="F63" s="58"/>
      <c r="I63" s="58"/>
      <c r="J63" s="68"/>
      <c r="N63" s="58"/>
      <c r="O63" s="58"/>
    </row>
    <row r="64" spans="1:15" outlineLevel="1" x14ac:dyDescent="0.2">
      <c r="C64" s="63">
        <f t="shared" si="1"/>
        <v>1000</v>
      </c>
      <c r="D64" s="63">
        <f t="shared" si="0"/>
        <v>90</v>
      </c>
      <c r="F64" s="58"/>
      <c r="I64" s="58"/>
      <c r="J64" s="68"/>
      <c r="N64" s="58"/>
      <c r="O64" s="58"/>
    </row>
    <row r="65" spans="1:15" outlineLevel="1" x14ac:dyDescent="0.2">
      <c r="C65" s="63">
        <f t="shared" si="1"/>
        <v>1100</v>
      </c>
      <c r="D65" s="63">
        <f t="shared" si="0"/>
        <v>93</v>
      </c>
      <c r="F65" s="58"/>
      <c r="I65" s="58"/>
      <c r="J65" s="68"/>
      <c r="N65" s="58"/>
      <c r="O65" s="58"/>
    </row>
    <row r="66" spans="1:15" outlineLevel="1" x14ac:dyDescent="0.2">
      <c r="C66" s="63">
        <f t="shared" si="1"/>
        <v>1200</v>
      </c>
      <c r="D66" s="63">
        <f t="shared" si="0"/>
        <v>96</v>
      </c>
      <c r="F66" s="58"/>
      <c r="I66" s="58"/>
      <c r="J66" s="68"/>
      <c r="N66" s="58"/>
      <c r="O66" s="58"/>
    </row>
    <row r="67" spans="1:15" outlineLevel="1" x14ac:dyDescent="0.2">
      <c r="C67" s="63">
        <f t="shared" si="1"/>
        <v>1300</v>
      </c>
      <c r="D67" s="63">
        <f t="shared" si="0"/>
        <v>99</v>
      </c>
      <c r="F67" s="58"/>
      <c r="I67" s="58"/>
      <c r="J67" s="68"/>
      <c r="N67" s="58"/>
      <c r="O67" s="58"/>
    </row>
    <row r="68" spans="1:15" outlineLevel="1" x14ac:dyDescent="0.2">
      <c r="C68" s="63">
        <f t="shared" si="1"/>
        <v>1400</v>
      </c>
      <c r="D68" s="63">
        <f t="shared" si="0"/>
        <v>102</v>
      </c>
      <c r="F68" s="58"/>
      <c r="I68" s="58"/>
      <c r="J68" s="68"/>
      <c r="N68" s="58"/>
      <c r="O68" s="58"/>
    </row>
    <row r="69" spans="1:15" outlineLevel="1" x14ac:dyDescent="0.2">
      <c r="B69" t="s">
        <v>320</v>
      </c>
      <c r="C69" s="63">
        <f t="shared" si="1"/>
        <v>1500</v>
      </c>
      <c r="D69" s="63">
        <f t="shared" si="0"/>
        <v>105</v>
      </c>
      <c r="F69" s="68"/>
      <c r="G69" s="70"/>
      <c r="H69" s="70"/>
      <c r="I69" s="71"/>
      <c r="J69" s="68"/>
      <c r="K69" s="65">
        <v>0.47499999999999998</v>
      </c>
      <c r="L69" s="70"/>
      <c r="N69" s="69">
        <f>L69+F69</f>
        <v>0</v>
      </c>
      <c r="O69" s="65">
        <f>F69</f>
        <v>0</v>
      </c>
    </row>
    <row r="70" spans="1:15" outlineLevel="1" x14ac:dyDescent="0.2">
      <c r="C70" s="63">
        <f t="shared" si="1"/>
        <v>1600</v>
      </c>
      <c r="D70" s="63">
        <f t="shared" si="0"/>
        <v>108</v>
      </c>
      <c r="E70" s="58"/>
      <c r="F70" s="68"/>
      <c r="I70" s="58"/>
      <c r="J70" s="58"/>
    </row>
    <row r="71" spans="1:15" outlineLevel="1" x14ac:dyDescent="0.2">
      <c r="C71" s="63">
        <f t="shared" si="1"/>
        <v>1700</v>
      </c>
      <c r="D71" s="63">
        <f t="shared" si="0"/>
        <v>111</v>
      </c>
      <c r="E71" s="58"/>
      <c r="F71" s="68"/>
      <c r="I71" s="58"/>
      <c r="J71" s="58"/>
    </row>
    <row r="72" spans="1:15" outlineLevel="1" x14ac:dyDescent="0.2">
      <c r="C72" s="63">
        <f t="shared" si="1"/>
        <v>1800</v>
      </c>
      <c r="D72" s="63">
        <f t="shared" si="0"/>
        <v>114</v>
      </c>
      <c r="E72" s="58"/>
      <c r="F72" s="68"/>
      <c r="I72" s="58"/>
      <c r="J72" s="58"/>
    </row>
    <row r="73" spans="1:15" outlineLevel="1" x14ac:dyDescent="0.2">
      <c r="C73" s="63">
        <f t="shared" si="1"/>
        <v>1900</v>
      </c>
      <c r="D73" s="63">
        <f t="shared" si="0"/>
        <v>117</v>
      </c>
      <c r="E73" s="58"/>
      <c r="F73" s="68"/>
      <c r="I73" s="58"/>
      <c r="J73" s="58"/>
    </row>
    <row r="74" spans="1:15" outlineLevel="1" x14ac:dyDescent="0.2">
      <c r="C74" s="63">
        <f t="shared" si="1"/>
        <v>2000</v>
      </c>
      <c r="D74" s="63">
        <f>Tres_</f>
        <v>120</v>
      </c>
      <c r="E74" s="58"/>
      <c r="F74" s="66">
        <f>Pwf_</f>
        <v>70</v>
      </c>
      <c r="I74" s="58"/>
      <c r="J74" s="58"/>
    </row>
    <row r="75" spans="1:15" outlineLevel="1" x14ac:dyDescent="0.2"/>
    <row r="76" spans="1:15" outlineLevel="1" x14ac:dyDescent="0.2"/>
    <row r="77" spans="1:15" outlineLevel="1" x14ac:dyDescent="0.2"/>
    <row r="78" spans="1:15" outlineLevel="1" x14ac:dyDescent="0.2"/>
    <row r="79" spans="1:15" outlineLevel="1" x14ac:dyDescent="0.2"/>
    <row r="80" spans="1:15" x14ac:dyDescent="0.2">
      <c r="A80" t="s">
        <v>324</v>
      </c>
    </row>
    <row r="81" spans="1:13" outlineLevel="1" x14ac:dyDescent="0.2">
      <c r="A81" t="s">
        <v>321</v>
      </c>
    </row>
    <row r="82" spans="1:13" outlineLevel="1" x14ac:dyDescent="0.2"/>
    <row r="83" spans="1:13" outlineLevel="1" x14ac:dyDescent="0.2">
      <c r="C83" t="s">
        <v>322</v>
      </c>
      <c r="D83" s="60">
        <v>62</v>
      </c>
    </row>
    <row r="84" spans="1:13" outlineLevel="1" x14ac:dyDescent="0.2">
      <c r="C84" t="s">
        <v>15</v>
      </c>
      <c r="D84" s="67"/>
    </row>
    <row r="85" spans="1:13" outlineLevel="1" x14ac:dyDescent="0.2">
      <c r="C85" t="s">
        <v>172</v>
      </c>
      <c r="D85" s="60">
        <v>55</v>
      </c>
    </row>
    <row r="86" spans="1:13" outlineLevel="1" x14ac:dyDescent="0.2"/>
    <row r="87" spans="1:13" outlineLevel="1" x14ac:dyDescent="0.2"/>
    <row r="88" spans="1:13" ht="51" outlineLevel="1" x14ac:dyDescent="0.2">
      <c r="C88" s="61" t="s">
        <v>304</v>
      </c>
      <c r="D88" s="61" t="s">
        <v>303</v>
      </c>
      <c r="E88" s="62"/>
      <c r="F88" s="62" t="s">
        <v>313</v>
      </c>
      <c r="G88" s="62" t="s">
        <v>323</v>
      </c>
      <c r="H88" s="62" t="s">
        <v>312</v>
      </c>
      <c r="I88" s="62" t="s">
        <v>317</v>
      </c>
      <c r="J88" s="62" t="s">
        <v>311</v>
      </c>
      <c r="K88" s="62" t="s">
        <v>318</v>
      </c>
      <c r="L88" s="62"/>
      <c r="M88" s="62" t="s">
        <v>319</v>
      </c>
    </row>
    <row r="89" spans="1:13" outlineLevel="1" x14ac:dyDescent="0.2">
      <c r="C89" s="63">
        <v>0</v>
      </c>
      <c r="D89" s="63">
        <f t="shared" ref="D89:D108" si="2">D90-Tgrad*(C90-C89)/100</f>
        <v>60</v>
      </c>
      <c r="E89" s="58"/>
      <c r="F89" s="58"/>
      <c r="K89" s="68"/>
      <c r="L89" s="58"/>
      <c r="M89" s="58"/>
    </row>
    <row r="90" spans="1:13" outlineLevel="1" x14ac:dyDescent="0.2">
      <c r="C90" s="63">
        <f t="shared" ref="C90:C109" si="3">C89+Hmes_/N_</f>
        <v>100</v>
      </c>
      <c r="D90" s="63">
        <f t="shared" si="2"/>
        <v>63</v>
      </c>
      <c r="E90" s="58"/>
      <c r="F90" s="58"/>
      <c r="K90" s="68"/>
      <c r="L90" s="58"/>
      <c r="M90" s="58"/>
    </row>
    <row r="91" spans="1:13" outlineLevel="1" x14ac:dyDescent="0.2">
      <c r="C91" s="63">
        <f t="shared" si="3"/>
        <v>200</v>
      </c>
      <c r="D91" s="63">
        <f t="shared" si="2"/>
        <v>66</v>
      </c>
      <c r="E91" s="58"/>
      <c r="F91" s="58"/>
      <c r="K91" s="68"/>
      <c r="L91" s="58"/>
      <c r="M91" s="58"/>
    </row>
    <row r="92" spans="1:13" outlineLevel="1" x14ac:dyDescent="0.2">
      <c r="C92" s="63">
        <f t="shared" si="3"/>
        <v>300</v>
      </c>
      <c r="D92" s="63">
        <f t="shared" si="2"/>
        <v>69</v>
      </c>
      <c r="E92" s="58"/>
      <c r="F92" s="58"/>
      <c r="K92" s="68"/>
      <c r="L92" s="58"/>
      <c r="M92" s="58"/>
    </row>
    <row r="93" spans="1:13" outlineLevel="1" x14ac:dyDescent="0.2">
      <c r="C93" s="63">
        <f t="shared" si="3"/>
        <v>400</v>
      </c>
      <c r="D93" s="63">
        <f t="shared" si="2"/>
        <v>72</v>
      </c>
      <c r="E93" s="58"/>
      <c r="F93" s="58"/>
      <c r="K93" s="68"/>
      <c r="L93" s="58"/>
      <c r="M93" s="58"/>
    </row>
    <row r="94" spans="1:13" outlineLevel="1" x14ac:dyDescent="0.2">
      <c r="C94" s="63">
        <f t="shared" si="3"/>
        <v>500</v>
      </c>
      <c r="D94" s="63">
        <f t="shared" si="2"/>
        <v>75</v>
      </c>
      <c r="E94" s="58"/>
      <c r="F94" s="58"/>
      <c r="K94" s="68"/>
      <c r="L94" s="58"/>
      <c r="M94" s="58"/>
    </row>
    <row r="95" spans="1:13" outlineLevel="1" x14ac:dyDescent="0.2">
      <c r="C95" s="63">
        <f t="shared" si="3"/>
        <v>600</v>
      </c>
      <c r="D95" s="63">
        <f t="shared" si="2"/>
        <v>78</v>
      </c>
      <c r="E95" s="58"/>
      <c r="F95" s="58"/>
      <c r="K95" s="68"/>
      <c r="L95" s="58"/>
      <c r="M95" s="58"/>
    </row>
    <row r="96" spans="1:13" outlineLevel="1" x14ac:dyDescent="0.2">
      <c r="C96" s="63">
        <f t="shared" si="3"/>
        <v>700</v>
      </c>
      <c r="D96" s="63">
        <f t="shared" si="2"/>
        <v>81</v>
      </c>
      <c r="E96" s="58"/>
      <c r="F96" s="58"/>
      <c r="K96" s="68"/>
      <c r="L96" s="58"/>
      <c r="M96" s="58"/>
    </row>
    <row r="97" spans="2:13" outlineLevel="1" x14ac:dyDescent="0.2">
      <c r="C97" s="63">
        <f t="shared" si="3"/>
        <v>800</v>
      </c>
      <c r="D97" s="63">
        <f t="shared" si="2"/>
        <v>84</v>
      </c>
      <c r="E97" s="58"/>
      <c r="F97" s="58"/>
      <c r="K97" s="68"/>
      <c r="L97" s="58"/>
      <c r="M97" s="58"/>
    </row>
    <row r="98" spans="2:13" outlineLevel="1" x14ac:dyDescent="0.2">
      <c r="C98" s="63">
        <f t="shared" si="3"/>
        <v>900</v>
      </c>
      <c r="D98" s="63">
        <f t="shared" si="2"/>
        <v>87</v>
      </c>
      <c r="E98" s="58"/>
      <c r="F98" s="58"/>
      <c r="K98" s="68"/>
      <c r="L98" s="58"/>
      <c r="M98" s="58"/>
    </row>
    <row r="99" spans="2:13" outlineLevel="1" x14ac:dyDescent="0.2">
      <c r="C99" s="63">
        <f t="shared" si="3"/>
        <v>1000</v>
      </c>
      <c r="D99" s="63">
        <f t="shared" si="2"/>
        <v>90</v>
      </c>
      <c r="E99" s="58"/>
      <c r="F99" s="58"/>
      <c r="K99" s="68"/>
      <c r="L99" s="58"/>
      <c r="M99" s="58"/>
    </row>
    <row r="100" spans="2:13" outlineLevel="1" x14ac:dyDescent="0.2">
      <c r="C100" s="63">
        <f t="shared" si="3"/>
        <v>1100</v>
      </c>
      <c r="D100" s="63">
        <f t="shared" si="2"/>
        <v>93</v>
      </c>
      <c r="E100" s="58"/>
      <c r="F100" s="58"/>
      <c r="K100" s="68"/>
      <c r="L100" s="58"/>
      <c r="M100" s="58"/>
    </row>
    <row r="101" spans="2:13" outlineLevel="1" x14ac:dyDescent="0.2">
      <c r="C101" s="63">
        <f t="shared" si="3"/>
        <v>1200</v>
      </c>
      <c r="D101" s="63">
        <f t="shared" si="2"/>
        <v>96</v>
      </c>
      <c r="E101" s="58"/>
      <c r="F101" s="58"/>
      <c r="K101" s="68"/>
      <c r="L101" s="58"/>
      <c r="M101" s="58"/>
    </row>
    <row r="102" spans="2:13" outlineLevel="1" x14ac:dyDescent="0.2">
      <c r="C102" s="63">
        <f t="shared" si="3"/>
        <v>1300</v>
      </c>
      <c r="D102" s="63">
        <f t="shared" si="2"/>
        <v>99</v>
      </c>
      <c r="E102" s="58"/>
      <c r="F102" s="58"/>
      <c r="K102" s="68"/>
      <c r="L102" s="58"/>
      <c r="M102" s="58"/>
    </row>
    <row r="103" spans="2:13" outlineLevel="1" x14ac:dyDescent="0.2">
      <c r="C103" s="63">
        <f t="shared" si="3"/>
        <v>1400</v>
      </c>
      <c r="D103" s="63">
        <f t="shared" si="2"/>
        <v>102</v>
      </c>
      <c r="E103" s="58"/>
      <c r="F103" s="58"/>
      <c r="K103" s="68"/>
      <c r="L103" s="58"/>
      <c r="M103" s="58"/>
    </row>
    <row r="104" spans="2:13" outlineLevel="1" x14ac:dyDescent="0.2">
      <c r="B104" t="s">
        <v>320</v>
      </c>
      <c r="C104" s="63">
        <f t="shared" si="3"/>
        <v>1500</v>
      </c>
      <c r="D104" s="63">
        <f t="shared" si="2"/>
        <v>105</v>
      </c>
      <c r="E104" s="58"/>
      <c r="F104" s="68"/>
      <c r="G104" s="68"/>
      <c r="H104" s="70"/>
      <c r="I104" s="70"/>
      <c r="J104" s="70"/>
      <c r="K104" s="72">
        <f>I104+F104</f>
        <v>0</v>
      </c>
      <c r="L104" s="58"/>
      <c r="M104" s="68">
        <f>F104</f>
        <v>0</v>
      </c>
    </row>
    <row r="105" spans="2:13" outlineLevel="1" x14ac:dyDescent="0.2">
      <c r="C105" s="63">
        <f t="shared" si="3"/>
        <v>1600</v>
      </c>
      <c r="D105" s="63">
        <f t="shared" si="2"/>
        <v>108</v>
      </c>
      <c r="E105" s="58"/>
      <c r="F105" s="68"/>
      <c r="G105" s="58"/>
      <c r="L105" s="58"/>
    </row>
    <row r="106" spans="2:13" outlineLevel="1" x14ac:dyDescent="0.2">
      <c r="C106" s="63">
        <f t="shared" si="3"/>
        <v>1700</v>
      </c>
      <c r="D106" s="63">
        <f t="shared" si="2"/>
        <v>111</v>
      </c>
      <c r="E106" s="58"/>
      <c r="F106" s="68"/>
      <c r="L106" s="58"/>
    </row>
    <row r="107" spans="2:13" outlineLevel="1" x14ac:dyDescent="0.2">
      <c r="C107" s="63">
        <f t="shared" si="3"/>
        <v>1800</v>
      </c>
      <c r="D107" s="63">
        <f t="shared" si="2"/>
        <v>114</v>
      </c>
      <c r="E107" s="58"/>
      <c r="F107" s="68"/>
      <c r="L107" s="58"/>
    </row>
    <row r="108" spans="2:13" outlineLevel="1" x14ac:dyDescent="0.2">
      <c r="C108" s="63">
        <f t="shared" si="3"/>
        <v>1900</v>
      </c>
      <c r="D108" s="63">
        <f t="shared" si="2"/>
        <v>117</v>
      </c>
      <c r="E108" s="58"/>
      <c r="F108" s="68"/>
      <c r="L108" s="58"/>
    </row>
    <row r="109" spans="2:13" outlineLevel="1" x14ac:dyDescent="0.2">
      <c r="C109" s="63">
        <f t="shared" si="3"/>
        <v>2000</v>
      </c>
      <c r="D109" s="63">
        <f>Tres_</f>
        <v>120</v>
      </c>
      <c r="E109" s="58"/>
      <c r="F109" s="66">
        <f>Pwf1_</f>
        <v>62</v>
      </c>
      <c r="L109" s="58"/>
    </row>
    <row r="110" spans="2:13" outlineLevel="1" x14ac:dyDescent="0.2"/>
    <row r="111" spans="2:13" outlineLevel="1" x14ac:dyDescent="0.2"/>
    <row r="171" spans="11:11" x14ac:dyDescent="0.2">
      <c r="K171" t="s">
        <v>305</v>
      </c>
    </row>
    <row r="182" spans="11:11" x14ac:dyDescent="0.2">
      <c r="K182" s="5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4" t="s">
        <v>161</v>
      </c>
      <c r="C2" s="84"/>
      <c r="D2" s="84"/>
      <c r="E2" s="84"/>
      <c r="F2" s="84"/>
      <c r="G2" s="84"/>
      <c r="H2" s="84"/>
      <c r="I2" s="84"/>
      <c r="J2" s="84"/>
      <c r="K2" s="84"/>
      <c r="L2" s="84" t="s">
        <v>162</v>
      </c>
      <c r="M2" s="84"/>
      <c r="N2" s="84"/>
      <c r="O2" s="84"/>
      <c r="V2" s="85" t="s">
        <v>163</v>
      </c>
      <c r="W2" s="85"/>
      <c r="X2" s="85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13" t="s">
        <v>23</v>
      </c>
      <c r="K1" s="114"/>
      <c r="L1" s="118">
        <f>AV7-1</f>
        <v>-1</v>
      </c>
      <c r="M1" s="11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5" t="s">
        <v>24</v>
      </c>
      <c r="K2" s="116"/>
      <c r="L2" s="91">
        <f>AY11-1</f>
        <v>-1</v>
      </c>
      <c r="M2" s="117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0" t="s">
        <v>21</v>
      </c>
      <c r="C4" s="91"/>
      <c r="D4" s="92"/>
    </row>
    <row r="5" spans="1:20" x14ac:dyDescent="0.2">
      <c r="A5" s="2" t="s">
        <v>3</v>
      </c>
      <c r="B5" s="93">
        <v>1</v>
      </c>
      <c r="C5" s="94"/>
      <c r="D5" s="95"/>
    </row>
    <row r="6" spans="1:20" ht="13.5" thickBot="1" x14ac:dyDescent="0.25">
      <c r="A6" s="3" t="s">
        <v>4</v>
      </c>
      <c r="B6" s="96" t="s">
        <v>6</v>
      </c>
      <c r="C6" s="97"/>
      <c r="D6" s="98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9" t="s">
        <v>22</v>
      </c>
      <c r="B8" s="100"/>
      <c r="D8" s="99" t="s">
        <v>70</v>
      </c>
      <c r="E8" s="100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1" t="s">
        <v>12</v>
      </c>
      <c r="B18" s="102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1" t="s">
        <v>5</v>
      </c>
      <c r="B23" s="102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6" t="s">
        <v>7</v>
      </c>
      <c r="B42" s="87"/>
      <c r="C42" s="105" t="s">
        <v>0</v>
      </c>
      <c r="D42" s="106"/>
      <c r="E42" s="106"/>
      <c r="F42" s="106"/>
      <c r="G42" s="106"/>
      <c r="H42" s="107"/>
      <c r="I42" s="108" t="s">
        <v>13</v>
      </c>
      <c r="J42" s="109"/>
      <c r="L42" s="120" t="s">
        <v>26</v>
      </c>
      <c r="M42" s="120"/>
      <c r="N42" s="120" t="s">
        <v>27</v>
      </c>
      <c r="O42" s="120"/>
      <c r="P42" s="120" t="s">
        <v>28</v>
      </c>
      <c r="Q42" s="120"/>
      <c r="R42" s="120" t="s">
        <v>31</v>
      </c>
      <c r="S42" s="120"/>
      <c r="T42" s="120" t="s">
        <v>33</v>
      </c>
      <c r="U42" s="120"/>
      <c r="V42" s="120" t="s">
        <v>79</v>
      </c>
      <c r="W42" s="120"/>
      <c r="X42" s="120" t="s">
        <v>35</v>
      </c>
      <c r="Y42" s="120"/>
      <c r="Z42" s="120" t="s">
        <v>36</v>
      </c>
      <c r="AA42" s="120"/>
      <c r="AB42" s="120" t="s">
        <v>37</v>
      </c>
      <c r="AC42" s="120"/>
      <c r="AD42" s="120" t="s">
        <v>38</v>
      </c>
      <c r="AE42" s="120"/>
      <c r="AF42" s="120" t="s">
        <v>39</v>
      </c>
      <c r="AG42" s="120"/>
      <c r="AH42" s="120" t="s">
        <v>40</v>
      </c>
      <c r="AI42" s="120"/>
      <c r="AJ42" s="120" t="s">
        <v>41</v>
      </c>
      <c r="AK42" s="120"/>
      <c r="AL42" s="120"/>
      <c r="AM42" s="120"/>
      <c r="AN42" s="120"/>
      <c r="AO42" s="120"/>
      <c r="AP42" s="120"/>
      <c r="AQ42" s="120"/>
      <c r="AR42" s="120"/>
      <c r="AS42" s="120"/>
      <c r="AT42" s="22"/>
    </row>
    <row r="43" spans="1:46" ht="13.5" thickBot="1" x14ac:dyDescent="0.25">
      <c r="A43" s="88"/>
      <c r="B43" s="89"/>
      <c r="C43" s="88" t="s">
        <v>69</v>
      </c>
      <c r="D43" s="89"/>
      <c r="E43" s="112"/>
      <c r="F43" s="88" t="s">
        <v>8</v>
      </c>
      <c r="G43" s="89"/>
      <c r="H43" s="112"/>
      <c r="I43" s="110"/>
      <c r="J43" s="111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103" t="s">
        <v>68</v>
      </c>
      <c r="D44" s="104"/>
      <c r="E44" s="9" t="s">
        <v>11</v>
      </c>
      <c r="F44" s="103" t="s">
        <v>68</v>
      </c>
      <c r="G44" s="104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37</vt:i4>
      </vt:variant>
    </vt:vector>
  </HeadingPairs>
  <TitlesOfParts>
    <vt:vector size="4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Упражнение!Freq_</vt:lpstr>
      <vt:lpstr>Упражнение!Freq1_</vt:lpstr>
      <vt:lpstr>Упражнение!gamma_gas_</vt:lpstr>
      <vt:lpstr>Упражнение!gamma_oil_</vt:lpstr>
      <vt:lpstr>gamma_wat</vt:lpstr>
      <vt:lpstr>Упражнение!Head_ESP_</vt:lpstr>
      <vt:lpstr>Упражнение!Hmes_</vt:lpstr>
      <vt:lpstr>Упражнение!Hpump_</vt:lpstr>
      <vt:lpstr>Упражнение!Kdegr_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Упражнение!Pwf1_</vt:lpstr>
      <vt:lpstr>Упражнение!Q_</vt:lpstr>
      <vt:lpstr>Упражнение!Q_ESP_</vt:lpstr>
      <vt:lpstr>Упражнение!Qmax</vt:lpstr>
      <vt:lpstr>Упражнение!Qreal_</vt:lpstr>
      <vt:lpstr>Упражнение!Rp_</vt:lpstr>
      <vt:lpstr>Упражнение!Rsb_</vt:lpstr>
      <vt:lpstr>Упражнение!Tgrad</vt:lpstr>
      <vt:lpstr>Упражнение!Tintake_</vt:lpstr>
      <vt:lpstr>Упражнение!Tres_</vt:lpstr>
      <vt:lpstr>Упражнение!wc_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