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422"/>
  </bookViews>
  <sheets>
    <sheet name="Упражнения" sheetId="108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Упражнения!$C$13</definedName>
    <definedName name="Dtub_" localSheetId="0">Упражнения!$C$18</definedName>
    <definedName name="gamma_gas_" localSheetId="0">Упражнения!$C$8</definedName>
    <definedName name="gamma_oil_" localSheetId="0">Упражнения!$C$7</definedName>
    <definedName name="gamma_wat_">Упражнения!$C$6</definedName>
    <definedName name="Hmes_" localSheetId="0">Упражнения!$C$17</definedName>
    <definedName name="N_" localSheetId="0">Упражнения!$C$26</definedName>
    <definedName name="Pb_" localSheetId="0">Упражнения!$C$11</definedName>
    <definedName name="Pbuf_" localSheetId="0">Упражнения!$C$19</definedName>
    <definedName name="PI_" localSheetId="0">Упражнения!#REF!</definedName>
    <definedName name="PI_1">Упражнения!$B$67</definedName>
    <definedName name="Pres_" localSheetId="0">Упражнения!$C$24</definedName>
    <definedName name="Pwf_1">Упражнения!$B$64</definedName>
    <definedName name="Q_test">Упражнения!$C$17</definedName>
    <definedName name="Qmax_">Упражнения!$F$63</definedName>
    <definedName name="Qtest_">Упражнения!$C$29</definedName>
    <definedName name="Rp_" localSheetId="0">Упражнения!$C$10</definedName>
    <definedName name="Rsb_" localSheetId="0">Упражнения!$C$9</definedName>
    <definedName name="Tgrad" localSheetId="0">Упражнения!$C$23</definedName>
    <definedName name="Tres_" localSheetId="0">Упражнения!$C$12</definedName>
    <definedName name="wc_" localSheetId="0">Упражнения!$C$14</definedName>
    <definedName name="Месторождение_" localSheetId="2">Фонтан!$B$4</definedName>
  </definedNames>
  <calcPr calcId="145621"/>
</workbook>
</file>

<file path=xl/calcChain.xml><?xml version="1.0" encoding="utf-8"?>
<calcChain xmlns="http://schemas.openxmlformats.org/spreadsheetml/2006/main">
  <c r="C39" i="108" l="1"/>
  <c r="E6" i="108" l="1"/>
  <c r="C40" i="108" l="1"/>
  <c r="C41" i="108" s="1"/>
  <c r="C42" i="108" s="1"/>
  <c r="C43" i="108" s="1"/>
  <c r="C44" i="108" s="1"/>
  <c r="C45" i="108" s="1"/>
  <c r="C46" i="108" s="1"/>
  <c r="C47" i="108" s="1"/>
  <c r="C48" i="108" s="1"/>
  <c r="C49" i="108" s="1"/>
  <c r="C50" i="108" s="1"/>
  <c r="C51" i="108" s="1"/>
  <c r="C52" i="108" s="1"/>
  <c r="C53" i="108" s="1"/>
  <c r="C54" i="108" s="1"/>
  <c r="C55" i="108" s="1"/>
  <c r="C56" i="108" s="1"/>
  <c r="C57" i="108" s="1"/>
  <c r="E38" i="108"/>
  <c r="E10" i="108"/>
  <c r="E9" i="108"/>
  <c r="E8" i="108"/>
  <c r="E7" i="108"/>
  <c r="C58" i="108" l="1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J57" i="108"/>
  <c r="D57" i="108" l="1"/>
  <c r="J56" i="108"/>
  <c r="D56" i="108" l="1"/>
  <c r="J55" i="108"/>
  <c r="D55" i="108" l="1"/>
  <c r="J54" i="108"/>
  <c r="D54" i="108" l="1"/>
  <c r="J53" i="108"/>
  <c r="D53" i="108" l="1"/>
  <c r="J52" i="108"/>
  <c r="D52" i="108" l="1"/>
  <c r="J51" i="108"/>
  <c r="D51" i="108" l="1"/>
  <c r="J50" i="108"/>
  <c r="D50" i="108" l="1"/>
  <c r="J49" i="108"/>
  <c r="D49" i="108" l="1"/>
  <c r="J48" i="108"/>
  <c r="D48" i="108" l="1"/>
  <c r="J47" i="108"/>
  <c r="D47" i="108" l="1"/>
  <c r="J46" i="108"/>
  <c r="D46" i="108" l="1"/>
  <c r="J45" i="108"/>
  <c r="D45" i="108" l="1"/>
  <c r="J44" i="108"/>
  <c r="D44" i="108" l="1"/>
  <c r="J43" i="108"/>
  <c r="D43" i="108" l="1"/>
  <c r="J42" i="108"/>
  <c r="D42" i="108" l="1"/>
  <c r="J41" i="108"/>
  <c r="D41" i="108" l="1"/>
  <c r="J40" i="108"/>
  <c r="D40" i="108" l="1"/>
  <c r="J39" i="108"/>
  <c r="D39" i="108" l="1"/>
  <c r="J38" i="108"/>
  <c r="D38" i="108" l="1"/>
  <c r="E39" i="108"/>
  <c r="E40" i="108" l="1"/>
  <c r="E41" i="108" l="1"/>
  <c r="E42" i="108" l="1"/>
  <c r="E43" i="108" l="1"/>
  <c r="E44" i="108" l="1"/>
  <c r="E45" i="108" l="1"/>
  <c r="E46" i="108" l="1"/>
  <c r="E47" i="108" l="1"/>
  <c r="E48" i="108" l="1"/>
  <c r="E49" i="108" l="1"/>
  <c r="E50" i="108" l="1"/>
  <c r="E51" i="108" l="1"/>
  <c r="E52" i="108" l="1"/>
  <c r="E53" i="108" l="1"/>
  <c r="E54" i="108" l="1"/>
  <c r="E55" i="108" l="1"/>
  <c r="E56" i="108" l="1"/>
  <c r="E57" i="108" l="1"/>
  <c r="E58" i="108" l="1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<sst xmlns="http://schemas.openxmlformats.org/spreadsheetml/2006/main" count="2790" uniqueCount="326">
  <si>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</si>
  <si>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</si>
  <si>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</si>
  <si>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</si>
  <si>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</si>
  <si>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</si>
  <si>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</si>
  <si>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</si>
  <si>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</si>
  <si>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</si>
  <si>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</si>
  <si>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</si>
  <si>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</si>
  <si>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</si>
  <si>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</si>
  <si>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</si>
  <si>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</si>
  <si>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</si>
  <si>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</si>
  <si>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</si>
  <si>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</si>
  <si>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</si>
  <si>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</si>
  <si>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</si>
  <si>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</si>
  <si>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</si>
  <si>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</si>
  <si>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</si>
  <si>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</si>
  <si>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</si>
  <si>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</si>
  <si>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</si>
  <si>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</si>
  <si>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</si>
  <si>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</si>
  <si>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</si>
  <si>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</si>
  <si>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</si>
  <si>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</si>
  <si>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</si>
  <si>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</si>
  <si>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</si>
  <si>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</si>
  <si>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</si>
  <si>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</si>
  <si>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</si>
  <si>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</si>
  <si>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</si>
  <si>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</si>
  <si>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</si>
  <si>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</si>
  <si>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</si>
  <si>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</si>
  <si>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</si>
  <si>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</si>
  <si>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</si>
  <si>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</si>
  <si>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</si>
  <si>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</si>
  <si>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</si>
  <si>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</si>
  <si>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</si>
  <si>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</si>
  <si>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</si>
  <si>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</si>
  <si>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</si>
  <si>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</si>
  <si>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</si>
  <si>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</si>
  <si>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</si>
  <si>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</si>
  <si>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</si>
  <si>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</si>
  <si>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</si>
  <si>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</si>
  <si>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</si>
  <si>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</si>
  <si>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</si>
  <si>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</si>
  <si>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</si>
  <si>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</si>
  <si>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</si>
  <si>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</si>
  <si>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</si>
  <si>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</si>
  <si>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</si>
  <si>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</si>
  <si>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</si>
  <si>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</si>
  <si>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</si>
  <si>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</si>
  <si>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</si>
  <si>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</si>
  <si>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</si>
  <si>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</si>
  <si>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</si>
  <si>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</si>
  <si>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</si>
  <si>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</si>
  <si>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</si>
  <si>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</si>
  <si>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</si>
  <si>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</si>
  <si>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</si>
  <si>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</si>
  <si>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</si>
  <si>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</si>
  <si>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</si>
  <si>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</si>
  <si>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</si>
  <si>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</si>
  <si>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</si>
  <si>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</si>
  <si>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</si>
  <si>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</si>
  <si>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</si>
  <si>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</si>
  <si>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</si>
  <si>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</si>
  <si>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</si>
  <si>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</si>
  <si>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</si>
  <si>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</si>
  <si>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</si>
  <si>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</si>
  <si>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</si>
  <si>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</si>
  <si>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</si>
  <si>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</si>
  <si>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</si>
  <si>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</si>
  <si>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</si>
  <si>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</si>
  <si>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</si>
  <si>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</si>
  <si>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</si>
  <si>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</si>
  <si>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</si>
  <si>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</si>
  <si>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</si>
  <si>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</si>
  <si>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</si>
  <si>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</si>
  <si>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</si>
  <si>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</si>
  <si>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</si>
  <si>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</si>
  <si>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</si>
  <si>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</si>
  <si>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</si>
  <si>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</si>
  <si>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</si>
  <si>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</si>
  <si>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</si>
  <si>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</si>
  <si>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</si>
  <si>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</si>
  <si>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</si>
  <si>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</si>
  <si>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</si>
  <si>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</si>
  <si>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</si>
  <si>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</si>
  <si>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</si>
  <si>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</si>
  <si>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</si>
  <si>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</si>
  <si>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</si>
  <si>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</si>
  <si>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</si>
  <si>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</si>
  <si>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</si>
  <si>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</si>
  <si>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</si>
  <si>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</si>
  <si>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</si>
  <si>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</si>
  <si>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</si>
  <si>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</si>
  <si>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</si>
  <si>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</si>
  <si>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</si>
  <si>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</si>
  <si>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</si>
  <si>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</si>
  <si>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</si>
  <si>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</si>
  <si>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</si>
  <si>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</si>
  <si>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</si>
  <si>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</si>
  <si>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</si>
  <si>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</si>
  <si>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</si>
  <si>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</si>
  <si>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</si>
  <si>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</si>
  <si>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</si>
  <si>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</si>
  <si>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</si>
  <si>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</si>
  <si>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</si>
  <si>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</si>
  <si>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</si>
  <si>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</si>
  <si>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</si>
  <si>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</si>
  <si>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</si>
  <si>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</si>
  <si>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</si>
  <si>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</si>
  <si>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</si>
  <si>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</si>
  <si>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</si>
  <si>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</si>
  <si>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</si>
  <si>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</si>
  <si>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</si>
  <si>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</si>
  <si>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</si>
  <si>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</si>
  <si>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</si>
  <si>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</si>
  <si>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</si>
  <si>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</si>
  <si>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</si>
  <si>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</si>
  <si>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</si>
  <si>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</si>
  <si>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</si>
  <si>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</si>
  <si>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</si>
  <si>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</si>
  <si>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</si>
  <si>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</si>
  <si>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</si>
  <si>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</si>
  <si>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</si>
  <si>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</si>
  <si>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</si>
  <si>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</si>
  <si>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</si>
  <si>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</si>
  <si>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</si>
  <si>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</si>
  <si>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</si>
  <si>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</si>
  <si>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</si>
  <si>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</si>
  <si>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</si>
  <si>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</si>
  <si>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</si>
  <si>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</si>
  <si>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</si>
  <si>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</si>
  <si>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</si>
  <si>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</si>
  <si>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</si>
  <si>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</si>
  <si>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</si>
  <si>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</si>
  <si>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</si>
  <si>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</si>
  <si>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</si>
  <si>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</si>
  <si>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</si>
  <si>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</si>
  <si>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</si>
  <si>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</si>
  <si>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</si>
  <si>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</si>
  <si>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</si>
  <si>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</si>
  <si>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</si>
  <si>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</si>
  <si>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</si>
  <si>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</si>
  <si>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</si>
  <si>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</si>
  <si>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</si>
  <si>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</si>
  <si>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</si>
  <si>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</si>
  <si>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</si>
  <si>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</si>
  <si>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</si>
  <si>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</si>
  <si>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</si>
  <si>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</si>
  <si>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</si>
  <si>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</si>
  <si>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</si>
  <si>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</si>
  <si>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</si>
  <si>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</si>
  <si>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</si>
  <si>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</si>
  <si>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>град/100 м</t>
  </si>
  <si>
    <t>N</t>
  </si>
  <si>
    <t>T</t>
  </si>
  <si>
    <t>H</t>
  </si>
  <si>
    <t>Упражнения по курсу "Механизированная добыча нефти"</t>
  </si>
  <si>
    <t>Физико - химические свойства флюида</t>
  </si>
  <si>
    <t>Данные по скважине</t>
  </si>
  <si>
    <t>Пласт</t>
  </si>
  <si>
    <t>Расчет распределения давления в трубе</t>
  </si>
  <si>
    <t>Модель фонтанирующей скважины</t>
  </si>
  <si>
    <t>P сверху вниз</t>
  </si>
  <si>
    <t>P снизу вверх</t>
  </si>
  <si>
    <t>Упражнение 1</t>
  </si>
  <si>
    <t>Измеренное значение дебита</t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</si>
  <si>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</si>
  <si>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</si>
  <si>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</si>
  <si>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</si>
  <si>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</si>
  <si>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</si>
  <si>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</si>
  <si>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</si>
  <si>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f</t>
    </r>
    <r>
      <rPr>
        <vertAlign val="subscript"/>
        <sz val="10"/>
        <rFont val="Arial Cyr"/>
        <charset val="204"/>
      </rPr>
      <t>w</t>
    </r>
  </si>
  <si>
    <r>
      <t>H</t>
    </r>
    <r>
      <rPr>
        <vertAlign val="subscript"/>
        <sz val="10"/>
        <rFont val="Arial Cyr"/>
        <charset val="204"/>
      </rPr>
      <t>mes</t>
    </r>
  </si>
  <si>
    <r>
      <t>D</t>
    </r>
    <r>
      <rPr>
        <vertAlign val="subscript"/>
        <sz val="10"/>
        <rFont val="Arial Cyr"/>
        <charset val="204"/>
      </rPr>
      <t>tub</t>
    </r>
  </si>
  <si>
    <r>
      <t>P</t>
    </r>
    <r>
      <rPr>
        <vertAlign val="subscript"/>
        <sz val="10"/>
        <rFont val="Arial Cyr"/>
        <charset val="204"/>
      </rPr>
      <t>buf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</si>
  <si>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</si>
  <si>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color theme="1"/>
        <rFont val="Arial Cyr"/>
        <charset val="204"/>
      </rPr>
      <t>res</t>
    </r>
  </si>
  <si>
    <r>
      <t>T</t>
    </r>
    <r>
      <rPr>
        <vertAlign val="subscript"/>
        <sz val="10"/>
        <color theme="1"/>
        <rFont val="Arial Cyr"/>
        <charset val="204"/>
      </rPr>
      <t>grad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</si>
</sst>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2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0"/>
      <name val="Arial Cyr"/>
      <charset val="204"/>
    </font>
    <font>
      <sz val="10"/>
      <color theme="2" tint="-0.89999084444715716"/>
      <name val="Arial Cyr"/>
      <charset val="204"/>
    </font>
    <font>
      <sz val="10"/>
      <color theme="1"/>
      <name val="Arial Cyr"/>
      <charset val="204"/>
    </font>
    <font>
      <vertAlign val="subscript"/>
      <sz val="10"/>
      <color theme="1"/>
      <name val="Arial Cyr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19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0" fillId="9" borderId="2" xfId="0" applyFill="1" applyBorder="1" applyAlignment="1">
      <alignment horizontal="center"/>
    </xf>
    <xf numFmtId="2" fontId="0" fillId="0" borderId="0" xfId="0" applyNumberFormat="1"/>
    <xf numFmtId="2" fontId="0" fillId="7" borderId="2" xfId="0" applyNumberFormat="1" applyFill="1" applyBorder="1" applyAlignment="1">
      <alignment horizontal="center"/>
    </xf>
    <xf numFmtId="0" fontId="0" fillId="0" borderId="0" xfId="0" quotePrefix="1"/>
    <xf numFmtId="0" fontId="6" fillId="0" borderId="0" xfId="0" applyFont="1" applyAlignment="1"/>
    <xf numFmtId="0" fontId="0" fillId="0" borderId="2" xfId="0" applyFill="1" applyBorder="1"/>
    <xf numFmtId="0" fontId="0" fillId="0" borderId="0" xfId="0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17" fillId="9" borderId="2" xfId="0" applyFont="1" applyFill="1" applyBorder="1" applyAlignment="1">
      <alignment horizontal="center" wrapText="1"/>
    </xf>
    <xf numFmtId="0" fontId="20" fillId="9" borderId="2" xfId="0" applyFont="1" applyFill="1" applyBorder="1"/>
    <xf numFmtId="0" fontId="15" fillId="9" borderId="2" xfId="0" applyFont="1" applyFill="1" applyBorder="1" applyAlignment="1">
      <alignment horizontal="right"/>
    </xf>
    <xf numFmtId="0" fontId="15" fillId="9" borderId="2" xfId="0" applyFont="1" applyFill="1" applyBorder="1" applyAlignment="1">
      <alignment horizontal="center"/>
    </xf>
    <xf numFmtId="1" fontId="15" fillId="9" borderId="2" xfId="0" applyNumberFormat="1" applyFont="1" applyFill="1" applyBorder="1" applyAlignment="1">
      <alignment horizontal="right"/>
    </xf>
    <xf numFmtId="0" fontId="21" fillId="9" borderId="2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 applyBorder="1"/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</cellXfs>
  <cellStyles count="7">
    <cellStyle name="Iau?iue_AA_1" xfId="1"/>
    <cellStyle name="Гиперссылка" xfId="6" builtinId="8"/>
    <cellStyle name="Обычный" xfId="0" builtinId="0"/>
    <cellStyle name="Обычный 2" xfId="2"/>
    <cellStyle name="Обычный 3" xfId="3"/>
    <cellStyle name="Обычный 3 2" xfId="5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Упражнения!$E$37</c:f>
              <c:strCache>
                <c:ptCount val="1"/>
                <c:pt idx="0">
                  <c:v>P сверху вниз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Упражнения!$E$38:$E$58</c:f>
              <c:numCache>
                <c:formatCode>0.00</c:formatCode>
                <c:ptCount val="21"/>
                <c:pt idx="0">
                  <c:v>20</c:v>
                </c:pt>
                <c:pt idx="1">
                  <c:v>23.714764706440114</c:v>
                </c:pt>
                <c:pt idx="2">
                  <c:v>27.695291298656471</c:v>
                </c:pt>
                <c:pt idx="3">
                  <c:v>31.928382026137239</c:v>
                </c:pt>
                <c:pt idx="4">
                  <c:v>36.399011256894696</c:v>
                </c:pt>
                <c:pt idx="5">
                  <c:v>41.09104267961964</c:v>
                </c:pt>
                <c:pt idx="6">
                  <c:v>45.987823252170642</c:v>
                </c:pt>
                <c:pt idx="7">
                  <c:v>51.072684076556065</c:v>
                </c:pt>
                <c:pt idx="8">
                  <c:v>56.329482104414396</c:v>
                </c:pt>
                <c:pt idx="9">
                  <c:v>61.742490407368059</c:v>
                </c:pt>
                <c:pt idx="10">
                  <c:v>67.296815155229268</c:v>
                </c:pt>
                <c:pt idx="11">
                  <c:v>72.978529234656435</c:v>
                </c:pt>
                <c:pt idx="12">
                  <c:v>78.774747134184352</c:v>
                </c:pt>
                <c:pt idx="13">
                  <c:v>84.710630795321606</c:v>
                </c:pt>
                <c:pt idx="14">
                  <c:v>90.856319297606333</c:v>
                </c:pt>
                <c:pt idx="15">
                  <c:v>97.206883481066313</c:v>
                </c:pt>
                <c:pt idx="16">
                  <c:v>103.75016991602678</c:v>
                </c:pt>
                <c:pt idx="17">
                  <c:v>110.47612665571607</c:v>
                </c:pt>
                <c:pt idx="18">
                  <c:v>117.37487587267837</c:v>
                </c:pt>
                <c:pt idx="19">
                  <c:v>124.43677197349741</c:v>
                </c:pt>
                <c:pt idx="20">
                  <c:v>131.62917236691789</c:v>
                </c:pt>
              </c:numCache>
            </c:numRef>
          </c:xVal>
          <c:yVal>
            <c:numRef>
              <c:f>Упражнения!$C$38:$C$58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66-4DE7-A38F-AD945C71CEC0}"/>
            </c:ext>
          </c:extLst>
        </c:ser>
        <c:ser>
          <c:idx val="0"/>
          <c:order val="1"/>
          <c:tx>
            <c:strRef>
              <c:f>Упражнения!$J$37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Упражнения!$J$38:$J$58</c:f>
              <c:numCache>
                <c:formatCode>0.00</c:formatCode>
                <c:ptCount val="21"/>
                <c:pt idx="0">
                  <c:v>26.668371844269085</c:v>
                </c:pt>
                <c:pt idx="1">
                  <c:v>30.86196920938497</c:v>
                </c:pt>
                <c:pt idx="2">
                  <c:v>35.299177803331737</c:v>
                </c:pt>
                <c:pt idx="3">
                  <c:v>39.963776993769571</c:v>
                </c:pt>
                <c:pt idx="4">
                  <c:v>44.838872408904535</c:v>
                </c:pt>
                <c:pt idx="5">
                  <c:v>49.907427286903747</c:v>
                </c:pt>
                <c:pt idx="6">
                  <c:v>55.152697742711666</c:v>
                </c:pt>
                <c:pt idx="7">
                  <c:v>60.558698688535507</c:v>
                </c:pt>
                <c:pt idx="8">
                  <c:v>66.110057492460726</c:v>
                </c:pt>
                <c:pt idx="9">
                  <c:v>71.792368890010536</c:v>
                </c:pt>
                <c:pt idx="10">
                  <c:v>77.59228424988946</c:v>
                </c:pt>
                <c:pt idx="11">
                  <c:v>83.530766452297982</c:v>
                </c:pt>
                <c:pt idx="12">
                  <c:v>89.681214807674479</c:v>
                </c:pt>
                <c:pt idx="13">
                  <c:v>96.040643545285647</c:v>
                </c:pt>
                <c:pt idx="14">
                  <c:v>102.59644485367214</c:v>
                </c:pt>
                <c:pt idx="15">
                  <c:v>109.338144938379</c:v>
                </c:pt>
                <c:pt idx="16">
                  <c:v>116.2554446189242</c:v>
                </c:pt>
                <c:pt idx="17">
                  <c:v>123.33827976056841</c:v>
                </c:pt>
                <c:pt idx="18">
                  <c:v>130.55050576167437</c:v>
                </c:pt>
                <c:pt idx="19">
                  <c:v>137.77728879137317</c:v>
                </c:pt>
                <c:pt idx="20">
                  <c:v>145</c:v>
                </c:pt>
              </c:numCache>
            </c:numRef>
          </c:xVal>
          <c:yVal>
            <c:numRef>
              <c:f>Упражнения!$C$38:$C$58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66-4DE7-A38F-AD945C71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7024"/>
        <c:axId val="42297600"/>
      </c:scatterChart>
      <c:valAx>
        <c:axId val="4229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7600"/>
        <c:crosses val="autoZero"/>
        <c:crossBetween val="midCat"/>
      </c:valAx>
      <c:valAx>
        <c:axId val="42297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Упражнения!$J$37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Упражнения!$N$38:$N$58</c:f>
              <c:numCache>
                <c:formatCode>General</c:formatCode>
                <c:ptCount val="21"/>
              </c:numCache>
            </c:numRef>
          </c:xVal>
          <c:yVal>
            <c:numRef>
              <c:f>Упражнения!$C$38:$C$58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FE-46E5-A745-7E9ECF416951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Упражнения!$M$38:$M$58</c:f>
              <c:numCache>
                <c:formatCode>General</c:formatCode>
                <c:ptCount val="21"/>
              </c:numCache>
            </c:numRef>
          </c:xVal>
          <c:yVal>
            <c:numRef>
              <c:f>Упражнения!$C$38:$C$58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FE-46E5-A745-7E9ECF41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1056"/>
        <c:axId val="42301632"/>
      </c:scatterChart>
      <c:valAx>
        <c:axId val="4230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01632"/>
        <c:crosses val="autoZero"/>
        <c:crossBetween val="midCat"/>
      </c:valAx>
      <c:valAx>
        <c:axId val="423016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3072"/>
        <c:axId val="149563648"/>
      </c:scatterChart>
      <c:valAx>
        <c:axId val="149563072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9563648"/>
        <c:crosses val="autoZero"/>
        <c:crossBetween val="midCat"/>
      </c:valAx>
      <c:valAx>
        <c:axId val="149563648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956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1360"/>
        <c:axId val="158235968"/>
      </c:scatterChart>
      <c:valAx>
        <c:axId val="158231360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8235968"/>
        <c:crosses val="autoZero"/>
        <c:crossBetween val="midCat"/>
      </c:valAx>
      <c:valAx>
        <c:axId val="158235968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823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1808"/>
        <c:axId val="181192384"/>
      </c:scatterChart>
      <c:valAx>
        <c:axId val="181191808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2384"/>
        <c:crosses val="autoZero"/>
        <c:crossBetween val="midCat"/>
      </c:valAx>
      <c:valAx>
        <c:axId val="181192384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182632</xdr:colOff>
      <xdr:row>29</xdr:row>
      <xdr:rowOff>41266</xdr:rowOff>
    </xdr:from>
    <xdr:to>
      <xdr:col>20</xdr:col>
      <xdr:colOff>49282</xdr:colOff>
      <xdr:row>60</xdr:row>
      <xdr:rowOff>70401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33</xdr:row>
      <xdr:rowOff>9525</xdr:rowOff>
    </xdr:from>
    <xdr:to>
      <xdr:col>31</xdr:col>
      <xdr:colOff>571500</xdr:colOff>
      <xdr:row>56</xdr:row>
      <xdr:rowOff>78921</xdr:rowOff>
    </xdr:to>
    <xdr:sp macro="" textlink="">
      <xdr:nvSpPr>
        <xdr:cNvPr id="17" name="TextBox 16"/>
        <xdr:cNvSpPr txBox="1"/>
      </xdr:nvSpPr>
      <xdr:spPr>
        <a:xfrm>
          <a:off x="16211550" y="26565225"/>
          <a:ext cx="5181600" cy="39555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За счет каких параметров можно соместить расчеты снизу вверх и сверху вниз?</a:t>
          </a:r>
        </a:p>
        <a:p>
          <a:r>
            <a:rPr lang="ru-RU" sz="1100" baseline="0"/>
            <a:t>2. Как влияет значение газового фактора на распределение давления?</a:t>
          </a:r>
        </a:p>
        <a:p>
          <a:r>
            <a:rPr lang="ru-RU" sz="1100" baseline="0"/>
            <a:t>3. Постройте кривую оттока (зависимость забойного давления от дебита)</a:t>
          </a:r>
        </a:p>
        <a:p>
          <a:r>
            <a:rPr lang="ru-RU" sz="1100" baseline="0"/>
            <a:t>4. Постройте зависимость забойного давления от газового фактора</a:t>
          </a:r>
          <a:endParaRPr lang="ru-RU" sz="1100"/>
        </a:p>
      </xdr:txBody>
    </xdr:sp>
    <xdr:clientData/>
  </xdr:twoCellAnchor>
  <xdr:twoCellAnchor>
    <xdr:from>
      <xdr:col>23</xdr:col>
      <xdr:colOff>285750</xdr:colOff>
      <xdr:row>29</xdr:row>
      <xdr:rowOff>0</xdr:rowOff>
    </xdr:from>
    <xdr:to>
      <xdr:col>32</xdr:col>
      <xdr:colOff>152400</xdr:colOff>
      <xdr:row>60</xdr:row>
      <xdr:rowOff>29135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/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MF_dPpipe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outlinePr summaryBelow="0"/>
  </sheetPr>
  <dimension ref="A2:K127"/>
  <sheetViews>
    <sheetView tabSelected="1" zoomScale="80" zoomScaleNormal="80" workbookViewId="0">
      <selection activeCell="F31" sqref="F31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13" bestFit="1" customWidth="1"/>
    <col min="7" max="7" width="10.85546875" bestFit="1" customWidth="1"/>
    <col min="8" max="8" width="15.85546875" bestFit="1" customWidth="1"/>
    <col min="9" max="9" width="10.85546875" bestFit="1" customWidth="1"/>
    <col min="10" max="10" width="11.28515625" customWidth="1"/>
    <col min="11" max="11" width="10.140625" customWidth="1"/>
  </cols>
  <sheetData>
    <row r="2" spans="1:6" x14ac:dyDescent="0.2">
      <c r="B2" t="s">
        <v>301</v>
      </c>
    </row>
    <row r="5" spans="1:6" x14ac:dyDescent="0.2">
      <c r="A5" s="52" t="s">
        <v>302</v>
      </c>
    </row>
    <row r="6" spans="1:6" ht="18" x14ac:dyDescent="0.35">
      <c r="B6" s="60" t="s">
        <v>311</v>
      </c>
      <c r="C6" s="54">
        <v>1</v>
      </c>
      <c r="D6" s="53"/>
      <c r="E6" s="75">
        <f>gamma_wat_*1000</f>
        <v>1000</v>
      </c>
      <c r="F6" s="76" t="s">
        <v>288</v>
      </c>
    </row>
    <row r="7" spans="1:6" ht="18" outlineLevel="1" x14ac:dyDescent="0.35">
      <c r="B7" s="71" t="s">
        <v>312</v>
      </c>
      <c r="C7" s="54">
        <v>0.75</v>
      </c>
      <c r="D7" s="53"/>
      <c r="E7" s="75">
        <f>gamma_oil_*1000</f>
        <v>750</v>
      </c>
      <c r="F7" s="76" t="s">
        <v>288</v>
      </c>
    </row>
    <row r="8" spans="1:6" ht="18" outlineLevel="1" x14ac:dyDescent="0.35">
      <c r="B8" s="60" t="s">
        <v>313</v>
      </c>
      <c r="C8" s="54">
        <v>0.9</v>
      </c>
      <c r="D8" s="53"/>
      <c r="E8" s="75">
        <f>gamma_gas_*1.22</f>
        <v>1.0980000000000001</v>
      </c>
      <c r="F8" s="76" t="s">
        <v>288</v>
      </c>
    </row>
    <row r="9" spans="1:6" ht="18" outlineLevel="1" x14ac:dyDescent="0.35">
      <c r="B9" s="72" t="s">
        <v>314</v>
      </c>
      <c r="C9" s="54">
        <v>80</v>
      </c>
      <c r="D9" s="53" t="s">
        <v>289</v>
      </c>
      <c r="E9" s="77">
        <f>Rsb_/gamma_oil_</f>
        <v>106.66666666666667</v>
      </c>
      <c r="F9" s="76" t="s">
        <v>290</v>
      </c>
    </row>
    <row r="10" spans="1:6" ht="18" outlineLevel="1" x14ac:dyDescent="0.35">
      <c r="B10" s="72" t="s">
        <v>315</v>
      </c>
      <c r="C10" s="54">
        <v>80</v>
      </c>
      <c r="D10" s="53" t="s">
        <v>289</v>
      </c>
      <c r="E10" s="77">
        <f>Rsb_/gamma_oil_</f>
        <v>106.66666666666667</v>
      </c>
      <c r="F10" s="76" t="s">
        <v>290</v>
      </c>
    </row>
    <row r="11" spans="1:6" ht="18" outlineLevel="1" x14ac:dyDescent="0.35">
      <c r="B11" s="60" t="s">
        <v>316</v>
      </c>
      <c r="C11" s="54">
        <v>150</v>
      </c>
      <c r="D11" s="53" t="s">
        <v>291</v>
      </c>
      <c r="E11" s="74"/>
      <c r="F11" s="74"/>
    </row>
    <row r="12" spans="1:6" ht="18" outlineLevel="1" x14ac:dyDescent="0.35">
      <c r="B12" s="60" t="s">
        <v>317</v>
      </c>
      <c r="C12" s="54">
        <v>120</v>
      </c>
      <c r="D12" s="53" t="s">
        <v>292</v>
      </c>
      <c r="E12" s="74"/>
      <c r="F12" s="74"/>
    </row>
    <row r="13" spans="1:6" ht="18" outlineLevel="1" x14ac:dyDescent="0.35">
      <c r="B13" s="72" t="s">
        <v>318</v>
      </c>
      <c r="C13" s="54">
        <v>1.2</v>
      </c>
      <c r="D13" s="53" t="s">
        <v>289</v>
      </c>
      <c r="E13" s="74"/>
      <c r="F13" s="74"/>
    </row>
    <row r="14" spans="1:6" ht="15.75" outlineLevel="1" x14ac:dyDescent="0.3">
      <c r="B14" s="73" t="s">
        <v>319</v>
      </c>
      <c r="C14" s="54">
        <v>10</v>
      </c>
      <c r="D14" s="53" t="s">
        <v>293</v>
      </c>
      <c r="E14" s="74"/>
      <c r="F14" s="74"/>
    </row>
    <row r="15" spans="1:6" x14ac:dyDescent="0.2">
      <c r="B15" s="55"/>
      <c r="C15" s="56"/>
    </row>
    <row r="16" spans="1:6" x14ac:dyDescent="0.2">
      <c r="A16" s="52" t="s">
        <v>303</v>
      </c>
      <c r="B16" s="55"/>
      <c r="C16" s="56"/>
    </row>
    <row r="17" spans="1:4" ht="15.75" outlineLevel="1" x14ac:dyDescent="0.3">
      <c r="B17" s="72" t="s">
        <v>320</v>
      </c>
      <c r="C17" s="54">
        <v>2000</v>
      </c>
      <c r="D17" s="53" t="s">
        <v>294</v>
      </c>
    </row>
    <row r="18" spans="1:4" ht="15.75" outlineLevel="1" x14ac:dyDescent="0.3">
      <c r="B18" s="72" t="s">
        <v>321</v>
      </c>
      <c r="C18" s="54">
        <v>62</v>
      </c>
      <c r="D18" s="53" t="s">
        <v>295</v>
      </c>
    </row>
    <row r="19" spans="1:4" ht="15.75" outlineLevel="1" x14ac:dyDescent="0.3">
      <c r="B19" s="72" t="s">
        <v>322</v>
      </c>
      <c r="C19" s="54">
        <v>20</v>
      </c>
      <c r="D19" s="53" t="s">
        <v>291</v>
      </c>
    </row>
    <row r="20" spans="1:4" outlineLevel="1" x14ac:dyDescent="0.2"/>
    <row r="22" spans="1:4" x14ac:dyDescent="0.2">
      <c r="A22" s="52" t="s">
        <v>304</v>
      </c>
    </row>
    <row r="23" spans="1:4" ht="15.75" x14ac:dyDescent="0.3">
      <c r="B23" s="78" t="s">
        <v>325</v>
      </c>
      <c r="C23" s="54">
        <v>3</v>
      </c>
      <c r="D23" s="53" t="s">
        <v>297</v>
      </c>
    </row>
    <row r="24" spans="1:4" ht="15.75" x14ac:dyDescent="0.3">
      <c r="B24" s="78" t="s">
        <v>324</v>
      </c>
      <c r="C24" s="54">
        <v>250</v>
      </c>
      <c r="D24" s="53" t="s">
        <v>291</v>
      </c>
    </row>
    <row r="26" spans="1:4" x14ac:dyDescent="0.2">
      <c r="B26" s="60" t="s">
        <v>298</v>
      </c>
      <c r="C26" s="54">
        <v>20</v>
      </c>
      <c r="D26" s="53"/>
    </row>
    <row r="27" spans="1:4" outlineLevel="1" x14ac:dyDescent="0.2"/>
    <row r="28" spans="1:4" x14ac:dyDescent="0.2">
      <c r="A28" s="64" t="s">
        <v>310</v>
      </c>
      <c r="B28" s="64"/>
      <c r="C28" s="64"/>
      <c r="D28" s="52"/>
    </row>
    <row r="29" spans="1:4" ht="15.75" outlineLevel="1" x14ac:dyDescent="0.3">
      <c r="B29" s="73" t="s">
        <v>323</v>
      </c>
      <c r="C29" s="54">
        <v>100</v>
      </c>
      <c r="D29" s="65" t="s">
        <v>296</v>
      </c>
    </row>
    <row r="30" spans="1:4" outlineLevel="1" x14ac:dyDescent="0.2">
      <c r="B30" s="67"/>
      <c r="C30" s="69"/>
      <c r="D30" s="68"/>
    </row>
    <row r="31" spans="1:4" outlineLevel="1" x14ac:dyDescent="0.2">
      <c r="A31" t="s">
        <v>309</v>
      </c>
    </row>
    <row r="32" spans="1:4" outlineLevel="1" x14ac:dyDescent="0.2">
      <c r="A32" t="s">
        <v>305</v>
      </c>
    </row>
    <row r="33" spans="1:10" outlineLevel="1" x14ac:dyDescent="0.2">
      <c r="A33" t="s">
        <v>306</v>
      </c>
    </row>
    <row r="34" spans="1:10" outlineLevel="1" x14ac:dyDescent="0.2"/>
    <row r="35" spans="1:10" outlineLevel="1" x14ac:dyDescent="0.2"/>
    <row r="36" spans="1:10" outlineLevel="1" x14ac:dyDescent="0.2"/>
    <row r="37" spans="1:10" ht="25.5" outlineLevel="1" x14ac:dyDescent="0.2">
      <c r="C37" s="57" t="s">
        <v>300</v>
      </c>
      <c r="D37" s="57" t="s">
        <v>299</v>
      </c>
      <c r="E37" s="59" t="s">
        <v>307</v>
      </c>
      <c r="J37" s="59" t="s">
        <v>308</v>
      </c>
    </row>
    <row r="38" spans="1:10" outlineLevel="1" x14ac:dyDescent="0.2">
      <c r="C38" s="60">
        <v>0</v>
      </c>
      <c r="D38" s="60">
        <f t="shared" ref="D38:D57" si="0">D39-Tgrad*(C39-C38)/100</f>
        <v>20</v>
      </c>
      <c r="E38" s="62">
        <f>Упражнения!Pbuf_</f>
        <v>20</v>
      </c>
      <c r="F38" s="61"/>
      <c r="G38" s="61"/>
      <c r="H38" s="61"/>
      <c r="J38" s="58">
        <f>[1]!MF_dPpipe_atma(Qtest_,wc_,C39,C38,J39,D39,,Dtub_,,gamma_gas_,gamma_oil_,gamma_wat_,Rsb_,Rp_,Pb_,Tres_,Bob_)</f>
        <v>26.668371844269085</v>
      </c>
    </row>
    <row r="39" spans="1:10" outlineLevel="1" x14ac:dyDescent="0.2">
      <c r="C39" s="60">
        <f t="shared" ref="C39:C58" si="1">C38+Hmes_/N_</f>
        <v>100</v>
      </c>
      <c r="D39" s="60">
        <f t="shared" si="0"/>
        <v>23</v>
      </c>
      <c r="E39" s="58">
        <f>[1]!MF_dPpipe_atma(Qtest_,wc_,C38,C39,E38,D38,,Dtub_,,gamma_gas_,gamma_oil_,gamma_wat_,Rsb_,Rp_,Pb_,Tres_,Bob_)</f>
        <v>23.714764706440114</v>
      </c>
      <c r="J39" s="58">
        <f>[1]!MF_dPpipe_atma(Qtest_,wc_,C40,C39,J40,D40,,Dtub_,,gamma_gas_,gamma_oil_,gamma_wat_,Rsb_,Rp_,Pb_,Tres_,Bob_)</f>
        <v>30.86196920938497</v>
      </c>
    </row>
    <row r="40" spans="1:10" outlineLevel="1" x14ac:dyDescent="0.2">
      <c r="C40" s="60">
        <f t="shared" si="1"/>
        <v>200</v>
      </c>
      <c r="D40" s="60">
        <f t="shared" si="0"/>
        <v>26</v>
      </c>
      <c r="E40" s="58">
        <f>[1]!MF_dPpipe_atma(Qtest_,wc_,C39,C40,E39,D39,,Dtub_,,gamma_gas_,gamma_oil_,gamma_wat_,Rsb_,Rp_,Pb_,Tres_,Bob_)</f>
        <v>27.695291298656471</v>
      </c>
      <c r="J40" s="58">
        <f>[1]!MF_dPpipe_atma(Qtest_,wc_,C41,C40,J41,D41,,Dtub_,,gamma_gas_,gamma_oil_,gamma_wat_,Rsb_,Rp_,Pb_,Tres_,Bob_)</f>
        <v>35.299177803331737</v>
      </c>
    </row>
    <row r="41" spans="1:10" outlineLevel="1" x14ac:dyDescent="0.2">
      <c r="C41" s="60">
        <f t="shared" si="1"/>
        <v>300</v>
      </c>
      <c r="D41" s="60">
        <f t="shared" si="0"/>
        <v>29</v>
      </c>
      <c r="E41" s="58">
        <f>[1]!MF_dPpipe_atma(Qtest_,wc_,C40,C41,E40,D40,,Dtub_,,gamma_gas_,gamma_oil_,gamma_wat_,Rsb_,Rp_,Pb_,Tres_,Bob_)</f>
        <v>31.928382026137239</v>
      </c>
      <c r="J41" s="58">
        <f>[1]!MF_dPpipe_atma(Qtest_,wc_,C42,C41,J42,D42,,Dtub_,,gamma_gas_,gamma_oil_,gamma_wat_,Rsb_,Rp_,Pb_,Tres_,Bob_)</f>
        <v>39.963776993769571</v>
      </c>
    </row>
    <row r="42" spans="1:10" outlineLevel="1" x14ac:dyDescent="0.2">
      <c r="C42" s="60">
        <f t="shared" si="1"/>
        <v>400</v>
      </c>
      <c r="D42" s="60">
        <f t="shared" si="0"/>
        <v>32</v>
      </c>
      <c r="E42" s="58">
        <f>[1]!MF_dPpipe_atma(Qtest_,wc_,C41,C42,E41,D41,,Dtub_,,gamma_gas_,gamma_oil_,gamma_wat_,Rsb_,Rp_,Pb_,Tres_,Bob_)</f>
        <v>36.399011256894696</v>
      </c>
      <c r="J42" s="58">
        <f>[1]!MF_dPpipe_atma(Qtest_,wc_,C43,C42,J43,D43,,Dtub_,,gamma_gas_,gamma_oil_,gamma_wat_,Rsb_,Rp_,Pb_,Tres_,Bob_)</f>
        <v>44.838872408904535</v>
      </c>
    </row>
    <row r="43" spans="1:10" outlineLevel="1" x14ac:dyDescent="0.2">
      <c r="C43" s="60">
        <f t="shared" si="1"/>
        <v>500</v>
      </c>
      <c r="D43" s="60">
        <f t="shared" si="0"/>
        <v>35</v>
      </c>
      <c r="E43" s="58">
        <f>[1]!MF_dPpipe_atma(Qtest_,wc_,C42,C43,E42,D42,,Dtub_,,gamma_gas_,gamma_oil_,gamma_wat_,Rsb_,Rp_,Pb_,Tres_,Bob_)</f>
        <v>41.09104267961964</v>
      </c>
      <c r="J43" s="58">
        <f>[1]!MF_dPpipe_atma(Qtest_,wc_,C44,C43,J44,D44,,Dtub_,,gamma_gas_,gamma_oil_,gamma_wat_,Rsb_,Rp_,Pb_,Tres_,Bob_)</f>
        <v>49.907427286903747</v>
      </c>
    </row>
    <row r="44" spans="1:10" outlineLevel="1" x14ac:dyDescent="0.2">
      <c r="C44" s="60">
        <f t="shared" si="1"/>
        <v>600</v>
      </c>
      <c r="D44" s="60">
        <f t="shared" si="0"/>
        <v>38</v>
      </c>
      <c r="E44" s="58">
        <f>[1]!MF_dPpipe_atma(Qtest_,wc_,C43,C44,E43,D43,,Dtub_,,gamma_gas_,gamma_oil_,gamma_wat_,Rsb_,Rp_,Pb_,Tres_,Bob_)</f>
        <v>45.987823252170642</v>
      </c>
      <c r="J44" s="58">
        <f>[1]!MF_dPpipe_atma(Qtest_,wc_,C45,C44,J45,D45,,Dtub_,,gamma_gas_,gamma_oil_,gamma_wat_,Rsb_,Rp_,Pb_,Tres_,Bob_)</f>
        <v>55.152697742711666</v>
      </c>
    </row>
    <row r="45" spans="1:10" outlineLevel="1" x14ac:dyDescent="0.2">
      <c r="C45" s="60">
        <f t="shared" si="1"/>
        <v>700</v>
      </c>
      <c r="D45" s="60">
        <f t="shared" si="0"/>
        <v>41</v>
      </c>
      <c r="E45" s="58">
        <f>[1]!MF_dPpipe_atma(Qtest_,wc_,C44,C45,E44,D44,,Dtub_,,gamma_gas_,gamma_oil_,gamma_wat_,Rsb_,Rp_,Pb_,Tres_,Bob_)</f>
        <v>51.072684076556065</v>
      </c>
      <c r="J45" s="58">
        <f>[1]!MF_dPpipe_atma(Qtest_,wc_,C46,C45,J46,D46,,Dtub_,,gamma_gas_,gamma_oil_,gamma_wat_,Rsb_,Rp_,Pb_,Tres_,Bob_)</f>
        <v>60.558698688535507</v>
      </c>
    </row>
    <row r="46" spans="1:10" outlineLevel="1" x14ac:dyDescent="0.2">
      <c r="C46" s="60">
        <f t="shared" si="1"/>
        <v>800</v>
      </c>
      <c r="D46" s="60">
        <f t="shared" si="0"/>
        <v>44</v>
      </c>
      <c r="E46" s="58">
        <f>[1]!MF_dPpipe_atma(Qtest_,wc_,C45,C46,E45,D45,,Dtub_,,gamma_gas_,gamma_oil_,gamma_wat_,Rsb_,Rp_,Pb_,Tres_,Bob_)</f>
        <v>56.329482104414396</v>
      </c>
      <c r="J46" s="58">
        <f>[1]!MF_dPpipe_atma(Qtest_,wc_,C47,C46,J47,D47,,Dtub_,,gamma_gas_,gamma_oil_,gamma_wat_,Rsb_,Rp_,Pb_,Tres_,Bob_)</f>
        <v>66.110057492460726</v>
      </c>
    </row>
    <row r="47" spans="1:10" outlineLevel="1" x14ac:dyDescent="0.2">
      <c r="C47" s="60">
        <f t="shared" si="1"/>
        <v>900</v>
      </c>
      <c r="D47" s="60">
        <f t="shared" si="0"/>
        <v>47</v>
      </c>
      <c r="E47" s="58">
        <f>[1]!MF_dPpipe_atma(Qtest_,wc_,C46,C47,E46,D46,,Dtub_,,gamma_gas_,gamma_oil_,gamma_wat_,Rsb_,Rp_,Pb_,Tres_,Bob_)</f>
        <v>61.742490407368059</v>
      </c>
      <c r="J47" s="58">
        <f>[1]!MF_dPpipe_atma(Qtest_,wc_,C48,C47,J48,D48,,Dtub_,,gamma_gas_,gamma_oil_,gamma_wat_,Rsb_,Rp_,Pb_,Tres_,Bob_)</f>
        <v>71.792368890010536</v>
      </c>
    </row>
    <row r="48" spans="1:10" outlineLevel="1" x14ac:dyDescent="0.2">
      <c r="C48" s="60">
        <f t="shared" si="1"/>
        <v>1000</v>
      </c>
      <c r="D48" s="60">
        <f t="shared" si="0"/>
        <v>50</v>
      </c>
      <c r="E48" s="58">
        <f>[1]!MF_dPpipe_atma(Qtest_,wc_,C47,C48,E47,D47,,Dtub_,,gamma_gas_,gamma_oil_,gamma_wat_,Rsb_,Rp_,Pb_,Tres_,Bob_)</f>
        <v>67.296815155229268</v>
      </c>
      <c r="J48" s="58">
        <f>[1]!MF_dPpipe_atma(Qtest_,wc_,C49,C48,J49,D49,,Dtub_,,gamma_gas_,gamma_oil_,gamma_wat_,Rsb_,Rp_,Pb_,Tres_,Bob_)</f>
        <v>77.59228424988946</v>
      </c>
    </row>
    <row r="49" spans="1:10" outlineLevel="1" x14ac:dyDescent="0.2">
      <c r="C49" s="60">
        <f t="shared" si="1"/>
        <v>1100</v>
      </c>
      <c r="D49" s="60">
        <f t="shared" si="0"/>
        <v>53</v>
      </c>
      <c r="E49" s="58">
        <f>[1]!MF_dPpipe_atma(Qtest_,wc_,C48,C49,E48,D48,,Dtub_,,gamma_gas_,gamma_oil_,gamma_wat_,Rsb_,Rp_,Pb_,Tres_,Bob_)</f>
        <v>72.978529234656435</v>
      </c>
      <c r="J49" s="58">
        <f>[1]!MF_dPpipe_atma(Qtest_,wc_,C50,C49,J50,D50,,Dtub_,,gamma_gas_,gamma_oil_,gamma_wat_,Rsb_,Rp_,Pb_,Tres_,Bob_)</f>
        <v>83.530766452297982</v>
      </c>
    </row>
    <row r="50" spans="1:10" outlineLevel="1" x14ac:dyDescent="0.2">
      <c r="C50" s="60">
        <f t="shared" si="1"/>
        <v>1200</v>
      </c>
      <c r="D50" s="60">
        <f t="shared" si="0"/>
        <v>56</v>
      </c>
      <c r="E50" s="58">
        <f>[1]!MF_dPpipe_atma(Qtest_,wc_,C49,C50,E49,D49,,Dtub_,,gamma_gas_,gamma_oil_,gamma_wat_,Rsb_,Rp_,Pb_,Tres_,Bob_)</f>
        <v>78.774747134184352</v>
      </c>
      <c r="J50" s="58">
        <f>[1]!MF_dPpipe_atma(Qtest_,wc_,C51,C50,J51,D51,,Dtub_,,gamma_gas_,gamma_oil_,gamma_wat_,Rsb_,Rp_,Pb_,Tres_,Bob_)</f>
        <v>89.681214807674479</v>
      </c>
    </row>
    <row r="51" spans="1:10" outlineLevel="1" x14ac:dyDescent="0.2">
      <c r="C51" s="60">
        <f t="shared" si="1"/>
        <v>1300</v>
      </c>
      <c r="D51" s="60">
        <f t="shared" si="0"/>
        <v>59</v>
      </c>
      <c r="E51" s="58">
        <f>[1]!MF_dPpipe_atma(Qtest_,wc_,C50,C51,E50,D50,,Dtub_,,gamma_gas_,gamma_oil_,gamma_wat_,Rsb_,Rp_,Pb_,Tres_,Bob_)</f>
        <v>84.710630795321606</v>
      </c>
      <c r="J51" s="58">
        <f>[1]!MF_dPpipe_atma(Qtest_,wc_,C52,C51,J52,D52,,Dtub_,,gamma_gas_,gamma_oil_,gamma_wat_,Rsb_,Rp_,Pb_,Tres_,Bob_)</f>
        <v>96.040643545285647</v>
      </c>
    </row>
    <row r="52" spans="1:10" outlineLevel="1" x14ac:dyDescent="0.2">
      <c r="C52" s="60">
        <f t="shared" si="1"/>
        <v>1400</v>
      </c>
      <c r="D52" s="60">
        <f t="shared" si="0"/>
        <v>62</v>
      </c>
      <c r="E52" s="58">
        <f>[1]!MF_dPpipe_atma(Qtest_,wc_,C51,C52,E51,D51,,Dtub_,,gamma_gas_,gamma_oil_,gamma_wat_,Rsb_,Rp_,Pb_,Tres_,Bob_)</f>
        <v>90.856319297606333</v>
      </c>
      <c r="J52" s="58">
        <f>[1]!MF_dPpipe_atma(Qtest_,wc_,C53,C52,J53,D53,,Dtub_,,gamma_gas_,gamma_oil_,gamma_wat_,Rsb_,Rp_,Pb_,Tres_,Bob_)</f>
        <v>102.59644485367214</v>
      </c>
    </row>
    <row r="53" spans="1:10" outlineLevel="1" x14ac:dyDescent="0.2">
      <c r="C53" s="60">
        <f t="shared" si="1"/>
        <v>1500</v>
      </c>
      <c r="D53" s="60">
        <f t="shared" si="0"/>
        <v>65</v>
      </c>
      <c r="E53" s="58">
        <f>[1]!MF_dPpipe_atma(Qtest_,wc_,C52,C53,E52,D52,,Dtub_,,gamma_gas_,gamma_oil_,gamma_wat_,Rsb_,Rp_,Pb_,Tres_,Bob_)</f>
        <v>97.206883481066313</v>
      </c>
      <c r="J53" s="58">
        <f>[1]!MF_dPpipe_atma(Qtest_,wc_,C54,C53,J54,D54,,Dtub_,,gamma_gas_,gamma_oil_,gamma_wat_,Rsb_,Rp_,Pb_,Tres_,Bob_)</f>
        <v>109.338144938379</v>
      </c>
    </row>
    <row r="54" spans="1:10" outlineLevel="1" x14ac:dyDescent="0.2">
      <c r="C54" s="60">
        <f t="shared" si="1"/>
        <v>1600</v>
      </c>
      <c r="D54" s="60">
        <f t="shared" si="0"/>
        <v>68</v>
      </c>
      <c r="E54" s="58">
        <f>[1]!MF_dPpipe_atma(Qtest_,wc_,C53,C54,E53,D53,,Dtub_,,gamma_gas_,gamma_oil_,gamma_wat_,Rsb_,Rp_,Pb_,Tres_,Bob_)</f>
        <v>103.75016991602678</v>
      </c>
      <c r="J54" s="58">
        <f>[1]!MF_dPpipe_atma(Qtest_,wc_,C55,C54,J55,D55,,Dtub_,,gamma_gas_,gamma_oil_,gamma_wat_,Rsb_,Rp_,Pb_,Tres_,Bob_)</f>
        <v>116.2554446189242</v>
      </c>
    </row>
    <row r="55" spans="1:10" outlineLevel="1" x14ac:dyDescent="0.2">
      <c r="C55" s="60">
        <f t="shared" si="1"/>
        <v>1700</v>
      </c>
      <c r="D55" s="60">
        <f t="shared" si="0"/>
        <v>71</v>
      </c>
      <c r="E55" s="58">
        <f>[1]!MF_dPpipe_atma(Qtest_,wc_,C54,C55,E54,D54,,Dtub_,,gamma_gas_,gamma_oil_,gamma_wat_,Rsb_,Rp_,Pb_,Tres_,Bob_)</f>
        <v>110.47612665571607</v>
      </c>
      <c r="J55" s="58">
        <f>[1]!MF_dPpipe_atma(Qtest_,wc_,C56,C55,J56,D56,,Dtub_,,gamma_gas_,gamma_oil_,gamma_wat_,Rsb_,Rp_,Pb_,Tres_,Bob_)</f>
        <v>123.33827976056841</v>
      </c>
    </row>
    <row r="56" spans="1:10" outlineLevel="1" x14ac:dyDescent="0.2">
      <c r="C56" s="60">
        <f t="shared" si="1"/>
        <v>1800</v>
      </c>
      <c r="D56" s="60">
        <f t="shared" si="0"/>
        <v>74</v>
      </c>
      <c r="E56" s="58">
        <f>[1]!MF_dPpipe_atma(Qtest_,wc_,C55,C56,E55,D55,,Dtub_,,gamma_gas_,gamma_oil_,gamma_wat_,Rsb_,Rp_,Pb_,Tres_,Bob_)</f>
        <v>117.37487587267837</v>
      </c>
      <c r="J56" s="58">
        <f>[1]!MF_dPpipe_atma(Qtest_,wc_,C57,C56,J57,D57,,Dtub_,,gamma_gas_,gamma_oil_,gamma_wat_,Rsb_,Rp_,Pb_,Tres_,Bob_)</f>
        <v>130.55050576167437</v>
      </c>
    </row>
    <row r="57" spans="1:10" outlineLevel="1" x14ac:dyDescent="0.2">
      <c r="C57" s="60">
        <f t="shared" si="1"/>
        <v>1900</v>
      </c>
      <c r="D57" s="60">
        <f t="shared" si="0"/>
        <v>77</v>
      </c>
      <c r="E57" s="58">
        <f>[1]!MF_dPpipe_atma(Qtest_,wc_,C56,C57,E56,D56,,Dtub_,,gamma_gas_,gamma_oil_,gamma_wat_,Rsb_,Rp_,Pb_,Tres_,Bob_)</f>
        <v>124.43677197349741</v>
      </c>
      <c r="J57" s="58">
        <f>[1]!MF_dPpipe_atma(Qtest_,wc_,C58,C57,J58,D58,,Dtub_,,gamma_gas_,gamma_oil_,gamma_wat_,Rsb_,Rp_,Pb_,Tres_,Bob_)</f>
        <v>137.77728879137317</v>
      </c>
    </row>
    <row r="58" spans="1:10" outlineLevel="1" x14ac:dyDescent="0.2">
      <c r="C58" s="60">
        <f t="shared" si="1"/>
        <v>2000</v>
      </c>
      <c r="D58" s="60">
        <v>80</v>
      </c>
      <c r="E58" s="58">
        <f>[1]!MF_dPpipe_atma(Qtest_,wc_,C57,C58,E57,D57,,Dtub_,,gamma_gas_,gamma_oil_,gamma_wat_,Rsb_,Rp_,Pb_,Tres_,Bob_)</f>
        <v>131.62917236691789</v>
      </c>
      <c r="J58" s="62">
        <v>145</v>
      </c>
    </row>
    <row r="59" spans="1:10" outlineLevel="1" x14ac:dyDescent="0.2"/>
    <row r="60" spans="1:10" outlineLevel="1" x14ac:dyDescent="0.2"/>
    <row r="61" spans="1:10" outlineLevel="1" x14ac:dyDescent="0.2">
      <c r="A61" s="68"/>
      <c r="B61" s="68"/>
      <c r="C61" s="68"/>
      <c r="D61" s="68"/>
      <c r="E61" s="68"/>
      <c r="F61" s="68"/>
      <c r="G61" s="68"/>
      <c r="H61" s="68"/>
    </row>
    <row r="62" spans="1:10" outlineLevel="1" x14ac:dyDescent="0.2">
      <c r="A62" s="68"/>
      <c r="B62" s="68"/>
      <c r="C62" s="68"/>
      <c r="D62" s="68"/>
      <c r="E62" s="68"/>
      <c r="F62" s="68"/>
      <c r="G62" s="68"/>
      <c r="H62" s="68"/>
    </row>
    <row r="63" spans="1:10" x14ac:dyDescent="0.2">
      <c r="A63" s="68"/>
      <c r="B63" s="68"/>
      <c r="C63" s="68"/>
      <c r="D63" s="68"/>
      <c r="E63" s="68"/>
      <c r="F63" s="81"/>
      <c r="G63" s="68"/>
      <c r="H63" s="68"/>
    </row>
    <row r="64" spans="1:10" x14ac:dyDescent="0.2">
      <c r="A64" s="68"/>
      <c r="B64" s="81"/>
      <c r="C64" s="68"/>
      <c r="D64" s="68"/>
      <c r="E64" s="68"/>
      <c r="F64" s="68"/>
      <c r="G64" s="68"/>
      <c r="H64" s="68"/>
    </row>
    <row r="65" spans="1:9" x14ac:dyDescent="0.2">
      <c r="A65" s="68"/>
      <c r="B65" s="68"/>
      <c r="C65" s="68"/>
      <c r="D65" s="68"/>
      <c r="E65" s="68"/>
      <c r="F65" s="68"/>
      <c r="G65" s="68"/>
      <c r="H65" s="68"/>
    </row>
    <row r="66" spans="1:9" x14ac:dyDescent="0.2">
      <c r="A66" s="68"/>
      <c r="B66" s="68"/>
      <c r="C66" s="68"/>
      <c r="D66" s="68"/>
      <c r="E66" s="70"/>
      <c r="F66" s="70"/>
      <c r="G66" s="70"/>
      <c r="H66" s="70"/>
      <c r="I66" s="70"/>
    </row>
    <row r="67" spans="1:9" x14ac:dyDescent="0.2">
      <c r="A67" s="68"/>
      <c r="B67" s="81"/>
      <c r="C67" s="68"/>
      <c r="D67" s="68"/>
      <c r="E67" s="79"/>
      <c r="F67" s="79"/>
      <c r="G67" s="79"/>
      <c r="H67" s="79"/>
      <c r="I67" s="66"/>
    </row>
    <row r="68" spans="1:9" x14ac:dyDescent="0.2">
      <c r="A68" s="68"/>
      <c r="B68" s="68"/>
      <c r="C68" s="68"/>
      <c r="D68" s="68"/>
      <c r="E68" s="79"/>
      <c r="F68" s="79"/>
      <c r="G68" s="79"/>
      <c r="H68" s="79"/>
      <c r="I68" s="66"/>
    </row>
    <row r="69" spans="1:9" x14ac:dyDescent="0.2">
      <c r="A69" s="68"/>
      <c r="B69" s="68"/>
      <c r="C69" s="68"/>
      <c r="D69" s="68"/>
      <c r="E69" s="79"/>
      <c r="F69" s="79"/>
      <c r="G69" s="79"/>
      <c r="H69" s="79"/>
      <c r="I69" s="66"/>
    </row>
    <row r="70" spans="1:9" x14ac:dyDescent="0.2">
      <c r="A70" s="68"/>
      <c r="B70" s="68"/>
      <c r="C70" s="68"/>
      <c r="D70" s="68"/>
      <c r="E70" s="79"/>
      <c r="F70" s="79"/>
      <c r="G70" s="79"/>
      <c r="H70" s="79"/>
      <c r="I70" s="66"/>
    </row>
    <row r="71" spans="1:9" x14ac:dyDescent="0.2">
      <c r="A71" s="68"/>
      <c r="B71" s="68"/>
      <c r="C71" s="68"/>
      <c r="D71" s="68"/>
      <c r="E71" s="79"/>
      <c r="F71" s="79"/>
      <c r="G71" s="79"/>
      <c r="H71" s="79"/>
      <c r="I71" s="66"/>
    </row>
    <row r="72" spans="1:9" x14ac:dyDescent="0.2">
      <c r="A72" s="68"/>
      <c r="B72" s="68"/>
      <c r="C72" s="68"/>
      <c r="D72" s="68"/>
      <c r="E72" s="79"/>
      <c r="F72" s="79"/>
      <c r="G72" s="79"/>
      <c r="H72" s="79"/>
      <c r="I72" s="66"/>
    </row>
    <row r="73" spans="1:9" x14ac:dyDescent="0.2">
      <c r="A73" s="68"/>
      <c r="B73" s="68"/>
      <c r="C73" s="68"/>
      <c r="D73" s="68"/>
      <c r="E73" s="79"/>
      <c r="F73" s="79"/>
      <c r="G73" s="79"/>
      <c r="H73" s="79"/>
      <c r="I73" s="66"/>
    </row>
    <row r="74" spans="1:9" x14ac:dyDescent="0.2">
      <c r="A74" s="68"/>
      <c r="B74" s="68"/>
      <c r="C74" s="68"/>
      <c r="D74" s="68"/>
      <c r="E74" s="79"/>
      <c r="F74" s="79"/>
      <c r="G74" s="79"/>
      <c r="H74" s="79"/>
      <c r="I74" s="66"/>
    </row>
    <row r="75" spans="1:9" x14ac:dyDescent="0.2">
      <c r="A75" s="68"/>
      <c r="B75" s="68"/>
      <c r="C75" s="68"/>
      <c r="D75" s="68"/>
      <c r="E75" s="79"/>
      <c r="F75" s="79"/>
      <c r="G75" s="79"/>
      <c r="H75" s="79"/>
      <c r="I75" s="66"/>
    </row>
    <row r="76" spans="1:9" x14ac:dyDescent="0.2">
      <c r="A76" s="68"/>
      <c r="B76" s="68"/>
      <c r="C76" s="68"/>
      <c r="D76" s="68"/>
      <c r="E76" s="79"/>
      <c r="F76" s="79"/>
      <c r="G76" s="79"/>
      <c r="H76" s="79"/>
      <c r="I76" s="66"/>
    </row>
    <row r="77" spans="1:9" x14ac:dyDescent="0.2">
      <c r="A77" s="68"/>
      <c r="B77" s="68"/>
      <c r="C77" s="68"/>
      <c r="D77" s="68"/>
      <c r="E77" s="79"/>
      <c r="F77" s="79"/>
      <c r="G77" s="79"/>
      <c r="H77" s="79"/>
      <c r="I77" s="66"/>
    </row>
    <row r="78" spans="1:9" x14ac:dyDescent="0.2">
      <c r="A78" s="68"/>
      <c r="B78" s="68"/>
      <c r="C78" s="68"/>
      <c r="D78" s="68"/>
      <c r="E78" s="79"/>
      <c r="F78" s="79"/>
      <c r="G78" s="79"/>
      <c r="H78" s="79"/>
      <c r="I78" s="66"/>
    </row>
    <row r="79" spans="1:9" x14ac:dyDescent="0.2">
      <c r="A79" s="68"/>
      <c r="B79" s="68"/>
      <c r="C79" s="68"/>
      <c r="D79" s="68"/>
      <c r="E79" s="79"/>
      <c r="F79" s="79"/>
      <c r="G79" s="79"/>
      <c r="H79" s="79"/>
      <c r="I79" s="66"/>
    </row>
    <row r="80" spans="1:9" x14ac:dyDescent="0.2">
      <c r="A80" s="68"/>
      <c r="B80" s="68"/>
      <c r="C80" s="68"/>
      <c r="D80" s="68"/>
      <c r="E80" s="79"/>
      <c r="F80" s="79"/>
      <c r="G80" s="79"/>
      <c r="H80" s="79"/>
      <c r="I80" s="66"/>
    </row>
    <row r="81" spans="1:9" x14ac:dyDescent="0.2">
      <c r="A81" s="68"/>
      <c r="B81" s="68"/>
      <c r="C81" s="68"/>
      <c r="D81" s="68"/>
      <c r="E81" s="79"/>
      <c r="F81" s="79"/>
      <c r="G81" s="79"/>
      <c r="H81" s="79"/>
      <c r="I81" s="66"/>
    </row>
    <row r="82" spans="1:9" x14ac:dyDescent="0.2">
      <c r="A82" s="68"/>
      <c r="B82" s="68"/>
      <c r="C82" s="68"/>
      <c r="D82" s="68"/>
      <c r="E82" s="79"/>
      <c r="F82" s="79"/>
      <c r="G82" s="79"/>
      <c r="H82" s="79"/>
      <c r="I82" s="66"/>
    </row>
    <row r="83" spans="1:9" x14ac:dyDescent="0.2">
      <c r="A83" s="68"/>
      <c r="B83" s="68"/>
      <c r="C83" s="68"/>
      <c r="D83" s="68"/>
      <c r="E83" s="79"/>
      <c r="F83" s="79"/>
      <c r="G83" s="79"/>
      <c r="H83" s="79"/>
      <c r="I83" s="66"/>
    </row>
    <row r="84" spans="1:9" x14ac:dyDescent="0.2">
      <c r="A84" s="68"/>
      <c r="B84" s="68"/>
      <c r="C84" s="68"/>
      <c r="D84" s="68"/>
      <c r="E84" s="79"/>
      <c r="F84" s="79"/>
      <c r="G84" s="79"/>
      <c r="H84" s="79"/>
      <c r="I84" s="66"/>
    </row>
    <row r="85" spans="1:9" x14ac:dyDescent="0.2">
      <c r="A85" s="68"/>
      <c r="B85" s="68"/>
      <c r="C85" s="68"/>
      <c r="D85" s="68"/>
      <c r="E85" s="79"/>
      <c r="F85" s="79"/>
      <c r="G85" s="79"/>
      <c r="H85" s="79"/>
      <c r="I85" s="66"/>
    </row>
    <row r="86" spans="1:9" x14ac:dyDescent="0.2">
      <c r="A86" s="68"/>
      <c r="B86" s="68"/>
      <c r="C86" s="68"/>
      <c r="D86" s="68"/>
      <c r="E86" s="79"/>
      <c r="F86" s="79"/>
      <c r="G86" s="79"/>
      <c r="H86" s="79"/>
      <c r="I86" s="66"/>
    </row>
    <row r="87" spans="1:9" x14ac:dyDescent="0.2">
      <c r="A87" s="80"/>
      <c r="B87" s="80"/>
      <c r="C87" s="80"/>
      <c r="D87" s="80"/>
      <c r="E87" s="79"/>
      <c r="F87" s="79"/>
      <c r="G87" s="79"/>
      <c r="H87" s="79"/>
      <c r="I87" s="66"/>
    </row>
    <row r="88" spans="1:9" x14ac:dyDescent="0.2">
      <c r="C88" s="61"/>
      <c r="G88" s="66"/>
    </row>
    <row r="89" spans="1:9" x14ac:dyDescent="0.2">
      <c r="C89" s="61"/>
      <c r="G89" s="66"/>
    </row>
    <row r="90" spans="1:9" x14ac:dyDescent="0.2">
      <c r="C90" s="61"/>
      <c r="G90" s="66"/>
    </row>
    <row r="91" spans="1:9" x14ac:dyDescent="0.2">
      <c r="C91" s="61"/>
      <c r="G91" s="66"/>
    </row>
    <row r="92" spans="1:9" x14ac:dyDescent="0.2">
      <c r="C92" s="61"/>
      <c r="G92" s="66"/>
    </row>
    <row r="93" spans="1:9" x14ac:dyDescent="0.2">
      <c r="C93" s="61"/>
      <c r="E93" s="66"/>
      <c r="F93" s="66"/>
      <c r="G93" s="66"/>
      <c r="H93" s="66"/>
    </row>
    <row r="94" spans="1:9" x14ac:dyDescent="0.2">
      <c r="C94" s="61"/>
      <c r="E94" s="66"/>
      <c r="F94" s="66"/>
      <c r="G94" s="66"/>
      <c r="H94" s="66"/>
    </row>
    <row r="95" spans="1:9" x14ac:dyDescent="0.2">
      <c r="C95" s="61"/>
      <c r="E95" s="66"/>
      <c r="F95" s="66"/>
      <c r="G95" s="66"/>
      <c r="H95" s="66"/>
    </row>
    <row r="96" spans="1:9" x14ac:dyDescent="0.2">
      <c r="C96" s="61"/>
      <c r="E96" s="66"/>
      <c r="F96" s="69"/>
      <c r="G96" s="70"/>
      <c r="H96" s="70"/>
    </row>
    <row r="97" spans="3:8" x14ac:dyDescent="0.2">
      <c r="C97" s="61"/>
      <c r="E97" s="66"/>
      <c r="F97" s="69"/>
      <c r="G97" s="79"/>
      <c r="H97" s="79"/>
    </row>
    <row r="98" spans="3:8" x14ac:dyDescent="0.2">
      <c r="C98" s="61"/>
      <c r="E98" s="66"/>
      <c r="F98" s="69"/>
      <c r="G98" s="79"/>
      <c r="H98" s="79"/>
    </row>
    <row r="99" spans="3:8" x14ac:dyDescent="0.2">
      <c r="C99" s="61"/>
      <c r="E99" s="66"/>
      <c r="F99" s="69"/>
      <c r="G99" s="79"/>
      <c r="H99" s="79"/>
    </row>
    <row r="100" spans="3:8" x14ac:dyDescent="0.2">
      <c r="C100" s="61"/>
      <c r="E100" s="66"/>
      <c r="F100" s="69"/>
      <c r="G100" s="79"/>
      <c r="H100" s="79"/>
    </row>
    <row r="101" spans="3:8" x14ac:dyDescent="0.2">
      <c r="C101" s="61"/>
      <c r="E101" s="66"/>
      <c r="F101" s="69"/>
      <c r="G101" s="79"/>
      <c r="H101" s="79"/>
    </row>
    <row r="102" spans="3:8" x14ac:dyDescent="0.2">
      <c r="C102" s="61"/>
      <c r="E102" s="66"/>
      <c r="F102" s="69"/>
      <c r="G102" s="79"/>
      <c r="H102" s="79"/>
    </row>
    <row r="103" spans="3:8" x14ac:dyDescent="0.2">
      <c r="C103" s="61"/>
      <c r="E103" s="66"/>
      <c r="F103" s="69"/>
      <c r="G103" s="79"/>
      <c r="H103" s="79"/>
    </row>
    <row r="104" spans="3:8" x14ac:dyDescent="0.2">
      <c r="C104" s="61"/>
      <c r="E104" s="66"/>
      <c r="F104" s="69"/>
      <c r="G104" s="79"/>
      <c r="H104" s="79"/>
    </row>
    <row r="105" spans="3:8" x14ac:dyDescent="0.2">
      <c r="C105" s="61"/>
      <c r="E105" s="66"/>
      <c r="F105" s="69"/>
      <c r="G105" s="79"/>
      <c r="H105" s="79"/>
    </row>
    <row r="106" spans="3:8" x14ac:dyDescent="0.2">
      <c r="C106" s="61"/>
      <c r="E106" s="66"/>
      <c r="F106" s="69"/>
      <c r="G106" s="79"/>
      <c r="H106" s="79"/>
    </row>
    <row r="107" spans="3:8" x14ac:dyDescent="0.2">
      <c r="C107" s="61"/>
      <c r="E107" s="66"/>
      <c r="F107" s="69"/>
      <c r="G107" s="79"/>
      <c r="H107" s="79"/>
    </row>
    <row r="108" spans="3:8" x14ac:dyDescent="0.2">
      <c r="C108" s="61"/>
      <c r="E108" s="66"/>
      <c r="F108" s="69"/>
      <c r="G108" s="79"/>
      <c r="H108" s="79"/>
    </row>
    <row r="109" spans="3:8" x14ac:dyDescent="0.2">
      <c r="C109" s="61"/>
      <c r="E109" s="66"/>
      <c r="F109" s="69"/>
      <c r="G109" s="79"/>
      <c r="H109" s="79"/>
    </row>
    <row r="110" spans="3:8" x14ac:dyDescent="0.2">
      <c r="C110" s="61"/>
      <c r="E110" s="66"/>
      <c r="F110" s="69"/>
      <c r="G110" s="79"/>
      <c r="H110" s="79"/>
    </row>
    <row r="111" spans="3:8" x14ac:dyDescent="0.2">
      <c r="E111" s="66"/>
      <c r="F111" s="69"/>
      <c r="G111" s="79"/>
      <c r="H111" s="79"/>
    </row>
    <row r="112" spans="3:8" x14ac:dyDescent="0.2">
      <c r="E112" s="66"/>
      <c r="F112" s="69"/>
      <c r="G112" s="79"/>
      <c r="H112" s="79"/>
    </row>
    <row r="113" spans="5:11" x14ac:dyDescent="0.2">
      <c r="E113" s="66"/>
      <c r="F113" s="69"/>
      <c r="G113" s="79"/>
      <c r="H113" s="79"/>
    </row>
    <row r="114" spans="5:11" x14ac:dyDescent="0.2">
      <c r="E114" s="66"/>
      <c r="F114" s="69"/>
      <c r="G114" s="79"/>
      <c r="H114" s="79"/>
    </row>
    <row r="115" spans="5:11" x14ac:dyDescent="0.2">
      <c r="E115" s="66"/>
      <c r="F115" s="69"/>
      <c r="G115" s="79"/>
      <c r="H115" s="79"/>
    </row>
    <row r="116" spans="5:11" x14ac:dyDescent="0.2">
      <c r="E116" s="66"/>
      <c r="F116" s="69"/>
      <c r="G116" s="79"/>
      <c r="H116" s="79"/>
    </row>
    <row r="117" spans="5:11" x14ac:dyDescent="0.2">
      <c r="E117" s="66"/>
      <c r="F117" s="69"/>
      <c r="G117" s="79"/>
      <c r="H117" s="79"/>
    </row>
    <row r="127" spans="5:11" x14ac:dyDescent="0.2">
      <c r="K127" s="6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82" t="s">
        <v>161</v>
      </c>
      <c r="C2" s="82"/>
      <c r="D2" s="82"/>
      <c r="E2" s="82"/>
      <c r="F2" s="82"/>
      <c r="G2" s="82"/>
      <c r="H2" s="82"/>
      <c r="I2" s="82"/>
      <c r="J2" s="82"/>
      <c r="K2" s="82"/>
      <c r="L2" s="82" t="s">
        <v>162</v>
      </c>
      <c r="M2" s="82"/>
      <c r="N2" s="82"/>
      <c r="O2" s="82"/>
      <c r="V2" s="83" t="s">
        <v>163</v>
      </c>
      <c r="W2" s="83"/>
      <c r="X2" s="83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85" t="s">
        <v>23</v>
      </c>
      <c r="K1" s="86"/>
      <c r="L1" s="91">
        <f>AV7-1</f>
        <v>-1</v>
      </c>
      <c r="M1" s="92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87" t="s">
        <v>24</v>
      </c>
      <c r="K2" s="88"/>
      <c r="L2" s="89">
        <f>AY11-1</f>
        <v>-1</v>
      </c>
      <c r="M2" s="90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107" t="s">
        <v>21</v>
      </c>
      <c r="C4" s="89"/>
      <c r="D4" s="108"/>
    </row>
    <row r="5" spans="1:20" x14ac:dyDescent="0.2">
      <c r="A5" s="2" t="s">
        <v>3</v>
      </c>
      <c r="B5" s="109">
        <v>1</v>
      </c>
      <c r="C5" s="110"/>
      <c r="D5" s="111"/>
    </row>
    <row r="6" spans="1:20" ht="13.5" thickBot="1" x14ac:dyDescent="0.25">
      <c r="A6" s="3" t="s">
        <v>4</v>
      </c>
      <c r="B6" s="112" t="s">
        <v>6</v>
      </c>
      <c r="C6" s="113"/>
      <c r="D6" s="114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115" t="s">
        <v>22</v>
      </c>
      <c r="B8" s="116"/>
      <c r="D8" s="115" t="s">
        <v>70</v>
      </c>
      <c r="E8" s="116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 t="e">
        <f>Qж__м3_сут*(1-B11/100)*B24</f>
        <v>#NAME?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117" t="s">
        <v>12</v>
      </c>
      <c r="B18" s="118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117" t="s">
        <v>5</v>
      </c>
      <c r="B23" s="118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105" t="s">
        <v>7</v>
      </c>
      <c r="B42" s="106"/>
      <c r="C42" s="95" t="s">
        <v>0</v>
      </c>
      <c r="D42" s="96"/>
      <c r="E42" s="96"/>
      <c r="F42" s="96"/>
      <c r="G42" s="96"/>
      <c r="H42" s="97"/>
      <c r="I42" s="98" t="s">
        <v>13</v>
      </c>
      <c r="J42" s="99"/>
      <c r="L42" s="84" t="s">
        <v>26</v>
      </c>
      <c r="M42" s="84"/>
      <c r="N42" s="84" t="s">
        <v>27</v>
      </c>
      <c r="O42" s="84"/>
      <c r="P42" s="84" t="s">
        <v>28</v>
      </c>
      <c r="Q42" s="84"/>
      <c r="R42" s="84" t="s">
        <v>31</v>
      </c>
      <c r="S42" s="84"/>
      <c r="T42" s="84" t="s">
        <v>33</v>
      </c>
      <c r="U42" s="84"/>
      <c r="V42" s="84" t="s">
        <v>79</v>
      </c>
      <c r="W42" s="84"/>
      <c r="X42" s="84" t="s">
        <v>35</v>
      </c>
      <c r="Y42" s="84"/>
      <c r="Z42" s="84" t="s">
        <v>36</v>
      </c>
      <c r="AA42" s="84"/>
      <c r="AB42" s="84" t="s">
        <v>37</v>
      </c>
      <c r="AC42" s="84"/>
      <c r="AD42" s="84" t="s">
        <v>38</v>
      </c>
      <c r="AE42" s="84"/>
      <c r="AF42" s="84" t="s">
        <v>39</v>
      </c>
      <c r="AG42" s="84"/>
      <c r="AH42" s="84" t="s">
        <v>40</v>
      </c>
      <c r="AI42" s="84"/>
      <c r="AJ42" s="84" t="s">
        <v>41</v>
      </c>
      <c r="AK42" s="84"/>
      <c r="AL42" s="84"/>
      <c r="AM42" s="84"/>
      <c r="AN42" s="84"/>
      <c r="AO42" s="84"/>
      <c r="AP42" s="84"/>
      <c r="AQ42" s="84"/>
      <c r="AR42" s="84"/>
      <c r="AS42" s="84"/>
      <c r="AT42" s="22"/>
    </row>
    <row r="43" spans="1:46" ht="13.5" thickBot="1" x14ac:dyDescent="0.25">
      <c r="A43" s="102"/>
      <c r="B43" s="103"/>
      <c r="C43" s="102" t="s">
        <v>69</v>
      </c>
      <c r="D43" s="103"/>
      <c r="E43" s="104"/>
      <c r="F43" s="102" t="s">
        <v>8</v>
      </c>
      <c r="G43" s="103"/>
      <c r="H43" s="104"/>
      <c r="I43" s="100"/>
      <c r="J43" s="101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93" t="s">
        <v>68</v>
      </c>
      <c r="D44" s="94"/>
      <c r="E44" s="9" t="s">
        <v>11</v>
      </c>
      <c r="F44" s="93" t="s">
        <v>68</v>
      </c>
      <c r="G44" s="94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21</vt:i4>
      </vt:variant>
    </vt:vector>
  </HeadingPairs>
  <TitlesOfParts>
    <vt:vector size="24" baseType="lpstr">
      <vt:lpstr>Упражнения</vt:lpstr>
      <vt:lpstr>База насосов</vt:lpstr>
      <vt:lpstr>Фонтан</vt:lpstr>
      <vt:lpstr>Упражнения!Bob_</vt:lpstr>
      <vt:lpstr>Упражнения!Dtub_</vt:lpstr>
      <vt:lpstr>Упражнения!gamma_gas_</vt:lpstr>
      <vt:lpstr>Упражнения!gamma_oil_</vt:lpstr>
      <vt:lpstr>gamma_wat_</vt:lpstr>
      <vt:lpstr>Упражнения!Hmes_</vt:lpstr>
      <vt:lpstr>Упражнения!N_</vt:lpstr>
      <vt:lpstr>Упражнения!Pb_</vt:lpstr>
      <vt:lpstr>Упражнения!Pbuf_</vt:lpstr>
      <vt:lpstr>PI_1</vt:lpstr>
      <vt:lpstr>Упражнения!Pres_</vt:lpstr>
      <vt:lpstr>Pwf_1</vt:lpstr>
      <vt:lpstr>Q_test</vt:lpstr>
      <vt:lpstr>Qmax_</vt:lpstr>
      <vt:lpstr>Qtest_</vt:lpstr>
      <vt:lpstr>Упражнения!Rp_</vt:lpstr>
      <vt:lpstr>Упражнения!Rsb_</vt:lpstr>
      <vt:lpstr>Упражнения!Tgrad</vt:lpstr>
      <vt:lpstr>Упражнения!Tres_</vt:lpstr>
      <vt:lpstr>Упражнения!wc_</vt:lpstr>
      <vt:lpstr>Фонтан!Месторождение_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2018-10-08T13:12:06Z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