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я" sheetId="108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Упражнения!$C$13</definedName>
    <definedName name="Dtub_" localSheetId="0">Упражнения!$C$18</definedName>
    <definedName name="gamma_gas_" localSheetId="0">Упражнения!$C$8</definedName>
    <definedName name="gamma_oil_" localSheetId="0">Упражнения!$C$7</definedName>
    <definedName name="gamma_wat_">Упражнения!$C$6</definedName>
    <definedName name="Hmes_" localSheetId="0">Упражнения!$C$17</definedName>
    <definedName name="N_" localSheetId="0">Упражнения!$C$28</definedName>
    <definedName name="Pb_" localSheetId="0">Упражнения!$C$11</definedName>
    <definedName name="Pbuf_" localSheetId="0">Упражнения!$C$19</definedName>
    <definedName name="PI_" localSheetId="0">Упражнения!$C$26</definedName>
    <definedName name="PI_1">Упражнения!$B$43</definedName>
    <definedName name="Pres_" localSheetId="0">Упражнения!$C$25</definedName>
    <definedName name="Pwf_" localSheetId="0">Упражнения!$C$20</definedName>
    <definedName name="Pwf_1">Упражнения!$B$40</definedName>
    <definedName name="Q_test">Упражнения!$C$17</definedName>
    <definedName name="Qmax_">Упражнения!$F$39</definedName>
    <definedName name="Qtest_">Упражнения!$C$31</definedName>
    <definedName name="Rp_" localSheetId="0">Упражнения!$C$10</definedName>
    <definedName name="Rsb_" localSheetId="0">Упражнения!$C$9</definedName>
    <definedName name="T_calc">Упражнения!$C$21</definedName>
    <definedName name="Tgrad" localSheetId="0">Упражнения!$C$24</definedName>
    <definedName name="Tres_" localSheetId="0">Упражнения!$C$12</definedName>
    <definedName name="wc_" localSheetId="0">Упражнения!$C$14</definedName>
    <definedName name="Месторождение_" localSheetId="2">Фонтан!$B$4</definedName>
  </definedNames>
  <calcPr calcId="145621"/>
</workbook>
</file>

<file path=xl/calcChain.xml><?xml version="1.0" encoding="utf-8"?>
<calcChain xmlns="http://schemas.openxmlformats.org/spreadsheetml/2006/main">
  <c r="H70" i="108" l="1"/>
  <c r="H69" i="108"/>
  <c r="G70" i="108"/>
  <c r="G69" i="108"/>
  <c r="H43" i="108"/>
  <c r="G43" i="108"/>
  <c r="B40" i="108" l="1"/>
  <c r="E6" i="108" l="1"/>
  <c r="F71" i="108" l="1"/>
  <c r="G71" i="108"/>
  <c r="H71" i="108"/>
  <c r="C26" i="108"/>
  <c r="F72" i="108" l="1"/>
  <c r="E10" i="108"/>
  <c r="E9" i="108"/>
  <c r="E8" i="108"/>
  <c r="E7" i="108"/>
  <c r="G72" i="108"/>
  <c r="H72" i="108"/>
  <c r="F73" i="108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G73" i="108"/>
  <c r="H73" i="108"/>
  <c r="B43" i="108"/>
  <c r="F43" i="108"/>
  <c r="F39" i="108"/>
  <c r="F74" i="108" l="1"/>
  <c r="E44" i="108"/>
  <c r="G74" i="108"/>
  <c r="H74" i="108"/>
  <c r="G44" i="108"/>
  <c r="H44" i="108"/>
  <c r="F44" i="108"/>
  <c r="F75" i="108" l="1"/>
  <c r="E45" i="108"/>
  <c r="G75" i="108"/>
  <c r="H75" i="108"/>
  <c r="G45" i="108"/>
  <c r="H45" i="108"/>
  <c r="F45" i="108"/>
  <c r="F76" i="108" l="1"/>
  <c r="E46" i="108"/>
  <c r="G76" i="108"/>
  <c r="H76" i="108"/>
  <c r="G46" i="108"/>
  <c r="H46" i="108"/>
  <c r="F46" i="108"/>
  <c r="F77" i="108" l="1"/>
  <c r="E47" i="108"/>
  <c r="G77" i="108"/>
  <c r="H77" i="108"/>
  <c r="G47" i="108"/>
  <c r="H47" i="108"/>
  <c r="F47" i="108"/>
  <c r="F78" i="108" l="1"/>
  <c r="E48" i="108"/>
  <c r="G78" i="108"/>
  <c r="H78" i="108"/>
  <c r="G48" i="108"/>
  <c r="H48" i="108"/>
  <c r="F48" i="108"/>
  <c r="F79" i="108" l="1"/>
  <c r="E49" i="108"/>
  <c r="G79" i="108"/>
  <c r="H79" i="108"/>
  <c r="G49" i="108"/>
  <c r="H49" i="108"/>
  <c r="F49" i="108"/>
  <c r="F80" i="108" l="1"/>
  <c r="E50" i="108"/>
  <c r="G80" i="108"/>
  <c r="H80" i="108"/>
  <c r="G50" i="108"/>
  <c r="H50" i="108"/>
  <c r="F50" i="108"/>
  <c r="F81" i="108" l="1"/>
  <c r="E51" i="108"/>
  <c r="G81" i="108"/>
  <c r="H81" i="108"/>
  <c r="G51" i="108"/>
  <c r="H51" i="108"/>
  <c r="F51" i="108"/>
  <c r="F82" i="108" l="1"/>
  <c r="E52" i="108"/>
  <c r="G82" i="108"/>
  <c r="H82" i="108"/>
  <c r="G52" i="108"/>
  <c r="H52" i="108"/>
  <c r="F52" i="108"/>
  <c r="F83" i="108" l="1"/>
  <c r="E53" i="108"/>
  <c r="G83" i="108"/>
  <c r="H83" i="108"/>
  <c r="G53" i="108"/>
  <c r="H53" i="108"/>
  <c r="F53" i="108"/>
  <c r="F84" i="108" l="1"/>
  <c r="E54" i="108"/>
  <c r="G84" i="108"/>
  <c r="H84" i="108"/>
  <c r="G54" i="108"/>
  <c r="H54" i="108"/>
  <c r="F54" i="108"/>
  <c r="F85" i="108" l="1"/>
  <c r="E55" i="108"/>
  <c r="G85" i="108"/>
  <c r="H85" i="108"/>
  <c r="G55" i="108"/>
  <c r="H55" i="108"/>
  <c r="F55" i="108"/>
  <c r="F86" i="108" l="1"/>
  <c r="E56" i="108"/>
  <c r="G86" i="108"/>
  <c r="H86" i="108"/>
  <c r="G56" i="108"/>
  <c r="H56" i="108"/>
  <c r="F56" i="108"/>
  <c r="F87" i="108" l="1"/>
  <c r="E57" i="108"/>
  <c r="G87" i="108"/>
  <c r="H87" i="108"/>
  <c r="G57" i="108"/>
  <c r="H57" i="108"/>
  <c r="F57" i="108"/>
  <c r="F88" i="108" l="1"/>
  <c r="E58" i="108"/>
  <c r="G88" i="108"/>
  <c r="H88" i="108"/>
  <c r="G58" i="108"/>
  <c r="H58" i="108"/>
  <c r="F58" i="108"/>
  <c r="F89" i="108" l="1"/>
  <c r="E59" i="108"/>
  <c r="G89" i="108"/>
  <c r="H89" i="108"/>
  <c r="G59" i="108"/>
  <c r="H59" i="108"/>
  <c r="F59" i="108"/>
  <c r="E60" i="108" l="1"/>
  <c r="G60" i="108"/>
  <c r="H60" i="108"/>
  <c r="F60" i="108"/>
  <c r="E61" i="108" l="1"/>
  <c r="G61" i="108"/>
  <c r="H61" i="108"/>
  <c r="F61" i="108"/>
  <c r="E62" i="108" l="1"/>
  <c r="G62" i="108"/>
  <c r="H62" i="108"/>
  <c r="F62" i="108"/>
  <c r="E63" i="108" l="1"/>
  <c r="G63" i="108"/>
  <c r="H63" i="108"/>
  <c r="F63" i="108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<sst xmlns="http://schemas.openxmlformats.org/spreadsheetml/2006/main" count="2810" uniqueCount="338">
  <si>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</si>
  <si>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</si>
  <si>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</si>
  <si>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</si>
  <si>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</si>
  <si>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</si>
  <si>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</si>
  <si>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</si>
  <si>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</si>
  <si>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</si>
  <si>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</si>
  <si>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</si>
  <si>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</si>
  <si>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</si>
  <si>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</si>
  <si>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</si>
  <si>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</si>
  <si>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</si>
  <si>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</si>
  <si>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</si>
  <si>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</si>
  <si>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</si>
  <si>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</si>
  <si>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</si>
  <si>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</si>
  <si>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</si>
  <si>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</si>
  <si>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</si>
  <si>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</si>
  <si>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</si>
  <si>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</si>
  <si>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</si>
  <si>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</si>
  <si>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</si>
  <si>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</si>
  <si>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</si>
  <si>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</si>
  <si>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</si>
  <si>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</si>
  <si>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</si>
  <si>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</si>
  <si>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</si>
  <si>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</si>
  <si>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</si>
  <si>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</si>
  <si>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</si>
  <si>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</si>
  <si>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</si>
  <si>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</si>
  <si>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</si>
  <si>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</si>
  <si>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</si>
  <si>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</si>
  <si>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</si>
  <si>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</si>
  <si>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</si>
  <si>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</si>
  <si>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</si>
  <si>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</si>
  <si>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</si>
  <si>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</si>
  <si>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</si>
  <si>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</si>
  <si>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</si>
  <si>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</si>
  <si>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</si>
  <si>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</si>
  <si>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</si>
  <si>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</si>
  <si>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</si>
  <si>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</si>
  <si>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</si>
  <si>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</si>
  <si>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</si>
  <si>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</si>
  <si>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</si>
  <si>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</si>
  <si>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</si>
  <si>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</si>
  <si>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</si>
  <si>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</si>
  <si>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</si>
  <si>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</si>
  <si>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</si>
  <si>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</si>
  <si>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</si>
  <si>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</si>
  <si>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</si>
  <si>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</si>
  <si>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</si>
  <si>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</si>
  <si>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</si>
  <si>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</si>
  <si>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</si>
  <si>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</si>
  <si>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</si>
  <si>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</si>
  <si>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</si>
  <si>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</si>
  <si>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</si>
  <si>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</si>
  <si>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</si>
  <si>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</si>
  <si>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</si>
  <si>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</si>
  <si>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</si>
  <si>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</si>
  <si>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</si>
  <si>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</si>
  <si>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</si>
  <si>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</si>
  <si>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</si>
  <si>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</si>
  <si>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</si>
  <si>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</si>
  <si>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</si>
  <si>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</si>
  <si>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</si>
  <si>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</si>
  <si>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</si>
  <si>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</si>
  <si>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</si>
  <si>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</si>
  <si>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</si>
  <si>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</si>
  <si>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</si>
  <si>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</si>
  <si>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</si>
  <si>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</si>
  <si>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</si>
  <si>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</si>
  <si>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</si>
  <si>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</si>
  <si>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</si>
  <si>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</si>
  <si>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</si>
  <si>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</si>
  <si>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</si>
  <si>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</si>
  <si>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</si>
  <si>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</si>
  <si>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</si>
  <si>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</si>
  <si>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</si>
  <si>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</si>
  <si>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</si>
  <si>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</si>
  <si>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</si>
  <si>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</si>
  <si>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</si>
  <si>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</si>
  <si>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</si>
  <si>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</si>
  <si>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</si>
  <si>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</si>
  <si>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</si>
  <si>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</si>
  <si>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</si>
  <si>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</si>
  <si>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</si>
  <si>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</si>
  <si>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</si>
  <si>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</si>
  <si>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</si>
  <si>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</si>
  <si>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</si>
  <si>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</si>
  <si>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</si>
  <si>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</si>
  <si>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</si>
  <si>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</si>
  <si>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</si>
  <si>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</si>
  <si>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</si>
  <si>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</si>
  <si>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</si>
  <si>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</si>
  <si>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</si>
  <si>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</si>
  <si>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</si>
  <si>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</si>
  <si>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</si>
  <si>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</si>
  <si>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</si>
  <si>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</si>
  <si>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</si>
  <si>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</si>
  <si>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</si>
  <si>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</si>
  <si>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</si>
  <si>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</si>
  <si>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</si>
  <si>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</si>
  <si>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</si>
  <si>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</si>
  <si>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</si>
  <si>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</si>
  <si>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</si>
  <si>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</si>
  <si>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</si>
  <si>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</si>
  <si>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</si>
  <si>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</si>
  <si>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</si>
  <si>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</si>
  <si>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</si>
  <si>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</si>
  <si>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</si>
  <si>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</si>
  <si>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</si>
  <si>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</si>
  <si>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</si>
  <si>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</si>
  <si>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</si>
  <si>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</si>
  <si>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</si>
  <si>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</si>
  <si>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</si>
  <si>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</si>
  <si>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</si>
  <si>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</si>
  <si>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</si>
  <si>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</si>
  <si>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</si>
  <si>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</si>
  <si>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</si>
  <si>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</si>
  <si>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</si>
  <si>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</si>
  <si>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</si>
  <si>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</si>
  <si>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</si>
  <si>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</si>
  <si>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</si>
  <si>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</si>
  <si>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</si>
  <si>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</si>
  <si>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</si>
  <si>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</si>
  <si>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</si>
  <si>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</si>
  <si>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</si>
  <si>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</si>
  <si>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</si>
  <si>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</si>
  <si>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</si>
  <si>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</si>
  <si>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</si>
  <si>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</si>
  <si>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</si>
  <si>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</si>
  <si>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</si>
  <si>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</si>
  <si>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</si>
  <si>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</si>
  <si>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</si>
  <si>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</si>
  <si>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</si>
  <si>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</si>
  <si>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</si>
  <si>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</si>
  <si>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</si>
  <si>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</si>
  <si>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</si>
  <si>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</si>
  <si>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</si>
  <si>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</si>
  <si>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</si>
  <si>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</si>
  <si>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</si>
  <si>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</si>
  <si>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</si>
  <si>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</si>
  <si>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</si>
  <si>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</si>
  <si>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</si>
  <si>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</si>
  <si>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</si>
  <si>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</si>
  <si>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</si>
  <si>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</si>
  <si>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</si>
  <si>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</si>
  <si>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</si>
  <si>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</si>
  <si>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</si>
  <si>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</si>
  <si>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</si>
  <si>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</si>
  <si>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</si>
  <si>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</si>
  <si>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</si>
  <si>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</si>
  <si>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</si>
  <si>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</si>
  <si>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</si>
  <si>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</si>
  <si>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</si>
  <si>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</si>
  <si>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,</t>
  </si>
  <si>
    <t>Упражнения по курсу "Механизированная добыча нефти"</t>
  </si>
  <si>
    <t>Физико - химические свойства флюида</t>
  </si>
  <si>
    <t>Данные по скважине</t>
  </si>
  <si>
    <t>Пласт</t>
  </si>
  <si>
    <t>Расчет распределения давления в трубе</t>
  </si>
  <si>
    <t>Модель фонтанирующей скважины</t>
  </si>
  <si>
    <t>Упражнение 1</t>
  </si>
  <si>
    <t>Построить кривые IPR и VLP для заданных дебитов</t>
  </si>
  <si>
    <t>Qmax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</si>
  <si>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</si>
  <si>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</si>
  <si>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</si>
  <si>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</si>
  <si>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</si>
  <si>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</si>
  <si>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</si>
  <si>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</si>
  <si>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</si>
  <si>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</si>
  <si>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</si>
  <si>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</si>
  <si>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</si>
  <si>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</si>
  <si>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</si>
  <si>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</si>
  <si>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</si>
  <si>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</si>
  <si>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</si>
  <si>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</si>
  <si>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D</t>
    </r>
    <r>
      <rPr>
        <vertAlign val="subscript"/>
        <sz val="10"/>
        <rFont val="Arial Cyr"/>
        <charset val="204"/>
      </rPr>
      <t>tub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</si>
  <si>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</si>
  <si>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wf test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</si>
  <si>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</si>
  <si>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color theme="1"/>
        <rFont val="Arial Cyr"/>
        <charset val="204"/>
      </rPr>
      <t>res</t>
    </r>
  </si>
  <si>
    <t>PI</t>
  </si>
  <si>
    <r>
      <t>T</t>
    </r>
    <r>
      <rPr>
        <vertAlign val="subscript"/>
        <sz val="10"/>
        <color theme="1"/>
        <rFont val="Arial Cyr"/>
        <charset val="204"/>
      </rPr>
      <t>grad</t>
    </r>
  </si>
  <si>
    <t>C</t>
  </si>
  <si>
    <r>
      <t>T</t>
    </r>
    <r>
      <rPr>
        <vertAlign val="subscript"/>
        <sz val="10"/>
        <rFont val="Arial Cyr"/>
        <charset val="204"/>
      </rPr>
      <t>calc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</si>
</sst>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2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0"/>
      <name val="Arial Cyr"/>
      <charset val="204"/>
    </font>
    <font>
      <sz val="10"/>
      <color theme="2" tint="-0.89999084444715716"/>
      <name val="Arial Cyr"/>
      <charset val="204"/>
    </font>
    <font>
      <sz val="10"/>
      <color theme="1"/>
      <name val="Arial Cyr"/>
      <charset val="204"/>
    </font>
    <font>
      <vertAlign val="subscript"/>
      <sz val="10"/>
      <color theme="1"/>
      <name val="Arial Cyr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21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9" borderId="2" xfId="0" applyFill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0" fontId="6" fillId="0" borderId="0" xfId="0" applyFont="1" applyAlignment="1"/>
    <xf numFmtId="0" fontId="0" fillId="0" borderId="2" xfId="0" applyFill="1" applyBorder="1"/>
    <xf numFmtId="2" fontId="0" fillId="8" borderId="2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2" xfId="0" applyNumberFormat="1" applyFill="1" applyBorder="1"/>
    <xf numFmtId="0" fontId="6" fillId="0" borderId="0" xfId="0" applyFont="1" applyFill="1" applyBorder="1" applyAlignment="1">
      <alignment horizontal="center"/>
    </xf>
    <xf numFmtId="2" fontId="0" fillId="0" borderId="2" xfId="0" applyNumberFormat="1" applyBorder="1"/>
    <xf numFmtId="0" fontId="0" fillId="11" borderId="2" xfId="0" applyFill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7" fillId="9" borderId="2" xfId="0" applyFont="1" applyFill="1" applyBorder="1" applyAlignment="1">
      <alignment horizontal="center" wrapText="1"/>
    </xf>
    <xf numFmtId="0" fontId="20" fillId="9" borderId="2" xfId="0" applyFont="1" applyFill="1" applyBorder="1"/>
    <xf numFmtId="0" fontId="15" fillId="9" borderId="2" xfId="0" applyFont="1" applyFill="1" applyBorder="1" applyAlignment="1">
      <alignment horizontal="right"/>
    </xf>
    <xf numFmtId="0" fontId="15" fillId="9" borderId="2" xfId="0" applyFont="1" applyFill="1" applyBorder="1" applyAlignment="1">
      <alignment horizontal="center"/>
    </xf>
    <xf numFmtId="1" fontId="15" fillId="9" borderId="2" xfId="0" applyNumberFormat="1" applyFont="1" applyFill="1" applyBorder="1" applyAlignment="1">
      <alignment horizontal="right"/>
    </xf>
    <xf numFmtId="0" fontId="21" fillId="9" borderId="2" xfId="0" applyFon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6" fillId="0" borderId="0" xfId="0" applyFont="1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Упражнения!$J$39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Упражнения!$N$40:$N$60</c:f>
              <c:numCache>
                <c:formatCode>General</c:formatCode>
                <c:ptCount val="21"/>
              </c:numCache>
            </c:numRef>
          </c:xVal>
          <c:yVal>
            <c:numRef>
              <c:f>Упражнения!#REF!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Упражнения!$M$40:$M$60</c:f>
              <c:numCache>
                <c:formatCode>General</c:formatCode>
                <c:ptCount val="21"/>
              </c:numCache>
            </c:numRef>
          </c:xVal>
          <c:yVal>
            <c:numRef>
              <c:f>Упражнения!#REF!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1920"/>
        <c:axId val="149562496"/>
      </c:scatterChart>
      <c:valAx>
        <c:axId val="1495619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2496"/>
        <c:crosses val="autoZero"/>
        <c:crossBetween val="midCat"/>
      </c:valAx>
      <c:valAx>
        <c:axId val="1495624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Упражнения!$E$43:$E$63</c:f>
              <c:numCache>
                <c:formatCode>0.00</c:formatCode>
                <c:ptCount val="21"/>
                <c:pt idx="0">
                  <c:v>0</c:v>
                </c:pt>
                <c:pt idx="1">
                  <c:v>7.4682894586975213</c:v>
                </c:pt>
                <c:pt idx="2">
                  <c:v>14.936578917395043</c:v>
                </c:pt>
                <c:pt idx="3">
                  <c:v>22.404868376092566</c:v>
                </c:pt>
                <c:pt idx="4">
                  <c:v>29.873157834790085</c:v>
                </c:pt>
                <c:pt idx="5">
                  <c:v>37.341447293487604</c:v>
                </c:pt>
                <c:pt idx="6">
                  <c:v>44.809736752185124</c:v>
                </c:pt>
                <c:pt idx="7">
                  <c:v>52.278026210882643</c:v>
                </c:pt>
                <c:pt idx="8">
                  <c:v>59.746315669580163</c:v>
                </c:pt>
                <c:pt idx="9">
                  <c:v>67.214605128277682</c:v>
                </c:pt>
                <c:pt idx="10">
                  <c:v>74.682894586975209</c:v>
                </c:pt>
                <c:pt idx="11">
                  <c:v>82.151184045672736</c:v>
                </c:pt>
                <c:pt idx="12">
                  <c:v>89.619473504370262</c:v>
                </c:pt>
                <c:pt idx="13">
                  <c:v>97.087762963067789</c:v>
                </c:pt>
                <c:pt idx="14">
                  <c:v>104.55605242176532</c:v>
                </c:pt>
                <c:pt idx="15">
                  <c:v>112.02434188046284</c:v>
                </c:pt>
                <c:pt idx="16">
                  <c:v>119.49263133916037</c:v>
                </c:pt>
                <c:pt idx="17">
                  <c:v>126.9609207978579</c:v>
                </c:pt>
                <c:pt idx="18">
                  <c:v>134.42921025655542</c:v>
                </c:pt>
                <c:pt idx="19">
                  <c:v>141.89749971525293</c:v>
                </c:pt>
                <c:pt idx="20">
                  <c:v>149.36578917395045</c:v>
                </c:pt>
              </c:numCache>
            </c:numRef>
          </c:xVal>
          <c:yVal>
            <c:numRef>
              <c:f>Упражнения!$F$43:$F$63</c:f>
              <c:numCache>
                <c:formatCode>0.00</c:formatCode>
                <c:ptCount val="21"/>
                <c:pt idx="0">
                  <c:v>250</c:v>
                </c:pt>
                <c:pt idx="1">
                  <c:v>240.79098856263326</c:v>
                </c:pt>
                <c:pt idx="2">
                  <c:v>231.58197712526652</c:v>
                </c:pt>
                <c:pt idx="3">
                  <c:v>222.37296568789978</c:v>
                </c:pt>
                <c:pt idx="4">
                  <c:v>213.16395425053304</c:v>
                </c:pt>
                <c:pt idx="5">
                  <c:v>203.9549428131663</c:v>
                </c:pt>
                <c:pt idx="6">
                  <c:v>194.74593137579956</c:v>
                </c:pt>
                <c:pt idx="7">
                  <c:v>185.53691993843285</c:v>
                </c:pt>
                <c:pt idx="8">
                  <c:v>176.3279085010661</c:v>
                </c:pt>
                <c:pt idx="9">
                  <c:v>167.11889706369936</c:v>
                </c:pt>
                <c:pt idx="10">
                  <c:v>157.90988562633262</c:v>
                </c:pt>
                <c:pt idx="11">
                  <c:v>148.69633859621277</c:v>
                </c:pt>
                <c:pt idx="12">
                  <c:v>139.17750645001865</c:v>
                </c:pt>
                <c:pt idx="13">
                  <c:v>129.10380262958222</c:v>
                </c:pt>
                <c:pt idx="14">
                  <c:v>118.35154009809099</c:v>
                </c:pt>
                <c:pt idx="15">
                  <c:v>106.74285346464455</c:v>
                </c:pt>
                <c:pt idx="16">
                  <c:v>94.005190967246961</c:v>
                </c:pt>
                <c:pt idx="17">
                  <c:v>79.68083865145735</c:v>
                </c:pt>
                <c:pt idx="18">
                  <c:v>62.880908180761374</c:v>
                </c:pt>
                <c:pt idx="19">
                  <c:v>41.330531975564476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VLP1</c:v>
          </c:tx>
          <c:xVal>
            <c:numRef>
              <c:f>Упражнения!$E$43:$E$63</c:f>
              <c:numCache>
                <c:formatCode>0.00</c:formatCode>
                <c:ptCount val="21"/>
                <c:pt idx="0">
                  <c:v>0</c:v>
                </c:pt>
                <c:pt idx="1">
                  <c:v>7.4682894586975213</c:v>
                </c:pt>
                <c:pt idx="2">
                  <c:v>14.936578917395043</c:v>
                </c:pt>
                <c:pt idx="3">
                  <c:v>22.404868376092566</c:v>
                </c:pt>
                <c:pt idx="4">
                  <c:v>29.873157834790085</c:v>
                </c:pt>
                <c:pt idx="5">
                  <c:v>37.341447293487604</c:v>
                </c:pt>
                <c:pt idx="6">
                  <c:v>44.809736752185124</c:v>
                </c:pt>
                <c:pt idx="7">
                  <c:v>52.278026210882643</c:v>
                </c:pt>
                <c:pt idx="8">
                  <c:v>59.746315669580163</c:v>
                </c:pt>
                <c:pt idx="9">
                  <c:v>67.214605128277682</c:v>
                </c:pt>
                <c:pt idx="10">
                  <c:v>74.682894586975209</c:v>
                </c:pt>
                <c:pt idx="11">
                  <c:v>82.151184045672736</c:v>
                </c:pt>
                <c:pt idx="12">
                  <c:v>89.619473504370262</c:v>
                </c:pt>
                <c:pt idx="13">
                  <c:v>97.087762963067789</c:v>
                </c:pt>
                <c:pt idx="14">
                  <c:v>104.55605242176532</c:v>
                </c:pt>
                <c:pt idx="15">
                  <c:v>112.02434188046284</c:v>
                </c:pt>
                <c:pt idx="16">
                  <c:v>119.49263133916037</c:v>
                </c:pt>
                <c:pt idx="17">
                  <c:v>126.9609207978579</c:v>
                </c:pt>
                <c:pt idx="18">
                  <c:v>134.42921025655542</c:v>
                </c:pt>
                <c:pt idx="19">
                  <c:v>141.89749971525293</c:v>
                </c:pt>
                <c:pt idx="20">
                  <c:v>149.36578917395045</c:v>
                </c:pt>
              </c:numCache>
            </c:numRef>
          </c:xVal>
          <c:yVal>
            <c:numRef>
              <c:f>Упражнения!$G$43:$G$63</c:f>
              <c:numCache>
                <c:formatCode>0.00</c:formatCode>
                <c:ptCount val="21"/>
                <c:pt idx="0">
                  <c:v>158.49459261041017</c:v>
                </c:pt>
                <c:pt idx="1">
                  <c:v>161.03820801816215</c:v>
                </c:pt>
                <c:pt idx="2">
                  <c:v>159.29507111582114</c:v>
                </c:pt>
                <c:pt idx="3">
                  <c:v>156.73621522880981</c:v>
                </c:pt>
                <c:pt idx="4">
                  <c:v>153.20543357335558</c:v>
                </c:pt>
                <c:pt idx="5">
                  <c:v>148.39867390896848</c:v>
                </c:pt>
                <c:pt idx="6">
                  <c:v>141.89057390657976</c:v>
                </c:pt>
                <c:pt idx="7">
                  <c:v>136.77213810658796</c:v>
                </c:pt>
                <c:pt idx="8">
                  <c:v>136.00255389644568</c:v>
                </c:pt>
                <c:pt idx="9">
                  <c:v>135.63707019531586</c:v>
                </c:pt>
                <c:pt idx="10">
                  <c:v>135.34643310706952</c:v>
                </c:pt>
                <c:pt idx="11">
                  <c:v>135.12240684240831</c:v>
                </c:pt>
                <c:pt idx="12">
                  <c:v>134.9552710079262</c:v>
                </c:pt>
                <c:pt idx="13">
                  <c:v>134.83719438616052</c:v>
                </c:pt>
                <c:pt idx="14">
                  <c:v>134.7651165363809</c:v>
                </c:pt>
                <c:pt idx="15">
                  <c:v>134.73662610993486</c:v>
                </c:pt>
                <c:pt idx="16">
                  <c:v>134.74717651389457</c:v>
                </c:pt>
                <c:pt idx="17">
                  <c:v>134.83611196087597</c:v>
                </c:pt>
                <c:pt idx="18">
                  <c:v>135.02007035150919</c:v>
                </c:pt>
                <c:pt idx="19">
                  <c:v>135.28508343481579</c:v>
                </c:pt>
                <c:pt idx="20">
                  <c:v>135.55275362631562</c:v>
                </c:pt>
              </c:numCache>
            </c:numRef>
          </c:yVal>
          <c:smooth val="0"/>
        </c:ser>
        <c:ser>
          <c:idx val="2"/>
          <c:order val="2"/>
          <c:tx>
            <c:v>VLP2</c:v>
          </c:tx>
          <c:xVal>
            <c:numRef>
              <c:f>Упражнения!$E$43:$E$63</c:f>
              <c:numCache>
                <c:formatCode>0.00</c:formatCode>
                <c:ptCount val="21"/>
                <c:pt idx="0">
                  <c:v>0</c:v>
                </c:pt>
                <c:pt idx="1">
                  <c:v>7.4682894586975213</c:v>
                </c:pt>
                <c:pt idx="2">
                  <c:v>14.936578917395043</c:v>
                </c:pt>
                <c:pt idx="3">
                  <c:v>22.404868376092566</c:v>
                </c:pt>
                <c:pt idx="4">
                  <c:v>29.873157834790085</c:v>
                </c:pt>
                <c:pt idx="5">
                  <c:v>37.341447293487604</c:v>
                </c:pt>
                <c:pt idx="6">
                  <c:v>44.809736752185124</c:v>
                </c:pt>
                <c:pt idx="7">
                  <c:v>52.278026210882643</c:v>
                </c:pt>
                <c:pt idx="8">
                  <c:v>59.746315669580163</c:v>
                </c:pt>
                <c:pt idx="9">
                  <c:v>67.214605128277682</c:v>
                </c:pt>
                <c:pt idx="10">
                  <c:v>74.682894586975209</c:v>
                </c:pt>
                <c:pt idx="11">
                  <c:v>82.151184045672736</c:v>
                </c:pt>
                <c:pt idx="12">
                  <c:v>89.619473504370262</c:v>
                </c:pt>
                <c:pt idx="13">
                  <c:v>97.087762963067789</c:v>
                </c:pt>
                <c:pt idx="14">
                  <c:v>104.55605242176532</c:v>
                </c:pt>
                <c:pt idx="15">
                  <c:v>112.02434188046284</c:v>
                </c:pt>
                <c:pt idx="16">
                  <c:v>119.49263133916037</c:v>
                </c:pt>
                <c:pt idx="17">
                  <c:v>126.9609207978579</c:v>
                </c:pt>
                <c:pt idx="18">
                  <c:v>134.42921025655542</c:v>
                </c:pt>
                <c:pt idx="19">
                  <c:v>141.89749971525293</c:v>
                </c:pt>
                <c:pt idx="20">
                  <c:v>149.36578917395045</c:v>
                </c:pt>
              </c:numCache>
            </c:numRef>
          </c:xVal>
          <c:yVal>
            <c:numRef>
              <c:f>Упражнения!$H$43:$H$63</c:f>
              <c:numCache>
                <c:formatCode>0.00</c:formatCode>
                <c:ptCount val="21"/>
                <c:pt idx="0">
                  <c:v>184.54639687213466</c:v>
                </c:pt>
                <c:pt idx="1">
                  <c:v>184.51989157071949</c:v>
                </c:pt>
                <c:pt idx="2">
                  <c:v>183.86100001432473</c:v>
                </c:pt>
                <c:pt idx="3">
                  <c:v>182.47714285588796</c:v>
                </c:pt>
                <c:pt idx="4">
                  <c:v>180.37365975332131</c:v>
                </c:pt>
                <c:pt idx="5">
                  <c:v>177.44950885758095</c:v>
                </c:pt>
                <c:pt idx="6">
                  <c:v>173.51931739191375</c:v>
                </c:pt>
                <c:pt idx="7">
                  <c:v>168.67159817984992</c:v>
                </c:pt>
                <c:pt idx="8">
                  <c:v>166.5239600838309</c:v>
                </c:pt>
                <c:pt idx="9">
                  <c:v>166.2625612609821</c:v>
                </c:pt>
                <c:pt idx="10">
                  <c:v>166.05254910088871</c:v>
                </c:pt>
                <c:pt idx="11">
                  <c:v>165.89092924356797</c:v>
                </c:pt>
                <c:pt idx="12">
                  <c:v>165.76784975962241</c:v>
                </c:pt>
                <c:pt idx="13">
                  <c:v>165.6849398857434</c:v>
                </c:pt>
                <c:pt idx="14">
                  <c:v>165.63415740261752</c:v>
                </c:pt>
                <c:pt idx="15">
                  <c:v>165.6129511092891</c:v>
                </c:pt>
                <c:pt idx="16">
                  <c:v>165.61805262357419</c:v>
                </c:pt>
                <c:pt idx="17">
                  <c:v>165.64833322693303</c:v>
                </c:pt>
                <c:pt idx="18">
                  <c:v>165.73684030369057</c:v>
                </c:pt>
                <c:pt idx="19">
                  <c:v>165.93203596116598</c:v>
                </c:pt>
                <c:pt idx="20">
                  <c:v>166.19391670738034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8832"/>
        <c:axId val="158231360"/>
      </c:scatterChart>
      <c:valAx>
        <c:axId val="1495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31360"/>
        <c:crosses val="autoZero"/>
        <c:crossBetween val="midCat"/>
      </c:valAx>
      <c:valAx>
        <c:axId val="1582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Упражнения!$F$69:$F$89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Упражнения!$G$69:$G$89</c:f>
              <c:numCache>
                <c:formatCode>0.00</c:formatCode>
                <c:ptCount val="21"/>
                <c:pt idx="0">
                  <c:v>163.44434686087627</c:v>
                </c:pt>
                <c:pt idx="1">
                  <c:v>144.89155168357908</c:v>
                </c:pt>
                <c:pt idx="2">
                  <c:v>125.67043826784105</c:v>
                </c:pt>
                <c:pt idx="3">
                  <c:v>109.62758392011047</c:v>
                </c:pt>
                <c:pt idx="4">
                  <c:v>99.529976077671662</c:v>
                </c:pt>
                <c:pt idx="5">
                  <c:v>92.399942724902388</c:v>
                </c:pt>
                <c:pt idx="6">
                  <c:v>87.382883955825449</c:v>
                </c:pt>
                <c:pt idx="7">
                  <c:v>83.886139613812688</c:v>
                </c:pt>
                <c:pt idx="8">
                  <c:v>81.489073031076828</c:v>
                </c:pt>
                <c:pt idx="9">
                  <c:v>79.903204129940519</c:v>
                </c:pt>
                <c:pt idx="10">
                  <c:v>78.9293451544047</c:v>
                </c:pt>
                <c:pt idx="11">
                  <c:v>78.350067891695417</c:v>
                </c:pt>
                <c:pt idx="12">
                  <c:v>78.106805903368667</c:v>
                </c:pt>
                <c:pt idx="13">
                  <c:v>78.192337221568252</c:v>
                </c:pt>
                <c:pt idx="14">
                  <c:v>78.553412656456757</c:v>
                </c:pt>
                <c:pt idx="15">
                  <c:v>79.11777156969957</c:v>
                </c:pt>
                <c:pt idx="16">
                  <c:v>79.876003661207776</c:v>
                </c:pt>
                <c:pt idx="17">
                  <c:v>80.77297299227007</c:v>
                </c:pt>
                <c:pt idx="18">
                  <c:v>81.810735170055352</c:v>
                </c:pt>
                <c:pt idx="19">
                  <c:v>82.925453490197114</c:v>
                </c:pt>
                <c:pt idx="20">
                  <c:v>84.15505735886839</c:v>
                </c:pt>
              </c:numCache>
            </c:numRef>
          </c:yVal>
          <c:smooth val="0"/>
        </c:ser>
        <c:ser>
          <c:idx val="2"/>
          <c:order val="1"/>
          <c:xVal>
            <c:numRef>
              <c:f>Упражнения!$F$69:$F$89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Упражнения!$H$69:$H$89</c:f>
              <c:numCache>
                <c:formatCode>0.00</c:formatCode>
                <c:ptCount val="21"/>
                <c:pt idx="0">
                  <c:v>185.91726960296353</c:v>
                </c:pt>
                <c:pt idx="1">
                  <c:v>172.82200263959834</c:v>
                </c:pt>
                <c:pt idx="2">
                  <c:v>158.29289476223943</c:v>
                </c:pt>
                <c:pt idx="3">
                  <c:v>143.83357505793205</c:v>
                </c:pt>
                <c:pt idx="4">
                  <c:v>132.96610442617492</c:v>
                </c:pt>
                <c:pt idx="5">
                  <c:v>124.50962416702714</c:v>
                </c:pt>
                <c:pt idx="6">
                  <c:v>117.74960481330123</c:v>
                </c:pt>
                <c:pt idx="7">
                  <c:v>111.97131082780155</c:v>
                </c:pt>
                <c:pt idx="8">
                  <c:v>107.06760502992559</c:v>
                </c:pt>
                <c:pt idx="9">
                  <c:v>102.93597523872094</c:v>
                </c:pt>
                <c:pt idx="10">
                  <c:v>99.475442894907999</c:v>
                </c:pt>
                <c:pt idx="11">
                  <c:v>96.589712082363903</c:v>
                </c:pt>
                <c:pt idx="12">
                  <c:v>94.192048362968109</c:v>
                </c:pt>
                <c:pt idx="13">
                  <c:v>92.207692366036866</c:v>
                </c:pt>
                <c:pt idx="14">
                  <c:v>90.573778955694905</c:v>
                </c:pt>
                <c:pt idx="15">
                  <c:v>89.238087714948193</c:v>
                </c:pt>
                <c:pt idx="16">
                  <c:v>88.157426089245448</c:v>
                </c:pt>
                <c:pt idx="17">
                  <c:v>87.296051081141243</c:v>
                </c:pt>
                <c:pt idx="18">
                  <c:v>86.624288603205855</c:v>
                </c:pt>
                <c:pt idx="19">
                  <c:v>86.08470839605863</c:v>
                </c:pt>
                <c:pt idx="20">
                  <c:v>85.645949578053902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1808"/>
        <c:axId val="181192384"/>
      </c:scatterChart>
      <c:valAx>
        <c:axId val="1811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92384"/>
        <c:crosses val="autoZero"/>
        <c:crossBetween val="midCat"/>
      </c:valAx>
      <c:valAx>
        <c:axId val="1811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7568"/>
        <c:axId val="222240768"/>
      </c:scatterChart>
      <c:valAx>
        <c:axId val="18119756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2240768"/>
        <c:crosses val="autoZero"/>
        <c:crossBetween val="midCat"/>
      </c:valAx>
      <c:valAx>
        <c:axId val="22224076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42496"/>
        <c:axId val="222243648"/>
      </c:scatterChart>
      <c:valAx>
        <c:axId val="222242496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2243648"/>
        <c:crosses val="autoZero"/>
        <c:crossBetween val="midCat"/>
      </c:valAx>
      <c:valAx>
        <c:axId val="22224364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22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45952"/>
        <c:axId val="222247104"/>
      </c:scatterChart>
      <c:valAx>
        <c:axId val="222245952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2247104"/>
        <c:crosses val="autoZero"/>
        <c:crossBetween val="midCat"/>
      </c:valAx>
      <c:valAx>
        <c:axId val="222247104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224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266700</xdr:colOff>
      <xdr:row>35</xdr:row>
      <xdr:rowOff>9525</xdr:rowOff>
    </xdr:from>
    <xdr:to>
      <xdr:col>31</xdr:col>
      <xdr:colOff>571500</xdr:colOff>
      <xdr:row>58</xdr:row>
      <xdr:rowOff>78921</xdr:rowOff>
    </xdr:to>
    <xdr:sp macro="" textlink="">
      <xdr:nvSpPr>
        <xdr:cNvPr id="17" name="TextBox 16"/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31</xdr:row>
      <xdr:rowOff>0</xdr:rowOff>
    </xdr:from>
    <xdr:to>
      <xdr:col>32</xdr:col>
      <xdr:colOff>152400</xdr:colOff>
      <xdr:row>62</xdr:row>
      <xdr:rowOff>29135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119064</xdr:colOff>
      <xdr:row>28</xdr:row>
      <xdr:rowOff>23813</xdr:rowOff>
    </xdr:from>
    <xdr:to>
      <xdr:col>23</xdr:col>
      <xdr:colOff>401312</xdr:colOff>
      <xdr:row>57</xdr:row>
      <xdr:rowOff>58464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250031</xdr:colOff>
      <xdr:row>60</xdr:row>
      <xdr:rowOff>83344</xdr:rowOff>
    </xdr:from>
    <xdr:to>
      <xdr:col>22</xdr:col>
      <xdr:colOff>389404</xdr:colOff>
      <xdr:row>89</xdr:row>
      <xdr:rowOff>153714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IPR_PI_sm3dayatm"/>
      <definedName name="IPR_Pwf_atma"/>
      <definedName name="IPR_Ql_sm3Day"/>
      <definedName name="MF_dPpipe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outlinePr summaryBelow="0"/>
  </sheetPr>
  <dimension ref="A2:K129"/>
  <sheetViews>
    <sheetView tabSelected="1" zoomScale="80" zoomScaleNormal="80" workbookViewId="0">
      <selection activeCell="H31" sqref="H31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2" spans="1:6" x14ac:dyDescent="0.2">
      <c r="B2" t="s">
        <v>300</v>
      </c>
    </row>
    <row r="5" spans="1:6" x14ac:dyDescent="0.2">
      <c r="A5" s="52" t="s">
        <v>301</v>
      </c>
    </row>
    <row r="6" spans="1:6" ht="18" x14ac:dyDescent="0.35">
      <c r="B6" s="58" t="s">
        <v>319</v>
      </c>
      <c r="C6" s="54">
        <v>1</v>
      </c>
      <c r="D6" s="53"/>
      <c r="E6" s="78">
        <f>gamma_wat_*1000</f>
        <v>1000</v>
      </c>
      <c r="F6" s="79" t="s">
        <v>288</v>
      </c>
    </row>
    <row r="7" spans="1:6" ht="18" outlineLevel="1" x14ac:dyDescent="0.35">
      <c r="B7" s="74" t="s">
        <v>320</v>
      </c>
      <c r="C7" s="54">
        <v>0.75</v>
      </c>
      <c r="D7" s="53"/>
      <c r="E7" s="78">
        <f>gamma_oil_*1000</f>
        <v>750</v>
      </c>
      <c r="F7" s="79" t="s">
        <v>288</v>
      </c>
    </row>
    <row r="8" spans="1:6" ht="18" outlineLevel="1" x14ac:dyDescent="0.35">
      <c r="B8" s="58" t="s">
        <v>321</v>
      </c>
      <c r="C8" s="54">
        <v>0.9</v>
      </c>
      <c r="D8" s="53"/>
      <c r="E8" s="78">
        <f>gamma_gas_*1.22</f>
        <v>1.0980000000000001</v>
      </c>
      <c r="F8" s="79" t="s">
        <v>288</v>
      </c>
    </row>
    <row r="9" spans="1:6" ht="18" outlineLevel="1" x14ac:dyDescent="0.35">
      <c r="B9" s="75" t="s">
        <v>322</v>
      </c>
      <c r="C9" s="54">
        <v>80</v>
      </c>
      <c r="D9" s="53" t="s">
        <v>289</v>
      </c>
      <c r="E9" s="80">
        <f>Rsb_/gamma_oil_</f>
        <v>106.66666666666667</v>
      </c>
      <c r="F9" s="79" t="s">
        <v>290</v>
      </c>
    </row>
    <row r="10" spans="1:6" ht="18" outlineLevel="1" x14ac:dyDescent="0.35">
      <c r="B10" s="75" t="s">
        <v>323</v>
      </c>
      <c r="C10" s="54">
        <v>80</v>
      </c>
      <c r="D10" s="53" t="s">
        <v>289</v>
      </c>
      <c r="E10" s="80">
        <f>Rsb_/gamma_oil_</f>
        <v>106.66666666666667</v>
      </c>
      <c r="F10" s="79" t="s">
        <v>290</v>
      </c>
    </row>
    <row r="11" spans="1:6" ht="18" outlineLevel="1" x14ac:dyDescent="0.35">
      <c r="B11" s="58" t="s">
        <v>324</v>
      </c>
      <c r="C11" s="54">
        <v>150</v>
      </c>
      <c r="D11" s="53" t="s">
        <v>291</v>
      </c>
      <c r="E11" s="77"/>
      <c r="F11" s="77"/>
    </row>
    <row r="12" spans="1:6" ht="18" outlineLevel="1" x14ac:dyDescent="0.35">
      <c r="B12" s="58" t="s">
        <v>325</v>
      </c>
      <c r="C12" s="54">
        <v>120</v>
      </c>
      <c r="D12" s="53" t="s">
        <v>292</v>
      </c>
      <c r="E12" s="77"/>
      <c r="F12" s="77"/>
    </row>
    <row r="13" spans="1:6" ht="18" outlineLevel="1" x14ac:dyDescent="0.35">
      <c r="B13" s="75" t="s">
        <v>326</v>
      </c>
      <c r="C13" s="54">
        <v>1.2</v>
      </c>
      <c r="D13" s="53" t="s">
        <v>289</v>
      </c>
      <c r="E13" s="77"/>
      <c r="F13" s="77"/>
    </row>
    <row r="14" spans="1:6" ht="15.75" outlineLevel="1" x14ac:dyDescent="0.3">
      <c r="B14" s="76" t="s">
        <v>327</v>
      </c>
      <c r="C14" s="54">
        <v>10</v>
      </c>
      <c r="D14" s="53" t="s">
        <v>293</v>
      </c>
      <c r="E14" s="77"/>
      <c r="F14" s="77"/>
    </row>
    <row r="15" spans="1:6" x14ac:dyDescent="0.2">
      <c r="B15" s="55"/>
      <c r="C15" s="56"/>
    </row>
    <row r="16" spans="1:6" x14ac:dyDescent="0.2">
      <c r="A16" s="52" t="s">
        <v>302</v>
      </c>
      <c r="B16" s="55"/>
      <c r="C16" s="56"/>
    </row>
    <row r="17" spans="1:4" ht="15.75" outlineLevel="1" x14ac:dyDescent="0.3">
      <c r="B17" s="75" t="s">
        <v>328</v>
      </c>
      <c r="C17" s="54">
        <v>2000</v>
      </c>
      <c r="D17" s="53" t="s">
        <v>294</v>
      </c>
    </row>
    <row r="18" spans="1:4" ht="15.75" outlineLevel="1" x14ac:dyDescent="0.3">
      <c r="B18" s="75" t="s">
        <v>329</v>
      </c>
      <c r="C18" s="54">
        <v>62</v>
      </c>
      <c r="D18" s="53" t="s">
        <v>295</v>
      </c>
    </row>
    <row r="19" spans="1:4" ht="15.75" outlineLevel="1" x14ac:dyDescent="0.3">
      <c r="B19" s="75" t="s">
        <v>330</v>
      </c>
      <c r="C19" s="54">
        <v>20</v>
      </c>
      <c r="D19" s="53" t="s">
        <v>291</v>
      </c>
    </row>
    <row r="20" spans="1:4" ht="15.75" outlineLevel="1" x14ac:dyDescent="0.3">
      <c r="B20" s="76" t="s">
        <v>331</v>
      </c>
      <c r="C20" s="54">
        <v>125</v>
      </c>
      <c r="D20" s="53" t="s">
        <v>291</v>
      </c>
    </row>
    <row r="21" spans="1:4" ht="15.75" outlineLevel="1" x14ac:dyDescent="0.3">
      <c r="B21" s="75" t="s">
        <v>337</v>
      </c>
      <c r="C21" s="54">
        <v>20</v>
      </c>
      <c r="D21" s="62" t="s">
        <v>336</v>
      </c>
    </row>
    <row r="23" spans="1:4" x14ac:dyDescent="0.2">
      <c r="A23" s="52" t="s">
        <v>303</v>
      </c>
    </row>
    <row r="24" spans="1:4" ht="15.75" x14ac:dyDescent="0.3">
      <c r="B24" s="81" t="s">
        <v>333</v>
      </c>
      <c r="C24" s="54">
        <v>3</v>
      </c>
      <c r="D24" s="53" t="s">
        <v>297</v>
      </c>
    </row>
    <row r="25" spans="1:4" x14ac:dyDescent="0.2">
      <c r="B25" s="81" t="s">
        <v>334</v>
      </c>
      <c r="C25" s="58">
        <v>250</v>
      </c>
      <c r="D25" s="53" t="s">
        <v>291</v>
      </c>
    </row>
    <row r="26" spans="1:4" ht="15.75" x14ac:dyDescent="0.3">
      <c r="B26" s="81" t="s">
        <v>335</v>
      </c>
      <c r="C26" s="63">
        <f>[1]!IPR_PI_sm3dayatm(Q_,Pwf_,Pres_,wc_,Pb_)</f>
        <v>0</v>
      </c>
      <c r="D26" s="53" t="s">
        <v>310</v>
      </c>
    </row>
    <row r="28" spans="1:4" x14ac:dyDescent="0.2">
      <c r="B28" s="58" t="s">
        <v>298</v>
      </c>
      <c r="C28" s="54">
        <v>20</v>
      </c>
      <c r="D28" s="53"/>
    </row>
    <row r="29" spans="1:4" outlineLevel="1" x14ac:dyDescent="0.2"/>
    <row r="30" spans="1:4" x14ac:dyDescent="0.2">
      <c r="A30" s="61" t="s">
        <v>311</v>
      </c>
      <c r="B30" s="61"/>
      <c r="C30" s="61"/>
      <c r="D30" s="52"/>
    </row>
    <row r="31" spans="1:4" ht="15.75" outlineLevel="1" x14ac:dyDescent="0.3">
      <c r="B31" s="76" t="s">
        <v>332</v>
      </c>
      <c r="C31" s="54">
        <v>100</v>
      </c>
      <c r="D31" s="62" t="s">
        <v>296</v>
      </c>
    </row>
    <row r="32" spans="1:4" outlineLevel="1" x14ac:dyDescent="0.2">
      <c r="B32" s="65"/>
      <c r="C32" s="67"/>
      <c r="D32" s="66"/>
    </row>
    <row r="33" spans="1:10" outlineLevel="1" x14ac:dyDescent="0.2">
      <c r="A33" t="s">
        <v>306</v>
      </c>
    </row>
    <row r="34" spans="1:10" outlineLevel="1" x14ac:dyDescent="0.2">
      <c r="A34" t="s">
        <v>304</v>
      </c>
    </row>
    <row r="35" spans="1:10" outlineLevel="1" x14ac:dyDescent="0.2">
      <c r="A35" t="s">
        <v>305</v>
      </c>
    </row>
    <row r="36" spans="1:10" outlineLevel="1" x14ac:dyDescent="0.2"/>
    <row r="37" spans="1:10" outlineLevel="1" x14ac:dyDescent="0.2">
      <c r="A37" t="s">
        <v>307</v>
      </c>
    </row>
    <row r="38" spans="1:10" outlineLevel="1" x14ac:dyDescent="0.2"/>
    <row r="39" spans="1:10" outlineLevel="1" x14ac:dyDescent="0.2">
      <c r="A39" t="s">
        <v>312</v>
      </c>
      <c r="E39" s="53" t="s">
        <v>308</v>
      </c>
      <c r="F39" s="72">
        <f>[1]!IPR_Ql_sm3Day(PI_1,Pres_,0,wc_,Pb_)</f>
        <v>149.36578917395042</v>
      </c>
      <c r="I39" s="64"/>
      <c r="J39" s="119"/>
    </row>
    <row r="40" spans="1:10" outlineLevel="1" x14ac:dyDescent="0.2">
      <c r="A40" s="53" t="s">
        <v>313</v>
      </c>
      <c r="B40" s="70">
        <f>Pwf_</f>
        <v>125</v>
      </c>
      <c r="C40" s="53" t="s">
        <v>291</v>
      </c>
      <c r="H40" s="53" t="s">
        <v>139</v>
      </c>
      <c r="I40" s="66"/>
      <c r="J40" s="120"/>
    </row>
    <row r="41" spans="1:10" outlineLevel="1" x14ac:dyDescent="0.2">
      <c r="H41" s="53">
        <v>50</v>
      </c>
      <c r="I41" s="66"/>
      <c r="J41" s="120"/>
    </row>
    <row r="42" spans="1:10" outlineLevel="1" x14ac:dyDescent="0.2">
      <c r="A42" t="s">
        <v>309</v>
      </c>
      <c r="E42" s="68" t="s">
        <v>15</v>
      </c>
      <c r="F42" s="68" t="s">
        <v>315</v>
      </c>
      <c r="G42" s="68" t="s">
        <v>316</v>
      </c>
      <c r="H42" s="68" t="s">
        <v>316</v>
      </c>
      <c r="I42" s="66"/>
      <c r="J42" s="120"/>
    </row>
    <row r="43" spans="1:10" outlineLevel="1" x14ac:dyDescent="0.2">
      <c r="A43" s="53" t="s">
        <v>314</v>
      </c>
      <c r="B43" s="70">
        <f>[1]!IPR_PI_sm3dayatm(Qtest_,B40,Pres_,wc_,Pb_)</f>
        <v>0.81097623881690317</v>
      </c>
      <c r="C43" s="53" t="s">
        <v>317</v>
      </c>
      <c r="E43" s="69">
        <v>0</v>
      </c>
      <c r="F43" s="57">
        <f>[1]!IPR_Pwf_atma(PI_1,Pres_,E43,wc_,Pb_)</f>
        <v>250</v>
      </c>
      <c r="G43" s="57">
        <f>[1]!MF_dPpipe_atma(0.01,wc_,0,Hmes_,Pbuf_,,,Dtub_,,gamma_gas_,gamma_oil_,,Rsb_,Rp_,Pb_,Tres_)</f>
        <v>158.49459261041017</v>
      </c>
      <c r="H43" s="57">
        <f>[1]!MF_dPpipe_atma(0.01,$H$41,0,Hmes_,Pbuf_,T_calc,,Dtub_,,gamma_gas_,gamma_oil_,,Rsb_,Rp_,Pb_,Tres_)</f>
        <v>184.54639687213466</v>
      </c>
      <c r="I43" s="66"/>
      <c r="J43" s="120"/>
    </row>
    <row r="44" spans="1:10" outlineLevel="1" x14ac:dyDescent="0.2">
      <c r="E44" s="69">
        <f>E43+Qmax_/N_</f>
        <v>7.4682894586975213</v>
      </c>
      <c r="F44" s="57">
        <f>[1]!IPR_Pwf_atma(PI_1,Pres_,E44,wc_,Pb_)</f>
        <v>240.79098856263326</v>
      </c>
      <c r="G44" s="57">
        <f>[1]!MF_dPpipe_atma(E44,wc_,0,Hmes_,Pbuf_,T_calc,,Dtub_,,gamma_gas_,gamma_oil_,,Rsb_,Rp_,Pb_,Tres_)</f>
        <v>161.03820801816215</v>
      </c>
      <c r="H44" s="57">
        <f>[1]!MF_dPpipe_atma(E44,$H$41,0,Hmes_,Pbuf_,T_calc,,Dtub_,,gamma_gas_,gamma_oil_,,Rsb_,Rp_,Pb_,Tres_)</f>
        <v>184.51989157071949</v>
      </c>
      <c r="I44" s="66"/>
      <c r="J44" s="120"/>
    </row>
    <row r="45" spans="1:10" outlineLevel="1" x14ac:dyDescent="0.2">
      <c r="E45" s="69">
        <f>E44+Qmax_/N_</f>
        <v>14.936578917395043</v>
      </c>
      <c r="F45" s="57">
        <f>[1]!IPR_Pwf_atma(PI_1,Pres_,E45,wc_,Pb_)</f>
        <v>231.58197712526652</v>
      </c>
      <c r="G45" s="57">
        <f>[1]!MF_dPpipe_atma(E45,wc_,0,Hmes_,Pbuf_,T_calc,,Dtub_,,gamma_gas_,gamma_oil_,,Rsb_,Rp_,Pb_,Tres_)</f>
        <v>159.29507111582114</v>
      </c>
      <c r="H45" s="57">
        <f>[1]!MF_dPpipe_atma(E45,$H$41,0,Hmes_,Pbuf_,T_calc,,Dtub_,,gamma_gas_,gamma_oil_,,Rsb_,Rp_,Pb_,Tres_)</f>
        <v>183.86100001432473</v>
      </c>
      <c r="I45" s="66"/>
      <c r="J45" s="120"/>
    </row>
    <row r="46" spans="1:10" outlineLevel="1" x14ac:dyDescent="0.2">
      <c r="E46" s="69">
        <f>E45+Qmax_/N_</f>
        <v>22.404868376092566</v>
      </c>
      <c r="F46" s="57">
        <f>[1]!IPR_Pwf_atma(PI_1,Pres_,E46,wc_,Pb_)</f>
        <v>222.37296568789978</v>
      </c>
      <c r="G46" s="57">
        <f>[1]!MF_dPpipe_atma(E46,wc_,0,Hmes_,Pbuf_,T_calc,,Dtub_,,gamma_gas_,gamma_oil_,,Rsb_,Rp_,Pb_,Tres_)</f>
        <v>156.73621522880981</v>
      </c>
      <c r="H46" s="57">
        <f>[1]!MF_dPpipe_atma(E46,$H$41,0,Hmes_,Pbuf_,T_calc,,Dtub_,,gamma_gas_,gamma_oil_,,Rsb_,Rp_,Pb_,Tres_)</f>
        <v>182.47714285588796</v>
      </c>
      <c r="I46" s="66"/>
      <c r="J46" s="120"/>
    </row>
    <row r="47" spans="1:10" outlineLevel="1" x14ac:dyDescent="0.2">
      <c r="E47" s="69">
        <f>E46+Qmax_/N_</f>
        <v>29.873157834790085</v>
      </c>
      <c r="F47" s="57">
        <f>[1]!IPR_Pwf_atma(PI_1,Pres_,E47,wc_,Pb_)</f>
        <v>213.16395425053304</v>
      </c>
      <c r="G47" s="57">
        <f>[1]!MF_dPpipe_atma(E47,wc_,0,Hmes_,Pbuf_,T_calc,,Dtub_,,gamma_gas_,gamma_oil_,,Rsb_,Rp_,Pb_,Tres_)</f>
        <v>153.20543357335558</v>
      </c>
      <c r="H47" s="57">
        <f>[1]!MF_dPpipe_atma(E47,$H$41,0,Hmes_,Pbuf_,T_calc,,Dtub_,,gamma_gas_,gamma_oil_,,Rsb_,Rp_,Pb_,Tres_)</f>
        <v>180.37365975332131</v>
      </c>
      <c r="I47" s="66"/>
      <c r="J47" s="120"/>
    </row>
    <row r="48" spans="1:10" outlineLevel="1" x14ac:dyDescent="0.2">
      <c r="E48" s="69">
        <f>E47+Qmax_/N_</f>
        <v>37.341447293487604</v>
      </c>
      <c r="F48" s="57">
        <f>[1]!IPR_Pwf_atma(PI_1,Pres_,E48,wc_,Pb_)</f>
        <v>203.9549428131663</v>
      </c>
      <c r="G48" s="57">
        <f>[1]!MF_dPpipe_atma(E48,wc_,0,Hmes_,Pbuf_,T_calc,,Dtub_,,gamma_gas_,gamma_oil_,,Rsb_,Rp_,Pb_,Tres_)</f>
        <v>148.39867390896848</v>
      </c>
      <c r="H48" s="57">
        <f>[1]!MF_dPpipe_atma(E48,$H$41,0,Hmes_,Pbuf_,T_calc,,Dtub_,,gamma_gas_,gamma_oil_,,Rsb_,Rp_,Pb_,Tres_)</f>
        <v>177.44950885758095</v>
      </c>
      <c r="I48" s="66"/>
      <c r="J48" s="120"/>
    </row>
    <row r="49" spans="5:10" outlineLevel="1" x14ac:dyDescent="0.2">
      <c r="E49" s="69">
        <f>E48+Qmax_/N_</f>
        <v>44.809736752185124</v>
      </c>
      <c r="F49" s="57">
        <f>[1]!IPR_Pwf_atma(PI_1,Pres_,E49,wc_,Pb_)</f>
        <v>194.74593137579956</v>
      </c>
      <c r="G49" s="57">
        <f>[1]!MF_dPpipe_atma(E49,wc_,0,Hmes_,Pbuf_,T_calc,,Dtub_,,gamma_gas_,gamma_oil_,,Rsb_,Rp_,Pb_,Tres_)</f>
        <v>141.89057390657976</v>
      </c>
      <c r="H49" s="57">
        <f>[1]!MF_dPpipe_atma(E49,$H$41,0,Hmes_,Pbuf_,T_calc,,Dtub_,,gamma_gas_,gamma_oil_,,Rsb_,Rp_,Pb_,Tres_)</f>
        <v>173.51931739191375</v>
      </c>
      <c r="I49" s="66"/>
      <c r="J49" s="120"/>
    </row>
    <row r="50" spans="5:10" outlineLevel="1" x14ac:dyDescent="0.2">
      <c r="E50" s="69">
        <f>E49+Qmax_/N_</f>
        <v>52.278026210882643</v>
      </c>
      <c r="F50" s="57">
        <f>[1]!IPR_Pwf_atma(PI_1,Pres_,E50,wc_,Pb_)</f>
        <v>185.53691993843285</v>
      </c>
      <c r="G50" s="57">
        <f>[1]!MF_dPpipe_atma(E50,wc_,0,Hmes_,Pbuf_,T_calc,,Dtub_,,gamma_gas_,gamma_oil_,,Rsb_,Rp_,Pb_,Tres_)</f>
        <v>136.77213810658796</v>
      </c>
      <c r="H50" s="57">
        <f>[1]!MF_dPpipe_atma(E50,$H$41,0,Hmes_,Pbuf_,T_calc,,Dtub_,,gamma_gas_,gamma_oil_,,Rsb_,Rp_,Pb_,Tres_)</f>
        <v>168.67159817984992</v>
      </c>
      <c r="I50" s="66"/>
      <c r="J50" s="120"/>
    </row>
    <row r="51" spans="5:10" outlineLevel="1" x14ac:dyDescent="0.2">
      <c r="E51" s="69">
        <f>E50+Qmax_/N_</f>
        <v>59.746315669580163</v>
      </c>
      <c r="F51" s="57">
        <f>[1]!IPR_Pwf_atma(PI_1,Pres_,E51,wc_,Pb_)</f>
        <v>176.3279085010661</v>
      </c>
      <c r="G51" s="57">
        <f>[1]!MF_dPpipe_atma(E51,wc_,0,Hmes_,Pbuf_,T_calc,,Dtub_,,gamma_gas_,gamma_oil_,,Rsb_,Rp_,Pb_,Tres_)</f>
        <v>136.00255389644568</v>
      </c>
      <c r="H51" s="57">
        <f>[1]!MF_dPpipe_atma(E51,$H$41,0,Hmes_,Pbuf_,T_calc,,Dtub_,,gamma_gas_,gamma_oil_,,Rsb_,Rp_,Pb_,Tres_)</f>
        <v>166.5239600838309</v>
      </c>
      <c r="I51" s="66"/>
      <c r="J51" s="120"/>
    </row>
    <row r="52" spans="5:10" outlineLevel="1" x14ac:dyDescent="0.2">
      <c r="E52" s="69">
        <f>E51+Qmax_/N_</f>
        <v>67.214605128277682</v>
      </c>
      <c r="F52" s="57">
        <f>[1]!IPR_Pwf_atma(PI_1,Pres_,E52,wc_,Pb_)</f>
        <v>167.11889706369936</v>
      </c>
      <c r="G52" s="57">
        <f>[1]!MF_dPpipe_atma(E52,wc_,0,Hmes_,Pbuf_,T_calc,,Dtub_,,gamma_gas_,gamma_oil_,,Rsb_,Rp_,Pb_,Tres_)</f>
        <v>135.63707019531586</v>
      </c>
      <c r="H52" s="57">
        <f>[1]!MF_dPpipe_atma(E52,$H$41,0,Hmes_,Pbuf_,T_calc,,Dtub_,,gamma_gas_,gamma_oil_,,Rsb_,Rp_,Pb_,Tres_)</f>
        <v>166.2625612609821</v>
      </c>
      <c r="I52" s="66"/>
      <c r="J52" s="120"/>
    </row>
    <row r="53" spans="5:10" outlineLevel="1" x14ac:dyDescent="0.2">
      <c r="E53" s="69">
        <f>E52+Qmax_/N_</f>
        <v>74.682894586975209</v>
      </c>
      <c r="F53" s="57">
        <f>[1]!IPR_Pwf_atma(PI_1,Pres_,E53,wc_,Pb_)</f>
        <v>157.90988562633262</v>
      </c>
      <c r="G53" s="57">
        <f>[1]!MF_dPpipe_atma(E53,wc_,0,Hmes_,Pbuf_,T_calc,,Dtub_,,gamma_gas_,gamma_oil_,,Rsb_,Rp_,Pb_,Tres_)</f>
        <v>135.34643310706952</v>
      </c>
      <c r="H53" s="57">
        <f>[1]!MF_dPpipe_atma(E53,$H$41,0,Hmes_,Pbuf_,T_calc,,Dtub_,,gamma_gas_,gamma_oil_,,Rsb_,Rp_,Pb_,Tres_)</f>
        <v>166.05254910088871</v>
      </c>
      <c r="I53" s="66"/>
      <c r="J53" s="120"/>
    </row>
    <row r="54" spans="5:10" outlineLevel="1" x14ac:dyDescent="0.2">
      <c r="E54" s="69">
        <f>E53+Qmax_/N_</f>
        <v>82.151184045672736</v>
      </c>
      <c r="F54" s="57">
        <f>[1]!IPR_Pwf_atma(PI_1,Pres_,E54,wc_,Pb_)</f>
        <v>148.69633859621277</v>
      </c>
      <c r="G54" s="57">
        <f>[1]!MF_dPpipe_atma(E54,wc_,0,Hmes_,Pbuf_,T_calc,,Dtub_,,gamma_gas_,gamma_oil_,,Rsb_,Rp_,Pb_,Tres_)</f>
        <v>135.12240684240831</v>
      </c>
      <c r="H54" s="57">
        <f>[1]!MF_dPpipe_atma(E54,$H$41,0,Hmes_,Pbuf_,T_calc,,Dtub_,,gamma_gas_,gamma_oil_,,Rsb_,Rp_,Pb_,Tres_)</f>
        <v>165.89092924356797</v>
      </c>
      <c r="I54" s="66"/>
      <c r="J54" s="120"/>
    </row>
    <row r="55" spans="5:10" outlineLevel="1" x14ac:dyDescent="0.2">
      <c r="E55" s="69">
        <f>E54+Qmax_/N_</f>
        <v>89.619473504370262</v>
      </c>
      <c r="F55" s="57">
        <f>[1]!IPR_Pwf_atma(PI_1,Pres_,E55,wc_,Pb_)</f>
        <v>139.17750645001865</v>
      </c>
      <c r="G55" s="57">
        <f>[1]!MF_dPpipe_atma(E55,wc_,0,Hmes_,Pbuf_,T_calc,,Dtub_,,gamma_gas_,gamma_oil_,,Rsb_,Rp_,Pb_,Tres_)</f>
        <v>134.9552710079262</v>
      </c>
      <c r="H55" s="57">
        <f>[1]!MF_dPpipe_atma(E55,$H$41,0,Hmes_,Pbuf_,T_calc,,Dtub_,,gamma_gas_,gamma_oil_,,Rsb_,Rp_,Pb_,Tres_)</f>
        <v>165.76784975962241</v>
      </c>
      <c r="I55" s="66"/>
      <c r="J55" s="120"/>
    </row>
    <row r="56" spans="5:10" outlineLevel="1" x14ac:dyDescent="0.2">
      <c r="E56" s="69">
        <f>E55+Qmax_/N_</f>
        <v>97.087762963067789</v>
      </c>
      <c r="F56" s="57">
        <f>[1]!IPR_Pwf_atma(PI_1,Pres_,E56,wc_,Pb_)</f>
        <v>129.10380262958222</v>
      </c>
      <c r="G56" s="57">
        <f>[1]!MF_dPpipe_atma(E56,wc_,0,Hmes_,Pbuf_,T_calc,,Dtub_,,gamma_gas_,gamma_oil_,,Rsb_,Rp_,Pb_,Tres_)</f>
        <v>134.83719438616052</v>
      </c>
      <c r="H56" s="57">
        <f>[1]!MF_dPpipe_atma(E56,$H$41,0,Hmes_,Pbuf_,T_calc,,Dtub_,,gamma_gas_,gamma_oil_,,Rsb_,Rp_,Pb_,Tres_)</f>
        <v>165.6849398857434</v>
      </c>
      <c r="I56" s="66"/>
      <c r="J56" s="120"/>
    </row>
    <row r="57" spans="5:10" outlineLevel="1" x14ac:dyDescent="0.2">
      <c r="E57" s="69">
        <f>E56+Qmax_/N_</f>
        <v>104.55605242176532</v>
      </c>
      <c r="F57" s="57">
        <f>[1]!IPR_Pwf_atma(PI_1,Pres_,E57,wc_,Pb_)</f>
        <v>118.35154009809099</v>
      </c>
      <c r="G57" s="57">
        <f>[1]!MF_dPpipe_atma(E57,wc_,0,Hmes_,Pbuf_,T_calc,,Dtub_,,gamma_gas_,gamma_oil_,,Rsb_,Rp_,Pb_,Tres_)</f>
        <v>134.7651165363809</v>
      </c>
      <c r="H57" s="57">
        <f>[1]!MF_dPpipe_atma(E57,$H$41,0,Hmes_,Pbuf_,T_calc,,Dtub_,,gamma_gas_,gamma_oil_,,Rsb_,Rp_,Pb_,Tres_)</f>
        <v>165.63415740261752</v>
      </c>
      <c r="I57" s="66"/>
      <c r="J57" s="120"/>
    </row>
    <row r="58" spans="5:10" outlineLevel="1" x14ac:dyDescent="0.2">
      <c r="E58" s="69">
        <f>E57+Qmax_/N_</f>
        <v>112.02434188046284</v>
      </c>
      <c r="F58" s="57">
        <f>[1]!IPR_Pwf_atma(PI_1,Pres_,E58,wc_,Pb_)</f>
        <v>106.74285346464455</v>
      </c>
      <c r="G58" s="57">
        <f>[1]!MF_dPpipe_atma(E58,wc_,0,Hmes_,Pbuf_,T_calc,,Dtub_,,gamma_gas_,gamma_oil_,,Rsb_,Rp_,Pb_,Tres_)</f>
        <v>134.73662610993486</v>
      </c>
      <c r="H58" s="57">
        <f>[1]!MF_dPpipe_atma(E58,$H$41,0,Hmes_,Pbuf_,T_calc,,Dtub_,,gamma_gas_,gamma_oil_,,Rsb_,Rp_,Pb_,Tres_)</f>
        <v>165.6129511092891</v>
      </c>
      <c r="I58" s="66"/>
      <c r="J58" s="120"/>
    </row>
    <row r="59" spans="5:10" outlineLevel="1" x14ac:dyDescent="0.2">
      <c r="E59" s="69">
        <f>E58+Qmax_/N_</f>
        <v>119.49263133916037</v>
      </c>
      <c r="F59" s="57">
        <f>[1]!IPR_Pwf_atma(PI_1,Pres_,E59,wc_,Pb_)</f>
        <v>94.005190967246961</v>
      </c>
      <c r="G59" s="57">
        <f>[1]!MF_dPpipe_atma(E59,wc_,0,Hmes_,Pbuf_,T_calc,,Dtub_,,gamma_gas_,gamma_oil_,,Rsb_,Rp_,Pb_,Tres_)</f>
        <v>134.74717651389457</v>
      </c>
      <c r="H59" s="57">
        <f>[1]!MF_dPpipe_atma(E59,$H$41,0,Hmes_,Pbuf_,T_calc,,Dtub_,,gamma_gas_,gamma_oil_,,Rsb_,Rp_,Pb_,Tres_)</f>
        <v>165.61805262357419</v>
      </c>
      <c r="I59" s="66"/>
      <c r="J59" s="120"/>
    </row>
    <row r="60" spans="5:10" outlineLevel="1" x14ac:dyDescent="0.2">
      <c r="E60" s="69">
        <f>E59+Qmax_/N_</f>
        <v>126.9609207978579</v>
      </c>
      <c r="F60" s="57">
        <f>[1]!IPR_Pwf_atma(PI_1,Pres_,E60,wc_,Pb_)</f>
        <v>79.68083865145735</v>
      </c>
      <c r="G60" s="57">
        <f>[1]!MF_dPpipe_atma(E60,wc_,0,Hmes_,Pbuf_,T_calc,,Dtub_,,gamma_gas_,gamma_oil_,,Rsb_,Rp_,Pb_,Tres_)</f>
        <v>134.83611196087597</v>
      </c>
      <c r="H60" s="57">
        <f>[1]!MF_dPpipe_atma(E60,$H$41,0,Hmes_,Pbuf_,T_calc,,Dtub_,,gamma_gas_,gamma_oil_,,Rsb_,Rp_,Pb_,Tres_)</f>
        <v>165.64833322693303</v>
      </c>
      <c r="I60" s="66"/>
      <c r="J60" s="120"/>
    </row>
    <row r="61" spans="5:10" outlineLevel="1" x14ac:dyDescent="0.2">
      <c r="E61" s="69">
        <f>E60+Qmax_/N_</f>
        <v>134.42921025655542</v>
      </c>
      <c r="F61" s="57">
        <f>[1]!IPR_Pwf_atma(PI_1,Pres_,E61,wc_,Pb_)</f>
        <v>62.880908180761374</v>
      </c>
      <c r="G61" s="57">
        <f>[1]!MF_dPpipe_atma(E61,wc_,0,Hmes_,Pbuf_,T_calc,,Dtub_,,gamma_gas_,gamma_oil_,,Rsb_,Rp_,Pb_,Tres_)</f>
        <v>135.02007035150919</v>
      </c>
      <c r="H61" s="57">
        <f>[1]!MF_dPpipe_atma(E61,$H$41,0,Hmes_,Pbuf_,T_calc,,Dtub_,,gamma_gas_,gamma_oil_,,Rsb_,Rp_,Pb_,Tres_)</f>
        <v>165.73684030369057</v>
      </c>
    </row>
    <row r="62" spans="5:10" outlineLevel="1" x14ac:dyDescent="0.2">
      <c r="E62" s="69">
        <f>E61+Qmax_/N_</f>
        <v>141.89749971525293</v>
      </c>
      <c r="F62" s="57">
        <f>[1]!IPR_Pwf_atma(PI_1,Pres_,E62,wc_,Pb_)</f>
        <v>41.330531975564476</v>
      </c>
      <c r="G62" s="57">
        <f>[1]!MF_dPpipe_atma(E62,wc_,0,Hmes_,Pbuf_,T_calc,,Dtub_,,gamma_gas_,gamma_oil_,,Rsb_,Rp_,Pb_,Tres_)</f>
        <v>135.28508343481579</v>
      </c>
      <c r="H62" s="57">
        <f>[1]!MF_dPpipe_atma(E62,$H$41,0,Hmes_,Pbuf_,T_calc,,Dtub_,,gamma_gas_,gamma_oil_,,Rsb_,Rp_,Pb_,Tres_)</f>
        <v>165.93203596116598</v>
      </c>
    </row>
    <row r="63" spans="5:10" outlineLevel="1" x14ac:dyDescent="0.2">
      <c r="E63" s="69">
        <f>E62+Qmax_/N_</f>
        <v>149.36578917395045</v>
      </c>
      <c r="F63" s="57">
        <f>[1]!IPR_Pwf_atma(PI_1,Pres_,E63,wc_,Pb_)</f>
        <v>0</v>
      </c>
      <c r="G63" s="57">
        <f>[1]!MF_dPpipe_atma(E63,wc_,0,Hmes_,Pbuf_,T_calc,,Dtub_,,gamma_gas_,gamma_oil_,,Rsb_,Rp_,Pb_,Tres_)</f>
        <v>135.55275362631562</v>
      </c>
      <c r="H63" s="57">
        <f>[1]!MF_dPpipe_atma(E63,$H$41,0,Hmes_,Pbuf_,T_calc,,Dtub_,,gamma_gas_,gamma_oil_,,Rsb_,Rp_,Pb_,Tres_)</f>
        <v>166.19391670738034</v>
      </c>
    </row>
    <row r="64" spans="5:10" outlineLevel="1" x14ac:dyDescent="0.2"/>
    <row r="65" spans="6:9" x14ac:dyDescent="0.2">
      <c r="G65" s="64"/>
    </row>
    <row r="66" spans="6:9" x14ac:dyDescent="0.2">
      <c r="H66" s="53" t="s">
        <v>139</v>
      </c>
    </row>
    <row r="67" spans="6:9" x14ac:dyDescent="0.2">
      <c r="H67" s="53">
        <v>50</v>
      </c>
    </row>
    <row r="68" spans="6:9" x14ac:dyDescent="0.2">
      <c r="F68" s="73" t="s">
        <v>318</v>
      </c>
      <c r="G68" s="68" t="s">
        <v>316</v>
      </c>
      <c r="H68" s="68" t="s">
        <v>316</v>
      </c>
      <c r="I68" s="71"/>
    </row>
    <row r="69" spans="6:9" x14ac:dyDescent="0.2">
      <c r="F69" s="73">
        <v>10</v>
      </c>
      <c r="G69" s="57">
        <f>[1]!MF_dPpipe_atma(Qtest_,wc_,0,Hmes_,Pbuf_,T_calc,,Dtub_,,gamma_gas_,gamma_oil_,,Rsb_,F69,Pb_,Tres_)</f>
        <v>163.44434686087627</v>
      </c>
      <c r="H69" s="57">
        <f>[1]!MF_dPpipe_atma(Qtest_,$H$67,0,Hmes_,Pbuf_,T_calc,,Dtub_,,gamma_gas_,gamma_oil_,,Rsb_,F69,Pb_,Tres_)</f>
        <v>185.91726960296353</v>
      </c>
      <c r="I69" s="64"/>
    </row>
    <row r="70" spans="6:9" x14ac:dyDescent="0.2">
      <c r="F70" s="73">
        <v>50</v>
      </c>
      <c r="G70" s="57">
        <f>[1]!MF_dPpipe_atma(Qtest_,wc_,0,Hmes_,Pbuf_,T_calc,,Dtub_,,gamma_gas_,gamma_oil_,,Rsb_,F70,Pb_,Tres_)</f>
        <v>144.89155168357908</v>
      </c>
      <c r="H70" s="57">
        <f>[1]!MF_dPpipe_atma(Qtest_,$H$67,0,Hmes_,Pbuf_,T_calc,,Dtub_,,gamma_gas_,gamma_oil_,,Rsb_,F70,Pb_,Tres_)</f>
        <v>172.82200263959834</v>
      </c>
      <c r="I70" s="64"/>
    </row>
    <row r="71" spans="6:9" x14ac:dyDescent="0.2">
      <c r="F71" s="73">
        <f>F70+50</f>
        <v>100</v>
      </c>
      <c r="G71" s="57">
        <f>[1]!MF_dPpipe_atma(Qtest_,wc_,0,Hmes_,Pbuf_,T_calc,,Dtub_,,gamma_gas_,gamma_oil_,,Rsb_,F71,Pb_,Tres_)</f>
        <v>125.67043826784105</v>
      </c>
      <c r="H71" s="57">
        <f>[1]!MF_dPpipe_atma(Qtest_,$H$67,0,Hmes_,Pbuf_,T_calc,,Dtub_,,gamma_gas_,gamma_oil_,,Rsb_,F71,Pb_,Tres_)</f>
        <v>158.29289476223943</v>
      </c>
      <c r="I71" s="64"/>
    </row>
    <row r="72" spans="6:9" x14ac:dyDescent="0.2">
      <c r="F72" s="73">
        <f t="shared" ref="F72:F89" si="0">F71+50</f>
        <v>150</v>
      </c>
      <c r="G72" s="57">
        <f>[1]!MF_dPpipe_atma(Qtest_,wc_,0,Hmes_,Pbuf_,T_calc,,Dtub_,,gamma_gas_,gamma_oil_,,Rsb_,F72,Pb_,Tres_)</f>
        <v>109.62758392011047</v>
      </c>
      <c r="H72" s="57">
        <f>[1]!MF_dPpipe_atma(Qtest_,$H$67,0,Hmes_,Pbuf_,T_calc,,Dtub_,,gamma_gas_,gamma_oil_,,Rsb_,F72,Pb_,Tres_)</f>
        <v>143.83357505793205</v>
      </c>
      <c r="I72" s="64"/>
    </row>
    <row r="73" spans="6:9" x14ac:dyDescent="0.2">
      <c r="F73" s="73">
        <f t="shared" si="0"/>
        <v>200</v>
      </c>
      <c r="G73" s="57">
        <f>[1]!MF_dPpipe_atma(Qtest_,wc_,0,Hmes_,Pbuf_,T_calc,,Dtub_,,gamma_gas_,gamma_oil_,,Rsb_,F73,Pb_,Tres_)</f>
        <v>99.529976077671662</v>
      </c>
      <c r="H73" s="57">
        <f>[1]!MF_dPpipe_atma(Qtest_,$H$67,0,Hmes_,Pbuf_,T_calc,,Dtub_,,gamma_gas_,gamma_oil_,,Rsb_,F73,Pb_,Tres_)</f>
        <v>132.96610442617492</v>
      </c>
      <c r="I73" s="64"/>
    </row>
    <row r="74" spans="6:9" x14ac:dyDescent="0.2">
      <c r="F74" s="73">
        <f t="shared" si="0"/>
        <v>250</v>
      </c>
      <c r="G74" s="57">
        <f>[1]!MF_dPpipe_atma(Qtest_,wc_,0,Hmes_,Pbuf_,T_calc,,Dtub_,,gamma_gas_,gamma_oil_,,Rsb_,F74,Pb_,Tres_)</f>
        <v>92.399942724902388</v>
      </c>
      <c r="H74" s="57">
        <f>[1]!MF_dPpipe_atma(Qtest_,$H$67,0,Hmes_,Pbuf_,T_calc,,Dtub_,,gamma_gas_,gamma_oil_,,Rsb_,F74,Pb_,Tres_)</f>
        <v>124.50962416702714</v>
      </c>
      <c r="I74" s="64"/>
    </row>
    <row r="75" spans="6:9" x14ac:dyDescent="0.2">
      <c r="F75" s="73">
        <f t="shared" si="0"/>
        <v>300</v>
      </c>
      <c r="G75" s="57">
        <f>[1]!MF_dPpipe_atma(Qtest_,wc_,0,Hmes_,Pbuf_,T_calc,,Dtub_,,gamma_gas_,gamma_oil_,,Rsb_,F75,Pb_,Tres_)</f>
        <v>87.382883955825449</v>
      </c>
      <c r="H75" s="57">
        <f>[1]!MF_dPpipe_atma(Qtest_,$H$67,0,Hmes_,Pbuf_,T_calc,,Dtub_,,gamma_gas_,gamma_oil_,,Rsb_,F75,Pb_,Tres_)</f>
        <v>117.74960481330123</v>
      </c>
      <c r="I75" s="64"/>
    </row>
    <row r="76" spans="6:9" x14ac:dyDescent="0.2">
      <c r="F76" s="73">
        <f t="shared" si="0"/>
        <v>350</v>
      </c>
      <c r="G76" s="57">
        <f>[1]!MF_dPpipe_atma(Qtest_,wc_,0,Hmes_,Pbuf_,T_calc,,Dtub_,,gamma_gas_,gamma_oil_,,Rsb_,F76,Pb_,Tres_)</f>
        <v>83.886139613812688</v>
      </c>
      <c r="H76" s="57">
        <f>[1]!MF_dPpipe_atma(Qtest_,$H$67,0,Hmes_,Pbuf_,T_calc,,Dtub_,,gamma_gas_,gamma_oil_,,Rsb_,F76,Pb_,Tres_)</f>
        <v>111.97131082780155</v>
      </c>
      <c r="I76" s="64"/>
    </row>
    <row r="77" spans="6:9" x14ac:dyDescent="0.2">
      <c r="F77" s="73">
        <f t="shared" si="0"/>
        <v>400</v>
      </c>
      <c r="G77" s="57">
        <f>[1]!MF_dPpipe_atma(Qtest_,wc_,0,Hmes_,Pbuf_,T_calc,,Dtub_,,gamma_gas_,gamma_oil_,,Rsb_,F77,Pb_,Tres_)</f>
        <v>81.489073031076828</v>
      </c>
      <c r="H77" s="57">
        <f>[1]!MF_dPpipe_atma(Qtest_,$H$67,0,Hmes_,Pbuf_,T_calc,,Dtub_,,gamma_gas_,gamma_oil_,,Rsb_,F77,Pb_,Tres_)</f>
        <v>107.06760502992559</v>
      </c>
      <c r="I77" s="64"/>
    </row>
    <row r="78" spans="6:9" x14ac:dyDescent="0.2">
      <c r="F78" s="73">
        <f t="shared" si="0"/>
        <v>450</v>
      </c>
      <c r="G78" s="57">
        <f>[1]!MF_dPpipe_atma(Qtest_,wc_,0,Hmes_,Pbuf_,T_calc,,Dtub_,,gamma_gas_,gamma_oil_,,Rsb_,F78,Pb_,Tres_)</f>
        <v>79.903204129940519</v>
      </c>
      <c r="H78" s="57">
        <f>[1]!MF_dPpipe_atma(Qtest_,$H$67,0,Hmes_,Pbuf_,T_calc,,Dtub_,,gamma_gas_,gamma_oil_,,Rsb_,F78,Pb_,Tres_)</f>
        <v>102.93597523872094</v>
      </c>
      <c r="I78" s="64"/>
    </row>
    <row r="79" spans="6:9" x14ac:dyDescent="0.2">
      <c r="F79" s="73">
        <f t="shared" si="0"/>
        <v>500</v>
      </c>
      <c r="G79" s="57">
        <f>[1]!MF_dPpipe_atma(Qtest_,wc_,0,Hmes_,Pbuf_,T_calc,,Dtub_,,gamma_gas_,gamma_oil_,,Rsb_,F79,Pb_,Tres_)</f>
        <v>78.9293451544047</v>
      </c>
      <c r="H79" s="57">
        <f>[1]!MF_dPpipe_atma(Qtest_,$H$67,0,Hmes_,Pbuf_,T_calc,,Dtub_,,gamma_gas_,gamma_oil_,,Rsb_,F79,Pb_,Tres_)</f>
        <v>99.475442894907999</v>
      </c>
      <c r="I79" s="64"/>
    </row>
    <row r="80" spans="6:9" x14ac:dyDescent="0.2">
      <c r="F80" s="73">
        <f t="shared" si="0"/>
        <v>550</v>
      </c>
      <c r="G80" s="57">
        <f>[1]!MF_dPpipe_atma(Qtest_,wc_,0,Hmes_,Pbuf_,T_calc,,Dtub_,,gamma_gas_,gamma_oil_,,Rsb_,F80,Pb_,Tres_)</f>
        <v>78.350067891695417</v>
      </c>
      <c r="H80" s="57">
        <f>[1]!MF_dPpipe_atma(Qtest_,$H$67,0,Hmes_,Pbuf_,T_calc,,Dtub_,,gamma_gas_,gamma_oil_,,Rsb_,F80,Pb_,Tres_)</f>
        <v>96.589712082363903</v>
      </c>
      <c r="I80" s="64"/>
    </row>
    <row r="81" spans="3:9" x14ac:dyDescent="0.2">
      <c r="F81" s="73">
        <f t="shared" si="0"/>
        <v>600</v>
      </c>
      <c r="G81" s="57">
        <f>[1]!MF_dPpipe_atma(Qtest_,wc_,0,Hmes_,Pbuf_,T_calc,,Dtub_,,gamma_gas_,gamma_oil_,,Rsb_,F81,Pb_,Tres_)</f>
        <v>78.106805903368667</v>
      </c>
      <c r="H81" s="57">
        <f>[1]!MF_dPpipe_atma(Qtest_,$H$67,0,Hmes_,Pbuf_,T_calc,,Dtub_,,gamma_gas_,gamma_oil_,,Rsb_,F81,Pb_,Tres_)</f>
        <v>94.192048362968109</v>
      </c>
      <c r="I81" s="64"/>
    </row>
    <row r="82" spans="3:9" x14ac:dyDescent="0.2">
      <c r="F82" s="73">
        <f t="shared" si="0"/>
        <v>650</v>
      </c>
      <c r="G82" s="57">
        <f>[1]!MF_dPpipe_atma(Qtest_,wc_,0,Hmes_,Pbuf_,T_calc,,Dtub_,,gamma_gas_,gamma_oil_,,Rsb_,F82,Pb_,Tres_)</f>
        <v>78.192337221568252</v>
      </c>
      <c r="H82" s="57">
        <f>[1]!MF_dPpipe_atma(Qtest_,$H$67,0,Hmes_,Pbuf_,T_calc,,Dtub_,,gamma_gas_,gamma_oil_,,Rsb_,F82,Pb_,Tres_)</f>
        <v>92.207692366036866</v>
      </c>
      <c r="I82" s="64"/>
    </row>
    <row r="83" spans="3:9" x14ac:dyDescent="0.2">
      <c r="F83" s="73">
        <f t="shared" si="0"/>
        <v>700</v>
      </c>
      <c r="G83" s="57">
        <f>[1]!MF_dPpipe_atma(Qtest_,wc_,0,Hmes_,Pbuf_,T_calc,,Dtub_,,gamma_gas_,gamma_oil_,,Rsb_,F83,Pb_,Tres_)</f>
        <v>78.553412656456757</v>
      </c>
      <c r="H83" s="57">
        <f>[1]!MF_dPpipe_atma(Qtest_,$H$67,0,Hmes_,Pbuf_,T_calc,,Dtub_,,gamma_gas_,gamma_oil_,,Rsb_,F83,Pb_,Tres_)</f>
        <v>90.573778955694905</v>
      </c>
      <c r="I83" s="64"/>
    </row>
    <row r="84" spans="3:9" x14ac:dyDescent="0.2">
      <c r="F84" s="73">
        <f t="shared" si="0"/>
        <v>750</v>
      </c>
      <c r="G84" s="57">
        <f>[1]!MF_dPpipe_atma(Qtest_,wc_,0,Hmes_,Pbuf_,T_calc,,Dtub_,,gamma_gas_,gamma_oil_,,Rsb_,F84,Pb_,Tres_)</f>
        <v>79.11777156969957</v>
      </c>
      <c r="H84" s="57">
        <f>[1]!MF_dPpipe_atma(Qtest_,$H$67,0,Hmes_,Pbuf_,T_calc,,Dtub_,,gamma_gas_,gamma_oil_,,Rsb_,F84,Pb_,Tres_)</f>
        <v>89.238087714948193</v>
      </c>
      <c r="I84" s="64"/>
    </row>
    <row r="85" spans="3:9" x14ac:dyDescent="0.2">
      <c r="F85" s="73">
        <f t="shared" si="0"/>
        <v>800</v>
      </c>
      <c r="G85" s="57">
        <f>[1]!MF_dPpipe_atma(Qtest_,wc_,0,Hmes_,Pbuf_,T_calc,,Dtub_,,gamma_gas_,gamma_oil_,,Rsb_,F85,Pb_,Tres_)</f>
        <v>79.876003661207776</v>
      </c>
      <c r="H85" s="57">
        <f>[1]!MF_dPpipe_atma(Qtest_,$H$67,0,Hmes_,Pbuf_,T_calc,,Dtub_,,gamma_gas_,gamma_oil_,,Rsb_,F85,Pb_,Tres_)</f>
        <v>88.157426089245448</v>
      </c>
      <c r="I85" s="64"/>
    </row>
    <row r="86" spans="3:9" x14ac:dyDescent="0.2">
      <c r="F86" s="73">
        <f t="shared" si="0"/>
        <v>850</v>
      </c>
      <c r="G86" s="57">
        <f>[1]!MF_dPpipe_atma(Qtest_,wc_,0,Hmes_,Pbuf_,T_calc,,Dtub_,,gamma_gas_,gamma_oil_,,Rsb_,F86,Pb_,Tres_)</f>
        <v>80.77297299227007</v>
      </c>
      <c r="H86" s="57">
        <f>[1]!MF_dPpipe_atma(Qtest_,$H$67,0,Hmes_,Pbuf_,T_calc,,Dtub_,,gamma_gas_,gamma_oil_,,Rsb_,F86,Pb_,Tres_)</f>
        <v>87.296051081141243</v>
      </c>
      <c r="I86" s="64"/>
    </row>
    <row r="87" spans="3:9" x14ac:dyDescent="0.2">
      <c r="F87" s="73">
        <f>F86+50</f>
        <v>900</v>
      </c>
      <c r="G87" s="57">
        <f>[1]!MF_dPpipe_atma(Qtest_,wc_,0,Hmes_,Pbuf_,T_calc,,Dtub_,,gamma_gas_,gamma_oil_,,Rsb_,F87,Pb_,Tres_)</f>
        <v>81.810735170055352</v>
      </c>
      <c r="H87" s="57">
        <f>[1]!MF_dPpipe_atma(Qtest_,$H$67,0,Hmes_,Pbuf_,T_calc,,Dtub_,,gamma_gas_,gamma_oil_,,Rsb_,F87,Pb_,Tres_)</f>
        <v>86.624288603205855</v>
      </c>
      <c r="I87" s="64"/>
    </row>
    <row r="88" spans="3:9" x14ac:dyDescent="0.2">
      <c r="F88" s="73">
        <f t="shared" si="0"/>
        <v>950</v>
      </c>
      <c r="G88" s="57">
        <f>[1]!MF_dPpipe_atma(Qtest_,wc_,0,Hmes_,Pbuf_,T_calc,,Dtub_,,gamma_gas_,gamma_oil_,,Rsb_,F88,Pb_,Tres_)</f>
        <v>82.925453490197114</v>
      </c>
      <c r="H88" s="57">
        <f>[1]!MF_dPpipe_atma(Qtest_,$H$67,0,Hmes_,Pbuf_,T_calc,,Dtub_,,gamma_gas_,gamma_oil_,,Rsb_,F88,Pb_,Tres_)</f>
        <v>86.08470839605863</v>
      </c>
      <c r="I88" s="64"/>
    </row>
    <row r="89" spans="3:9" x14ac:dyDescent="0.2">
      <c r="F89" s="73">
        <f t="shared" si="0"/>
        <v>1000</v>
      </c>
      <c r="G89" s="57">
        <f>[1]!MF_dPpipe_atma(Qtest_,wc_,0,Hmes_,Pbuf_,T_calc,,Dtub_,,gamma_gas_,gamma_oil_,,Rsb_,F89,Pb_,Tres_)</f>
        <v>84.15505735886839</v>
      </c>
      <c r="H89" s="57">
        <f>[1]!MF_dPpipe_atma(Qtest_,$H$67,0,Hmes_,Pbuf_,T_calc,,Dtub_,,gamma_gas_,gamma_oil_,,Rsb_,F89,Pb_,Tres_)</f>
        <v>85.645949578053902</v>
      </c>
      <c r="I89" s="64"/>
    </row>
    <row r="90" spans="3:9" x14ac:dyDescent="0.2">
      <c r="C90" s="59"/>
      <c r="G90" s="64"/>
    </row>
    <row r="91" spans="3:9" x14ac:dyDescent="0.2">
      <c r="C91" s="59"/>
      <c r="G91" s="64"/>
    </row>
    <row r="92" spans="3:9" x14ac:dyDescent="0.2">
      <c r="C92" s="59"/>
      <c r="G92" s="64"/>
    </row>
    <row r="93" spans="3:9" x14ac:dyDescent="0.2">
      <c r="C93" s="59"/>
      <c r="G93" s="64"/>
    </row>
    <row r="94" spans="3:9" x14ac:dyDescent="0.2">
      <c r="C94" s="59"/>
      <c r="G94" s="64"/>
    </row>
    <row r="95" spans="3:9" x14ac:dyDescent="0.2">
      <c r="C95" s="59"/>
    </row>
    <row r="96" spans="3:9" x14ac:dyDescent="0.2">
      <c r="C96" s="59"/>
    </row>
    <row r="97" spans="3:3" x14ac:dyDescent="0.2">
      <c r="C97" s="59"/>
    </row>
    <row r="98" spans="3:3" x14ac:dyDescent="0.2">
      <c r="C98" s="59"/>
    </row>
    <row r="99" spans="3:3" x14ac:dyDescent="0.2">
      <c r="C99" s="59"/>
    </row>
    <row r="100" spans="3:3" x14ac:dyDescent="0.2">
      <c r="C100" s="59"/>
    </row>
    <row r="101" spans="3:3" x14ac:dyDescent="0.2">
      <c r="C101" s="59"/>
    </row>
    <row r="102" spans="3:3" x14ac:dyDescent="0.2">
      <c r="C102" s="59"/>
    </row>
    <row r="103" spans="3:3" x14ac:dyDescent="0.2">
      <c r="C103" s="59"/>
    </row>
    <row r="104" spans="3:3" x14ac:dyDescent="0.2">
      <c r="C104" s="59"/>
    </row>
    <row r="105" spans="3:3" x14ac:dyDescent="0.2">
      <c r="C105" s="59"/>
    </row>
    <row r="106" spans="3:3" x14ac:dyDescent="0.2">
      <c r="C106" s="59"/>
    </row>
    <row r="107" spans="3:3" x14ac:dyDescent="0.2">
      <c r="C107" s="59"/>
    </row>
    <row r="108" spans="3:3" x14ac:dyDescent="0.2">
      <c r="C108" s="59"/>
    </row>
    <row r="109" spans="3:3" x14ac:dyDescent="0.2">
      <c r="C109" s="59"/>
    </row>
    <row r="110" spans="3:3" x14ac:dyDescent="0.2">
      <c r="C110" s="59"/>
    </row>
    <row r="111" spans="3:3" x14ac:dyDescent="0.2">
      <c r="C111" s="59"/>
    </row>
    <row r="112" spans="3:3" x14ac:dyDescent="0.2">
      <c r="C112" s="59"/>
    </row>
    <row r="118" spans="11:11" x14ac:dyDescent="0.2">
      <c r="K118" t="s">
        <v>299</v>
      </c>
    </row>
    <row r="129" spans="11:11" x14ac:dyDescent="0.2">
      <c r="K129" s="6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82" t="s">
        <v>161</v>
      </c>
      <c r="C2" s="82"/>
      <c r="D2" s="82"/>
      <c r="E2" s="82"/>
      <c r="F2" s="82"/>
      <c r="G2" s="82"/>
      <c r="H2" s="82"/>
      <c r="I2" s="82"/>
      <c r="J2" s="82"/>
      <c r="K2" s="82"/>
      <c r="L2" s="82" t="s">
        <v>162</v>
      </c>
      <c r="M2" s="82"/>
      <c r="N2" s="82"/>
      <c r="O2" s="82"/>
      <c r="V2" s="83" t="s">
        <v>163</v>
      </c>
      <c r="W2" s="83"/>
      <c r="X2" s="83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85" t="s">
        <v>23</v>
      </c>
      <c r="K1" s="86"/>
      <c r="L1" s="91">
        <f>AV7-1</f>
        <v>-1</v>
      </c>
      <c r="M1" s="92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87" t="s">
        <v>24</v>
      </c>
      <c r="K2" s="88"/>
      <c r="L2" s="89">
        <f>AY11-1</f>
        <v>-1</v>
      </c>
      <c r="M2" s="90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107" t="s">
        <v>21</v>
      </c>
      <c r="C4" s="89"/>
      <c r="D4" s="108"/>
    </row>
    <row r="5" spans="1:20" x14ac:dyDescent="0.2">
      <c r="A5" s="2" t="s">
        <v>3</v>
      </c>
      <c r="B5" s="109">
        <v>1</v>
      </c>
      <c r="C5" s="110"/>
      <c r="D5" s="111"/>
    </row>
    <row r="6" spans="1:20" ht="13.5" thickBot="1" x14ac:dyDescent="0.25">
      <c r="A6" s="3" t="s">
        <v>4</v>
      </c>
      <c r="B6" s="112" t="s">
        <v>6</v>
      </c>
      <c r="C6" s="113"/>
      <c r="D6" s="114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15" t="s">
        <v>22</v>
      </c>
      <c r="B8" s="116"/>
      <c r="D8" s="115" t="s">
        <v>70</v>
      </c>
      <c r="E8" s="116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 t="e">
        <f>Qж__м3_сут*(1-B11/100)*B24</f>
        <v>#NAME?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17" t="s">
        <v>12</v>
      </c>
      <c r="B18" s="118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17" t="s">
        <v>5</v>
      </c>
      <c r="B23" s="118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105" t="s">
        <v>7</v>
      </c>
      <c r="B42" s="106"/>
      <c r="C42" s="95" t="s">
        <v>0</v>
      </c>
      <c r="D42" s="96"/>
      <c r="E42" s="96"/>
      <c r="F42" s="96"/>
      <c r="G42" s="96"/>
      <c r="H42" s="97"/>
      <c r="I42" s="98" t="s">
        <v>13</v>
      </c>
      <c r="J42" s="99"/>
      <c r="L42" s="84" t="s">
        <v>26</v>
      </c>
      <c r="M42" s="84"/>
      <c r="N42" s="84" t="s">
        <v>27</v>
      </c>
      <c r="O42" s="84"/>
      <c r="P42" s="84" t="s">
        <v>28</v>
      </c>
      <c r="Q42" s="84"/>
      <c r="R42" s="84" t="s">
        <v>31</v>
      </c>
      <c r="S42" s="84"/>
      <c r="T42" s="84" t="s">
        <v>33</v>
      </c>
      <c r="U42" s="84"/>
      <c r="V42" s="84" t="s">
        <v>79</v>
      </c>
      <c r="W42" s="84"/>
      <c r="X42" s="84" t="s">
        <v>35</v>
      </c>
      <c r="Y42" s="84"/>
      <c r="Z42" s="84" t="s">
        <v>36</v>
      </c>
      <c r="AA42" s="84"/>
      <c r="AB42" s="84" t="s">
        <v>37</v>
      </c>
      <c r="AC42" s="84"/>
      <c r="AD42" s="84" t="s">
        <v>38</v>
      </c>
      <c r="AE42" s="84"/>
      <c r="AF42" s="84" t="s">
        <v>39</v>
      </c>
      <c r="AG42" s="84"/>
      <c r="AH42" s="84" t="s">
        <v>40</v>
      </c>
      <c r="AI42" s="84"/>
      <c r="AJ42" s="84" t="s">
        <v>41</v>
      </c>
      <c r="AK42" s="84"/>
      <c r="AL42" s="84"/>
      <c r="AM42" s="84"/>
      <c r="AN42" s="84"/>
      <c r="AO42" s="84"/>
      <c r="AP42" s="84"/>
      <c r="AQ42" s="84"/>
      <c r="AR42" s="84"/>
      <c r="AS42" s="84"/>
      <c r="AT42" s="22"/>
    </row>
    <row r="43" spans="1:46" ht="13.5" thickBot="1" x14ac:dyDescent="0.25">
      <c r="A43" s="102"/>
      <c r="B43" s="103"/>
      <c r="C43" s="102" t="s">
        <v>69</v>
      </c>
      <c r="D43" s="103"/>
      <c r="E43" s="104"/>
      <c r="F43" s="102" t="s">
        <v>8</v>
      </c>
      <c r="G43" s="103"/>
      <c r="H43" s="104"/>
      <c r="I43" s="100"/>
      <c r="J43" s="101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93" t="s">
        <v>68</v>
      </c>
      <c r="D44" s="94"/>
      <c r="E44" s="9" t="s">
        <v>11</v>
      </c>
      <c r="F44" s="93" t="s">
        <v>68</v>
      </c>
      <c r="G44" s="94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24</vt:i4>
      </vt:variant>
    </vt:vector>
  </HeadingPairs>
  <TitlesOfParts>
    <vt:vector size="27" baseType="lpstr">
      <vt:lpstr>Упражнения</vt:lpstr>
      <vt:lpstr>База насосов</vt:lpstr>
      <vt:lpstr>Фонтан</vt:lpstr>
      <vt:lpstr>Упражнения!Bob_</vt:lpstr>
      <vt:lpstr>Упражнения!Dtub_</vt:lpstr>
      <vt:lpstr>Упражнения!gamma_gas_</vt:lpstr>
      <vt:lpstr>Упражнения!gamma_oil_</vt:lpstr>
      <vt:lpstr>gamma_wat_</vt:lpstr>
      <vt:lpstr>Упражнения!Hmes_</vt:lpstr>
      <vt:lpstr>Упражнения!N_</vt:lpstr>
      <vt:lpstr>Упражнения!Pb_</vt:lpstr>
      <vt:lpstr>Упражнения!Pbuf_</vt:lpstr>
      <vt:lpstr>Упражнения!PI_</vt:lpstr>
      <vt:lpstr>PI_1</vt:lpstr>
      <vt:lpstr>Упражнения!Pres_</vt:lpstr>
      <vt:lpstr>Упражнения!Pwf_</vt:lpstr>
      <vt:lpstr>Pwf_1</vt:lpstr>
      <vt:lpstr>Q_test</vt:lpstr>
      <vt:lpstr>Qmax_</vt:lpstr>
      <vt:lpstr>Qtest_</vt:lpstr>
      <vt:lpstr>Упражнения!Rp_</vt:lpstr>
      <vt:lpstr>Упражнения!Rsb_</vt:lpstr>
      <vt:lpstr>T_calc</vt:lpstr>
      <vt:lpstr>Упражнения!Tgrad</vt:lpstr>
      <vt:lpstr>Упражнения!Tres_</vt:lpstr>
      <vt:lpstr>Упражнения!wc_</vt:lpstr>
      <vt:lpstr>Фонтан!Месторождение_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2018-10-08T13:01:07Z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