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0" windowWidth="14160" windowHeight="10725" tabRatio="476"/>
  </bookViews>
  <sheets>
    <sheet name="Лист2" sheetId="10" r:id="rId1"/>
  </sheets>
  <functionGroups builtInGroupCount="17"/>
  <externalReferences>
    <externalReference r:id="rId2"/>
  </externalReferences>
  <definedNames>
    <definedName name="Bob_">Лист2!$C$13</definedName>
    <definedName name="Dtub_">Лист2!$C$18</definedName>
    <definedName name="gamma_gas_" localSheetId="0">Лист2!$C$8</definedName>
    <definedName name="gamma_oil_" localSheetId="0">Лист2!$C$7</definedName>
    <definedName name="gamma_wat_">Лист2!$C$6</definedName>
    <definedName name="Hmes_">Лист2!$C$17</definedName>
    <definedName name="N">Лист2!$C$26</definedName>
    <definedName name="N_">Лист2!$C$26</definedName>
    <definedName name="Pb_">Лист2!$C$11</definedName>
    <definedName name="Pbuf_">Лист2!$C$19</definedName>
    <definedName name="Pres_">Лист2!$C$24</definedName>
    <definedName name="Qtest_">Лист2!$C$29</definedName>
    <definedName name="Rp_">Лист2!$C$10</definedName>
    <definedName name="Rsb_" localSheetId="0">Лист2!$C$9</definedName>
    <definedName name="Tgrad" localSheetId="0">Лист2!$C$23</definedName>
    <definedName name="Tgrad_">Лист2!$C$23</definedName>
    <definedName name="Tres_">Лист2!$C$12</definedName>
    <definedName name="wc_">Лист2!$C$14</definedName>
  </definedNames>
  <calcPr calcId="145621"/>
</workbook>
</file>

<file path=xl/calcChain.xml><?xml version="1.0" encoding="utf-8"?>
<calcChain xmlns="http://schemas.openxmlformats.org/spreadsheetml/2006/main">
  <c r="I33" i="10" l="1"/>
  <c r="J33" i="10"/>
  <c r="K33" i="10"/>
  <c r="L33" i="10"/>
  <c r="D33" i="10"/>
  <c r="E33" i="10"/>
  <c r="F33" i="10"/>
  <c r="G33" i="10"/>
  <c r="S40" i="10" l="1"/>
  <c r="S39" i="10"/>
  <c r="S38" i="10"/>
  <c r="S37" i="10"/>
  <c r="S36" i="10"/>
  <c r="S35" i="10"/>
  <c r="S34" i="10"/>
  <c r="S33" i="10"/>
  <c r="H33" i="10" l="1"/>
  <c r="C33" i="10"/>
  <c r="A34" i="10"/>
  <c r="E10" i="10"/>
  <c r="E9" i="10"/>
  <c r="E8" i="10"/>
  <c r="E7" i="10"/>
  <c r="E6" i="10"/>
  <c r="A35" i="10" l="1"/>
  <c r="A36" i="10" l="1"/>
  <c r="A37" i="10" l="1"/>
  <c r="A38" i="10" l="1"/>
  <c r="A39" i="10" l="1"/>
  <c r="A40" i="10" l="1"/>
  <c r="A41" i="10" l="1"/>
  <c r="A42" i="10" l="1"/>
  <c r="A43" i="10" l="1"/>
  <c r="A44" i="10" l="1"/>
  <c r="A45" i="10" l="1"/>
  <c r="A46" i="10" l="1"/>
  <c r="A47" i="10" l="1"/>
  <c r="A48" i="10" l="1"/>
  <c r="A49" i="10" l="1"/>
  <c r="A50" i="10" l="1"/>
  <c r="A51" i="10" l="1"/>
  <c r="A52" i="10" l="1"/>
  <c r="A53" i="10" l="1"/>
  <c r="B52" i="10" l="1"/>
  <c r="B51" i="10" l="1"/>
  <c r="B50" i="10" l="1"/>
  <c r="B49" i="10" l="1"/>
  <c r="B48" i="10" l="1"/>
  <c r="B47" i="10" l="1"/>
  <c r="B46" i="10" l="1"/>
  <c r="B45" i="10" l="1"/>
  <c r="B44" i="10" l="1"/>
  <c r="B43" i="10" l="1"/>
  <c r="B42" i="10" l="1"/>
  <c r="B41" i="10" l="1"/>
  <c r="B40" i="10" l="1"/>
  <c r="B39" i="10" l="1"/>
  <c r="B38" i="10" l="1"/>
  <c r="B37" i="10" l="1"/>
  <c r="B36" i="10" l="1"/>
  <c r="B35" i="10" l="1"/>
  <c r="B34" i="10" l="1"/>
  <c r="B33" i="10" l="1"/>
  <c r="C54" i="10"/>
  <c r="L34" i="10"/>
  <c r="I34" i="10"/>
  <c r="I35" i="10" s="1"/>
  <c r="L35" i="10"/>
  <c r="L36" i="10" s="1"/>
  <c r="I36" i="10"/>
  <c r="I37" i="10" s="1"/>
  <c r="L37" i="10"/>
  <c r="I38" i="10"/>
  <c r="I39" i="10" s="1"/>
  <c r="I40" i="10"/>
  <c r="I41" i="10" s="1"/>
  <c r="I42" i="10"/>
  <c r="I43" i="10" s="1"/>
  <c r="I44" i="10"/>
  <c r="I45" i="10" s="1"/>
  <c r="I46" i="10"/>
  <c r="I47" i="10" s="1"/>
  <c r="K34" i="10"/>
  <c r="K35" i="10" s="1"/>
  <c r="K36" i="10"/>
  <c r="K37" i="10" s="1"/>
  <c r="K38" i="10" s="1"/>
  <c r="L38" i="10"/>
  <c r="K39" i="10"/>
  <c r="K40" i="10" s="1"/>
  <c r="K41" i="10"/>
  <c r="I48" i="10"/>
  <c r="I49" i="10" s="1"/>
  <c r="I50" i="10" s="1"/>
  <c r="I51" i="10" s="1"/>
  <c r="I52" i="10" s="1"/>
  <c r="I53" i="10"/>
  <c r="J34" i="10"/>
  <c r="J35" i="10" s="1"/>
  <c r="J36" i="10"/>
  <c r="J37" i="10" s="1"/>
  <c r="J38" i="10" s="1"/>
  <c r="J39" i="10" s="1"/>
  <c r="J40" i="10" s="1"/>
  <c r="J41" i="10" s="1"/>
  <c r="J42" i="10" s="1"/>
  <c r="J43" i="10" s="1"/>
  <c r="J44" i="10" s="1"/>
  <c r="L39" i="10"/>
  <c r="L40" i="10" s="1"/>
  <c r="L41" i="10" s="1"/>
  <c r="L42" i="10" s="1"/>
  <c r="L43" i="10" s="1"/>
  <c r="L44" i="10" s="1"/>
  <c r="L45" i="10" s="1"/>
  <c r="L46" i="10" s="1"/>
  <c r="L47" i="10" s="1"/>
  <c r="L48" i="10" s="1"/>
  <c r="L49" i="10" s="1"/>
  <c r="L50" i="10" s="1"/>
  <c r="L51" i="10" s="1"/>
  <c r="L52" i="10" s="1"/>
  <c r="L53" i="10" s="1"/>
  <c r="K42" i="10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J45" i="10"/>
  <c r="J46" i="10" s="1"/>
  <c r="J47" i="10" s="1"/>
  <c r="J48" i="10"/>
  <c r="J49" i="10" s="1"/>
  <c r="J50" i="10" s="1"/>
  <c r="J51" i="10"/>
  <c r="J52" i="10" s="1"/>
  <c r="J53" i="10" s="1"/>
  <c r="H34" i="10"/>
  <c r="H35" i="10"/>
  <c r="H36" i="10"/>
  <c r="H37" i="10" s="1"/>
  <c r="H38" i="10" s="1"/>
  <c r="H39" i="10" s="1"/>
  <c r="H40" i="10"/>
  <c r="H41" i="10" s="1"/>
  <c r="H42" i="10" s="1"/>
  <c r="H43" i="10" s="1"/>
  <c r="H44" i="10"/>
  <c r="H45" i="10" s="1"/>
  <c r="H46" i="10" s="1"/>
  <c r="H47" i="10" s="1"/>
  <c r="H48" i="10"/>
  <c r="H49" i="10" s="1"/>
  <c r="H50" i="10" s="1"/>
  <c r="H51" i="10" s="1"/>
  <c r="H52" i="10"/>
  <c r="H53" i="10"/>
  <c r="F34" i="10"/>
  <c r="D34" i="10"/>
  <c r="E34" i="10"/>
  <c r="E35" i="10" s="1"/>
  <c r="G34" i="10"/>
  <c r="G35" i="10" s="1"/>
  <c r="D35" i="10"/>
  <c r="D36" i="10" s="1"/>
  <c r="E36" i="10"/>
  <c r="E37" i="10" s="1"/>
  <c r="D37" i="10"/>
  <c r="D38" i="10" s="1"/>
  <c r="D39" i="10"/>
  <c r="D40" i="10" s="1"/>
  <c r="D41" i="10"/>
  <c r="D42" i="10" s="1"/>
  <c r="C34" i="10"/>
  <c r="C35" i="10" s="1"/>
  <c r="C36" i="10" s="1"/>
  <c r="C37" i="10" s="1"/>
  <c r="C38" i="10" s="1"/>
  <c r="C39" i="10" s="1"/>
  <c r="F35" i="10"/>
  <c r="F36" i="10" s="1"/>
  <c r="G36" i="10"/>
  <c r="G37" i="10" s="1"/>
  <c r="G38" i="10" s="1"/>
  <c r="G39" i="10" s="1"/>
  <c r="G40" i="10" s="1"/>
  <c r="G41" i="10" s="1"/>
  <c r="F37" i="10"/>
  <c r="F38" i="10" s="1"/>
  <c r="E38" i="10"/>
  <c r="E39" i="10" s="1"/>
  <c r="E40" i="10" s="1"/>
  <c r="E41" i="10" s="1"/>
  <c r="E42" i="10" s="1"/>
  <c r="E43" i="10" s="1"/>
  <c r="F39" i="10"/>
  <c r="F40" i="10" s="1"/>
  <c r="C40" i="10"/>
  <c r="C41" i="10" s="1"/>
  <c r="C42" i="10" s="1"/>
  <c r="C43" i="10" s="1"/>
  <c r="C44" i="10" s="1"/>
  <c r="C45" i="10" s="1"/>
  <c r="F41" i="10"/>
  <c r="F42" i="10" s="1"/>
  <c r="F43" i="10" s="1"/>
  <c r="F44" i="10" s="1"/>
  <c r="F45" i="10" s="1"/>
  <c r="F46" i="10" s="1"/>
  <c r="F47" i="10" s="1"/>
  <c r="F48" i="10" s="1"/>
  <c r="F49" i="10" s="1"/>
  <c r="F50" i="10" s="1"/>
  <c r="F51" i="10" s="1"/>
  <c r="F52" i="10" s="1"/>
  <c r="F53" i="10" s="1"/>
  <c r="G42" i="10"/>
  <c r="G43" i="10" s="1"/>
  <c r="G44" i="10" s="1"/>
  <c r="G45" i="10" s="1"/>
  <c r="G46" i="10" s="1"/>
  <c r="G47" i="10" s="1"/>
  <c r="D43" i="10"/>
  <c r="D44" i="10" s="1"/>
  <c r="E44" i="10"/>
  <c r="E45" i="10" s="1"/>
  <c r="E46" i="10" s="1"/>
  <c r="E47" i="10" s="1"/>
  <c r="E48" i="10" s="1"/>
  <c r="E49" i="10" s="1"/>
  <c r="D45" i="10"/>
  <c r="D46" i="10" s="1"/>
  <c r="C46" i="10"/>
  <c r="C47" i="10" s="1"/>
  <c r="C48" i="10" s="1"/>
  <c r="C49" i="10" s="1"/>
  <c r="C50" i="10" s="1"/>
  <c r="C51" i="10" s="1"/>
  <c r="D47" i="10"/>
  <c r="D48" i="10" s="1"/>
  <c r="G48" i="10"/>
  <c r="G49" i="10" s="1"/>
  <c r="G50" i="10" s="1"/>
  <c r="G51" i="10" s="1"/>
  <c r="G52" i="10" s="1"/>
  <c r="D49" i="10"/>
  <c r="E50" i="10"/>
  <c r="C52" i="10"/>
  <c r="C53" i="10" s="1"/>
  <c r="G53" i="10"/>
  <c r="D50" i="10"/>
  <c r="D51" i="10" s="1"/>
  <c r="D52" i="10" s="1"/>
  <c r="D53" i="10" s="1"/>
  <c r="E51" i="10"/>
  <c r="E52" i="10" s="1"/>
  <c r="E53" i="10"/>
</calcChain>
</file>

<file path=xl/sharedStrings.xml><?xml version="1.0" encoding="utf-8"?>
<sst xmlns="http://schemas.openxmlformats.org/spreadsheetml/2006/main" count="134" uniqueCount="89">
  <si>
    <t>м</t>
  </si>
  <si>
    <t>мм</t>
  </si>
  <si>
    <t>атм</t>
  </si>
  <si>
    <t>Физико - химические свойства флюида</t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</si>
  <si>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</si>
  <si>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кг/м3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</si>
  <si>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</si>
  <si>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</si>
  <si>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</si>
  <si>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t>м3/м3</t>
  </si>
  <si>
    <t>м3/т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</si>
  <si>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</si>
  <si>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</si>
  <si>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</si>
  <si>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</si>
  <si>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</si>
  <si>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</si>
  <si>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</si>
  <si>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Данные по скважине</t>
  </si>
  <si>
    <r>
      <t>H</t>
    </r>
    <r>
      <rPr>
        <vertAlign val="subscript"/>
        <sz val="10"/>
        <rFont val="Arial Cyr"/>
        <charset val="204"/>
      </rPr>
      <t>mes</t>
    </r>
  </si>
  <si>
    <r>
      <t>D</t>
    </r>
    <r>
      <rPr>
        <vertAlign val="subscript"/>
        <sz val="10"/>
        <rFont val="Arial Cyr"/>
        <charset val="204"/>
      </rPr>
      <t>tub</t>
    </r>
  </si>
  <si>
    <r>
      <t>P</t>
    </r>
    <r>
      <rPr>
        <vertAlign val="subscript"/>
        <sz val="10"/>
        <rFont val="Arial Cyr"/>
        <charset val="204"/>
      </rPr>
      <t>buf</t>
    </r>
  </si>
  <si>
    <t>Пласт</t>
  </si>
  <si>
    <r>
      <t>T</t>
    </r>
    <r>
      <rPr>
        <vertAlign val="subscript"/>
        <sz val="10"/>
        <color theme="1"/>
        <rFont val="Arial Cyr"/>
        <charset val="204"/>
      </rPr>
      <t>grad</t>
    </r>
  </si>
  <si>
    <t>град/100 м</t>
  </si>
  <si>
    <r>
      <t>P</t>
    </r>
    <r>
      <rPr>
        <vertAlign val="subscript"/>
        <sz val="10"/>
        <color theme="1"/>
        <rFont val="Arial Cyr"/>
        <charset val="204"/>
      </rPr>
      <t>res</t>
    </r>
  </si>
  <si>
    <t>N</t>
  </si>
  <si>
    <t>Измеренное значение дебита</t>
  </si>
  <si>
    <r>
      <t>Q</t>
    </r>
    <r>
      <rPr>
        <vertAlign val="subscript"/>
        <sz val="10"/>
        <rFont val="Arial Cyr"/>
        <charset val="204"/>
      </rPr>
      <t>l test</t>
    </r>
  </si>
  <si>
    <t>м3/сут</t>
  </si>
  <si>
    <t>H</t>
  </si>
  <si>
    <t>T</t>
  </si>
  <si>
    <t>P сверху вниз старые</t>
  </si>
  <si>
    <t>PipeSim</t>
  </si>
  <si>
    <t>P сверху вниз новые</t>
  </si>
  <si>
    <t>-2 000.</t>
  </si>
  <si>
    <t>-1 828.5214</t>
  </si>
  <si>
    <t>-1 523.7679</t>
  </si>
  <si>
    <t>-1 219.0143</t>
  </si>
  <si>
    <t>-914.2607</t>
  </si>
  <si>
    <t>-609.5071</t>
  </si>
  <si>
    <t>-304.7536</t>
  </si>
  <si>
    <t>0.</t>
  </si>
  <si>
    <t>Rp=100</t>
  </si>
  <si>
    <t>Rp=150</t>
  </si>
  <si>
    <t>Rp=200</t>
  </si>
  <si>
    <t>Rp=80</t>
  </si>
  <si>
    <t>Rp=250</t>
  </si>
  <si>
    <t>Rp=300</t>
  </si>
  <si>
    <t>121.8088</t>
  </si>
  <si>
    <t>109.6388</t>
  </si>
  <si>
    <t>83.3456</t>
  </si>
  <si>
    <t>66.0066</t>
  </si>
  <si>
    <t>50.6991</t>
  </si>
  <si>
    <t>111.7795</t>
  </si>
  <si>
    <t>100.5011</t>
  </si>
  <si>
    <t>76.2726</t>
  </si>
  <si>
    <t>60.5874</t>
  </si>
  <si>
    <t>47.5748</t>
  </si>
  <si>
    <t>94.1772</t>
  </si>
  <si>
    <t>84.5146</t>
  </si>
  <si>
    <t>64.1939</t>
  </si>
  <si>
    <t>51.4107</t>
  </si>
  <si>
    <t>42.2434</t>
  </si>
  <si>
    <t>77.0112</t>
  </si>
  <si>
    <t>69.0847</t>
  </si>
  <si>
    <t>52.8442</t>
  </si>
  <si>
    <t>43.9235</t>
  </si>
  <si>
    <t>37.192</t>
  </si>
  <si>
    <t>60.5175</t>
  </si>
  <si>
    <t>54.522</t>
  </si>
  <si>
    <t>42.3823</t>
  </si>
  <si>
    <t>37.0173</t>
  </si>
  <si>
    <t>32.4332</t>
  </si>
  <si>
    <t>45.1142</t>
  </si>
  <si>
    <t>41.177</t>
  </si>
  <si>
    <t>33.2624</t>
  </si>
  <si>
    <t>30.726</t>
  </si>
  <si>
    <t>27.9774</t>
  </si>
  <si>
    <t>31.4199</t>
  </si>
  <si>
    <t>29.4377</t>
  </si>
  <si>
    <t>26.0968</t>
  </si>
  <si>
    <t>25.0695</t>
  </si>
  <si>
    <t>23.8312</t>
  </si>
  <si>
    <t>20.0329</t>
  </si>
  <si>
    <t>19.9796</t>
  </si>
  <si>
    <t>19.9381</t>
  </si>
  <si>
    <t>20.0481</t>
  </si>
  <si>
    <t>19.9911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</si>
</sst>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 Cyr"/>
      <charset val="204"/>
    </font>
    <font>
      <sz val="10"/>
      <name val="Arial"/>
      <family val="2"/>
      <charset val="204"/>
    </font>
    <font>
      <sz val="10"/>
      <name val="Times New Roman Cyr"/>
      <charset val="204"/>
    </font>
    <font>
      <sz val="10"/>
      <color indexed="8"/>
      <name val="Arial"/>
      <family val="2"/>
      <charset val="204"/>
    </font>
    <font>
      <b/>
      <sz val="10"/>
      <name val="Arial Cyr"/>
      <charset val="204"/>
    </font>
    <font>
      <sz val="10"/>
      <color theme="1"/>
      <name val="Arial Cyr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0" tint="-0.34998626667073579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sz val="10"/>
      <color theme="2" tint="-0.89999084444715716"/>
      <name val="Arial Cyr"/>
      <charset val="204"/>
    </font>
    <font>
      <vertAlign val="subscript"/>
      <sz val="10"/>
      <name val="Arial Cyr"/>
      <charset val="204"/>
    </font>
    <font>
      <vertAlign val="subscript"/>
      <sz val="10"/>
      <color theme="1"/>
      <name val="Arial Cyr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 applyProtection="0"/>
    <xf numFmtId="0" fontId="2" fillId="0" borderId="1"/>
    <xf numFmtId="0" fontId="3" fillId="0" borderId="0"/>
    <xf numFmtId="0" fontId="1" fillId="0" borderId="0"/>
  </cellStyleXfs>
  <cellXfs count="26">
    <xf numFmtId="0" fontId="0" fillId="0" borderId="0" xfId="0"/>
    <xf numFmtId="0" fontId="0" fillId="0" borderId="0" xfId="0" applyAlignment="1">
      <alignment wrapText="1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2" xfId="0" applyBorder="1"/>
    <xf numFmtId="0" fontId="0" fillId="3" borderId="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7" fillId="3" borderId="2" xfId="0" applyFont="1" applyFill="1" applyBorder="1" applyAlignment="1">
      <alignment horizontal="right"/>
    </xf>
    <xf numFmtId="0" fontId="7" fillId="3" borderId="2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7" fillId="3" borderId="2" xfId="0" applyNumberFormat="1" applyFont="1" applyFill="1" applyBorder="1" applyAlignment="1">
      <alignment horizontal="right"/>
    </xf>
    <xf numFmtId="0" fontId="10" fillId="3" borderId="2" xfId="0" applyFont="1" applyFill="1" applyBorder="1"/>
    <xf numFmtId="0" fontId="8" fillId="3" borderId="2" xfId="0" applyFont="1" applyFill="1" applyBorder="1" applyAlignment="1">
      <alignment horizontal="center" wrapText="1"/>
    </xf>
    <xf numFmtId="0" fontId="5" fillId="3" borderId="2" xfId="0" applyFont="1" applyFill="1" applyBorder="1" applyAlignment="1">
      <alignment horizontal="center"/>
    </xf>
    <xf numFmtId="0" fontId="4" fillId="0" borderId="0" xfId="0" applyFont="1" applyAlignment="1"/>
    <xf numFmtId="0" fontId="0" fillId="0" borderId="2" xfId="0" applyFill="1" applyBorder="1"/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2" fontId="0" fillId="4" borderId="2" xfId="0" applyNumberForma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2" xfId="0" applyNumberFormat="1" applyBorder="1"/>
    <xf numFmtId="2" fontId="0" fillId="4" borderId="2" xfId="0" applyNumberFormat="1" applyFill="1" applyBorder="1"/>
    <xf numFmtId="0" fontId="4" fillId="0" borderId="3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</cellXfs>
  <cellStyles count="4">
    <cellStyle name="Iau?iue_AA_1" xfId="1"/>
    <cellStyle name="Normal_Sheet2" xfId="2"/>
    <cellStyle name="Обычный" xfId="0" builtinId="0"/>
    <cellStyle name="Стиль 1" xfId="3"/>
  </cellStyles>
  <dxfs count="0"/>
  <tableStyles count="0" defaultTableStyle="TableStyleMedium9" defaultPivotStyle="PivotStyleLight16"/>
  <colors>
    <mruColors>
      <color rgb="FFFF7C80"/>
      <color rgb="FF99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  <a:r>
              <a:rPr lang="en-US"/>
              <a:t> 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PipeSim</c:v>
          </c:tx>
          <c:xVal>
            <c:numRef>
              <c:f>Лист2!$M$33:$M$40</c:f>
              <c:numCache>
                <c:formatCode>General</c:formatCode>
                <c:ptCount val="8"/>
                <c:pt idx="0">
                  <c:v>121.80880000000001</c:v>
                </c:pt>
                <c:pt idx="1">
                  <c:v>111.7795</c:v>
                </c:pt>
                <c:pt idx="2">
                  <c:v>94.177199999999999</c:v>
                </c:pt>
                <c:pt idx="3">
                  <c:v>77.011200000000002</c:v>
                </c:pt>
                <c:pt idx="4">
                  <c:v>60.517499999999998</c:v>
                </c:pt>
                <c:pt idx="5">
                  <c:v>45.114199999999997</c:v>
                </c:pt>
                <c:pt idx="6">
                  <c:v>31.419899999999998</c:v>
                </c:pt>
                <c:pt idx="7">
                  <c:v>20.032900000000001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Лист2!$N$32</c:f>
              <c:strCache>
                <c:ptCount val="1"/>
              </c:strCache>
            </c:strRef>
          </c:tx>
          <c:xVal>
            <c:numRef>
              <c:f>Лист2!$N$33:$N$40</c:f>
              <c:numCache>
                <c:formatCode>General</c:formatCode>
                <c:ptCount val="8"/>
                <c:pt idx="0">
                  <c:v>109.6388</c:v>
                </c:pt>
                <c:pt idx="1">
                  <c:v>100.50109999999999</c:v>
                </c:pt>
                <c:pt idx="2">
                  <c:v>84.514600000000002</c:v>
                </c:pt>
                <c:pt idx="3">
                  <c:v>69.084699999999998</c:v>
                </c:pt>
                <c:pt idx="4">
                  <c:v>54.521999999999998</c:v>
                </c:pt>
                <c:pt idx="5">
                  <c:v>41.177</c:v>
                </c:pt>
                <c:pt idx="6">
                  <c:v>29.4377</c:v>
                </c:pt>
                <c:pt idx="7">
                  <c:v>19.979600000000001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Лист2!$O$32</c:f>
              <c:strCache>
                <c:ptCount val="1"/>
              </c:strCache>
            </c:strRef>
          </c:tx>
          <c:xVal>
            <c:numRef>
              <c:f>Лист2!$O$33:$O$40</c:f>
              <c:numCache>
                <c:formatCode>General</c:formatCode>
                <c:ptCount val="8"/>
                <c:pt idx="0">
                  <c:v>83.345600000000005</c:v>
                </c:pt>
                <c:pt idx="1">
                  <c:v>76.272599999999997</c:v>
                </c:pt>
                <c:pt idx="2">
                  <c:v>64.193899999999999</c:v>
                </c:pt>
                <c:pt idx="3">
                  <c:v>52.844200000000001</c:v>
                </c:pt>
                <c:pt idx="4">
                  <c:v>42.382300000000001</c:v>
                </c:pt>
                <c:pt idx="5">
                  <c:v>33.2624</c:v>
                </c:pt>
                <c:pt idx="6">
                  <c:v>26.096800000000002</c:v>
                </c:pt>
                <c:pt idx="7">
                  <c:v>19.938099999999999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ser>
          <c:idx val="2"/>
          <c:order val="3"/>
          <c:tx>
            <c:strRef>
              <c:f>Лист2!$P$32</c:f>
              <c:strCache>
                <c:ptCount val="1"/>
              </c:strCache>
            </c:strRef>
          </c:tx>
          <c:xVal>
            <c:numRef>
              <c:f>Лист2!$P$33:$P$40</c:f>
              <c:numCache>
                <c:formatCode>General</c:formatCode>
                <c:ptCount val="8"/>
                <c:pt idx="0">
                  <c:v>66.006600000000006</c:v>
                </c:pt>
                <c:pt idx="1">
                  <c:v>60.587400000000002</c:v>
                </c:pt>
                <c:pt idx="2">
                  <c:v>51.410699999999999</c:v>
                </c:pt>
                <c:pt idx="3">
                  <c:v>43.923499999999997</c:v>
                </c:pt>
                <c:pt idx="4">
                  <c:v>37.017299999999999</c:v>
                </c:pt>
                <c:pt idx="5">
                  <c:v>30.725999999999999</c:v>
                </c:pt>
                <c:pt idx="6">
                  <c:v>25.069500000000001</c:v>
                </c:pt>
                <c:pt idx="7">
                  <c:v>20.048100000000002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Лист2!$Q$32</c:f>
              <c:strCache>
                <c:ptCount val="1"/>
              </c:strCache>
            </c:strRef>
          </c:tx>
          <c:xVal>
            <c:numRef>
              <c:f>Лист2!$Q$33:$Q$40</c:f>
              <c:numCache>
                <c:formatCode>General</c:formatCode>
                <c:ptCount val="8"/>
                <c:pt idx="0">
                  <c:v>50.699100000000001</c:v>
                </c:pt>
                <c:pt idx="1">
                  <c:v>47.574800000000003</c:v>
                </c:pt>
                <c:pt idx="2">
                  <c:v>42.243400000000001</c:v>
                </c:pt>
                <c:pt idx="3">
                  <c:v>37.192</c:v>
                </c:pt>
                <c:pt idx="4">
                  <c:v>32.433199999999999</c:v>
                </c:pt>
                <c:pt idx="5">
                  <c:v>27.977399999999999</c:v>
                </c:pt>
                <c:pt idx="6">
                  <c:v>23.831199999999999</c:v>
                </c:pt>
                <c:pt idx="7">
                  <c:v>19.991099999999999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Лист2!$C$32</c:f>
              <c:strCache>
                <c:ptCount val="1"/>
                <c:pt idx="0">
                  <c:v>P сверху вниз новые</c:v>
                </c:pt>
              </c:strCache>
            </c:strRef>
          </c:tx>
          <c:xVal>
            <c:numRef>
              <c:f>Лист2!$C$33:$C$53</c:f>
              <c:numCache>
                <c:formatCode>0.00</c:formatCode>
                <c:ptCount val="21"/>
                <c:pt idx="0">
                  <c:v>20</c:v>
                </c:pt>
                <c:pt idx="1">
                  <c:v>23.461270198779275</c:v>
                </c:pt>
                <c:pt idx="2">
                  <c:v>27.212969964170757</c:v>
                </c:pt>
                <c:pt idx="3">
                  <c:v>31.243350838316239</c:v>
                </c:pt>
                <c:pt idx="4">
                  <c:v>35.537913036736683</c:v>
                </c:pt>
                <c:pt idx="5">
                  <c:v>40.080581918523322</c:v>
                </c:pt>
                <c:pt idx="6">
                  <c:v>44.853839866443103</c:v>
                </c:pt>
                <c:pt idx="7">
                  <c:v>49.839601371756977</c:v>
                </c:pt>
                <c:pt idx="8">
                  <c:v>55.019851937579148</c:v>
                </c:pt>
                <c:pt idx="9">
                  <c:v>60.3770936725209</c:v>
                </c:pt>
                <c:pt idx="10">
                  <c:v>65.894690741846816</c:v>
                </c:pt>
                <c:pt idx="11">
                  <c:v>71.557116922697716</c:v>
                </c:pt>
                <c:pt idx="12">
                  <c:v>77.364457754102261</c:v>
                </c:pt>
                <c:pt idx="13">
                  <c:v>83.288107762785089</c:v>
                </c:pt>
                <c:pt idx="14">
                  <c:v>89.316631852802061</c:v>
                </c:pt>
                <c:pt idx="15">
                  <c:v>95.439891490804271</c:v>
                </c:pt>
                <c:pt idx="16">
                  <c:v>101.6489672325844</c:v>
                </c:pt>
                <c:pt idx="17">
                  <c:v>107.93613114339837</c:v>
                </c:pt>
                <c:pt idx="18">
                  <c:v>114.29471132619784</c:v>
                </c:pt>
                <c:pt idx="19">
                  <c:v>120.7189862352481</c:v>
                </c:pt>
                <c:pt idx="20">
                  <c:v>127.2040807781237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Лист2!$H$32</c:f>
              <c:strCache>
                <c:ptCount val="1"/>
                <c:pt idx="0">
                  <c:v>P сверху вниз старые</c:v>
                </c:pt>
              </c:strCache>
            </c:strRef>
          </c:tx>
          <c:xVal>
            <c:numRef>
              <c:f>Лист2!$H$33:$H$53</c:f>
              <c:numCache>
                <c:formatCode>0.00</c:formatCode>
                <c:ptCount val="21"/>
                <c:pt idx="0">
                  <c:v>20</c:v>
                </c:pt>
                <c:pt idx="1">
                  <c:v>23.318336290442893</c:v>
                </c:pt>
                <c:pt idx="2">
                  <c:v>26.90752328877198</c:v>
                </c:pt>
                <c:pt idx="3">
                  <c:v>30.759995912746238</c:v>
                </c:pt>
                <c:pt idx="4">
                  <c:v>34.861350603097954</c:v>
                </c:pt>
                <c:pt idx="5">
                  <c:v>39.200696331439552</c:v>
                </c:pt>
                <c:pt idx="6">
                  <c:v>43.763133032559921</c:v>
                </c:pt>
                <c:pt idx="7">
                  <c:v>48.533700030055712</c:v>
                </c:pt>
                <c:pt idx="8">
                  <c:v>53.497301759435075</c:v>
                </c:pt>
                <c:pt idx="9">
                  <c:v>58.639346351602725</c:v>
                </c:pt>
                <c:pt idx="10">
                  <c:v>63.945555336388558</c:v>
                </c:pt>
                <c:pt idx="11">
                  <c:v>69.402632768991324</c:v>
                </c:pt>
                <c:pt idx="12">
                  <c:v>74.998596785824162</c:v>
                </c:pt>
                <c:pt idx="13">
                  <c:v>80.689352205091183</c:v>
                </c:pt>
                <c:pt idx="14">
                  <c:v>86.486003487992832</c:v>
                </c:pt>
                <c:pt idx="15">
                  <c:v>92.396776028928755</c:v>
                </c:pt>
                <c:pt idx="16">
                  <c:v>98.414841267923109</c:v>
                </c:pt>
                <c:pt idx="17">
                  <c:v>104.53341847702281</c:v>
                </c:pt>
                <c:pt idx="18">
                  <c:v>110.74728042097442</c:v>
                </c:pt>
                <c:pt idx="19">
                  <c:v>117.0518510035205</c:v>
                </c:pt>
                <c:pt idx="20">
                  <c:v>123.44344900220759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Лист2!$D$32</c:f>
              <c:strCache>
                <c:ptCount val="1"/>
              </c:strCache>
            </c:strRef>
          </c:tx>
          <c:xVal>
            <c:numRef>
              <c:f>Лист2!$D$33:$D$53</c:f>
              <c:numCache>
                <c:formatCode>0.00</c:formatCode>
                <c:ptCount val="21"/>
                <c:pt idx="0">
                  <c:v>20</c:v>
                </c:pt>
                <c:pt idx="1">
                  <c:v>22.530075536907646</c:v>
                </c:pt>
                <c:pt idx="2">
                  <c:v>25.707834103847365</c:v>
                </c:pt>
                <c:pt idx="3">
                  <c:v>29.184475472074702</c:v>
                </c:pt>
                <c:pt idx="4">
                  <c:v>32.888727101682392</c:v>
                </c:pt>
                <c:pt idx="5">
                  <c:v>36.812588383386995</c:v>
                </c:pt>
                <c:pt idx="6">
                  <c:v>40.946335695403292</c:v>
                </c:pt>
                <c:pt idx="7">
                  <c:v>45.279096556378512</c:v>
                </c:pt>
                <c:pt idx="8">
                  <c:v>49.79928925577849</c:v>
                </c:pt>
                <c:pt idx="9">
                  <c:v>54.494952317438951</c:v>
                </c:pt>
                <c:pt idx="10">
                  <c:v>59.354040193918124</c:v>
                </c:pt>
                <c:pt idx="11">
                  <c:v>64.364674614236918</c:v>
                </c:pt>
                <c:pt idx="12">
                  <c:v>69.515354117173587</c:v>
                </c:pt>
                <c:pt idx="13">
                  <c:v>74.795114435834392</c:v>
                </c:pt>
                <c:pt idx="14">
                  <c:v>80.19364607664005</c:v>
                </c:pt>
                <c:pt idx="15">
                  <c:v>85.701373790786903</c:v>
                </c:pt>
                <c:pt idx="16">
                  <c:v>91.309495815421002</c:v>
                </c:pt>
                <c:pt idx="17">
                  <c:v>97.01890818131119</c:v>
                </c:pt>
                <c:pt idx="18">
                  <c:v>102.81275668014405</c:v>
                </c:pt>
                <c:pt idx="19">
                  <c:v>108.68416225380818</c:v>
                </c:pt>
                <c:pt idx="20">
                  <c:v>114.627440417036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Лист2!$E$32</c:f>
              <c:strCache>
                <c:ptCount val="1"/>
              </c:strCache>
            </c:strRef>
          </c:tx>
          <c:xVal>
            <c:numRef>
              <c:f>Лист2!$E$33:$E$53</c:f>
              <c:numCache>
                <c:formatCode>0.00</c:formatCode>
                <c:ptCount val="21"/>
                <c:pt idx="0">
                  <c:v>20</c:v>
                </c:pt>
                <c:pt idx="1">
                  <c:v>21.932520075197729</c:v>
                </c:pt>
                <c:pt idx="2">
                  <c:v>23.976646426828687</c:v>
                </c:pt>
                <c:pt idx="3">
                  <c:v>26.134568621608814</c:v>
                </c:pt>
                <c:pt idx="4">
                  <c:v>28.407827642119809</c:v>
                </c:pt>
                <c:pt idx="5">
                  <c:v>30.79741681305698</c:v>
                </c:pt>
                <c:pt idx="6">
                  <c:v>33.303835904936257</c:v>
                </c:pt>
                <c:pt idx="7">
                  <c:v>35.927132017211548</c:v>
                </c:pt>
                <c:pt idx="8">
                  <c:v>39.088760316941709</c:v>
                </c:pt>
                <c:pt idx="9">
                  <c:v>42.450632932798115</c:v>
                </c:pt>
                <c:pt idx="10">
                  <c:v>45.947826537660411</c:v>
                </c:pt>
                <c:pt idx="11">
                  <c:v>49.576093611287341</c:v>
                </c:pt>
                <c:pt idx="12">
                  <c:v>53.330865729820189</c:v>
                </c:pt>
                <c:pt idx="13">
                  <c:v>57.207335192376284</c:v>
                </c:pt>
                <c:pt idx="14">
                  <c:v>61.200535856769321</c:v>
                </c:pt>
                <c:pt idx="15">
                  <c:v>65.305413345521274</c:v>
                </c:pt>
                <c:pt idx="16">
                  <c:v>69.516892187165411</c:v>
                </c:pt>
                <c:pt idx="17">
                  <c:v>73.82993598700584</c:v>
                </c:pt>
                <c:pt idx="18">
                  <c:v>78.239596045094558</c:v>
                </c:pt>
                <c:pt idx="19">
                  <c:v>82.741054358769247</c:v>
                </c:pt>
                <c:pt idx="20">
                  <c:v>87.329658554242513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Лист2!$F$32</c:f>
              <c:strCache>
                <c:ptCount val="1"/>
              </c:strCache>
            </c:strRef>
          </c:tx>
          <c:xVal>
            <c:numRef>
              <c:f>Лист2!$F$33:$F$53</c:f>
              <c:numCache>
                <c:formatCode>0.00</c:formatCode>
                <c:ptCount val="21"/>
                <c:pt idx="0">
                  <c:v>20</c:v>
                </c:pt>
                <c:pt idx="1">
                  <c:v>21.600005087004678</c:v>
                </c:pt>
                <c:pt idx="2">
                  <c:v>23.271329765618717</c:v>
                </c:pt>
                <c:pt idx="3">
                  <c:v>25.015590061407007</c:v>
                </c:pt>
                <c:pt idx="4">
                  <c:v>26.833965523593761</c:v>
                </c:pt>
                <c:pt idx="5">
                  <c:v>28.727311247818452</c:v>
                </c:pt>
                <c:pt idx="6">
                  <c:v>30.696221002115905</c:v>
                </c:pt>
                <c:pt idx="7">
                  <c:v>32.741065979297112</c:v>
                </c:pt>
                <c:pt idx="8">
                  <c:v>34.862021286803319</c:v>
                </c:pt>
                <c:pt idx="9">
                  <c:v>37.059086025025287</c:v>
                </c:pt>
                <c:pt idx="10">
                  <c:v>39.332098105657344</c:v>
                </c:pt>
                <c:pt idx="11">
                  <c:v>41.68075037966593</c:v>
                </c:pt>
                <c:pt idx="12">
                  <c:v>44.104599571708313</c:v>
                </c:pt>
                <c:pt idx="13">
                  <c:v>46.603080223758468</c:v>
                </c:pt>
                <c:pt idx="14">
                  <c:v>49.175515690148011</c:v>
                </c:pt>
                <c:pt idx="15">
                  <c:v>51.821129105396182</c:v>
                </c:pt>
                <c:pt idx="16">
                  <c:v>54.846013588709781</c:v>
                </c:pt>
                <c:pt idx="17">
                  <c:v>58.094121465951204</c:v>
                </c:pt>
                <c:pt idx="18">
                  <c:v>61.425352960580703</c:v>
                </c:pt>
                <c:pt idx="19">
                  <c:v>64.83731322754214</c:v>
                </c:pt>
                <c:pt idx="20">
                  <c:v>68.327567848331242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Лист2!$G$32</c:f>
              <c:strCache>
                <c:ptCount val="1"/>
              </c:strCache>
            </c:strRef>
          </c:tx>
          <c:xVal>
            <c:numRef>
              <c:f>Лист2!$G$33:$G$53</c:f>
              <c:numCache>
                <c:formatCode>0.00</c:formatCode>
                <c:ptCount val="21"/>
                <c:pt idx="0">
                  <c:v>20</c:v>
                </c:pt>
                <c:pt idx="1">
                  <c:v>21.249571216132839</c:v>
                </c:pt>
                <c:pt idx="2">
                  <c:v>22.533840763816592</c:v>
                </c:pt>
                <c:pt idx="3">
                  <c:v>23.853976766979713</c:v>
                </c:pt>
                <c:pt idx="4">
                  <c:v>25.210756415118819</c:v>
                </c:pt>
                <c:pt idx="5">
                  <c:v>26.604704905255371</c:v>
                </c:pt>
                <c:pt idx="6">
                  <c:v>28.036173084263854</c:v>
                </c:pt>
                <c:pt idx="7">
                  <c:v>29.505384547915568</c:v>
                </c:pt>
                <c:pt idx="8">
                  <c:v>31.012464155582457</c:v>
                </c:pt>
                <c:pt idx="9">
                  <c:v>32.557459816152011</c:v>
                </c:pt>
                <c:pt idx="10">
                  <c:v>34.140356042681361</c:v>
                </c:pt>
                <c:pt idx="11">
                  <c:v>35.761083912872252</c:v>
                </c:pt>
                <c:pt idx="12">
                  <c:v>37.419528694020521</c:v>
                </c:pt>
                <c:pt idx="13">
                  <c:v>39.115537284926852</c:v>
                </c:pt>
                <c:pt idx="14">
                  <c:v>40.848921939847749</c:v>
                </c:pt>
                <c:pt idx="15">
                  <c:v>42.619465482766159</c:v>
                </c:pt>
                <c:pt idx="16">
                  <c:v>44.42692379999334</c:v>
                </c:pt>
                <c:pt idx="17">
                  <c:v>46.271029913567212</c:v>
                </c:pt>
                <c:pt idx="18">
                  <c:v>48.151496779003622</c:v>
                </c:pt>
                <c:pt idx="19">
                  <c:v>50.068018821615475</c:v>
                </c:pt>
                <c:pt idx="20">
                  <c:v>52.020275194871694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88256"/>
        <c:axId val="172088640"/>
      </c:scatterChart>
      <c:valAx>
        <c:axId val="1682882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088640"/>
        <c:crosses val="autoZero"/>
        <c:crossBetween val="midCat"/>
      </c:valAx>
      <c:valAx>
        <c:axId val="17208864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28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200"/>
              <a:t>Распределение давления ГФ=150 м3/м3  </a:t>
            </a:r>
            <a:r>
              <a:rPr lang="en-US" sz="1200"/>
              <a:t>Q=</a:t>
            </a:r>
            <a:r>
              <a:rPr lang="ru-RU" sz="1200"/>
              <a:t>5</a:t>
            </a:r>
            <a:r>
              <a:rPr lang="en-US" sz="1200"/>
              <a:t>0</a:t>
            </a:r>
            <a:r>
              <a:rPr lang="ru-RU" sz="1200"/>
              <a:t>  м3/сут </a:t>
            </a:r>
            <a:r>
              <a:rPr lang="en-US" sz="1200"/>
              <a:t> </a:t>
            </a:r>
            <a:endParaRPr lang="ru-RU" sz="1200"/>
          </a:p>
        </c:rich>
      </c:tx>
      <c:layout>
        <c:manualLayout>
          <c:xMode val="edge"/>
          <c:yMode val="edge"/>
          <c:x val="0.10914095699636452"/>
          <c:y val="4.6071631592369813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409360271242188"/>
          <c:y val="0.15547633895225851"/>
          <c:w val="0.82007041388366275"/>
          <c:h val="0.75957881822274509"/>
        </c:manualLayout>
      </c:layout>
      <c:scatterChart>
        <c:scatterStyle val="lineMarker"/>
        <c:varyColors val="0"/>
        <c:ser>
          <c:idx val="5"/>
          <c:order val="0"/>
          <c:tx>
            <c:strRef>
              <c:f>Лист2!$C$32</c:f>
              <c:strCache>
                <c:ptCount val="1"/>
                <c:pt idx="0">
                  <c:v>P сверху вниз новые</c:v>
                </c:pt>
              </c:strCache>
            </c:strRef>
          </c:tx>
          <c:xVal>
            <c:numRef>
              <c:f>Лист2!$C$33:$C$53</c:f>
              <c:numCache>
                <c:formatCode>0.00</c:formatCode>
                <c:ptCount val="21"/>
                <c:pt idx="0">
                  <c:v>20</c:v>
                </c:pt>
                <c:pt idx="1">
                  <c:v>23.461270198779275</c:v>
                </c:pt>
                <c:pt idx="2">
                  <c:v>27.212969964170757</c:v>
                </c:pt>
                <c:pt idx="3">
                  <c:v>31.243350838316239</c:v>
                </c:pt>
                <c:pt idx="4">
                  <c:v>35.537913036736683</c:v>
                </c:pt>
                <c:pt idx="5">
                  <c:v>40.080581918523322</c:v>
                </c:pt>
                <c:pt idx="6">
                  <c:v>44.853839866443103</c:v>
                </c:pt>
                <c:pt idx="7">
                  <c:v>49.839601371756977</c:v>
                </c:pt>
                <c:pt idx="8">
                  <c:v>55.019851937579148</c:v>
                </c:pt>
                <c:pt idx="9">
                  <c:v>60.3770936725209</c:v>
                </c:pt>
                <c:pt idx="10">
                  <c:v>65.894690741846816</c:v>
                </c:pt>
                <c:pt idx="11">
                  <c:v>71.557116922697716</c:v>
                </c:pt>
                <c:pt idx="12">
                  <c:v>77.364457754102261</c:v>
                </c:pt>
                <c:pt idx="13">
                  <c:v>83.288107762785089</c:v>
                </c:pt>
                <c:pt idx="14">
                  <c:v>89.316631852802061</c:v>
                </c:pt>
                <c:pt idx="15">
                  <c:v>95.439891490804271</c:v>
                </c:pt>
                <c:pt idx="16">
                  <c:v>101.6489672325844</c:v>
                </c:pt>
                <c:pt idx="17">
                  <c:v>107.93613114339837</c:v>
                </c:pt>
                <c:pt idx="18">
                  <c:v>114.29471132619784</c:v>
                </c:pt>
                <c:pt idx="19">
                  <c:v>120.7189862352481</c:v>
                </c:pt>
                <c:pt idx="20">
                  <c:v>127.2040807781237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Лист2!$H$32</c:f>
              <c:strCache>
                <c:ptCount val="1"/>
                <c:pt idx="0">
                  <c:v>P сверху вниз старые</c:v>
                </c:pt>
              </c:strCache>
            </c:strRef>
          </c:tx>
          <c:xVal>
            <c:numRef>
              <c:f>Лист2!$H$33:$H$53</c:f>
              <c:numCache>
                <c:formatCode>0.00</c:formatCode>
                <c:ptCount val="21"/>
                <c:pt idx="0">
                  <c:v>20</c:v>
                </c:pt>
                <c:pt idx="1">
                  <c:v>23.318336290442893</c:v>
                </c:pt>
                <c:pt idx="2">
                  <c:v>26.90752328877198</c:v>
                </c:pt>
                <c:pt idx="3">
                  <c:v>30.759995912746238</c:v>
                </c:pt>
                <c:pt idx="4">
                  <c:v>34.861350603097954</c:v>
                </c:pt>
                <c:pt idx="5">
                  <c:v>39.200696331439552</c:v>
                </c:pt>
                <c:pt idx="6">
                  <c:v>43.763133032559921</c:v>
                </c:pt>
                <c:pt idx="7">
                  <c:v>48.533700030055712</c:v>
                </c:pt>
                <c:pt idx="8">
                  <c:v>53.497301759435075</c:v>
                </c:pt>
                <c:pt idx="9">
                  <c:v>58.639346351602725</c:v>
                </c:pt>
                <c:pt idx="10">
                  <c:v>63.945555336388558</c:v>
                </c:pt>
                <c:pt idx="11">
                  <c:v>69.402632768991324</c:v>
                </c:pt>
                <c:pt idx="12">
                  <c:v>74.998596785824162</c:v>
                </c:pt>
                <c:pt idx="13">
                  <c:v>80.689352205091183</c:v>
                </c:pt>
                <c:pt idx="14">
                  <c:v>86.486003487992832</c:v>
                </c:pt>
                <c:pt idx="15">
                  <c:v>92.396776028928755</c:v>
                </c:pt>
                <c:pt idx="16">
                  <c:v>98.414841267923109</c:v>
                </c:pt>
                <c:pt idx="17">
                  <c:v>104.53341847702281</c:v>
                </c:pt>
                <c:pt idx="18">
                  <c:v>110.74728042097442</c:v>
                </c:pt>
                <c:pt idx="19">
                  <c:v>117.0518510035205</c:v>
                </c:pt>
                <c:pt idx="20">
                  <c:v>123.44344900220759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0"/>
          <c:order val="2"/>
          <c:tx>
            <c:v>PipeSim</c:v>
          </c:tx>
          <c:xVal>
            <c:numRef>
              <c:f>Лист2!$M$33:$M$40</c:f>
              <c:numCache>
                <c:formatCode>General</c:formatCode>
                <c:ptCount val="8"/>
                <c:pt idx="0">
                  <c:v>121.80880000000001</c:v>
                </c:pt>
                <c:pt idx="1">
                  <c:v>111.7795</c:v>
                </c:pt>
                <c:pt idx="2">
                  <c:v>94.177199999999999</c:v>
                </c:pt>
                <c:pt idx="3">
                  <c:v>77.011200000000002</c:v>
                </c:pt>
                <c:pt idx="4">
                  <c:v>60.517499999999998</c:v>
                </c:pt>
                <c:pt idx="5">
                  <c:v>45.114199999999997</c:v>
                </c:pt>
                <c:pt idx="6">
                  <c:v>31.419899999999998</c:v>
                </c:pt>
                <c:pt idx="7">
                  <c:v>20.032900000000001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89984"/>
        <c:axId val="168290560"/>
      </c:scatterChart>
      <c:valAx>
        <c:axId val="16828998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290560"/>
        <c:crosses val="autoZero"/>
        <c:crossBetween val="midCat"/>
      </c:valAx>
      <c:valAx>
        <c:axId val="1682905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289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96</xdr:row>
      <xdr:rowOff>0</xdr:rowOff>
    </xdr:from>
    <xdr:to>
      <xdr:col>9</xdr:col>
      <xdr:colOff>435769</xdr:colOff>
      <xdr:row>130</xdr:row>
      <xdr:rowOff>7704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161925</xdr:colOff>
      <xdr:row>55</xdr:row>
      <xdr:rowOff>9525</xdr:rowOff>
    </xdr:from>
    <xdr:to>
      <xdr:col>11</xdr:col>
      <xdr:colOff>7144</xdr:colOff>
      <xdr:row>89</xdr:row>
      <xdr:rowOff>17229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28575</xdr:colOff>
      <xdr:row>0</xdr:row>
      <xdr:rowOff>0</xdr:rowOff>
    </xdr:from>
    <xdr:to>
      <xdr:col>35</xdr:col>
      <xdr:colOff>600075</xdr:colOff>
      <xdr:row>26</xdr:row>
      <xdr:rowOff>19050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30175" y="0"/>
          <a:ext cx="9105900" cy="4991100"/>
        </a:xfrm>
        <a:prstGeom prst="rect">
          <a:avLst/>
        </a:prstGeom>
      </xdr:spPr>
    </xdr:pic>
    <xdr:clientData/>
  </xdr:twoCellAnchor>
  <xdr:twoCellAnchor editAs="oneCell">
    <xdr:from>
      <xdr:col>20</xdr:col>
      <xdr:colOff>581026</xdr:colOff>
      <xdr:row>26</xdr:row>
      <xdr:rowOff>57150</xdr:rowOff>
    </xdr:from>
    <xdr:to>
      <xdr:col>35</xdr:col>
      <xdr:colOff>602434</xdr:colOff>
      <xdr:row>57</xdr:row>
      <xdr:rowOff>152400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73026" y="5029200"/>
          <a:ext cx="9165408" cy="5153025"/>
        </a:xfrm>
        <a:prstGeom prst="rect">
          <a:avLst/>
        </a:prstGeom>
      </xdr:spPr>
    </xdr:pic>
    <xdr:clientData/>
  </xdr:twoCellAnchor>
  <xdr:twoCellAnchor editAs="oneCell">
    <xdr:from>
      <xdr:col>21</xdr:col>
      <xdr:colOff>1252</xdr:colOff>
      <xdr:row>58</xdr:row>
      <xdr:rowOff>28575</xdr:rowOff>
    </xdr:from>
    <xdr:to>
      <xdr:col>35</xdr:col>
      <xdr:colOff>530609</xdr:colOff>
      <xdr:row>89</xdr:row>
      <xdr:rowOff>104775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802852" y="10220325"/>
          <a:ext cx="9063757" cy="5095875"/>
        </a:xfrm>
        <a:prstGeom prst="rect">
          <a:avLst/>
        </a:prstGeom>
      </xdr:spPr>
    </xdr:pic>
    <xdr:clientData/>
  </xdr:twoCellAnchor>
  <xdr:twoCellAnchor editAs="oneCell">
    <xdr:from>
      <xdr:col>21</xdr:col>
      <xdr:colOff>15714</xdr:colOff>
      <xdr:row>90</xdr:row>
      <xdr:rowOff>28576</xdr:rowOff>
    </xdr:from>
    <xdr:to>
      <xdr:col>35</xdr:col>
      <xdr:colOff>552450</xdr:colOff>
      <xdr:row>123</xdr:row>
      <xdr:rowOff>17561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17314" y="15401926"/>
          <a:ext cx="9071136" cy="53325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ab/unifloc_vba/UniflocVBA7.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MF_dPpipe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5:U54"/>
  <sheetViews>
    <sheetView tabSelected="1" workbookViewId="0">
      <selection activeCell="C54" sqref="C54"/>
    </sheetView>
  </sheetViews>
  <sheetFormatPr defaultRowHeight="12.75" x14ac:dyDescent="0.2"/>
  <sheetData>
    <row r="5" spans="1:21" x14ac:dyDescent="0.2">
      <c r="A5" s="2" t="s">
        <v>3</v>
      </c>
    </row>
    <row r="6" spans="1:21" ht="18" x14ac:dyDescent="0.35">
      <c r="B6" s="5" t="s">
        <v>4</v>
      </c>
      <c r="C6" s="6">
        <v>1</v>
      </c>
      <c r="D6" s="4"/>
      <c r="E6" s="7">
        <f>gamma_wat_*1000</f>
        <v>1000</v>
      </c>
      <c r="F6" s="8" t="s">
        <v>5</v>
      </c>
    </row>
    <row r="7" spans="1:21" ht="18" x14ac:dyDescent="0.35">
      <c r="B7" s="9" t="s">
        <v>6</v>
      </c>
      <c r="C7" s="6">
        <v>0.75</v>
      </c>
      <c r="D7" s="4"/>
      <c r="E7" s="7">
        <f>gamma_oil_*1000</f>
        <v>750</v>
      </c>
      <c r="F7" s="8" t="s">
        <v>5</v>
      </c>
    </row>
    <row r="8" spans="1:21" ht="18" x14ac:dyDescent="0.35">
      <c r="B8" s="5" t="s">
        <v>7</v>
      </c>
      <c r="C8" s="6">
        <v>0.9</v>
      </c>
      <c r="D8" s="4"/>
      <c r="E8" s="7">
        <f>gamma_gas_*1.22</f>
        <v>1.0980000000000001</v>
      </c>
      <c r="F8" s="8" t="s">
        <v>5</v>
      </c>
    </row>
    <row r="9" spans="1:21" ht="18" x14ac:dyDescent="0.35">
      <c r="B9" s="10" t="s">
        <v>8</v>
      </c>
      <c r="C9" s="6">
        <v>80</v>
      </c>
      <c r="D9" s="4" t="s">
        <v>9</v>
      </c>
      <c r="E9" s="11">
        <f>Rsb_/gamma_oil_</f>
        <v>106.66666666666667</v>
      </c>
      <c r="F9" s="8" t="s">
        <v>10</v>
      </c>
    </row>
    <row r="10" spans="1:21" ht="18" x14ac:dyDescent="0.35">
      <c r="B10" s="10" t="s">
        <v>11</v>
      </c>
      <c r="C10" s="6">
        <v>80</v>
      </c>
      <c r="D10" s="4" t="s">
        <v>9</v>
      </c>
      <c r="E10" s="11">
        <f>Rsb_/gamma_oil_</f>
        <v>106.66666666666667</v>
      </c>
      <c r="F10" s="8" t="s">
        <v>10</v>
      </c>
      <c r="G10">
        <v>100</v>
      </c>
      <c r="H10">
        <v>150</v>
      </c>
      <c r="I10">
        <v>200</v>
      </c>
      <c r="J10">
        <v>300</v>
      </c>
    </row>
    <row r="11" spans="1:21" ht="18" x14ac:dyDescent="0.35">
      <c r="B11" s="5" t="s">
        <v>12</v>
      </c>
      <c r="C11" s="6">
        <v>150</v>
      </c>
      <c r="D11" s="4" t="s">
        <v>2</v>
      </c>
      <c r="E11" s="12"/>
      <c r="F11" s="12"/>
      <c r="M11" t="s">
        <v>46</v>
      </c>
      <c r="O11" t="s">
        <v>43</v>
      </c>
      <c r="Q11" t="s">
        <v>44</v>
      </c>
      <c r="S11" t="s">
        <v>45</v>
      </c>
      <c r="U11" t="s">
        <v>48</v>
      </c>
    </row>
    <row r="12" spans="1:21" ht="18" x14ac:dyDescent="0.35">
      <c r="B12" s="5" t="s">
        <v>13</v>
      </c>
      <c r="C12" s="6">
        <v>120</v>
      </c>
      <c r="D12" s="4" t="s">
        <v>14</v>
      </c>
      <c r="E12" s="12"/>
      <c r="F12" s="12"/>
      <c r="M12" t="s">
        <v>49</v>
      </c>
      <c r="N12" t="s">
        <v>35</v>
      </c>
      <c r="O12" t="s">
        <v>50</v>
      </c>
      <c r="P12" t="s">
        <v>35</v>
      </c>
      <c r="Q12" t="s">
        <v>51</v>
      </c>
      <c r="R12" t="s">
        <v>35</v>
      </c>
      <c r="S12" t="s">
        <v>52</v>
      </c>
      <c r="T12" t="s">
        <v>35</v>
      </c>
      <c r="U12" t="s">
        <v>53</v>
      </c>
    </row>
    <row r="13" spans="1:21" ht="18" x14ac:dyDescent="0.35">
      <c r="B13" s="10" t="s">
        <v>15</v>
      </c>
      <c r="C13" s="6">
        <v>1.2</v>
      </c>
      <c r="D13" s="4" t="s">
        <v>9</v>
      </c>
      <c r="E13" s="12"/>
      <c r="F13" s="12"/>
      <c r="M13" t="s">
        <v>54</v>
      </c>
      <c r="N13" t="s">
        <v>36</v>
      </c>
      <c r="O13" t="s">
        <v>55</v>
      </c>
      <c r="P13" t="s">
        <v>36</v>
      </c>
      <c r="Q13" t="s">
        <v>56</v>
      </c>
      <c r="R13" t="s">
        <v>36</v>
      </c>
      <c r="S13" t="s">
        <v>57</v>
      </c>
      <c r="T13" t="s">
        <v>36</v>
      </c>
      <c r="U13" t="s">
        <v>58</v>
      </c>
    </row>
    <row r="14" spans="1:21" ht="15.75" x14ac:dyDescent="0.3">
      <c r="B14" s="13" t="s">
        <v>16</v>
      </c>
      <c r="C14" s="6">
        <v>0</v>
      </c>
      <c r="D14" s="4" t="s">
        <v>17</v>
      </c>
      <c r="E14" s="12"/>
      <c r="F14" s="12"/>
      <c r="M14" t="s">
        <v>59</v>
      </c>
      <c r="N14" t="s">
        <v>37</v>
      </c>
      <c r="O14" t="s">
        <v>60</v>
      </c>
      <c r="P14" t="s">
        <v>37</v>
      </c>
      <c r="Q14" t="s">
        <v>61</v>
      </c>
      <c r="R14" t="s">
        <v>37</v>
      </c>
      <c r="S14" t="s">
        <v>62</v>
      </c>
      <c r="T14" t="s">
        <v>37</v>
      </c>
      <c r="U14" t="s">
        <v>63</v>
      </c>
    </row>
    <row r="15" spans="1:21" x14ac:dyDescent="0.2">
      <c r="B15" s="1"/>
      <c r="C15" s="3"/>
      <c r="M15" t="s">
        <v>64</v>
      </c>
      <c r="N15" t="s">
        <v>38</v>
      </c>
      <c r="O15" t="s">
        <v>65</v>
      </c>
      <c r="P15" t="s">
        <v>38</v>
      </c>
      <c r="Q15" t="s">
        <v>66</v>
      </c>
      <c r="R15" t="s">
        <v>38</v>
      </c>
      <c r="S15" t="s">
        <v>67</v>
      </c>
      <c r="T15" t="s">
        <v>38</v>
      </c>
      <c r="U15" t="s">
        <v>68</v>
      </c>
    </row>
    <row r="16" spans="1:21" x14ac:dyDescent="0.2">
      <c r="A16" s="2" t="s">
        <v>18</v>
      </c>
      <c r="B16" s="1"/>
      <c r="C16" s="3"/>
      <c r="M16" t="s">
        <v>69</v>
      </c>
      <c r="N16" t="s">
        <v>39</v>
      </c>
      <c r="O16" t="s">
        <v>70</v>
      </c>
      <c r="P16" t="s">
        <v>39</v>
      </c>
      <c r="Q16" t="s">
        <v>71</v>
      </c>
      <c r="R16" t="s">
        <v>39</v>
      </c>
      <c r="S16" t="s">
        <v>72</v>
      </c>
      <c r="T16" t="s">
        <v>39</v>
      </c>
      <c r="U16" t="s">
        <v>73</v>
      </c>
    </row>
    <row r="17" spans="1:21" ht="15.75" x14ac:dyDescent="0.3">
      <c r="B17" s="10" t="s">
        <v>19</v>
      </c>
      <c r="C17" s="6">
        <v>2000</v>
      </c>
      <c r="D17" s="4" t="s">
        <v>0</v>
      </c>
      <c r="M17" t="s">
        <v>74</v>
      </c>
      <c r="N17" t="s">
        <v>40</v>
      </c>
      <c r="O17" t="s">
        <v>75</v>
      </c>
      <c r="P17" t="s">
        <v>40</v>
      </c>
      <c r="Q17" t="s">
        <v>76</v>
      </c>
      <c r="R17" t="s">
        <v>40</v>
      </c>
      <c r="S17" t="s">
        <v>77</v>
      </c>
      <c r="T17" t="s">
        <v>40</v>
      </c>
      <c r="U17" t="s">
        <v>78</v>
      </c>
    </row>
    <row r="18" spans="1:21" ht="15.75" x14ac:dyDescent="0.3">
      <c r="B18" s="10" t="s">
        <v>20</v>
      </c>
      <c r="C18" s="6">
        <v>62</v>
      </c>
      <c r="D18" s="4" t="s">
        <v>1</v>
      </c>
      <c r="M18" t="s">
        <v>79</v>
      </c>
      <c r="N18" t="s">
        <v>41</v>
      </c>
      <c r="O18" t="s">
        <v>80</v>
      </c>
      <c r="P18" t="s">
        <v>41</v>
      </c>
      <c r="Q18" t="s">
        <v>81</v>
      </c>
      <c r="R18" t="s">
        <v>41</v>
      </c>
      <c r="S18" t="s">
        <v>82</v>
      </c>
      <c r="T18" t="s">
        <v>41</v>
      </c>
      <c r="U18" t="s">
        <v>83</v>
      </c>
    </row>
    <row r="19" spans="1:21" ht="15.75" x14ac:dyDescent="0.3">
      <c r="B19" s="10" t="s">
        <v>21</v>
      </c>
      <c r="C19" s="6">
        <v>20</v>
      </c>
      <c r="D19" s="4" t="s">
        <v>2</v>
      </c>
      <c r="M19" t="s">
        <v>84</v>
      </c>
      <c r="N19" t="s">
        <v>42</v>
      </c>
      <c r="O19" t="s">
        <v>85</v>
      </c>
      <c r="P19" t="s">
        <v>42</v>
      </c>
      <c r="Q19" t="s">
        <v>86</v>
      </c>
      <c r="R19" t="s">
        <v>42</v>
      </c>
      <c r="S19" t="s">
        <v>87</v>
      </c>
      <c r="T19" t="s">
        <v>42</v>
      </c>
      <c r="U19" t="s">
        <v>88</v>
      </c>
    </row>
    <row r="22" spans="1:21" x14ac:dyDescent="0.2">
      <c r="A22" s="2" t="s">
        <v>22</v>
      </c>
    </row>
    <row r="23" spans="1:21" ht="15.75" x14ac:dyDescent="0.3">
      <c r="B23" s="14" t="s">
        <v>23</v>
      </c>
      <c r="C23" s="6">
        <v>5</v>
      </c>
      <c r="D23" s="4" t="s">
        <v>24</v>
      </c>
    </row>
    <row r="24" spans="1:21" ht="15.75" x14ac:dyDescent="0.3">
      <c r="B24" s="14" t="s">
        <v>25</v>
      </c>
      <c r="C24" s="6">
        <v>150</v>
      </c>
      <c r="D24" s="4" t="s">
        <v>2</v>
      </c>
    </row>
    <row r="26" spans="1:21" x14ac:dyDescent="0.2">
      <c r="B26" s="5" t="s">
        <v>26</v>
      </c>
      <c r="C26" s="6">
        <v>20</v>
      </c>
      <c r="D26" s="4"/>
    </row>
    <row r="28" spans="1:21" x14ac:dyDescent="0.2">
      <c r="A28" s="15" t="s">
        <v>27</v>
      </c>
      <c r="B28" s="15"/>
      <c r="C28" s="15"/>
      <c r="D28" s="2"/>
    </row>
    <row r="29" spans="1:21" ht="15.75" x14ac:dyDescent="0.3">
      <c r="B29" s="13" t="s">
        <v>28</v>
      </c>
      <c r="C29" s="6">
        <v>50</v>
      </c>
      <c r="D29" s="16" t="s">
        <v>29</v>
      </c>
    </row>
    <row r="31" spans="1:21" x14ac:dyDescent="0.2">
      <c r="C31" s="4" t="s">
        <v>46</v>
      </c>
      <c r="D31" s="4" t="s">
        <v>43</v>
      </c>
      <c r="E31" s="4" t="s">
        <v>44</v>
      </c>
      <c r="F31" s="4" t="s">
        <v>45</v>
      </c>
      <c r="G31" s="4" t="s">
        <v>47</v>
      </c>
      <c r="H31" s="4" t="s">
        <v>46</v>
      </c>
      <c r="I31" s="4" t="s">
        <v>43</v>
      </c>
      <c r="J31" s="4" t="s">
        <v>44</v>
      </c>
      <c r="K31" s="4" t="s">
        <v>45</v>
      </c>
      <c r="L31" s="4" t="s">
        <v>47</v>
      </c>
      <c r="M31" s="4" t="s">
        <v>46</v>
      </c>
      <c r="N31" s="4" t="s">
        <v>43</v>
      </c>
      <c r="O31" s="4" t="s">
        <v>44</v>
      </c>
      <c r="P31" s="4" t="s">
        <v>45</v>
      </c>
      <c r="Q31" s="4" t="s">
        <v>47</v>
      </c>
    </row>
    <row r="32" spans="1:21" x14ac:dyDescent="0.2">
      <c r="A32" s="17" t="s">
        <v>30</v>
      </c>
      <c r="B32" s="17" t="s">
        <v>31</v>
      </c>
      <c r="C32" s="23" t="s">
        <v>34</v>
      </c>
      <c r="D32" s="24"/>
      <c r="E32" s="24"/>
      <c r="F32" s="24"/>
      <c r="G32" s="25"/>
      <c r="H32" s="23" t="s">
        <v>32</v>
      </c>
      <c r="I32" s="24"/>
      <c r="J32" s="24"/>
      <c r="K32" s="24"/>
      <c r="L32" s="25"/>
      <c r="M32" s="23" t="s">
        <v>33</v>
      </c>
      <c r="N32" s="24"/>
      <c r="O32" s="24"/>
      <c r="P32" s="24"/>
      <c r="Q32" s="25"/>
      <c r="R32" s="18"/>
      <c r="S32" s="18"/>
    </row>
    <row r="33" spans="1:19" x14ac:dyDescent="0.2">
      <c r="A33" s="5">
        <v>0</v>
      </c>
      <c r="B33" s="5">
        <f>B34-Tgrad*(A34-A33)/100</f>
        <v>20</v>
      </c>
      <c r="C33" s="19">
        <f t="shared" ref="C33:L33" si="0">Pbuf_</f>
        <v>20</v>
      </c>
      <c r="D33" s="19">
        <f t="shared" si="0"/>
        <v>20</v>
      </c>
      <c r="E33" s="19">
        <f t="shared" si="0"/>
        <v>20</v>
      </c>
      <c r="F33" s="19">
        <f t="shared" si="0"/>
        <v>20</v>
      </c>
      <c r="G33" s="19">
        <f t="shared" si="0"/>
        <v>20</v>
      </c>
      <c r="H33" s="22">
        <f t="shared" si="0"/>
        <v>20</v>
      </c>
      <c r="I33" s="22">
        <f t="shared" si="0"/>
        <v>20</v>
      </c>
      <c r="J33" s="22">
        <f t="shared" si="0"/>
        <v>20</v>
      </c>
      <c r="K33" s="22">
        <f t="shared" si="0"/>
        <v>20</v>
      </c>
      <c r="L33" s="22">
        <f t="shared" si="0"/>
        <v>20</v>
      </c>
      <c r="M33" s="4">
        <v>121.80880000000001</v>
      </c>
      <c r="N33" s="4">
        <v>109.6388</v>
      </c>
      <c r="O33" s="4">
        <v>83.345600000000005</v>
      </c>
      <c r="P33" s="4">
        <v>66.006600000000006</v>
      </c>
      <c r="Q33" s="4">
        <v>50.699100000000001</v>
      </c>
      <c r="R33" s="21">
        <v>-2000</v>
      </c>
      <c r="S33" s="21">
        <f>R33*(-1)</f>
        <v>2000</v>
      </c>
    </row>
    <row r="34" spans="1:19" x14ac:dyDescent="0.2">
      <c r="A34" s="5">
        <f t="shared" ref="A34:A53" si="1">A33+Hmes_/N_</f>
        <v>100</v>
      </c>
      <c r="B34" s="5">
        <f t="shared" ref="B34:B52" si="2">B35-Tgrad*(A35-A34)/100</f>
        <v>25</v>
      </c>
      <c r="C34" s="20">
        <f>[1]!MF_dPpipe_atma(Qtest_,wc_,A33,A34,C33,B33,,Dtub_,,gamma_gas_,gamma_oil_,gamma_wat_,Rsb_,Rp_,Pb_,Tres_,Bob_,,,,,,1,B34)</f>
        <v>23.461270198779275</v>
      </c>
      <c r="D34" s="20">
        <f>[1]!MF_dPpipe_atma(Qtest_,wc_,A33,A34,D33,B33,,Dtub_,,gamma_gas_,gamma_oil_,gamma_wat_,Rsb_,$G$10,Pb_,Tres_,Bob_,,,,,,1,B34)</f>
        <v>22.530075536907646</v>
      </c>
      <c r="E34" s="20">
        <f>[1]!MF_dPpipe_atma(Qtest_,wc_,A33,A34,E33,B33,,Dtub_,,gamma_gas_,gamma_oil_,gamma_wat_,Rsb_,$H$10,Pb_,Tres_,Bob_,,,,,,1,B34)</f>
        <v>21.932520075197729</v>
      </c>
      <c r="F34" s="20">
        <f>[1]!MF_dPpipe_atma(Qtest_,wc_,A33,A34,F33,B33,,Dtub_,,gamma_gas_,gamma_oil_,gamma_wat_,Rsb_,$I$10,Pb_,Tres_,Bob_,,,,,,1,B34)</f>
        <v>21.600005087004678</v>
      </c>
      <c r="G34" s="20">
        <f>[1]!MF_dPpipe_atma(Qtest_,wc_,A33,A34,G33,B33,,Dtub_,,gamma_gas_,gamma_oil_,gamma_wat_,Rsb_,$J$10,Pb_,Tres_,Bob_,,,,,,1,B34)</f>
        <v>21.249571216132839</v>
      </c>
      <c r="H34" s="21">
        <f t="shared" ref="H34:H52" si="3">Pipe_Pressure_Drop_ANDREW(Dtub_/1000,A34-A33,90,0.00016,H33,B33,B34,Qtest_,wc_/100,gamma_oil_,gamma_gas_,Rp_,,,,,Rsb_,Pb_,Bob_,1)</f>
        <v>23.318336290442893</v>
      </c>
      <c r="I34" s="21">
        <f t="shared" ref="I34:I53" si="4">Pipe_Pressure_Drop_ANDREW(Dtub_/1000,A34-A33,90,0.00016,I33,B33,B34,Qtest_,wc_/100,gamma_oil_,gamma_gas_,$G$10,,,,,Rsb_,Pb_,Bob_,1)</f>
        <v>22.508199844056819</v>
      </c>
      <c r="J34" s="21">
        <f t="shared" ref="J34:J53" si="5">Pipe_Pressure_Drop_ANDREW(Dtub_/1000,A34-A33,90,0.00016,J33,B33,B34,Qtest_,wc_/100,gamma_oil_,gamma_gas_,$H$10,,,,,Rsb_,Pb_,Bob_,1)</f>
        <v>21.918985013712451</v>
      </c>
      <c r="K34" s="21">
        <f t="shared" ref="K34:K53" si="6">Pipe_Pressure_Drop_ANDREW(Dtub_/1000,A34-A33,90,0.00016,K33,B33,B34,Qtest_,wc_/100,gamma_oil_,gamma_gas_,$I$10,,,,,Rsb_,Pb_,Bob_,1)</f>
        <v>21.59059850517696</v>
      </c>
      <c r="L34" s="21">
        <f t="shared" ref="L34:L53" si="7">Pipe_Pressure_Drop_ANDREW(Dtub_/1000,A34-A33,90,0.00016,L33,B33,B34,Qtest_,wc_/100,gamma_oil_,gamma_gas_,$J$10,,,,,Rsb_,Pb_,Bob_,1)</f>
        <v>21.244266432472269</v>
      </c>
      <c r="M34" s="4">
        <v>111.7795</v>
      </c>
      <c r="N34" s="4">
        <v>100.50109999999999</v>
      </c>
      <c r="O34" s="4">
        <v>76.272599999999997</v>
      </c>
      <c r="P34" s="4">
        <v>60.587400000000002</v>
      </c>
      <c r="Q34" s="4">
        <v>47.574800000000003</v>
      </c>
      <c r="R34" s="4">
        <v>-1828.5214000000001</v>
      </c>
      <c r="S34" s="21">
        <f t="shared" ref="S34:S40" si="8">R34*(-1)</f>
        <v>1828.5214000000001</v>
      </c>
    </row>
    <row r="35" spans="1:19" x14ac:dyDescent="0.2">
      <c r="A35" s="5">
        <f t="shared" si="1"/>
        <v>200</v>
      </c>
      <c r="B35" s="5">
        <f t="shared" si="2"/>
        <v>30</v>
      </c>
      <c r="C35" s="20">
        <f>[1]!MF_dPpipe_atma(Qtest_,wc_,A34,A35,C34,B34,,Dtub_,,gamma_gas_,gamma_oil_,gamma_wat_,Rsb_,Rp_,Pb_,Tres_,Bob_,,,,,,1,B35)</f>
        <v>27.212969964170757</v>
      </c>
      <c r="D35" s="20">
        <f>[1]!MF_dPpipe_atma(Qtest_,wc_,A34,A35,D34,B34,,Dtub_,,gamma_gas_,gamma_oil_,gamma_wat_,Rsb_,$G$10,Pb_,Tres_,Bob_,,,,,,1,B35)</f>
        <v>25.707834103847365</v>
      </c>
      <c r="E35" s="20">
        <f>[1]!MF_dPpipe_atma(Qtest_,wc_,A34,A35,E34,B34,,Dtub_,,gamma_gas_,gamma_oil_,gamma_wat_,Rsb_,$H$10,Pb_,Tres_,Bob_,,,,,,1,B35)</f>
        <v>23.976646426828687</v>
      </c>
      <c r="F35" s="20">
        <f>[1]!MF_dPpipe_atma(Qtest_,wc_,A34,A35,F34,B34,,Dtub_,,gamma_gas_,gamma_oil_,gamma_wat_,Rsb_,$I$10,Pb_,Tres_,Bob_,,,,,,1,B35)</f>
        <v>23.271329765618717</v>
      </c>
      <c r="G35" s="20">
        <f>[1]!MF_dPpipe_atma(Qtest_,wc_,A34,A35,G34,B34,,Dtub_,,gamma_gas_,gamma_oil_,gamma_wat_,Rsb_,$J$10,Pb_,Tres_,Bob_,,,,,,1,B35)</f>
        <v>22.533840763816592</v>
      </c>
      <c r="H35" s="21">
        <f>Pipe_Pressure_Drop_ANDREW(Dtub_/1000,A35-A34,90,0.00016,H34,B34,B35,Qtest_,wc_/100,gamma_oil_,gamma_gas_,Rp_,,,,,Rsb_,Pb_,Bob_,1)</f>
        <v>26.90752328877198</v>
      </c>
      <c r="I35" s="21">
        <f t="shared" si="4"/>
        <v>25.526653669204144</v>
      </c>
      <c r="J35" s="21">
        <f t="shared" si="5"/>
        <v>23.946198708310526</v>
      </c>
      <c r="K35" s="21">
        <f t="shared" si="6"/>
        <v>23.250428170344918</v>
      </c>
      <c r="L35" s="21">
        <f t="shared" si="7"/>
        <v>22.52285747934506</v>
      </c>
      <c r="M35" s="4">
        <v>94.177199999999999</v>
      </c>
      <c r="N35" s="4">
        <v>84.514600000000002</v>
      </c>
      <c r="O35" s="4">
        <v>64.193899999999999</v>
      </c>
      <c r="P35" s="4">
        <v>51.410699999999999</v>
      </c>
      <c r="Q35" s="4">
        <v>42.243400000000001</v>
      </c>
      <c r="R35" s="4">
        <v>-1523.7679000000001</v>
      </c>
      <c r="S35" s="21">
        <f t="shared" si="8"/>
        <v>1523.7679000000001</v>
      </c>
    </row>
    <row r="36" spans="1:19" x14ac:dyDescent="0.2">
      <c r="A36" s="5">
        <f t="shared" si="1"/>
        <v>300</v>
      </c>
      <c r="B36" s="5">
        <f t="shared" si="2"/>
        <v>35</v>
      </c>
      <c r="C36" s="20">
        <f>[1]!MF_dPpipe_atma(Qtest_,wc_,A35,A36,C35,B35,,Dtub_,,gamma_gas_,gamma_oil_,gamma_wat_,Rsb_,Rp_,Pb_,Tres_,Bob_,,,,,,1,B36)</f>
        <v>31.243350838316239</v>
      </c>
      <c r="D36" s="20">
        <f>[1]!MF_dPpipe_atma(Qtest_,wc_,A35,A36,D35,B35,,Dtub_,,gamma_gas_,gamma_oil_,gamma_wat_,Rsb_,$G$10,Pb_,Tres_,Bob_,,,,,,1,B36)</f>
        <v>29.184475472074702</v>
      </c>
      <c r="E36" s="20">
        <f>[1]!MF_dPpipe_atma(Qtest_,wc_,A35,A36,E35,B35,,Dtub_,,gamma_gas_,gamma_oil_,gamma_wat_,Rsb_,$H$10,Pb_,Tres_,Bob_,,,,,,1,B36)</f>
        <v>26.134568621608814</v>
      </c>
      <c r="F36" s="20">
        <f>[1]!MF_dPpipe_atma(Qtest_,wc_,A35,A36,F35,B35,,Dtub_,,gamma_gas_,gamma_oil_,gamma_wat_,Rsb_,$I$10,Pb_,Tres_,Bob_,,,,,,1,B36)</f>
        <v>25.015590061407007</v>
      </c>
      <c r="G36" s="20">
        <f>[1]!MF_dPpipe_atma(Qtest_,wc_,A35,A36,G35,B35,,Dtub_,,gamma_gas_,gamma_oil_,gamma_wat_,Rsb_,$J$10,Pb_,Tres_,Bob_,,,,,,1,B36)</f>
        <v>23.853976766979713</v>
      </c>
      <c r="H36" s="21">
        <f t="shared" si="3"/>
        <v>30.759995912746238</v>
      </c>
      <c r="I36" s="21">
        <f t="shared" si="4"/>
        <v>28.850775445497199</v>
      </c>
      <c r="J36" s="21">
        <f t="shared" si="5"/>
        <v>26.084153856446541</v>
      </c>
      <c r="K36" s="21">
        <f t="shared" si="6"/>
        <v>24.981272854710902</v>
      </c>
      <c r="L36" s="21">
        <f t="shared" si="7"/>
        <v>23.836020589968925</v>
      </c>
      <c r="M36" s="4">
        <v>77.011200000000002</v>
      </c>
      <c r="N36" s="4">
        <v>69.084699999999998</v>
      </c>
      <c r="O36" s="4">
        <v>52.844200000000001</v>
      </c>
      <c r="P36" s="4">
        <v>43.923499999999997</v>
      </c>
      <c r="Q36" s="4">
        <v>37.192</v>
      </c>
      <c r="R36" s="4">
        <v>-1219.0143</v>
      </c>
      <c r="S36" s="21">
        <f t="shared" si="8"/>
        <v>1219.0143</v>
      </c>
    </row>
    <row r="37" spans="1:19" x14ac:dyDescent="0.2">
      <c r="A37" s="5">
        <f t="shared" si="1"/>
        <v>400</v>
      </c>
      <c r="B37" s="5">
        <f t="shared" si="2"/>
        <v>40</v>
      </c>
      <c r="C37" s="20">
        <f>[1]!MF_dPpipe_atma(Qtest_,wc_,A36,A37,C36,B36,,Dtub_,,gamma_gas_,gamma_oil_,gamma_wat_,Rsb_,Rp_,Pb_,Tres_,Bob_,,,,,,1,B37)</f>
        <v>35.537913036736683</v>
      </c>
      <c r="D37" s="20">
        <f>[1]!MF_dPpipe_atma(Qtest_,wc_,A36,A37,D36,B36,,Dtub_,,gamma_gas_,gamma_oil_,gamma_wat_,Rsb_,$G$10,Pb_,Tres_,Bob_,,,,,,1,B37)</f>
        <v>32.888727101682392</v>
      </c>
      <c r="E37" s="20">
        <f>[1]!MF_dPpipe_atma(Qtest_,wc_,A36,A37,E36,B36,,Dtub_,,gamma_gas_,gamma_oil_,gamma_wat_,Rsb_,$H$10,Pb_,Tres_,Bob_,,,,,,1,B37)</f>
        <v>28.407827642119809</v>
      </c>
      <c r="F37" s="20">
        <f>[1]!MF_dPpipe_atma(Qtest_,wc_,A36,A37,F36,B36,,Dtub_,,gamma_gas_,gamma_oil_,gamma_wat_,Rsb_,$I$10,Pb_,Tres_,Bob_,,,,,,1,B37)</f>
        <v>26.833965523593761</v>
      </c>
      <c r="G37" s="20">
        <f>[1]!MF_dPpipe_atma(Qtest_,wc_,A36,A37,G36,B36,,Dtub_,,gamma_gas_,gamma_oil_,gamma_wat_,Rsb_,$J$10,Pb_,Tres_,Bob_,,,,,,1,B37)</f>
        <v>25.210756415118819</v>
      </c>
      <c r="H37" s="21">
        <f t="shared" si="3"/>
        <v>34.861350603097954</v>
      </c>
      <c r="I37" s="21">
        <f t="shared" si="4"/>
        <v>32.387358423266079</v>
      </c>
      <c r="J37" s="21">
        <f t="shared" si="5"/>
        <v>28.334175394268293</v>
      </c>
      <c r="K37" s="21">
        <f t="shared" si="6"/>
        <v>26.784150116796013</v>
      </c>
      <c r="L37" s="21">
        <f t="shared" si="7"/>
        <v>25.184648135424474</v>
      </c>
      <c r="M37" s="4">
        <v>60.517499999999998</v>
      </c>
      <c r="N37" s="4">
        <v>54.521999999999998</v>
      </c>
      <c r="O37" s="4">
        <v>42.382300000000001</v>
      </c>
      <c r="P37" s="4">
        <v>37.017299999999999</v>
      </c>
      <c r="Q37" s="4">
        <v>32.433199999999999</v>
      </c>
      <c r="R37" s="4">
        <v>-914.26070000000004</v>
      </c>
      <c r="S37" s="21">
        <f t="shared" si="8"/>
        <v>914.26070000000004</v>
      </c>
    </row>
    <row r="38" spans="1:19" x14ac:dyDescent="0.2">
      <c r="A38" s="5">
        <f t="shared" si="1"/>
        <v>500</v>
      </c>
      <c r="B38" s="5">
        <f t="shared" si="2"/>
        <v>45</v>
      </c>
      <c r="C38" s="20">
        <f>[1]!MF_dPpipe_atma(Qtest_,wc_,A37,A38,C37,B37,,Dtub_,,gamma_gas_,gamma_oil_,gamma_wat_,Rsb_,Rp_,Pb_,Tres_,Bob_,,,,,,1,B38)</f>
        <v>40.080581918523322</v>
      </c>
      <c r="D38" s="20">
        <f>[1]!MF_dPpipe_atma(Qtest_,wc_,A37,A38,D37,B37,,Dtub_,,gamma_gas_,gamma_oil_,gamma_wat_,Rsb_,$G$10,Pb_,Tres_,Bob_,,,,,,1,B38)</f>
        <v>36.812588383386995</v>
      </c>
      <c r="E38" s="20">
        <f>[1]!MF_dPpipe_atma(Qtest_,wc_,A37,A38,E37,B37,,Dtub_,,gamma_gas_,gamma_oil_,gamma_wat_,Rsb_,$H$10,Pb_,Tres_,Bob_,,,,,,1,B38)</f>
        <v>30.79741681305698</v>
      </c>
      <c r="F38" s="20">
        <f>[1]!MF_dPpipe_atma(Qtest_,wc_,A37,A38,F37,B37,,Dtub_,,gamma_gas_,gamma_oil_,gamma_wat_,Rsb_,$I$10,Pb_,Tres_,Bob_,,,,,,1,B38)</f>
        <v>28.727311247818452</v>
      </c>
      <c r="G38" s="20">
        <f>[1]!MF_dPpipe_atma(Qtest_,wc_,A37,A38,G37,B37,,Dtub_,,gamma_gas_,gamma_oil_,gamma_wat_,Rsb_,$J$10,Pb_,Tres_,Bob_,,,,,,1,B38)</f>
        <v>26.604704905255371</v>
      </c>
      <c r="H38" s="21">
        <f t="shared" si="3"/>
        <v>39.200696331439552</v>
      </c>
      <c r="I38" s="21">
        <f t="shared" si="4"/>
        <v>36.130176175341539</v>
      </c>
      <c r="J38" s="21">
        <f t="shared" si="5"/>
        <v>30.696851699735252</v>
      </c>
      <c r="K38" s="21">
        <f t="shared" si="6"/>
        <v>28.659963092097527</v>
      </c>
      <c r="L38" s="21">
        <f t="shared" si="7"/>
        <v>26.569402649659853</v>
      </c>
      <c r="M38" s="4">
        <v>45.114199999999997</v>
      </c>
      <c r="N38" s="4">
        <v>41.177</v>
      </c>
      <c r="O38" s="4">
        <v>33.2624</v>
      </c>
      <c r="P38" s="4">
        <v>30.725999999999999</v>
      </c>
      <c r="Q38" s="4">
        <v>27.977399999999999</v>
      </c>
      <c r="R38" s="4">
        <v>-609.50710000000004</v>
      </c>
      <c r="S38" s="21">
        <f t="shared" si="8"/>
        <v>609.50710000000004</v>
      </c>
    </row>
    <row r="39" spans="1:19" x14ac:dyDescent="0.2">
      <c r="A39" s="5">
        <f t="shared" si="1"/>
        <v>600</v>
      </c>
      <c r="B39" s="5">
        <f t="shared" si="2"/>
        <v>50</v>
      </c>
      <c r="C39" s="20">
        <f>[1]!MF_dPpipe_atma(Qtest_,wc_,A38,A39,C38,B38,,Dtub_,,gamma_gas_,gamma_oil_,gamma_wat_,Rsb_,Rp_,Pb_,Tres_,Bob_,,,,,,1,B39)</f>
        <v>44.853839866443103</v>
      </c>
      <c r="D39" s="20">
        <f>[1]!MF_dPpipe_atma(Qtest_,wc_,A38,A39,D38,B38,,Dtub_,,gamma_gas_,gamma_oil_,gamma_wat_,Rsb_,$G$10,Pb_,Tres_,Bob_,,,,,,1,B39)</f>
        <v>40.946335695403292</v>
      </c>
      <c r="E39" s="20">
        <f>[1]!MF_dPpipe_atma(Qtest_,wc_,A38,A39,E38,B38,,Dtub_,,gamma_gas_,gamma_oil_,gamma_wat_,Rsb_,$H$10,Pb_,Tres_,Bob_,,,,,,1,B39)</f>
        <v>33.303835904936257</v>
      </c>
      <c r="F39" s="20">
        <f>[1]!MF_dPpipe_atma(Qtest_,wc_,A38,A39,F38,B38,,Dtub_,,gamma_gas_,gamma_oil_,gamma_wat_,Rsb_,$I$10,Pb_,Tres_,Bob_,,,,,,1,B39)</f>
        <v>30.696221002115905</v>
      </c>
      <c r="G39" s="20">
        <f>[1]!MF_dPpipe_atma(Qtest_,wc_,A38,A39,G38,B38,,Dtub_,,gamma_gas_,gamma_oil_,gamma_wat_,Rsb_,$J$10,Pb_,Tres_,Bob_,,,,,,1,B39)</f>
        <v>28.036173084263854</v>
      </c>
      <c r="H39" s="21">
        <f t="shared" si="3"/>
        <v>43.763133032559921</v>
      </c>
      <c r="I39" s="21">
        <f t="shared" si="4"/>
        <v>40.07194945923456</v>
      </c>
      <c r="J39" s="21">
        <f t="shared" si="5"/>
        <v>33.172821118434655</v>
      </c>
      <c r="K39" s="21">
        <f t="shared" si="6"/>
        <v>30.609182573947589</v>
      </c>
      <c r="L39" s="21">
        <f t="shared" si="7"/>
        <v>27.990794222934003</v>
      </c>
      <c r="M39" s="4">
        <v>31.419899999999998</v>
      </c>
      <c r="N39" s="4">
        <v>29.4377</v>
      </c>
      <c r="O39" s="4">
        <v>26.096800000000002</v>
      </c>
      <c r="P39" s="4">
        <v>25.069500000000001</v>
      </c>
      <c r="Q39" s="4">
        <v>23.831199999999999</v>
      </c>
      <c r="R39" s="4">
        <v>-304.75360000000001</v>
      </c>
      <c r="S39" s="21">
        <f t="shared" si="8"/>
        <v>304.75360000000001</v>
      </c>
    </row>
    <row r="40" spans="1:19" x14ac:dyDescent="0.2">
      <c r="A40" s="5">
        <f t="shared" si="1"/>
        <v>700</v>
      </c>
      <c r="B40" s="5">
        <f t="shared" si="2"/>
        <v>55</v>
      </c>
      <c r="C40" s="20">
        <f>[1]!MF_dPpipe_atma(Qtest_,wc_,A39,A40,C39,B39,,Dtub_,,gamma_gas_,gamma_oil_,gamma_wat_,Rsb_,Rp_,Pb_,Tres_,Bob_,,,,,,1,B40)</f>
        <v>49.839601371756977</v>
      </c>
      <c r="D40" s="20">
        <f>[1]!MF_dPpipe_atma(Qtest_,wc_,A39,A40,D39,B39,,Dtub_,,gamma_gas_,gamma_oil_,gamma_wat_,Rsb_,$G$10,Pb_,Tres_,Bob_,,,,,,1,B40)</f>
        <v>45.279096556378512</v>
      </c>
      <c r="E40" s="20">
        <f>[1]!MF_dPpipe_atma(Qtest_,wc_,A39,A40,E39,B39,,Dtub_,,gamma_gas_,gamma_oil_,gamma_wat_,Rsb_,$H$10,Pb_,Tres_,Bob_,,,,,,1,B40)</f>
        <v>35.927132017211548</v>
      </c>
      <c r="F40" s="20">
        <f>[1]!MF_dPpipe_atma(Qtest_,wc_,A39,A40,F39,B39,,Dtub_,,gamma_gas_,gamma_oil_,gamma_wat_,Rsb_,$I$10,Pb_,Tres_,Bob_,,,,,,1,B40)</f>
        <v>32.741065979297112</v>
      </c>
      <c r="G40" s="20">
        <f>[1]!MF_dPpipe_atma(Qtest_,wc_,A39,A40,G39,B39,,Dtub_,,gamma_gas_,gamma_oil_,gamma_wat_,Rsb_,$J$10,Pb_,Tres_,Bob_,,,,,,1,B40)</f>
        <v>29.505384547915568</v>
      </c>
      <c r="H40" s="21">
        <f t="shared" si="3"/>
        <v>48.533700030055712</v>
      </c>
      <c r="I40" s="21">
        <f t="shared" si="4"/>
        <v>44.204111322853905</v>
      </c>
      <c r="J40" s="21">
        <f t="shared" si="5"/>
        <v>35.762901796661957</v>
      </c>
      <c r="K40" s="21">
        <f t="shared" si="6"/>
        <v>32.632723707496439</v>
      </c>
      <c r="L40" s="21">
        <f t="shared" si="7"/>
        <v>29.449226839627656</v>
      </c>
      <c r="M40" s="4">
        <v>20.032900000000001</v>
      </c>
      <c r="N40" s="4">
        <v>19.979600000000001</v>
      </c>
      <c r="O40" s="4">
        <v>19.938099999999999</v>
      </c>
      <c r="P40" s="4">
        <v>20.048100000000002</v>
      </c>
      <c r="Q40" s="4">
        <v>19.991099999999999</v>
      </c>
      <c r="R40" s="4">
        <v>0</v>
      </c>
      <c r="S40" s="21">
        <f t="shared" si="8"/>
        <v>0</v>
      </c>
    </row>
    <row r="41" spans="1:19" x14ac:dyDescent="0.2">
      <c r="A41" s="5">
        <f t="shared" si="1"/>
        <v>800</v>
      </c>
      <c r="B41" s="5">
        <f t="shared" si="2"/>
        <v>60</v>
      </c>
      <c r="C41" s="20">
        <f>[1]!MF_dPpipe_atma(Qtest_,wc_,A40,A41,C40,B40,,Dtub_,,gamma_gas_,gamma_oil_,gamma_wat_,Rsb_,Rp_,Pb_,Tres_,Bob_,,,,,,1,B41)</f>
        <v>55.019851937579148</v>
      </c>
      <c r="D41" s="20">
        <f>[1]!MF_dPpipe_atma(Qtest_,wc_,A40,A41,D40,B40,,Dtub_,,gamma_gas_,gamma_oil_,gamma_wat_,Rsb_,$G$10,Pb_,Tres_,Bob_,,,,,,1,B41)</f>
        <v>49.79928925577849</v>
      </c>
      <c r="E41" s="20">
        <f>[1]!MF_dPpipe_atma(Qtest_,wc_,A40,A41,E40,B40,,Dtub_,,gamma_gas_,gamma_oil_,gamma_wat_,Rsb_,$H$10,Pb_,Tres_,Bob_,,,,,,1,B41)</f>
        <v>39.088760316941709</v>
      </c>
      <c r="F41" s="20">
        <f>[1]!MF_dPpipe_atma(Qtest_,wc_,A40,A41,F40,B40,,Dtub_,,gamma_gas_,gamma_oil_,gamma_wat_,Rsb_,$I$10,Pb_,Tres_,Bob_,,,,,,1,B41)</f>
        <v>34.862021286803319</v>
      </c>
      <c r="G41" s="20">
        <f>[1]!MF_dPpipe_atma(Qtest_,wc_,A40,A41,G40,B40,,Dtub_,,gamma_gas_,gamma_oil_,gamma_wat_,Rsb_,$J$10,Pb_,Tres_,Bob_,,,,,,1,B41)</f>
        <v>31.012464155582457</v>
      </c>
      <c r="H41" s="21">
        <f t="shared" si="3"/>
        <v>53.497301759435075</v>
      </c>
      <c r="I41" s="21">
        <f t="shared" si="4"/>
        <v>48.517876564926013</v>
      </c>
      <c r="J41" s="21">
        <f t="shared" si="5"/>
        <v>38.771609310500104</v>
      </c>
      <c r="K41" s="21">
        <f t="shared" si="6"/>
        <v>34.730509389693331</v>
      </c>
      <c r="L41" s="21">
        <f t="shared" si="7"/>
        <v>30.9450276921071</v>
      </c>
    </row>
    <row r="42" spans="1:19" x14ac:dyDescent="0.2">
      <c r="A42" s="5">
        <f t="shared" si="1"/>
        <v>900</v>
      </c>
      <c r="B42" s="5">
        <f t="shared" si="2"/>
        <v>65</v>
      </c>
      <c r="C42" s="20">
        <f>[1]!MF_dPpipe_atma(Qtest_,wc_,A41,A42,C41,B41,,Dtub_,,gamma_gas_,gamma_oil_,gamma_wat_,Rsb_,Rp_,Pb_,Tres_,Bob_,,,,,,1,B42)</f>
        <v>60.3770936725209</v>
      </c>
      <c r="D42" s="20">
        <f>[1]!MF_dPpipe_atma(Qtest_,wc_,A41,A42,D41,B41,,Dtub_,,gamma_gas_,gamma_oil_,gamma_wat_,Rsb_,$G$10,Pb_,Tres_,Bob_,,,,,,1,B42)</f>
        <v>54.494952317438951</v>
      </c>
      <c r="E42" s="20">
        <f>[1]!MF_dPpipe_atma(Qtest_,wc_,A41,A42,E41,B41,,Dtub_,,gamma_gas_,gamma_oil_,gamma_wat_,Rsb_,$H$10,Pb_,Tres_,Bob_,,,,,,1,B42)</f>
        <v>42.450632932798115</v>
      </c>
      <c r="F42" s="20">
        <f>[1]!MF_dPpipe_atma(Qtest_,wc_,A41,A42,F41,B41,,Dtub_,,gamma_gas_,gamma_oil_,gamma_wat_,Rsb_,$I$10,Pb_,Tres_,Bob_,,,,,,1,B42)</f>
        <v>37.059086025025287</v>
      </c>
      <c r="G42" s="20">
        <f>[1]!MF_dPpipe_atma(Qtest_,wc_,A41,A42,G41,B41,,Dtub_,,gamma_gas_,gamma_oil_,gamma_wat_,Rsb_,$J$10,Pb_,Tres_,Bob_,,,,,,1,B42)</f>
        <v>32.557459816152011</v>
      </c>
      <c r="H42" s="21">
        <f t="shared" si="3"/>
        <v>58.639346351602725</v>
      </c>
      <c r="I42" s="21">
        <f t="shared" si="4"/>
        <v>53.003970580886126</v>
      </c>
      <c r="J42" s="21">
        <f t="shared" si="5"/>
        <v>41.996110354415862</v>
      </c>
      <c r="K42" s="21">
        <f t="shared" si="6"/>
        <v>36.902738876979619</v>
      </c>
      <c r="L42" s="21">
        <f t="shared" si="7"/>
        <v>32.478466614253904</v>
      </c>
    </row>
    <row r="43" spans="1:19" x14ac:dyDescent="0.2">
      <c r="A43" s="5">
        <f t="shared" si="1"/>
        <v>1000</v>
      </c>
      <c r="B43" s="5">
        <f t="shared" si="2"/>
        <v>70</v>
      </c>
      <c r="C43" s="20">
        <f>[1]!MF_dPpipe_atma(Qtest_,wc_,A42,A43,C42,B42,,Dtub_,,gamma_gas_,gamma_oil_,gamma_wat_,Rsb_,Rp_,Pb_,Tres_,Bob_,,,,,,1,B43)</f>
        <v>65.894690741846816</v>
      </c>
      <c r="D43" s="20">
        <f>[1]!MF_dPpipe_atma(Qtest_,wc_,A42,A43,D42,B42,,Dtub_,,gamma_gas_,gamma_oil_,gamma_wat_,Rsb_,$G$10,Pb_,Tres_,Bob_,,,,,,1,B43)</f>
        <v>59.354040193918124</v>
      </c>
      <c r="E43" s="20">
        <f>[1]!MF_dPpipe_atma(Qtest_,wc_,A42,A43,E42,B42,,Dtub_,,gamma_gas_,gamma_oil_,gamma_wat_,Rsb_,$H$10,Pb_,Tres_,Bob_,,,,,,1,B43)</f>
        <v>45.947826537660411</v>
      </c>
      <c r="F43" s="20">
        <f>[1]!MF_dPpipe_atma(Qtest_,wc_,A42,A43,F42,B42,,Dtub_,,gamma_gas_,gamma_oil_,gamma_wat_,Rsb_,$I$10,Pb_,Tres_,Bob_,,,,,,1,B43)</f>
        <v>39.332098105657344</v>
      </c>
      <c r="G43" s="20">
        <f>[1]!MF_dPpipe_atma(Qtest_,wc_,A42,A43,G42,B42,,Dtub_,,gamma_gas_,gamma_oil_,gamma_wat_,Rsb_,$J$10,Pb_,Tres_,Bob_,,,,,,1,B43)</f>
        <v>34.140356042681361</v>
      </c>
      <c r="H43" s="21">
        <f t="shared" si="3"/>
        <v>63.945555336388558</v>
      </c>
      <c r="I43" s="21">
        <f t="shared" si="4"/>
        <v>57.652317686591374</v>
      </c>
      <c r="J43" s="21">
        <f t="shared" si="5"/>
        <v>45.34907906406869</v>
      </c>
      <c r="K43" s="21">
        <f t="shared" si="6"/>
        <v>39.149728622200477</v>
      </c>
      <c r="L43" s="21">
        <f t="shared" si="7"/>
        <v>34.048899913015219</v>
      </c>
    </row>
    <row r="44" spans="1:19" x14ac:dyDescent="0.2">
      <c r="A44" s="5">
        <f t="shared" si="1"/>
        <v>1100</v>
      </c>
      <c r="B44" s="5">
        <f t="shared" si="2"/>
        <v>75</v>
      </c>
      <c r="C44" s="20">
        <f>[1]!MF_dPpipe_atma(Qtest_,wc_,A43,A44,C43,B43,,Dtub_,,gamma_gas_,gamma_oil_,gamma_wat_,Rsb_,Rp_,Pb_,Tres_,Bob_,,,,,,1,B44)</f>
        <v>71.557116922697716</v>
      </c>
      <c r="D44" s="20">
        <f>[1]!MF_dPpipe_atma(Qtest_,wc_,A43,A44,D43,B43,,Dtub_,,gamma_gas_,gamma_oil_,gamma_wat_,Rsb_,$G$10,Pb_,Tres_,Bob_,,,,,,1,B44)</f>
        <v>64.364674614236918</v>
      </c>
      <c r="E44" s="20">
        <f>[1]!MF_dPpipe_atma(Qtest_,wc_,A43,A44,E43,B43,,Dtub_,,gamma_gas_,gamma_oil_,gamma_wat_,Rsb_,$H$10,Pb_,Tres_,Bob_,,,,,,1,B44)</f>
        <v>49.576093611287341</v>
      </c>
      <c r="F44" s="20">
        <f>[1]!MF_dPpipe_atma(Qtest_,wc_,A43,A44,F43,B43,,Dtub_,,gamma_gas_,gamma_oil_,gamma_wat_,Rsb_,$I$10,Pb_,Tres_,Bob_,,,,,,1,B44)</f>
        <v>41.68075037966593</v>
      </c>
      <c r="G44" s="20">
        <f>[1]!MF_dPpipe_atma(Qtest_,wc_,A43,A44,G43,B43,,Dtub_,,gamma_gas_,gamma_oil_,gamma_wat_,Rsb_,$J$10,Pb_,Tres_,Bob_,,,,,,1,B44)</f>
        <v>35.761083912872252</v>
      </c>
      <c r="H44" s="21">
        <f t="shared" si="3"/>
        <v>69.402632768991324</v>
      </c>
      <c r="I44" s="21">
        <f t="shared" si="4"/>
        <v>62.454051152353621</v>
      </c>
      <c r="J44" s="21">
        <f t="shared" si="5"/>
        <v>48.827390088488684</v>
      </c>
      <c r="K44" s="21">
        <f t="shared" si="6"/>
        <v>41.470760884791389</v>
      </c>
      <c r="L44" s="21">
        <f t="shared" si="7"/>
        <v>35.656620877844773</v>
      </c>
    </row>
    <row r="45" spans="1:19" x14ac:dyDescent="0.2">
      <c r="A45" s="5">
        <f t="shared" si="1"/>
        <v>1200</v>
      </c>
      <c r="B45" s="5">
        <f t="shared" si="2"/>
        <v>80</v>
      </c>
      <c r="C45" s="20">
        <f>[1]!MF_dPpipe_atma(Qtest_,wc_,A44,A45,C44,B44,,Dtub_,,gamma_gas_,gamma_oil_,gamma_wat_,Rsb_,Rp_,Pb_,Tres_,Bob_,,,,,,1,B45)</f>
        <v>77.364457754102261</v>
      </c>
      <c r="D45" s="20">
        <f>[1]!MF_dPpipe_atma(Qtest_,wc_,A44,A45,D44,B44,,Dtub_,,gamma_gas_,gamma_oil_,gamma_wat_,Rsb_,$G$10,Pb_,Tres_,Bob_,,,,,,1,B45)</f>
        <v>69.515354117173587</v>
      </c>
      <c r="E45" s="20">
        <f>[1]!MF_dPpipe_atma(Qtest_,wc_,A44,A45,E44,B44,,Dtub_,,gamma_gas_,gamma_oil_,gamma_wat_,Rsb_,$H$10,Pb_,Tres_,Bob_,,,,,,1,B45)</f>
        <v>53.330865729820189</v>
      </c>
      <c r="F45" s="20">
        <f>[1]!MF_dPpipe_atma(Qtest_,wc_,A44,A45,F44,B44,,Dtub_,,gamma_gas_,gamma_oil_,gamma_wat_,Rsb_,$I$10,Pb_,Tres_,Bob_,,,,,,1,B45)</f>
        <v>44.104599571708313</v>
      </c>
      <c r="G45" s="20">
        <f>[1]!MF_dPpipe_atma(Qtest_,wc_,A44,A45,G44,B44,,Dtub_,,gamma_gas_,gamma_oil_,gamma_wat_,Rsb_,$J$10,Pb_,Tres_,Bob_,,,,,,1,B45)</f>
        <v>37.419528694020521</v>
      </c>
      <c r="H45" s="21">
        <f t="shared" si="3"/>
        <v>74.998596785824162</v>
      </c>
      <c r="I45" s="21">
        <f t="shared" si="4"/>
        <v>67.399869308089535</v>
      </c>
      <c r="J45" s="21">
        <f t="shared" si="5"/>
        <v>52.427975307569632</v>
      </c>
      <c r="K45" s="21">
        <f t="shared" si="6"/>
        <v>43.866436583781741</v>
      </c>
      <c r="L45" s="21">
        <f t="shared" si="7"/>
        <v>37.302287295500285</v>
      </c>
    </row>
    <row r="46" spans="1:19" x14ac:dyDescent="0.2">
      <c r="A46" s="5">
        <f t="shared" si="1"/>
        <v>1300</v>
      </c>
      <c r="B46" s="5">
        <f t="shared" si="2"/>
        <v>85</v>
      </c>
      <c r="C46" s="20">
        <f>[1]!MF_dPpipe_atma(Qtest_,wc_,A45,A46,C45,B45,,Dtub_,,gamma_gas_,gamma_oil_,gamma_wat_,Rsb_,Rp_,Pb_,Tres_,Bob_,,,,,,1,B46)</f>
        <v>83.288107762785089</v>
      </c>
      <c r="D46" s="20">
        <f>[1]!MF_dPpipe_atma(Qtest_,wc_,A45,A46,D45,B45,,Dtub_,,gamma_gas_,gamma_oil_,gamma_wat_,Rsb_,$G$10,Pb_,Tres_,Bob_,,,,,,1,B46)</f>
        <v>74.795114435834392</v>
      </c>
      <c r="E46" s="20">
        <f>[1]!MF_dPpipe_atma(Qtest_,wc_,A45,A46,E45,B45,,Dtub_,,gamma_gas_,gamma_oil_,gamma_wat_,Rsb_,$H$10,Pb_,Tres_,Bob_,,,,,,1,B46)</f>
        <v>57.207335192376284</v>
      </c>
      <c r="F46" s="20">
        <f>[1]!MF_dPpipe_atma(Qtest_,wc_,A45,A46,F45,B45,,Dtub_,,gamma_gas_,gamma_oil_,gamma_wat_,Rsb_,$I$10,Pb_,Tres_,Bob_,,,,,,1,B46)</f>
        <v>46.603080223758468</v>
      </c>
      <c r="G46" s="20">
        <f>[1]!MF_dPpipe_atma(Qtest_,wc_,A45,A46,G45,B45,,Dtub_,,gamma_gas_,gamma_oil_,gamma_wat_,Rsb_,$J$10,Pb_,Tres_,Bob_,,,,,,1,B46)</f>
        <v>39.115537284926852</v>
      </c>
      <c r="H46" s="21">
        <f t="shared" si="3"/>
        <v>80.689352205091183</v>
      </c>
      <c r="I46" s="21">
        <f t="shared" si="4"/>
        <v>72.480916042041727</v>
      </c>
      <c r="J46" s="21">
        <f t="shared" si="5"/>
        <v>56.147632543321066</v>
      </c>
      <c r="K46" s="21">
        <f t="shared" si="6"/>
        <v>46.335340060334232</v>
      </c>
      <c r="L46" s="21">
        <f t="shared" si="7"/>
        <v>38.984725507938002</v>
      </c>
    </row>
    <row r="47" spans="1:19" x14ac:dyDescent="0.2">
      <c r="A47" s="5">
        <f t="shared" si="1"/>
        <v>1400</v>
      </c>
      <c r="B47" s="5">
        <f t="shared" si="2"/>
        <v>90</v>
      </c>
      <c r="C47" s="20">
        <f>[1]!MF_dPpipe_atma(Qtest_,wc_,A46,A47,C46,B46,,Dtub_,,gamma_gas_,gamma_oil_,gamma_wat_,Rsb_,Rp_,Pb_,Tres_,Bob_,,,,,,1,B47)</f>
        <v>89.316631852802061</v>
      </c>
      <c r="D47" s="20">
        <f>[1]!MF_dPpipe_atma(Qtest_,wc_,A46,A47,D46,B46,,Dtub_,,gamma_gas_,gamma_oil_,gamma_wat_,Rsb_,$G$10,Pb_,Tres_,Bob_,,,,,,1,B47)</f>
        <v>80.19364607664005</v>
      </c>
      <c r="E47" s="20">
        <f>[1]!MF_dPpipe_atma(Qtest_,wc_,A46,A47,E46,B46,,Dtub_,,gamma_gas_,gamma_oil_,gamma_wat_,Rsb_,$H$10,Pb_,Tres_,Bob_,,,,,,1,B47)</f>
        <v>61.200535856769321</v>
      </c>
      <c r="F47" s="20">
        <f>[1]!MF_dPpipe_atma(Qtest_,wc_,A46,A47,F46,B46,,Dtub_,,gamma_gas_,gamma_oil_,gamma_wat_,Rsb_,$I$10,Pb_,Tres_,Bob_,,,,,,1,B47)</f>
        <v>49.175515690148011</v>
      </c>
      <c r="G47" s="20">
        <f>[1]!MF_dPpipe_atma(Qtest_,wc_,A46,A47,G46,B46,,Dtub_,,gamma_gas_,gamma_oil_,gamma_wat_,Rsb_,$J$10,Pb_,Tres_,Bob_,,,,,,1,B47)</f>
        <v>40.848921939847749</v>
      </c>
      <c r="H47" s="21">
        <f t="shared" si="3"/>
        <v>86.486003487992832</v>
      </c>
      <c r="I47" s="21">
        <f t="shared" si="4"/>
        <v>77.688866715963329</v>
      </c>
      <c r="J47" s="21">
        <f t="shared" si="5"/>
        <v>59.982798324075844</v>
      </c>
      <c r="K47" s="21">
        <f t="shared" si="6"/>
        <v>48.877404759200878</v>
      </c>
      <c r="L47" s="21">
        <f t="shared" si="7"/>
        <v>40.705090142899039</v>
      </c>
    </row>
    <row r="48" spans="1:19" x14ac:dyDescent="0.2">
      <c r="A48" s="5">
        <f t="shared" si="1"/>
        <v>1500</v>
      </c>
      <c r="B48" s="5">
        <f t="shared" si="2"/>
        <v>95</v>
      </c>
      <c r="C48" s="20">
        <f>[1]!MF_dPpipe_atma(Qtest_,wc_,A47,A48,C47,B47,,Dtub_,,gamma_gas_,gamma_oil_,gamma_wat_,Rsb_,Rp_,Pb_,Tres_,Bob_,,,,,,1,B48)</f>
        <v>95.439891490804271</v>
      </c>
      <c r="D48" s="20">
        <f>[1]!MF_dPpipe_atma(Qtest_,wc_,A47,A48,D47,B47,,Dtub_,,gamma_gas_,gamma_oil_,gamma_wat_,Rsb_,$G$10,Pb_,Tres_,Bob_,,,,,,1,B48)</f>
        <v>85.701373790786903</v>
      </c>
      <c r="E48" s="20">
        <f>[1]!MF_dPpipe_atma(Qtest_,wc_,A47,A48,E47,B47,,Dtub_,,gamma_gas_,gamma_oil_,gamma_wat_,Rsb_,$H$10,Pb_,Tres_,Bob_,,,,,,1,B48)</f>
        <v>65.305413345521274</v>
      </c>
      <c r="F48" s="20">
        <f>[1]!MF_dPpipe_atma(Qtest_,wc_,A47,A48,F47,B47,,Dtub_,,gamma_gas_,gamma_oil_,gamma_wat_,Rsb_,$I$10,Pb_,Tres_,Bob_,,,,,,1,B48)</f>
        <v>51.821129105396182</v>
      </c>
      <c r="G48" s="20">
        <f>[1]!MF_dPpipe_atma(Qtest_,wc_,A47,A48,G47,B47,,Dtub_,,gamma_gas_,gamma_oil_,gamma_wat_,Rsb_,$J$10,Pb_,Tres_,Bob_,,,,,,1,B48)</f>
        <v>42.619465482766159</v>
      </c>
      <c r="H48" s="21">
        <f t="shared" si="3"/>
        <v>92.396776028928755</v>
      </c>
      <c r="I48" s="21">
        <f t="shared" si="4"/>
        <v>83.016446751584596</v>
      </c>
      <c r="J48" s="21">
        <f t="shared" si="5"/>
        <v>63.930403077300582</v>
      </c>
      <c r="K48" s="21">
        <f t="shared" si="6"/>
        <v>51.492530611483318</v>
      </c>
      <c r="L48" s="21">
        <f t="shared" si="7"/>
        <v>42.462497355743402</v>
      </c>
    </row>
    <row r="49" spans="1:12" x14ac:dyDescent="0.2">
      <c r="A49" s="5">
        <f t="shared" si="1"/>
        <v>1600</v>
      </c>
      <c r="B49" s="5">
        <f t="shared" si="2"/>
        <v>100</v>
      </c>
      <c r="C49" s="20">
        <f>[1]!MF_dPpipe_atma(Qtest_,wc_,A48,A49,C48,B48,,Dtub_,,gamma_gas_,gamma_oil_,gamma_wat_,Rsb_,Rp_,Pb_,Tres_,Bob_,,,,,,1,B49)</f>
        <v>101.6489672325844</v>
      </c>
      <c r="D49" s="20">
        <f>[1]!MF_dPpipe_atma(Qtest_,wc_,A48,A49,D48,B48,,Dtub_,,gamma_gas_,gamma_oil_,gamma_wat_,Rsb_,$G$10,Pb_,Tres_,Bob_,,,,,,1,B49)</f>
        <v>91.309495815421002</v>
      </c>
      <c r="E49" s="20">
        <f>[1]!MF_dPpipe_atma(Qtest_,wc_,A48,A49,E48,B48,,Dtub_,,gamma_gas_,gamma_oil_,gamma_wat_,Rsb_,$H$10,Pb_,Tres_,Bob_,,,,,,1,B49)</f>
        <v>69.516892187165411</v>
      </c>
      <c r="F49" s="20">
        <f>[1]!MF_dPpipe_atma(Qtest_,wc_,A48,A49,F48,B48,,Dtub_,,gamma_gas_,gamma_oil_,gamma_wat_,Rsb_,$I$10,Pb_,Tres_,Bob_,,,,,,1,B49)</f>
        <v>54.846013588709781</v>
      </c>
      <c r="G49" s="20">
        <f>[1]!MF_dPpipe_atma(Qtest_,wc_,A48,A49,G48,B48,,Dtub_,,gamma_gas_,gamma_oil_,gamma_wat_,Rsb_,$J$10,Pb_,Tres_,Bob_,,,,,,1,B49)</f>
        <v>44.42692379999334</v>
      </c>
      <c r="H49" s="21">
        <f t="shared" si="3"/>
        <v>98.414841267923109</v>
      </c>
      <c r="I49" s="21">
        <f t="shared" si="4"/>
        <v>88.456524293008044</v>
      </c>
      <c r="J49" s="21">
        <f t="shared" si="5"/>
        <v>67.987098433044835</v>
      </c>
      <c r="K49" s="21">
        <f t="shared" si="6"/>
        <v>54.387469718145233</v>
      </c>
      <c r="L49" s="21">
        <f t="shared" si="7"/>
        <v>44.256959022394632</v>
      </c>
    </row>
    <row r="50" spans="1:12" x14ac:dyDescent="0.2">
      <c r="A50" s="5">
        <f t="shared" si="1"/>
        <v>1700</v>
      </c>
      <c r="B50" s="5">
        <f t="shared" si="2"/>
        <v>105</v>
      </c>
      <c r="C50" s="20">
        <f>[1]!MF_dPpipe_atma(Qtest_,wc_,A49,A50,C49,B49,,Dtub_,,gamma_gas_,gamma_oil_,gamma_wat_,Rsb_,Rp_,Pb_,Tres_,Bob_,,,,,,1,B50)</f>
        <v>107.93613114339837</v>
      </c>
      <c r="D50" s="20">
        <f>[1]!MF_dPpipe_atma(Qtest_,wc_,A49,A50,D49,B49,,Dtub_,,gamma_gas_,gamma_oil_,gamma_wat_,Rsb_,$G$10,Pb_,Tres_,Bob_,,,,,,1,B50)</f>
        <v>97.01890818131119</v>
      </c>
      <c r="E50" s="20">
        <f>[1]!MF_dPpipe_atma(Qtest_,wc_,A49,A50,E49,B49,,Dtub_,,gamma_gas_,gamma_oil_,gamma_wat_,Rsb_,$H$10,Pb_,Tres_,Bob_,,,,,,1,B50)</f>
        <v>73.82993598700584</v>
      </c>
      <c r="F50" s="20">
        <f>[1]!MF_dPpipe_atma(Qtest_,wc_,A49,A50,F49,B49,,Dtub_,,gamma_gas_,gamma_oil_,gamma_wat_,Rsb_,$I$10,Pb_,Tres_,Bob_,,,,,,1,B50)</f>
        <v>58.094121465951204</v>
      </c>
      <c r="G50" s="20">
        <f>[1]!MF_dPpipe_atma(Qtest_,wc_,A49,A50,G49,B49,,Dtub_,,gamma_gas_,gamma_oil_,gamma_wat_,Rsb_,$J$10,Pb_,Tres_,Bob_,,,,,,1,B50)</f>
        <v>46.271029913567212</v>
      </c>
      <c r="H50" s="21">
        <f t="shared" si="3"/>
        <v>104.53341847702281</v>
      </c>
      <c r="I50" s="21">
        <f t="shared" si="4"/>
        <v>94.002236789105083</v>
      </c>
      <c r="J50" s="21">
        <f t="shared" si="5"/>
        <v>72.14905263621236</v>
      </c>
      <c r="K50" s="21">
        <f t="shared" si="6"/>
        <v>57.531283848717948</v>
      </c>
      <c r="L50" s="21">
        <f t="shared" si="7"/>
        <v>46.08887128987643</v>
      </c>
    </row>
    <row r="51" spans="1:12" x14ac:dyDescent="0.2">
      <c r="A51" s="5">
        <f t="shared" si="1"/>
        <v>1800</v>
      </c>
      <c r="B51" s="5">
        <f t="shared" si="2"/>
        <v>110</v>
      </c>
      <c r="C51" s="20">
        <f>[1]!MF_dPpipe_atma(Qtest_,wc_,A50,A51,C50,B50,,Dtub_,,gamma_gas_,gamma_oil_,gamma_wat_,Rsb_,Rp_,Pb_,Tres_,Bob_,,,,,,1,B51)</f>
        <v>114.29471132619784</v>
      </c>
      <c r="D51" s="20">
        <f>[1]!MF_dPpipe_atma(Qtest_,wc_,A50,A51,D50,B50,,Dtub_,,gamma_gas_,gamma_oil_,gamma_wat_,Rsb_,$G$10,Pb_,Tres_,Bob_,,,,,,1,B51)</f>
        <v>102.81275668014405</v>
      </c>
      <c r="E51" s="20">
        <f>[1]!MF_dPpipe_atma(Qtest_,wc_,A50,A51,E50,B50,,Dtub_,,gamma_gas_,gamma_oil_,gamma_wat_,Rsb_,$H$10,Pb_,Tres_,Bob_,,,,,,1,B51)</f>
        <v>78.239596045094558</v>
      </c>
      <c r="F51" s="20">
        <f>[1]!MF_dPpipe_atma(Qtest_,wc_,A50,A51,F50,B50,,Dtub_,,gamma_gas_,gamma_oil_,gamma_wat_,Rsb_,$I$10,Pb_,Tres_,Bob_,,,,,,1,B51)</f>
        <v>61.425352960580703</v>
      </c>
      <c r="G51" s="20">
        <f>[1]!MF_dPpipe_atma(Qtest_,wc_,A50,A51,G50,B50,,Dtub_,,gamma_gas_,gamma_oil_,gamma_wat_,Rsb_,$J$10,Pb_,Tres_,Bob_,,,,,,1,B51)</f>
        <v>48.151496779003622</v>
      </c>
      <c r="H51" s="21">
        <f t="shared" si="3"/>
        <v>110.74728042097442</v>
      </c>
      <c r="I51" s="21">
        <f t="shared" si="4"/>
        <v>99.633914716482295</v>
      </c>
      <c r="J51" s="21">
        <f t="shared" si="5"/>
        <v>76.413278732700832</v>
      </c>
      <c r="K51" s="21">
        <f t="shared" si="6"/>
        <v>60.75788362723339</v>
      </c>
      <c r="L51" s="21">
        <f t="shared" si="7"/>
        <v>47.957846727860158</v>
      </c>
    </row>
    <row r="52" spans="1:12" x14ac:dyDescent="0.2">
      <c r="A52" s="5">
        <f t="shared" si="1"/>
        <v>1900</v>
      </c>
      <c r="B52" s="5">
        <f t="shared" si="2"/>
        <v>115</v>
      </c>
      <c r="C52" s="20">
        <f>[1]!MF_dPpipe_atma(Qtest_,wc_,A51,A52,C51,B51,,Dtub_,,gamma_gas_,gamma_oil_,gamma_wat_,Rsb_,Rp_,Pb_,Tres_,Bob_,,,,,,1,B52)</f>
        <v>120.7189862352481</v>
      </c>
      <c r="D52" s="20">
        <f>[1]!MF_dPpipe_atma(Qtest_,wc_,A51,A52,D51,B51,,Dtub_,,gamma_gas_,gamma_oil_,gamma_wat_,Rsb_,$G$10,Pb_,Tres_,Bob_,,,,,,1,B52)</f>
        <v>108.68416225380818</v>
      </c>
      <c r="E52" s="20">
        <f>[1]!MF_dPpipe_atma(Qtest_,wc_,A51,A52,E51,B51,,Dtub_,,gamma_gas_,gamma_oil_,gamma_wat_,Rsb_,$H$10,Pb_,Tres_,Bob_,,,,,,1,B52)</f>
        <v>82.741054358769247</v>
      </c>
      <c r="F52" s="20">
        <f>[1]!MF_dPpipe_atma(Qtest_,wc_,A51,A52,F51,B51,,Dtub_,,gamma_gas_,gamma_oil_,gamma_wat_,Rsb_,$I$10,Pb_,Tres_,Bob_,,,,,,1,B52)</f>
        <v>64.83731322754214</v>
      </c>
      <c r="G52" s="20">
        <f>[1]!MF_dPpipe_atma(Qtest_,wc_,A51,A52,G51,B51,,Dtub_,,gamma_gas_,gamma_oil_,gamma_wat_,Rsb_,$J$10,Pb_,Tres_,Bob_,,,,,,1,B52)</f>
        <v>50.068018821615475</v>
      </c>
      <c r="H52" s="21">
        <f t="shared" si="3"/>
        <v>117.0518510035205</v>
      </c>
      <c r="I52" s="21">
        <f t="shared" si="4"/>
        <v>105.33367464456549</v>
      </c>
      <c r="J52" s="21">
        <f t="shared" si="5"/>
        <v>80.775570765443575</v>
      </c>
      <c r="K52" s="21">
        <f t="shared" si="6"/>
        <v>64.06637014536507</v>
      </c>
      <c r="L52" s="21">
        <f t="shared" si="7"/>
        <v>49.863671306952448</v>
      </c>
    </row>
    <row r="53" spans="1:12" x14ac:dyDescent="0.2">
      <c r="A53" s="5">
        <f t="shared" si="1"/>
        <v>2000</v>
      </c>
      <c r="B53" s="5">
        <v>120</v>
      </c>
      <c r="C53" s="20">
        <f>[1]!MF_dPpipe_atma(Qtest_,wc_,A52,A53,C52,B52,,Dtub_,,gamma_gas_,gamma_oil_,gamma_wat_,Rsb_,Rp_,Pb_,Tres_,Bob_,,,,,,1,B53)</f>
        <v>127.2040807781237</v>
      </c>
      <c r="D53" s="20">
        <f>[1]!MF_dPpipe_atma(Qtest_,wc_,A52,A53,D52,B52,,Dtub_,,gamma_gas_,gamma_oil_,gamma_wat_,Rsb_,$G$10,Pb_,Tres_,Bob_,,,,,,1,B53)</f>
        <v>114.627440417036</v>
      </c>
      <c r="E53" s="20">
        <f>[1]!MF_dPpipe_atma(Qtest_,wc_,A52,A53,E52,B52,,Dtub_,,gamma_gas_,gamma_oil_,gamma_wat_,Rsb_,$H$10,Pb_,Tres_,Bob_,,,,,,1,B53)</f>
        <v>87.329658554242513</v>
      </c>
      <c r="F53" s="20">
        <f>[1]!MF_dPpipe_atma(Qtest_,wc_,A52,A53,F52,B52,,Dtub_,,gamma_gas_,gamma_oil_,gamma_wat_,Rsb_,$I$10,Pb_,Tres_,Bob_,,,,,,1,B53)</f>
        <v>68.327567848331242</v>
      </c>
      <c r="G53" s="20">
        <f>[1]!MF_dPpipe_atma(Qtest_,wc_,A52,A53,G52,B52,,Dtub_,,gamma_gas_,gamma_oil_,gamma_wat_,Rsb_,$J$10,Pb_,Tres_,Bob_,,,,,,1,B53)</f>
        <v>52.020275194871694</v>
      </c>
      <c r="H53" s="21">
        <f>Pipe_Pressure_Drop_ANDREW(Dtub_/1000,A53-A52,90,0.00016,H52,B52,B53,Qtest_,wc_/100,gamma_oil_,gamma_gas_,Rp_,,,,,Rsb_,Pb_,Bob_,1)</f>
        <v>123.44344900220759</v>
      </c>
      <c r="I53" s="21">
        <f t="shared" si="4"/>
        <v>111.12842353354831</v>
      </c>
      <c r="J53" s="21">
        <f t="shared" si="5"/>
        <v>85.233929356968332</v>
      </c>
      <c r="K53" s="21">
        <f t="shared" si="6"/>
        <v>67.454534759846837</v>
      </c>
      <c r="L53" s="21">
        <f t="shared" si="7"/>
        <v>51.806114313637103</v>
      </c>
    </row>
    <row r="54" spans="1:12" x14ac:dyDescent="0.2">
      <c r="C54" s="20">
        <f>[1]!MF_dPpipe_atma(Qtest_,wc_,A33,A53,C33,B33,,Dtub_,,gamma_gas_,gamma_oil_,gamma_wat_,Rsb_,Rp_,Pb_,Tres_,Bob_,,,,,,1,B53)</f>
        <v>127.20408881062515</v>
      </c>
    </row>
  </sheetData>
  <mergeCells count="3">
    <mergeCell ref="C32:G32"/>
    <mergeCell ref="H32:L32"/>
    <mergeCell ref="M32:Q3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18</vt:i4>
      </vt:variant>
    </vt:vector>
  </HeadingPairs>
  <TitlesOfParts>
    <vt:vector size="19" baseType="lpstr">
      <vt:lpstr>Лист2</vt:lpstr>
      <vt:lpstr>Bob_</vt:lpstr>
      <vt:lpstr>Dtub_</vt:lpstr>
      <vt:lpstr>Лист2!gamma_gas_</vt:lpstr>
      <vt:lpstr>Лист2!gamma_oil_</vt:lpstr>
      <vt:lpstr>gamma_wat_</vt:lpstr>
      <vt:lpstr>Hmes_</vt:lpstr>
      <vt:lpstr>N</vt:lpstr>
      <vt:lpstr>N_</vt:lpstr>
      <vt:lpstr>Pb_</vt:lpstr>
      <vt:lpstr>Pbuf_</vt:lpstr>
      <vt:lpstr>Pres_</vt:lpstr>
      <vt:lpstr>Qtest_</vt:lpstr>
      <vt:lpstr>Rp_</vt:lpstr>
      <vt:lpstr>Лист2!Rsb_</vt:lpstr>
      <vt:lpstr>Лист2!Tgrad</vt:lpstr>
      <vt:lpstr>Tgrad_</vt:lpstr>
      <vt:lpstr>Tres_</vt:lpstr>
      <vt:lpstr>wc_</vt:lpstr>
    </vt:vector>
  </TitlesOfParts>
  <Company>NGT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TopolnikovAS</dc:creator>
  <cp:lastModifiedBy>Киян Артём</cp:lastModifiedBy>
  <cp:lastPrinted>2009-03-13T11:31:57Z</cp:lastPrinted>
  <dcterms:created xsi:type="dcterms:W3CDTF">2008-08-05T10:28:29Z</dcterms:created>
  <dcterms:modified xsi:type="dcterms:W3CDTF">2018-10-18T08:37:35Z</dcterms:modified>
</cp:coreProperties>
</file>