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_covid_19\data\phe\"/>
    </mc:Choice>
  </mc:AlternateContent>
  <xr:revisionPtr revIDLastSave="0" documentId="13_ncr:1_{4B6CD03E-338D-4146-A927-CDD2F2C50A8E}" xr6:coauthVersionLast="45" xr6:coauthVersionMax="45" xr10:uidLastSave="{00000000-0000-0000-0000-000000000000}"/>
  <bookViews>
    <workbookView xWindow="-120" yWindow="-120" windowWidth="29040" windowHeight="16440" activeTab="2" xr2:uid="{4FDBA1C6-DBB4-4781-8CD2-40EB46E31092}"/>
  </bookViews>
  <sheets>
    <sheet name="population" sheetId="2" r:id="rId1"/>
    <sheet name="mortality" sheetId="5" r:id="rId2"/>
    <sheet name="work" sheetId="1" r:id="rId3"/>
    <sheet name="all ages" sheetId="3" r:id="rId4"/>
    <sheet name="old + young" sheetId="4" r:id="rId5"/>
    <sheet name="old + young sept onwards" sheetId="7" r:id="rId6"/>
    <sheet name="old + young sept onwards #2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K22" i="1" l="1"/>
  <c r="AJ22" i="1"/>
  <c r="AI22" i="1"/>
  <c r="AH22" i="1"/>
  <c r="AG22" i="1"/>
  <c r="AK21" i="1"/>
  <c r="AJ21" i="1"/>
  <c r="AI21" i="1"/>
  <c r="AH21" i="1"/>
  <c r="AG21" i="1"/>
  <c r="AK20" i="1"/>
  <c r="AJ20" i="1"/>
  <c r="AI20" i="1"/>
  <c r="AH20" i="1"/>
  <c r="AG20" i="1"/>
  <c r="AK19" i="1"/>
  <c r="AJ19" i="1"/>
  <c r="AI19" i="1"/>
  <c r="AH19" i="1"/>
  <c r="AG19" i="1"/>
  <c r="AK18" i="1"/>
  <c r="AJ18" i="1"/>
  <c r="AI18" i="1"/>
  <c r="AH18" i="1"/>
  <c r="AG18" i="1"/>
  <c r="AK17" i="1"/>
  <c r="AJ17" i="1"/>
  <c r="AI17" i="1"/>
  <c r="AH17" i="1"/>
  <c r="AG17" i="1"/>
  <c r="AK16" i="1"/>
  <c r="AJ16" i="1"/>
  <c r="AI16" i="1"/>
  <c r="AH16" i="1"/>
  <c r="AG16" i="1"/>
  <c r="AK15" i="1"/>
  <c r="AJ15" i="1"/>
  <c r="AI15" i="1"/>
  <c r="AH15" i="1"/>
  <c r="AG15" i="1"/>
  <c r="AK14" i="1"/>
  <c r="AJ14" i="1"/>
  <c r="AI14" i="1"/>
  <c r="AH14" i="1"/>
  <c r="AG14" i="1"/>
  <c r="AK13" i="1"/>
  <c r="AJ13" i="1"/>
  <c r="AI13" i="1"/>
  <c r="AH13" i="1"/>
  <c r="AG13" i="1"/>
  <c r="AK12" i="1"/>
  <c r="AJ12" i="1"/>
  <c r="AI12" i="1"/>
  <c r="AH12" i="1"/>
  <c r="AG12" i="1"/>
  <c r="AK11" i="1"/>
  <c r="AJ11" i="1"/>
  <c r="AI11" i="1"/>
  <c r="AH11" i="1"/>
  <c r="AG11" i="1"/>
  <c r="AK10" i="1"/>
  <c r="AJ10" i="1"/>
  <c r="AI10" i="1"/>
  <c r="AH10" i="1"/>
  <c r="AG10" i="1"/>
  <c r="AK9" i="1"/>
  <c r="AJ9" i="1"/>
  <c r="AI9" i="1"/>
  <c r="AH9" i="1"/>
  <c r="AG9" i="1"/>
  <c r="AK8" i="1"/>
  <c r="AJ8" i="1"/>
  <c r="AI8" i="1"/>
  <c r="AH8" i="1"/>
  <c r="AG8" i="1"/>
  <c r="AK7" i="1"/>
  <c r="AJ7" i="1"/>
  <c r="AI7" i="1"/>
  <c r="AH7" i="1"/>
  <c r="AG7" i="1"/>
  <c r="AK6" i="1"/>
  <c r="AJ6" i="1"/>
  <c r="AI6" i="1"/>
  <c r="AH6" i="1"/>
  <c r="AG6" i="1"/>
  <c r="AK5" i="1"/>
  <c r="AJ5" i="1"/>
  <c r="AI5" i="1"/>
  <c r="AH5" i="1"/>
  <c r="AG5" i="1"/>
  <c r="AK4" i="1"/>
  <c r="AJ4" i="1"/>
  <c r="AI4" i="1"/>
  <c r="AH4" i="1"/>
  <c r="AG4" i="1"/>
  <c r="AK3" i="1"/>
  <c r="AJ3" i="1"/>
  <c r="AI3" i="1"/>
  <c r="AH3" i="1"/>
  <c r="AG3" i="1"/>
  <c r="H8" i="5"/>
  <c r="AK25" i="1" s="1"/>
  <c r="H6" i="5"/>
  <c r="AI25" i="1" s="1"/>
  <c r="H5" i="5"/>
  <c r="AH25" i="1" s="1"/>
  <c r="C68" i="5"/>
  <c r="C67" i="5"/>
  <c r="C66" i="5"/>
  <c r="C65" i="5"/>
  <c r="C64" i="5"/>
  <c r="H7" i="5" s="1"/>
  <c r="AJ25" i="1" s="1"/>
  <c r="C63" i="5"/>
  <c r="C62" i="5"/>
  <c r="C61" i="5"/>
  <c r="C60" i="5"/>
  <c r="C58" i="5"/>
  <c r="C57" i="5"/>
  <c r="C56" i="5"/>
  <c r="C55" i="5"/>
  <c r="C54" i="5"/>
  <c r="C53" i="5"/>
  <c r="C52" i="5"/>
  <c r="C51" i="5"/>
  <c r="C50" i="5"/>
  <c r="C48" i="5"/>
  <c r="C47" i="5"/>
  <c r="C46" i="5"/>
  <c r="C45" i="5"/>
  <c r="C44" i="5"/>
  <c r="C43" i="5"/>
  <c r="C42" i="5"/>
  <c r="C41" i="5"/>
  <c r="C40" i="5"/>
  <c r="C38" i="5"/>
  <c r="C37" i="5"/>
  <c r="C36" i="5"/>
  <c r="C35" i="5"/>
  <c r="C34" i="5"/>
  <c r="C33" i="5"/>
  <c r="C32" i="5"/>
  <c r="C31" i="5"/>
  <c r="C30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H4" i="5" s="1"/>
  <c r="AG25" i="1" s="1"/>
  <c r="C13" i="5"/>
  <c r="E2" i="5"/>
  <c r="K3" i="1" l="1"/>
  <c r="AE3" i="1" s="1"/>
  <c r="B17" i="2"/>
  <c r="Q22" i="1"/>
  <c r="P22" i="1"/>
  <c r="O22" i="1"/>
  <c r="N22" i="1"/>
  <c r="M22" i="1"/>
  <c r="L22" i="1"/>
  <c r="AF22" i="1" s="1"/>
  <c r="K22" i="1"/>
  <c r="AE22" i="1" s="1"/>
  <c r="Q21" i="1"/>
  <c r="P21" i="1"/>
  <c r="O21" i="1"/>
  <c r="N21" i="1"/>
  <c r="M21" i="1"/>
  <c r="L21" i="1"/>
  <c r="AF21" i="1" s="1"/>
  <c r="K21" i="1"/>
  <c r="AE21" i="1" s="1"/>
  <c r="Q20" i="1"/>
  <c r="P20" i="1"/>
  <c r="O20" i="1"/>
  <c r="N20" i="1"/>
  <c r="M20" i="1"/>
  <c r="L20" i="1"/>
  <c r="AF20" i="1" s="1"/>
  <c r="K20" i="1"/>
  <c r="AE20" i="1" s="1"/>
  <c r="Q19" i="1"/>
  <c r="P19" i="1"/>
  <c r="O19" i="1"/>
  <c r="N19" i="1"/>
  <c r="M19" i="1"/>
  <c r="L19" i="1"/>
  <c r="AF19" i="1" s="1"/>
  <c r="K19" i="1"/>
  <c r="AE19" i="1" s="1"/>
  <c r="Q18" i="1"/>
  <c r="P18" i="1"/>
  <c r="O18" i="1"/>
  <c r="N18" i="1"/>
  <c r="M18" i="1"/>
  <c r="L18" i="1"/>
  <c r="AF18" i="1" s="1"/>
  <c r="K18" i="1"/>
  <c r="AE18" i="1" s="1"/>
  <c r="Q17" i="1"/>
  <c r="P17" i="1"/>
  <c r="O17" i="1"/>
  <c r="N17" i="1"/>
  <c r="M17" i="1"/>
  <c r="L17" i="1"/>
  <c r="AF17" i="1" s="1"/>
  <c r="K17" i="1"/>
  <c r="AE17" i="1" s="1"/>
  <c r="Q16" i="1"/>
  <c r="P16" i="1"/>
  <c r="O16" i="1"/>
  <c r="N16" i="1"/>
  <c r="M16" i="1"/>
  <c r="L16" i="1"/>
  <c r="AF16" i="1" s="1"/>
  <c r="K16" i="1"/>
  <c r="AE16" i="1" s="1"/>
  <c r="Q15" i="1"/>
  <c r="P15" i="1"/>
  <c r="O15" i="1"/>
  <c r="N15" i="1"/>
  <c r="M15" i="1"/>
  <c r="L15" i="1"/>
  <c r="AF15" i="1" s="1"/>
  <c r="K15" i="1"/>
  <c r="AE15" i="1" s="1"/>
  <c r="Q14" i="1"/>
  <c r="P14" i="1"/>
  <c r="O14" i="1"/>
  <c r="N14" i="1"/>
  <c r="M14" i="1"/>
  <c r="L14" i="1"/>
  <c r="AF14" i="1" s="1"/>
  <c r="K14" i="1"/>
  <c r="AE14" i="1" s="1"/>
  <c r="Q13" i="1"/>
  <c r="P13" i="1"/>
  <c r="O13" i="1"/>
  <c r="N13" i="1"/>
  <c r="M13" i="1"/>
  <c r="L13" i="1"/>
  <c r="AF13" i="1" s="1"/>
  <c r="K13" i="1"/>
  <c r="AE13" i="1" s="1"/>
  <c r="Q12" i="1"/>
  <c r="P12" i="1"/>
  <c r="O12" i="1"/>
  <c r="N12" i="1"/>
  <c r="M12" i="1"/>
  <c r="L12" i="1"/>
  <c r="AF12" i="1" s="1"/>
  <c r="K12" i="1"/>
  <c r="AE12" i="1" s="1"/>
  <c r="Q11" i="1"/>
  <c r="P11" i="1"/>
  <c r="O11" i="1"/>
  <c r="N11" i="1"/>
  <c r="M11" i="1"/>
  <c r="L11" i="1"/>
  <c r="AF11" i="1" s="1"/>
  <c r="K11" i="1"/>
  <c r="AE11" i="1" s="1"/>
  <c r="Q10" i="1"/>
  <c r="P10" i="1"/>
  <c r="AM10" i="1" s="1"/>
  <c r="O10" i="1"/>
  <c r="N10" i="1"/>
  <c r="M10" i="1"/>
  <c r="L10" i="1"/>
  <c r="AF10" i="1" s="1"/>
  <c r="K10" i="1"/>
  <c r="AE10" i="1" s="1"/>
  <c r="Q9" i="1"/>
  <c r="P9" i="1"/>
  <c r="O9" i="1"/>
  <c r="N9" i="1"/>
  <c r="M9" i="1"/>
  <c r="L9" i="1"/>
  <c r="AF9" i="1" s="1"/>
  <c r="K9" i="1"/>
  <c r="AE9" i="1" s="1"/>
  <c r="Q8" i="1"/>
  <c r="P8" i="1"/>
  <c r="O8" i="1"/>
  <c r="N8" i="1"/>
  <c r="M8" i="1"/>
  <c r="L8" i="1"/>
  <c r="AF8" i="1" s="1"/>
  <c r="K8" i="1"/>
  <c r="AE8" i="1" s="1"/>
  <c r="Q7" i="1"/>
  <c r="P7" i="1"/>
  <c r="O7" i="1"/>
  <c r="N7" i="1"/>
  <c r="M7" i="1"/>
  <c r="L7" i="1"/>
  <c r="AF7" i="1" s="1"/>
  <c r="K7" i="1"/>
  <c r="AE7" i="1" s="1"/>
  <c r="Q6" i="1"/>
  <c r="P6" i="1"/>
  <c r="AM6" i="1" s="1"/>
  <c r="O6" i="1"/>
  <c r="N6" i="1"/>
  <c r="M6" i="1"/>
  <c r="L6" i="1"/>
  <c r="AF6" i="1" s="1"/>
  <c r="K6" i="1"/>
  <c r="AE6" i="1" s="1"/>
  <c r="Q5" i="1"/>
  <c r="P5" i="1"/>
  <c r="O5" i="1"/>
  <c r="N5" i="1"/>
  <c r="M5" i="1"/>
  <c r="L5" i="1"/>
  <c r="AF5" i="1" s="1"/>
  <c r="K5" i="1"/>
  <c r="Q4" i="1"/>
  <c r="P4" i="1"/>
  <c r="O4" i="1"/>
  <c r="N4" i="1"/>
  <c r="M4" i="1"/>
  <c r="L4" i="1"/>
  <c r="AF4" i="1" s="1"/>
  <c r="K4" i="1"/>
  <c r="AE4" i="1" s="1"/>
  <c r="Q3" i="1"/>
  <c r="P3" i="1"/>
  <c r="O3" i="1"/>
  <c r="N3" i="1"/>
  <c r="M3" i="1"/>
  <c r="L3" i="1"/>
  <c r="AF3" i="1" s="1"/>
  <c r="B15" i="2"/>
  <c r="B14" i="2"/>
  <c r="B13" i="2"/>
  <c r="B12" i="2"/>
  <c r="B11" i="2"/>
  <c r="B10" i="2"/>
  <c r="B9" i="2"/>
  <c r="B8" i="2"/>
  <c r="A21" i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R5" i="1" l="1"/>
  <c r="AN3" i="1"/>
  <c r="AN7" i="1"/>
  <c r="AM7" i="1"/>
  <c r="AM11" i="1"/>
  <c r="AM14" i="1"/>
  <c r="AM18" i="1"/>
  <c r="AM22" i="1"/>
  <c r="AE5" i="1"/>
  <c r="AL5" i="1" s="1"/>
  <c r="AM4" i="1"/>
  <c r="AM3" i="1"/>
  <c r="AM15" i="1"/>
  <c r="AM19" i="1"/>
  <c r="AM8" i="1"/>
  <c r="AM12" i="1"/>
  <c r="AM16" i="1"/>
  <c r="AM20" i="1"/>
  <c r="AM5" i="1"/>
  <c r="AM9" i="1"/>
  <c r="AM13" i="1"/>
  <c r="AM17" i="1"/>
  <c r="AM21" i="1"/>
  <c r="AL6" i="1"/>
  <c r="AN11" i="1"/>
  <c r="AN15" i="1"/>
  <c r="AN19" i="1"/>
  <c r="AN10" i="1"/>
  <c r="AN14" i="1"/>
  <c r="AN18" i="1"/>
  <c r="AN4" i="1"/>
  <c r="AN8" i="1"/>
  <c r="AN12" i="1"/>
  <c r="AN16" i="1"/>
  <c r="AN20" i="1"/>
  <c r="AN9" i="1"/>
  <c r="AN13" i="1"/>
  <c r="AO13" i="1" s="1"/>
  <c r="AN17" i="1"/>
  <c r="AN21" i="1"/>
  <c r="AN22" i="1"/>
  <c r="AL4" i="1"/>
  <c r="AL9" i="1"/>
  <c r="AL13" i="1"/>
  <c r="AL17" i="1"/>
  <c r="AL21" i="1"/>
  <c r="AL10" i="1"/>
  <c r="AL14" i="1"/>
  <c r="AL18" i="1"/>
  <c r="AL22" i="1"/>
  <c r="AN6" i="1"/>
  <c r="AO6" i="1" s="1"/>
  <c r="AL3" i="1"/>
  <c r="AL7" i="1"/>
  <c r="AL11" i="1"/>
  <c r="AL15" i="1"/>
  <c r="AL19" i="1"/>
  <c r="AL8" i="1"/>
  <c r="AL12" i="1"/>
  <c r="AL16" i="1"/>
  <c r="AL20" i="1"/>
  <c r="AB5" i="1"/>
  <c r="AC5" i="1"/>
  <c r="R4" i="1"/>
  <c r="R6" i="1"/>
  <c r="R7" i="1"/>
  <c r="R8" i="1"/>
  <c r="R9" i="1"/>
  <c r="R10" i="1"/>
  <c r="R11" i="1"/>
  <c r="R12" i="1"/>
  <c r="R13" i="1"/>
  <c r="R15" i="1"/>
  <c r="R16" i="1"/>
  <c r="R17" i="1"/>
  <c r="R19" i="1"/>
  <c r="R20" i="1"/>
  <c r="V21" i="1"/>
  <c r="Z6" i="1"/>
  <c r="Y16" i="1"/>
  <c r="R3" i="1"/>
  <c r="R14" i="1"/>
  <c r="R18" i="1"/>
  <c r="R21" i="1"/>
  <c r="R22" i="1"/>
  <c r="Z9" i="1"/>
  <c r="U12" i="1"/>
  <c r="T19" i="1"/>
  <c r="Z14" i="1"/>
  <c r="Y4" i="1"/>
  <c r="Y5" i="1"/>
  <c r="W6" i="1"/>
  <c r="X8" i="1"/>
  <c r="Y8" i="1"/>
  <c r="W11" i="1"/>
  <c r="X12" i="1"/>
  <c r="Y12" i="1"/>
  <c r="Z13" i="1"/>
  <c r="W15" i="1"/>
  <c r="X16" i="1"/>
  <c r="Y17" i="1"/>
  <c r="W18" i="1"/>
  <c r="X19" i="1"/>
  <c r="Y20" i="1"/>
  <c r="Y21" i="1"/>
  <c r="W22" i="1"/>
  <c r="V5" i="1"/>
  <c r="W14" i="1"/>
  <c r="Z18" i="1"/>
  <c r="Z22" i="1"/>
  <c r="X4" i="1"/>
  <c r="Z5" i="1"/>
  <c r="T7" i="1"/>
  <c r="V9" i="1"/>
  <c r="X11" i="1"/>
  <c r="Y13" i="1"/>
  <c r="Z17" i="1"/>
  <c r="W19" i="1"/>
  <c r="X20" i="1"/>
  <c r="Z21" i="1"/>
  <c r="Z10" i="1"/>
  <c r="X7" i="1"/>
  <c r="X3" i="1"/>
  <c r="W3" i="1"/>
  <c r="W10" i="1"/>
  <c r="V17" i="1"/>
  <c r="W7" i="1"/>
  <c r="U4" i="1"/>
  <c r="T11" i="1"/>
  <c r="V13" i="1"/>
  <c r="X15" i="1"/>
  <c r="U20" i="1"/>
  <c r="U8" i="1"/>
  <c r="T15" i="1"/>
  <c r="Y9" i="1"/>
  <c r="U16" i="1"/>
  <c r="T3" i="1"/>
  <c r="V4" i="1"/>
  <c r="Z4" i="1"/>
  <c r="W5" i="1"/>
  <c r="T6" i="1"/>
  <c r="X6" i="1"/>
  <c r="U7" i="1"/>
  <c r="Y7" i="1"/>
  <c r="V8" i="1"/>
  <c r="Z8" i="1"/>
  <c r="W9" i="1"/>
  <c r="T10" i="1"/>
  <c r="X10" i="1"/>
  <c r="U11" i="1"/>
  <c r="Y11" i="1"/>
  <c r="V12" i="1"/>
  <c r="Z12" i="1"/>
  <c r="W13" i="1"/>
  <c r="T14" i="1"/>
  <c r="X14" i="1"/>
  <c r="U15" i="1"/>
  <c r="Y15" i="1"/>
  <c r="V16" i="1"/>
  <c r="Z16" i="1"/>
  <c r="W17" i="1"/>
  <c r="T18" i="1"/>
  <c r="X18" i="1"/>
  <c r="U19" i="1"/>
  <c r="Y19" i="1"/>
  <c r="V20" i="1"/>
  <c r="Z20" i="1"/>
  <c r="W21" i="1"/>
  <c r="T22" i="1"/>
  <c r="X22" i="1"/>
  <c r="W4" i="1"/>
  <c r="X5" i="1"/>
  <c r="Y6" i="1"/>
  <c r="Z7" i="1"/>
  <c r="T9" i="1"/>
  <c r="U10" i="1"/>
  <c r="V11" i="1"/>
  <c r="W12" i="1"/>
  <c r="T13" i="1"/>
  <c r="X13" i="1"/>
  <c r="U14" i="1"/>
  <c r="Y14" i="1"/>
  <c r="V15" i="1"/>
  <c r="Z15" i="1"/>
  <c r="W16" i="1"/>
  <c r="T17" i="1"/>
  <c r="X17" i="1"/>
  <c r="U18" i="1"/>
  <c r="Y18" i="1"/>
  <c r="V19" i="1"/>
  <c r="Z19" i="1"/>
  <c r="W20" i="1"/>
  <c r="T21" i="1"/>
  <c r="X21" i="1"/>
  <c r="U22" i="1"/>
  <c r="Y22" i="1"/>
  <c r="T5" i="1"/>
  <c r="U6" i="1"/>
  <c r="V7" i="1"/>
  <c r="W8" i="1"/>
  <c r="X9" i="1"/>
  <c r="Y10" i="1"/>
  <c r="Z11" i="1"/>
  <c r="T4" i="1"/>
  <c r="U5" i="1"/>
  <c r="V6" i="1"/>
  <c r="T8" i="1"/>
  <c r="AA8" i="1" s="1"/>
  <c r="U9" i="1"/>
  <c r="V10" i="1"/>
  <c r="T12" i="1"/>
  <c r="U13" i="1"/>
  <c r="V14" i="1"/>
  <c r="T16" i="1"/>
  <c r="U17" i="1"/>
  <c r="V18" i="1"/>
  <c r="T20" i="1"/>
  <c r="U21" i="1"/>
  <c r="V22" i="1"/>
  <c r="U3" i="1"/>
  <c r="Y3" i="1"/>
  <c r="Z3" i="1"/>
  <c r="V3" i="1"/>
  <c r="AA18" i="1" l="1"/>
  <c r="AA16" i="1"/>
  <c r="AA12" i="1"/>
  <c r="AA15" i="1"/>
  <c r="AO18" i="1"/>
  <c r="AO15" i="1"/>
  <c r="AA17" i="1"/>
  <c r="AA5" i="1"/>
  <c r="AA21" i="1"/>
  <c r="AA22" i="1"/>
  <c r="AA6" i="1"/>
  <c r="AA3" i="1"/>
  <c r="AA11" i="1"/>
  <c r="AA7" i="1"/>
  <c r="AO22" i="1"/>
  <c r="AO9" i="1"/>
  <c r="AO12" i="1"/>
  <c r="AO14" i="1"/>
  <c r="AO11" i="1"/>
  <c r="AA20" i="1"/>
  <c r="AA4" i="1"/>
  <c r="AA10" i="1"/>
  <c r="AA19" i="1"/>
  <c r="AO21" i="1"/>
  <c r="AN5" i="1"/>
  <c r="AO5" i="1" s="1"/>
  <c r="AO8" i="1"/>
  <c r="AO10" i="1"/>
  <c r="AO7" i="1"/>
  <c r="AO16" i="1"/>
  <c r="AA13" i="1"/>
  <c r="AA9" i="1"/>
  <c r="AA14" i="1"/>
  <c r="AO17" i="1"/>
  <c r="AO20" i="1"/>
  <c r="AO4" i="1"/>
  <c r="AO19" i="1"/>
  <c r="AO3" i="1"/>
  <c r="AC3" i="1"/>
  <c r="AB3" i="1"/>
  <c r="AC20" i="1"/>
  <c r="AB20" i="1"/>
  <c r="AB15" i="1"/>
  <c r="AC15" i="1"/>
  <c r="AB10" i="1"/>
  <c r="AC10" i="1"/>
  <c r="AC6" i="1"/>
  <c r="AB6" i="1"/>
  <c r="AB13" i="1"/>
  <c r="AC13" i="1"/>
  <c r="AB9" i="1"/>
  <c r="AC9" i="1"/>
  <c r="AB21" i="1"/>
  <c r="AC21" i="1"/>
  <c r="AC19" i="1"/>
  <c r="AB19" i="1"/>
  <c r="AC4" i="1"/>
  <c r="AB4" i="1"/>
  <c r="AB18" i="1"/>
  <c r="AC18" i="1"/>
  <c r="AB17" i="1"/>
  <c r="AC17" i="1"/>
  <c r="AC12" i="1"/>
  <c r="AB12" i="1"/>
  <c r="AC8" i="1"/>
  <c r="AB8" i="1"/>
  <c r="AC14" i="1"/>
  <c r="AB14" i="1"/>
  <c r="AC16" i="1"/>
  <c r="AB16" i="1"/>
  <c r="AC11" i="1"/>
  <c r="AB11" i="1"/>
  <c r="AB7" i="1"/>
  <c r="AC7" i="1"/>
  <c r="AC22" i="1"/>
  <c r="AB22" i="1"/>
</calcChain>
</file>

<file path=xl/sharedStrings.xml><?xml version="1.0" encoding="utf-8"?>
<sst xmlns="http://schemas.openxmlformats.org/spreadsheetml/2006/main" count="106" uniqueCount="47">
  <si>
    <t>0 to 4</t>
  </si>
  <si>
    <t>5 to 14</t>
  </si>
  <si>
    <t>15 to 44</t>
  </si>
  <si>
    <t>45 to 64</t>
  </si>
  <si>
    <t>65 to 74</t>
  </si>
  <si>
    <t>75 to 84</t>
  </si>
  <si>
    <t xml:space="preserve">85+ </t>
  </si>
  <si>
    <t>WK</t>
  </si>
  <si>
    <t>Name</t>
  </si>
  <si>
    <t>All ages</t>
  </si>
  <si>
    <t>90+</t>
  </si>
  <si>
    <t>UNITED KINGDOM</t>
  </si>
  <si>
    <t>GREAT BRITAIN</t>
  </si>
  <si>
    <t>ENGLAND AND WALES</t>
  </si>
  <si>
    <t>ENGLAND</t>
  </si>
  <si>
    <t>TOTAL</t>
  </si>
  <si>
    <t>Weekly hospital admission rate by age group</t>
  </si>
  <si>
    <t>Weekly hospital admissions by age group</t>
  </si>
  <si>
    <t>% of weekly hospital admissions by age group</t>
  </si>
  <si>
    <t>75+</t>
  </si>
  <si>
    <t>Error, 0 = all correct</t>
  </si>
  <si>
    <t>ukmidyearestimates20192020ladcodes.xlsx</t>
  </si>
  <si>
    <t>Source: ONS</t>
  </si>
  <si>
    <t>Weekly_Influenza_and_COVID19_report_data_W47.xlsx</t>
  </si>
  <si>
    <t>Source PHE:</t>
  </si>
  <si>
    <t>&lt;65</t>
  </si>
  <si>
    <t>Subgroup</t>
  </si>
  <si>
    <t>Category</t>
  </si>
  <si>
    <t>Age</t>
  </si>
  <si>
    <t>16-39</t>
  </si>
  <si>
    <t>40-49</t>
  </si>
  <si>
    <t>50-59</t>
  </si>
  <si>
    <t>60-69</t>
  </si>
  <si>
    <t>70-79</t>
  </si>
  <si>
    <t>80+</t>
  </si>
  <si>
    <t>28-day in-hospital mortality (from 1 Sep)</t>
  </si>
  <si>
    <t>Source: ICNARC</t>
  </si>
  <si>
    <t>Table appendix 2020-11-20.xlsx</t>
  </si>
  <si>
    <t>&lt;45</t>
  </si>
  <si>
    <t>median age</t>
  </si>
  <si>
    <t>PHE</t>
  </si>
  <si>
    <t>Interpolated</t>
  </si>
  <si>
    <t>Median</t>
  </si>
  <si>
    <t>MORT</t>
  </si>
  <si>
    <t>Figure 36. SARIWatch-hospagegrp</t>
  </si>
  <si>
    <t>estimated relative hospital mortality by age group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</si>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</sst>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yyyy\-mm\-dd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FFFFF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2" fontId="3" fillId="2" borderId="3" xfId="1" applyNumberFormat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164" fontId="0" fillId="0" borderId="0" xfId="1" applyNumberFormat="1" applyFont="1"/>
    <xf numFmtId="165" fontId="3" fillId="2" borderId="1" xfId="0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9" fontId="3" fillId="2" borderId="2" xfId="2" applyFont="1" applyFill="1" applyBorder="1" applyAlignment="1">
      <alignment horizontal="center" vertical="center"/>
    </xf>
    <xf numFmtId="9" fontId="3" fillId="2" borderId="3" xfId="2" applyFont="1" applyFill="1" applyBorder="1" applyAlignment="1">
      <alignment horizontal="center" vertical="center"/>
    </xf>
    <xf numFmtId="9" fontId="3" fillId="2" borderId="4" xfId="2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9" fillId="0" borderId="0" xfId="3"/>
    <xf numFmtId="0" fontId="10" fillId="0" borderId="0" xfId="3" applyFont="1" applyFill="1"/>
    <xf numFmtId="0" fontId="9" fillId="0" borderId="0" xfId="3" applyFill="1"/>
    <xf numFmtId="0" fontId="9" fillId="0" borderId="0" xfId="4"/>
    <xf numFmtId="166" fontId="9" fillId="0" borderId="0" xfId="4" applyNumberFormat="1"/>
    <xf numFmtId="2" fontId="0" fillId="0" borderId="0" xfId="0" applyNumberFormat="1"/>
    <xf numFmtId="2" fontId="9" fillId="0" borderId="0" xfId="4" applyNumberFormat="1"/>
    <xf numFmtId="165" fontId="3" fillId="0" borderId="1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164" fontId="12" fillId="2" borderId="1" xfId="1" applyNumberFormat="1" applyFont="1" applyFill="1" applyBorder="1" applyAlignment="1">
      <alignment horizontal="center" vertical="center"/>
    </xf>
    <xf numFmtId="0" fontId="9" fillId="0" borderId="0" xfId="4" applyFill="1"/>
    <xf numFmtId="1" fontId="9" fillId="0" borderId="0" xfId="3" applyNumberFormat="1"/>
    <xf numFmtId="1" fontId="9" fillId="0" borderId="0" xfId="4" applyNumberFormat="1"/>
    <xf numFmtId="1" fontId="9" fillId="4" borderId="0" xfId="3" applyNumberFormat="1" applyFill="1"/>
    <xf numFmtId="2" fontId="9" fillId="4" borderId="0" xfId="4" applyNumberFormat="1" applyFill="1"/>
    <xf numFmtId="1" fontId="9" fillId="4" borderId="0" xfId="4" applyNumberFormat="1" applyFill="1"/>
    <xf numFmtId="1" fontId="9" fillId="5" borderId="0" xfId="3" applyNumberFormat="1" applyFill="1"/>
    <xf numFmtId="2" fontId="9" fillId="5" borderId="0" xfId="4" applyNumberFormat="1" applyFill="1"/>
    <xf numFmtId="2" fontId="11" fillId="0" borderId="0" xfId="0" applyNumberFormat="1" applyFont="1"/>
    <xf numFmtId="10" fontId="0" fillId="0" borderId="0" xfId="2" applyNumberFormat="1" applyFont="1"/>
    <xf numFmtId="10" fontId="11" fillId="0" borderId="0" xfId="2" applyNumberFormat="1" applyFont="1"/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4" fillId="3" borderId="3" xfId="0" applyFont="1" applyFill="1" applyBorder="1" applyAlignment="1">
      <alignment horizontal="center" vertical="center"/>
    </xf>
    <xf numFmtId="0" fontId="0" fillId="0" borderId="9" xfId="0" applyBorder="1" applyAlignment="1"/>
  </cellXfs>
  <cellStyles count="5">
    <cellStyle name="Comma" xfId="1" builtinId="3"/>
    <cellStyle name="Normal" xfId="0" builtinId="0"/>
    <cellStyle name="Normal 2" xfId="4" xr:uid="{0B39F32D-3AD0-4F17-BD2F-CA6FDCB8BBA6}"/>
    <cellStyle name="Normal 3" xfId="3" xr:uid="{84E30385-F497-4206-8C8C-6C5493B6F0E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Approximate Mortality in ICU by Age</a:t>
            </a:r>
          </a:p>
          <a:p>
            <a:pPr>
              <a:defRPr/>
            </a:pPr>
            <a:r>
              <a:rPr lang="en-GB"/>
              <a:t>Linear Interpolation of ICNARC figures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mortality!$B$12:$B$69</c:f>
              <c:numCache>
                <c:formatCode>0</c:formatCode>
                <c:ptCount val="58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</c:numCache>
            </c:numRef>
          </c:cat>
          <c:val>
            <c:numRef>
              <c:f>mortality!$C$12:$C$69</c:f>
              <c:numCache>
                <c:formatCode>0.00</c:formatCode>
                <c:ptCount val="58"/>
                <c:pt idx="0">
                  <c:v>9.8367538452148438</c:v>
                </c:pt>
                <c:pt idx="1">
                  <c:v>10.207391626694623</c:v>
                </c:pt>
                <c:pt idx="2">
                  <c:v>10.578029408174402</c:v>
                </c:pt>
                <c:pt idx="3">
                  <c:v>10.948667189654183</c:v>
                </c:pt>
                <c:pt idx="4">
                  <c:v>11.319304971133962</c:v>
                </c:pt>
                <c:pt idx="5">
                  <c:v>11.68994275261374</c:v>
                </c:pt>
                <c:pt idx="6">
                  <c:v>12.060580534093521</c:v>
                </c:pt>
                <c:pt idx="7">
                  <c:v>12.4312183155733</c:v>
                </c:pt>
                <c:pt idx="8">
                  <c:v>12.801856097053079</c:v>
                </c:pt>
                <c:pt idx="9">
                  <c:v>13.172493878532858</c:v>
                </c:pt>
                <c:pt idx="10">
                  <c:v>13.543131660012637</c:v>
                </c:pt>
                <c:pt idx="11">
                  <c:v>13.913769441492418</c:v>
                </c:pt>
                <c:pt idx="12">
                  <c:v>14.284407222972197</c:v>
                </c:pt>
                <c:pt idx="13">
                  <c:v>14.655045004451976</c:v>
                </c:pt>
                <c:pt idx="14">
                  <c:v>15.025682785931757</c:v>
                </c:pt>
                <c:pt idx="15">
                  <c:v>15.396320567411536</c:v>
                </c:pt>
                <c:pt idx="16">
                  <c:v>15.766958348891315</c:v>
                </c:pt>
                <c:pt idx="17">
                  <c:v>16.137596130371094</c:v>
                </c:pt>
                <c:pt idx="18">
                  <c:v>16.512052154541017</c:v>
                </c:pt>
                <c:pt idx="19">
                  <c:v>16.886508178710937</c:v>
                </c:pt>
                <c:pt idx="20">
                  <c:v>17.26096420288086</c:v>
                </c:pt>
                <c:pt idx="21">
                  <c:v>17.63542022705078</c:v>
                </c:pt>
                <c:pt idx="22">
                  <c:v>18.009876251220703</c:v>
                </c:pt>
                <c:pt idx="23">
                  <c:v>18.384332275390626</c:v>
                </c:pt>
                <c:pt idx="24">
                  <c:v>18.758788299560546</c:v>
                </c:pt>
                <c:pt idx="25">
                  <c:v>19.133244323730469</c:v>
                </c:pt>
                <c:pt idx="26">
                  <c:v>19.507700347900389</c:v>
                </c:pt>
                <c:pt idx="27">
                  <c:v>19.882156372070313</c:v>
                </c:pt>
                <c:pt idx="28">
                  <c:v>21.90240478515625</c:v>
                </c:pt>
                <c:pt idx="29">
                  <c:v>23.922653198242188</c:v>
                </c:pt>
                <c:pt idx="30">
                  <c:v>25.942901611328125</c:v>
                </c:pt>
                <c:pt idx="31">
                  <c:v>27.963150024414063</c:v>
                </c:pt>
                <c:pt idx="32">
                  <c:v>29.9833984375</c:v>
                </c:pt>
                <c:pt idx="33">
                  <c:v>32.003646850585938</c:v>
                </c:pt>
                <c:pt idx="34">
                  <c:v>34.023895263671875</c:v>
                </c:pt>
                <c:pt idx="35">
                  <c:v>36.044143676757813</c:v>
                </c:pt>
                <c:pt idx="36">
                  <c:v>38.06439208984375</c:v>
                </c:pt>
                <c:pt idx="37">
                  <c:v>40.084640502929688</c:v>
                </c:pt>
                <c:pt idx="38">
                  <c:v>41.636360168457031</c:v>
                </c:pt>
                <c:pt idx="39">
                  <c:v>43.188079833984375</c:v>
                </c:pt>
                <c:pt idx="40">
                  <c:v>44.739799499511719</c:v>
                </c:pt>
                <c:pt idx="41">
                  <c:v>46.291519165039063</c:v>
                </c:pt>
                <c:pt idx="42">
                  <c:v>47.843238830566406</c:v>
                </c:pt>
                <c:pt idx="43">
                  <c:v>49.39495849609375</c:v>
                </c:pt>
                <c:pt idx="44">
                  <c:v>50.946678161621094</c:v>
                </c:pt>
                <c:pt idx="45">
                  <c:v>52.498397827148438</c:v>
                </c:pt>
                <c:pt idx="46">
                  <c:v>54.050117492675781</c:v>
                </c:pt>
                <c:pt idx="47">
                  <c:v>55.601837158203125</c:v>
                </c:pt>
                <c:pt idx="48">
                  <c:v>56.460975646972656</c:v>
                </c:pt>
                <c:pt idx="49">
                  <c:v>57.320114135742188</c:v>
                </c:pt>
                <c:pt idx="50">
                  <c:v>58.179252624511719</c:v>
                </c:pt>
                <c:pt idx="51">
                  <c:v>59.03839111328125</c:v>
                </c:pt>
                <c:pt idx="52">
                  <c:v>59.897529602050781</c:v>
                </c:pt>
                <c:pt idx="53">
                  <c:v>60.756668090820313</c:v>
                </c:pt>
                <c:pt idx="54">
                  <c:v>61.615806579589844</c:v>
                </c:pt>
                <c:pt idx="55">
                  <c:v>62.474945068359375</c:v>
                </c:pt>
                <c:pt idx="56">
                  <c:v>63.334083557128906</c:v>
                </c:pt>
                <c:pt idx="57">
                  <c:v>64.193222045898438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F-4734-9A80-0B5F3787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06080"/>
        <c:axId val="413807064"/>
      </c:lineChart>
      <c:catAx>
        <c:axId val="413806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7064"/>
        <c:crosses val="autoZero"/>
        <c:auto val="1"/>
        <c:lblAlgn val="ctr"/>
        <c:lblOffset val="100"/>
        <c:noMultiLvlLbl val="0"/>
      </c:catAx>
      <c:valAx>
        <c:axId val="4138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"Expected" Relative Mortality for Hospital Admissions</a:t>
            </a:r>
          </a:p>
          <a:p>
            <a:pPr>
              <a:defRPr/>
            </a:pPr>
            <a:r>
              <a:rPr lang="en-GB"/>
              <a:t>Ages of patients admitted were used to demonstrate expected increase in mortality</a:t>
            </a:r>
          </a:p>
          <a:p>
            <a:pPr>
              <a:defRPr/>
            </a:pPr>
            <a:r>
              <a:rPr lang="en-GB"/>
              <a:t>Interesting to compare to the actual daily figures from NHS England</a:t>
            </a:r>
          </a:p>
          <a:p>
            <a:pPr>
              <a:defRPr/>
            </a:pPr>
            <a:r>
              <a:rPr lang="en-GB" sz="1200"/>
              <a:t>Source: Weekly National Influenza and COVID19 surveill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Admissions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work!$A$7:$A$22</c:f>
              <c:numCache>
                <c:formatCode>yyyy\-mm\-dd;@</c:formatCode>
                <c:ptCount val="16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</c:numCache>
            </c:numRef>
          </c:cat>
          <c:val>
            <c:numRef>
              <c:f>work!$R$7:$R$22</c:f>
              <c:numCache>
                <c:formatCode>_-* #,##0_-;\-* #,##0_-;_-* "-"??_-;_-@_-</c:formatCode>
                <c:ptCount val="16"/>
                <c:pt idx="0">
                  <c:v>443.39574918692898</c:v>
                </c:pt>
                <c:pt idx="1">
                  <c:v>396.41759970937159</c:v>
                </c:pt>
                <c:pt idx="2">
                  <c:v>388.57483166525583</c:v>
                </c:pt>
                <c:pt idx="3">
                  <c:v>325.46458055534214</c:v>
                </c:pt>
                <c:pt idx="4">
                  <c:v>304.85318874314964</c:v>
                </c:pt>
                <c:pt idx="5">
                  <c:v>438.8089659160733</c:v>
                </c:pt>
                <c:pt idx="6">
                  <c:v>796.70646732355772</c:v>
                </c:pt>
                <c:pt idx="7">
                  <c:v>1218.4725660476379</c:v>
                </c:pt>
                <c:pt idx="8">
                  <c:v>1737.5272506024469</c:v>
                </c:pt>
                <c:pt idx="9">
                  <c:v>2061.9934123174367</c:v>
                </c:pt>
                <c:pt idx="10">
                  <c:v>3185.1098225161904</c:v>
                </c:pt>
                <c:pt idx="11">
                  <c:v>4415.7363741548234</c:v>
                </c:pt>
                <c:pt idx="12">
                  <c:v>6058.5147788398654</c:v>
                </c:pt>
                <c:pt idx="13">
                  <c:v>7847.1841078231773</c:v>
                </c:pt>
                <c:pt idx="14">
                  <c:v>8314.7658044865893</c:v>
                </c:pt>
                <c:pt idx="15">
                  <c:v>9727.9708897989585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6-4E8A-A9E7-CE67B50E7556}"/>
            </c:ext>
          </c:extLst>
        </c:ser>
        <c:ser>
          <c:idx val="1"/>
          <c:order val="1"/>
          <c:tx>
            <c:v>Estimated Relative Deaths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work!$A$7:$A$22</c:f>
              <c:numCache>
                <c:formatCode>yyyy\-mm\-dd;@</c:formatCode>
                <c:ptCount val="16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</c:numCache>
            </c:numRef>
          </c:cat>
          <c:val>
            <c:numRef>
              <c:f>work!$AP$7:$AP$71</c:f>
              <c:numCache>
                <c:formatCode>_-* #,##0_-;\-* #,##0_-;_-* "-"??_-;_-@_-</c:formatCode>
                <c:ptCount val="65"/>
                <c:pt idx="0">
                  <c:v>511.64317502089483</c:v>
                </c:pt>
                <c:pt idx="1">
                  <c:v>444.45905549471871</c:v>
                </c:pt>
                <c:pt idx="2">
                  <c:v>415.82990903643508</c:v>
                </c:pt>
                <c:pt idx="3">
                  <c:v>325.46458055534214</c:v>
                </c:pt>
                <c:pt idx="4">
                  <c:v>306.80075536997919</c:v>
                </c:pt>
                <c:pt idx="5">
                  <c:v>488.10994976688266</c:v>
                </c:pt>
                <c:pt idx="6">
                  <c:v>815.52661679478649</c:v>
                </c:pt>
                <c:pt idx="7">
                  <c:v>1288.761908095383</c:v>
                </c:pt>
                <c:pt idx="8">
                  <c:v>1868.2702292367428</c:v>
                </c:pt>
                <c:pt idx="9">
                  <c:v>2272.5352285426247</c:v>
                </c:pt>
                <c:pt idx="10">
                  <c:v>3688.1808951014755</c:v>
                </c:pt>
                <c:pt idx="11">
                  <c:v>5249.7984078222171</c:v>
                </c:pt>
                <c:pt idx="12">
                  <c:v>7511.8045602548345</c:v>
                </c:pt>
                <c:pt idx="13">
                  <c:v>9527.9011443947693</c:v>
                </c:pt>
                <c:pt idx="14">
                  <c:v>10386.978944308794</c:v>
                </c:pt>
                <c:pt idx="15">
                  <c:v>12023.037164313246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6-4E8A-A9E7-CE67B50E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37240"/>
        <c:axId val="413837568"/>
      </c:lineChart>
      <c:dateAx>
        <c:axId val="41383724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7568"/>
        <c:crosses val="autoZero"/>
        <c:auto val="1"/>
        <c:lblOffset val="100"/>
        <c:baseTimeUnit val="days"/>
        <c:majorUnit val="7"/>
        <c:majorTimeUnit val="days"/>
      </c:dateAx>
      <c:valAx>
        <c:axId val="4138375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of weekly COVID-19 hospital admissions in England by age group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Rates per 100,000 (figure 36) were converted to number of weekly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work!$T$2</c:f>
              <c:strCache>
                <c:ptCount val="1"/>
                <c:pt idx="0">
                  <c:v> 0 to 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work!$T$3:$T$22</c:f>
              <c:numCache>
                <c:formatCode>0%</c:formatCode>
                <c:ptCount val="20"/>
                <c:pt idx="0">
                  <c:v>2.4650134397251087E-2</c:v>
                </c:pt>
                <c:pt idx="1">
                  <c:v>1.1117816955991884E-2</c:v>
                </c:pt>
                <c:pt idx="2">
                  <c:v>1.9679683827806806E-2</c:v>
                </c:pt>
                <c:pt idx="3">
                  <c:v>2.2694315256431785E-2</c:v>
                </c:pt>
                <c:pt idx="4">
                  <c:v>1.3237629162401402E-2</c:v>
                </c:pt>
                <c:pt idx="5">
                  <c:v>2.3962580975374233E-2</c:v>
                </c:pt>
                <c:pt idx="6">
                  <c:v>1.7958507383010854E-2</c:v>
                </c:pt>
                <c:pt idx="7">
                  <c:v>2.5843466355866117E-2</c:v>
                </c:pt>
                <c:pt idx="8">
                  <c:v>8.0411755582716991E-3</c:v>
                </c:pt>
                <c:pt idx="9">
                  <c:v>1.6142507126113412E-2</c:v>
                </c:pt>
                <c:pt idx="10">
                  <c:v>1.8265693073908608E-2</c:v>
                </c:pt>
                <c:pt idx="11">
                  <c:v>6.7812694785564023E-3</c:v>
                </c:pt>
                <c:pt idx="12">
                  <c:v>8.8045972626219285E-3</c:v>
                </c:pt>
                <c:pt idx="13">
                  <c:v>4.584838927862555E-3</c:v>
                </c:pt>
                <c:pt idx="14">
                  <c:v>7.5608337283691969E-3</c:v>
                </c:pt>
                <c:pt idx="15">
                  <c:v>5.0594909150620104E-3</c:v>
                </c:pt>
                <c:pt idx="16">
                  <c:v>6.7101082195897364E-3</c:v>
                </c:pt>
                <c:pt idx="17">
                  <c:v>6.2278848484281215E-3</c:v>
                </c:pt>
                <c:pt idx="18">
                  <c:v>5.665490595007901E-3</c:v>
                </c:pt>
                <c:pt idx="19">
                  <c:v>5.3204468502528988E-3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3-4BA8-9D73-682939A9543C}"/>
            </c:ext>
          </c:extLst>
        </c:ser>
        <c:ser>
          <c:idx val="1"/>
          <c:order val="1"/>
          <c:tx>
            <c:strRef>
              <c:f>work!$U$2</c:f>
              <c:strCache>
                <c:ptCount val="1"/>
                <c:pt idx="0">
                  <c:v> 5 to 14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work!$U$3:$U$22</c:f>
              <c:numCache>
                <c:formatCode>0%</c:formatCode>
                <c:ptCount val="20"/>
                <c:pt idx="0">
                  <c:v>4.7986236370039593E-3</c:v>
                </c:pt>
                <c:pt idx="1">
                  <c:v>1.8552467117924037E-3</c:v>
                </c:pt>
                <c:pt idx="2">
                  <c:v>1.1497131501423116E-2</c:v>
                </c:pt>
                <c:pt idx="3">
                  <c:v>2.9441123754924583E-3</c:v>
                </c:pt>
                <c:pt idx="4">
                  <c:v>6.2062987603389939E-3</c:v>
                </c:pt>
                <c:pt idx="5">
                  <c:v>0</c:v>
                </c:pt>
                <c:pt idx="6">
                  <c:v>2.8067390644945012E-2</c:v>
                </c:pt>
                <c:pt idx="7">
                  <c:v>1.2920418491852026E-2</c:v>
                </c:pt>
                <c:pt idx="8">
                  <c:v>4.6863611468740919E-3</c:v>
                </c:pt>
                <c:pt idx="9">
                  <c:v>6.238931448608525E-3</c:v>
                </c:pt>
                <c:pt idx="10">
                  <c:v>1.6022544956217813E-2</c:v>
                </c:pt>
                <c:pt idx="11">
                  <c:v>4.5267024861183466E-3</c:v>
                </c:pt>
                <c:pt idx="12">
                  <c:v>5.5321341975168173E-3</c:v>
                </c:pt>
                <c:pt idx="13">
                  <c:v>4.711990244781185E-3</c:v>
                </c:pt>
                <c:pt idx="14">
                  <c:v>7.4538774838007627E-3</c:v>
                </c:pt>
                <c:pt idx="15">
                  <c:v>7.1123719246578895E-3</c:v>
                </c:pt>
                <c:pt idx="16">
                  <c:v>5.1192017782978935E-3</c:v>
                </c:pt>
                <c:pt idx="17">
                  <c:v>3.8012266799330673E-3</c:v>
                </c:pt>
                <c:pt idx="18">
                  <c:v>3.1486353457928998E-3</c:v>
                </c:pt>
                <c:pt idx="19">
                  <c:v>3.8748115632360513E-3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3-4BA8-9D73-682939A9543C}"/>
            </c:ext>
          </c:extLst>
        </c:ser>
        <c:ser>
          <c:idx val="2"/>
          <c:order val="2"/>
          <c:tx>
            <c:strRef>
              <c:f>work!$V$2</c:f>
              <c:strCache>
                <c:ptCount val="1"/>
                <c:pt idx="0">
                  <c:v> 15 to 44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work!$V$3:$V$22</c:f>
              <c:numCache>
                <c:formatCode>0%</c:formatCode>
                <c:ptCount val="20"/>
                <c:pt idx="0">
                  <c:v>0.11820827578623255</c:v>
                </c:pt>
                <c:pt idx="1">
                  <c:v>0.13054776613392069</c:v>
                </c:pt>
                <c:pt idx="2">
                  <c:v>0.11728354699265603</c:v>
                </c:pt>
                <c:pt idx="3">
                  <c:v>0.1429604915929876</c:v>
                </c:pt>
                <c:pt idx="4">
                  <c:v>0.12481516822181524</c:v>
                </c:pt>
                <c:pt idx="5">
                  <c:v>0.14715797981682463</c:v>
                </c:pt>
                <c:pt idx="6">
                  <c:v>0.17790137365984568</c:v>
                </c:pt>
                <c:pt idx="7">
                  <c:v>0.17316397529448097</c:v>
                </c:pt>
                <c:pt idx="8">
                  <c:v>0.20042848311827741</c:v>
                </c:pt>
                <c:pt idx="9">
                  <c:v>0.17596752478456396</c:v>
                </c:pt>
                <c:pt idx="10">
                  <c:v>0.1981854417928654</c:v>
                </c:pt>
                <c:pt idx="11">
                  <c:v>0.19555581878613218</c:v>
                </c:pt>
                <c:pt idx="12">
                  <c:v>0.17131765646326227</c:v>
                </c:pt>
                <c:pt idx="13">
                  <c:v>0.14316046791688702</c:v>
                </c:pt>
                <c:pt idx="14">
                  <c:v>0.13144554663085978</c:v>
                </c:pt>
                <c:pt idx="15">
                  <c:v>0.10675125918457966</c:v>
                </c:pt>
                <c:pt idx="16">
                  <c:v>9.2732304660447379E-2</c:v>
                </c:pt>
                <c:pt idx="17">
                  <c:v>0.10085809386477353</c:v>
                </c:pt>
                <c:pt idx="18">
                  <c:v>8.9885603291659247E-2</c:v>
                </c:pt>
                <c:pt idx="19">
                  <c:v>9.4482156042315774E-2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3-4BA8-9D73-682939A9543C}"/>
            </c:ext>
          </c:extLst>
        </c:ser>
        <c:ser>
          <c:idx val="3"/>
          <c:order val="3"/>
          <c:tx>
            <c:strRef>
              <c:f>work!$W$2</c:f>
              <c:strCache>
                <c:ptCount val="1"/>
                <c:pt idx="0">
                  <c:v> 45 to 64 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work!$W$3:$W$22</c:f>
              <c:numCache>
                <c:formatCode>0%</c:formatCode>
                <c:ptCount val="20"/>
                <c:pt idx="0">
                  <c:v>0.17832296330464964</c:v>
                </c:pt>
                <c:pt idx="1">
                  <c:v>0.19623067273197228</c:v>
                </c:pt>
                <c:pt idx="2">
                  <c:v>0.18962604974408645</c:v>
                </c:pt>
                <c:pt idx="3">
                  <c:v>0.2433193409501038</c:v>
                </c:pt>
                <c:pt idx="4">
                  <c:v>0.2444000082168353</c:v>
                </c:pt>
                <c:pt idx="5">
                  <c:v>0.22767926007594175</c:v>
                </c:pt>
                <c:pt idx="6">
                  <c:v>0.21436318782663627</c:v>
                </c:pt>
                <c:pt idx="7">
                  <c:v>0.28835517610173711</c:v>
                </c:pt>
                <c:pt idx="8">
                  <c:v>0.28259256699471641</c:v>
                </c:pt>
                <c:pt idx="9">
                  <c:v>0.2050480209434257</c:v>
                </c:pt>
                <c:pt idx="10">
                  <c:v>0.25216616031529071</c:v>
                </c:pt>
                <c:pt idx="11">
                  <c:v>0.24753561702907359</c:v>
                </c:pt>
                <c:pt idx="12">
                  <c:v>0.25616563288528255</c:v>
                </c:pt>
                <c:pt idx="13">
                  <c:v>0.26739145614532245</c:v>
                </c:pt>
                <c:pt idx="14">
                  <c:v>0.22776228396413048</c:v>
                </c:pt>
                <c:pt idx="15">
                  <c:v>0.23919101345913746</c:v>
                </c:pt>
                <c:pt idx="16">
                  <c:v>0.21104424854579362</c:v>
                </c:pt>
                <c:pt idx="17">
                  <c:v>0.22462522440489482</c:v>
                </c:pt>
                <c:pt idx="18">
                  <c:v>0.2132404348211174</c:v>
                </c:pt>
                <c:pt idx="19">
                  <c:v>0.21670020580850904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3-4BA8-9D73-682939A9543C}"/>
            </c:ext>
          </c:extLst>
        </c:ser>
        <c:ser>
          <c:idx val="4"/>
          <c:order val="4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work!$X$3:$X$22</c:f>
              <c:numCache>
                <c:formatCode>0%</c:formatCode>
                <c:ptCount val="20"/>
                <c:pt idx="0">
                  <c:v>0.16760064760148083</c:v>
                </c:pt>
                <c:pt idx="1">
                  <c:v>0.17795204883015969</c:v>
                </c:pt>
                <c:pt idx="2">
                  <c:v>0.17128278547239936</c:v>
                </c:pt>
                <c:pt idx="3">
                  <c:v>0.16856221532905277</c:v>
                </c:pt>
                <c:pt idx="4">
                  <c:v>0.17407398498485135</c:v>
                </c:pt>
                <c:pt idx="5">
                  <c:v>0.20726761326611737</c:v>
                </c:pt>
                <c:pt idx="6">
                  <c:v>0.16606442176384184</c:v>
                </c:pt>
                <c:pt idx="7">
                  <c:v>0.16370632539096344</c:v>
                </c:pt>
                <c:pt idx="8">
                  <c:v>0.18196272220061471</c:v>
                </c:pt>
                <c:pt idx="9">
                  <c:v>0.18625958542400819</c:v>
                </c:pt>
                <c:pt idx="10">
                  <c:v>0.14889041089856769</c:v>
                </c:pt>
                <c:pt idx="11">
                  <c:v>0.17649380991991628</c:v>
                </c:pt>
                <c:pt idx="12">
                  <c:v>0.18479148689024416</c:v>
                </c:pt>
                <c:pt idx="13">
                  <c:v>0.20320890741762232</c:v>
                </c:pt>
                <c:pt idx="14">
                  <c:v>0.19637040775340139</c:v>
                </c:pt>
                <c:pt idx="15">
                  <c:v>0.18826113903408287</c:v>
                </c:pt>
                <c:pt idx="16">
                  <c:v>0.19624711472304332</c:v>
                </c:pt>
                <c:pt idx="17">
                  <c:v>0.19756822424667914</c:v>
                </c:pt>
                <c:pt idx="18">
                  <c:v>0.18853803139539588</c:v>
                </c:pt>
                <c:pt idx="19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3-4BA8-9D73-682939A9543C}"/>
            </c:ext>
          </c:extLst>
        </c:ser>
        <c:ser>
          <c:idx val="5"/>
          <c:order val="5"/>
          <c:tx>
            <c:strRef>
              <c:f>work!$Y$2</c:f>
              <c:strCache>
                <c:ptCount val="1"/>
                <c:pt idx="0">
                  <c:v> 75 to 84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work!$Y$3:$Y$22</c:f>
              <c:numCache>
                <c:formatCode>0%</c:formatCode>
                <c:ptCount val="20"/>
                <c:pt idx="0">
                  <c:v>0.25581998956794411</c:v>
                </c:pt>
                <c:pt idx="1">
                  <c:v>0.23333897626992514</c:v>
                </c:pt>
                <c:pt idx="2">
                  <c:v>0.22675034769640134</c:v>
                </c:pt>
                <c:pt idx="3">
                  <c:v>0.2063222347595679</c:v>
                </c:pt>
                <c:pt idx="4">
                  <c:v>0.21814832566543291</c:v>
                </c:pt>
                <c:pt idx="5">
                  <c:v>0.19285348987637016</c:v>
                </c:pt>
                <c:pt idx="6">
                  <c:v>0.20244472116011045</c:v>
                </c:pt>
                <c:pt idx="7">
                  <c:v>0.20504386212457118</c:v>
                </c:pt>
                <c:pt idx="8">
                  <c:v>0.19011835891873066</c:v>
                </c:pt>
                <c:pt idx="9">
                  <c:v>0.24454773791133722</c:v>
                </c:pt>
                <c:pt idx="10">
                  <c:v>0.190879059619251</c:v>
                </c:pt>
                <c:pt idx="11">
                  <c:v>0.22365707566145956</c:v>
                </c:pt>
                <c:pt idx="12">
                  <c:v>0.21280025686899262</c:v>
                </c:pt>
                <c:pt idx="13">
                  <c:v>0.22802086086316664</c:v>
                </c:pt>
                <c:pt idx="14">
                  <c:v>0.25453096766423605</c:v>
                </c:pt>
                <c:pt idx="15">
                  <c:v>0.2582959229356746</c:v>
                </c:pt>
                <c:pt idx="16">
                  <c:v>0.26997847736905445</c:v>
                </c:pt>
                <c:pt idx="17">
                  <c:v>0.26618923255735938</c:v>
                </c:pt>
                <c:pt idx="18">
                  <c:v>0.27874912485806186</c:v>
                </c:pt>
                <c:pt idx="19">
                  <c:v>0.26944707997876483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3-4BA8-9D73-682939A9543C}"/>
            </c:ext>
          </c:extLst>
        </c:ser>
        <c:ser>
          <c:idx val="6"/>
          <c:order val="6"/>
          <c:tx>
            <c:strRef>
              <c:f>work!$Z$2</c:f>
              <c:strCache>
                <c:ptCount val="1"/>
                <c:pt idx="0">
                  <c:v> 85+ 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work!$Z$3:$Z$22</c:f>
              <c:numCache>
                <c:formatCode>0%</c:formatCode>
                <c:ptCount val="20"/>
                <c:pt idx="0">
                  <c:v>0.25059936570543778</c:v>
                </c:pt>
                <c:pt idx="1">
                  <c:v>0.24895747236623794</c:v>
                </c:pt>
                <c:pt idx="2">
                  <c:v>0.26388045476522681</c:v>
                </c:pt>
                <c:pt idx="3">
                  <c:v>0.21319728973636368</c:v>
                </c:pt>
                <c:pt idx="4">
                  <c:v>0.21911858498832487</c:v>
                </c:pt>
                <c:pt idx="5">
                  <c:v>0.20107907598937194</c:v>
                </c:pt>
                <c:pt idx="6">
                  <c:v>0.19320039756161003</c:v>
                </c:pt>
                <c:pt idx="7">
                  <c:v>0.13096677624052916</c:v>
                </c:pt>
                <c:pt idx="8">
                  <c:v>0.13217033206251499</c:v>
                </c:pt>
                <c:pt idx="9">
                  <c:v>0.16579569236194303</c:v>
                </c:pt>
                <c:pt idx="10">
                  <c:v>0.17559068934389879</c:v>
                </c:pt>
                <c:pt idx="11">
                  <c:v>0.14544970663874354</c:v>
                </c:pt>
                <c:pt idx="12">
                  <c:v>0.16058823543207959</c:v>
                </c:pt>
                <c:pt idx="13">
                  <c:v>0.14892147848435769</c:v>
                </c:pt>
                <c:pt idx="14">
                  <c:v>0.17487608277520234</c:v>
                </c:pt>
                <c:pt idx="15">
                  <c:v>0.19532880254680554</c:v>
                </c:pt>
                <c:pt idx="16">
                  <c:v>0.21816854470377375</c:v>
                </c:pt>
                <c:pt idx="17">
                  <c:v>0.20073011339793181</c:v>
                </c:pt>
                <c:pt idx="18">
                  <c:v>0.22077267969296471</c:v>
                </c:pt>
                <c:pt idx="19">
                  <c:v>0.21579296978178783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33-4BA8-9D73-682939A9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46320"/>
        <c:axId val="571746648"/>
      </c:lineChart>
      <c:dateAx>
        <c:axId val="5717463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6648"/>
        <c:crosses val="autoZero"/>
        <c:auto val="1"/>
        <c:lblOffset val="100"/>
        <c:baseTimeUnit val="days"/>
        <c:majorUnit val="7"/>
        <c:majorTimeUnit val="days"/>
      </c:dateAx>
      <c:valAx>
        <c:axId val="571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</a:t>
            </a:r>
            <a:r>
              <a:rPr lang="en-GB" sz="1800" baseline="0"/>
              <a:t> </a:t>
            </a:r>
            <a:r>
              <a:rPr lang="en-GB" sz="1800"/>
              <a:t>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work!$AB$2</c:f>
              <c:strCache>
                <c:ptCount val="1"/>
                <c:pt idx="0">
                  <c:v> &lt;65 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work!$AB$3:$AB$22</c:f>
              <c:numCache>
                <c:formatCode>0%</c:formatCode>
                <c:ptCount val="20"/>
                <c:pt idx="0">
                  <c:v>0.32597999712513726</c:v>
                </c:pt>
                <c:pt idx="1">
                  <c:v>0.33975150253367725</c:v>
                </c:pt>
                <c:pt idx="2">
                  <c:v>0.3380864120659724</c:v>
                </c:pt>
                <c:pt idx="3">
                  <c:v>0.4119182601750157</c:v>
                </c:pt>
                <c:pt idx="4">
                  <c:v>0.38865910436139095</c:v>
                </c:pt>
                <c:pt idx="5">
                  <c:v>0.39879982086814064</c:v>
                </c:pt>
                <c:pt idx="6">
                  <c:v>0.43829045951443779</c:v>
                </c:pt>
                <c:pt idx="7">
                  <c:v>0.50028303624393611</c:v>
                </c:pt>
                <c:pt idx="8">
                  <c:v>0.4957485868181396</c:v>
                </c:pt>
                <c:pt idx="9">
                  <c:v>0.40339698430271159</c:v>
                </c:pt>
                <c:pt idx="10">
                  <c:v>0.48463984013828254</c:v>
                </c:pt>
                <c:pt idx="11">
                  <c:v>0.45439940777988053</c:v>
                </c:pt>
                <c:pt idx="12">
                  <c:v>0.44182002080868354</c:v>
                </c:pt>
                <c:pt idx="13">
                  <c:v>0.41984875323485321</c:v>
                </c:pt>
                <c:pt idx="14">
                  <c:v>0.37422254180716019</c:v>
                </c:pt>
                <c:pt idx="15">
                  <c:v>0.35811413548343701</c:v>
                </c:pt>
                <c:pt idx="16">
                  <c:v>0.31560586320412864</c:v>
                </c:pt>
                <c:pt idx="17">
                  <c:v>0.33551242979802959</c:v>
                </c:pt>
                <c:pt idx="18">
                  <c:v>0.3119401640535775</c:v>
                </c:pt>
                <c:pt idx="19">
                  <c:v>0.32037762026431377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D-46C2-85F1-32AEC299DDAE}"/>
            </c:ext>
          </c:extLst>
        </c:ser>
        <c:ser>
          <c:idx val="2"/>
          <c:order val="1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work!$X$3:$X$22</c:f>
              <c:numCache>
                <c:formatCode>0%</c:formatCode>
                <c:ptCount val="20"/>
                <c:pt idx="0">
                  <c:v>0.16760064760148083</c:v>
                </c:pt>
                <c:pt idx="1">
                  <c:v>0.17795204883015969</c:v>
                </c:pt>
                <c:pt idx="2">
                  <c:v>0.17128278547239936</c:v>
                </c:pt>
                <c:pt idx="3">
                  <c:v>0.16856221532905277</c:v>
                </c:pt>
                <c:pt idx="4">
                  <c:v>0.17407398498485135</c:v>
                </c:pt>
                <c:pt idx="5">
                  <c:v>0.20726761326611737</c:v>
                </c:pt>
                <c:pt idx="6">
                  <c:v>0.16606442176384184</c:v>
                </c:pt>
                <c:pt idx="7">
                  <c:v>0.16370632539096344</c:v>
                </c:pt>
                <c:pt idx="8">
                  <c:v>0.18196272220061471</c:v>
                </c:pt>
                <c:pt idx="9">
                  <c:v>0.18625958542400819</c:v>
                </c:pt>
                <c:pt idx="10">
                  <c:v>0.14889041089856769</c:v>
                </c:pt>
                <c:pt idx="11">
                  <c:v>0.17649380991991628</c:v>
                </c:pt>
                <c:pt idx="12">
                  <c:v>0.18479148689024416</c:v>
                </c:pt>
                <c:pt idx="13">
                  <c:v>0.20320890741762232</c:v>
                </c:pt>
                <c:pt idx="14">
                  <c:v>0.19637040775340139</c:v>
                </c:pt>
                <c:pt idx="15">
                  <c:v>0.18826113903408287</c:v>
                </c:pt>
                <c:pt idx="16">
                  <c:v>0.19624711472304332</c:v>
                </c:pt>
                <c:pt idx="17">
                  <c:v>0.19756822424667914</c:v>
                </c:pt>
                <c:pt idx="18">
                  <c:v>0.18853803139539588</c:v>
                </c:pt>
                <c:pt idx="19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D-46C2-85F1-32AEC299DDAE}"/>
            </c:ext>
          </c:extLst>
        </c:ser>
        <c:ser>
          <c:idx val="0"/>
          <c:order val="2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work!$A$3:$A$22</c:f>
              <c:numCache>
                <c:formatCode>yyyy\-mm\-dd;@</c:formatCode>
                <c:ptCount val="20"/>
                <c:pt idx="0">
                  <c:v>44017</c:v>
                </c:pt>
                <c:pt idx="1">
                  <c:v>44024</c:v>
                </c:pt>
                <c:pt idx="2">
                  <c:v>44031</c:v>
                </c:pt>
                <c:pt idx="3">
                  <c:v>44038</c:v>
                </c:pt>
                <c:pt idx="4">
                  <c:v>44045</c:v>
                </c:pt>
                <c:pt idx="5">
                  <c:v>44052</c:v>
                </c:pt>
                <c:pt idx="6">
                  <c:v>44059</c:v>
                </c:pt>
                <c:pt idx="7">
                  <c:v>44066</c:v>
                </c:pt>
                <c:pt idx="8">
                  <c:v>44073</c:v>
                </c:pt>
                <c:pt idx="9">
                  <c:v>44080</c:v>
                </c:pt>
                <c:pt idx="10">
                  <c:v>44087</c:v>
                </c:pt>
                <c:pt idx="11">
                  <c:v>44094</c:v>
                </c:pt>
                <c:pt idx="12">
                  <c:v>44101</c:v>
                </c:pt>
                <c:pt idx="13">
                  <c:v>44108</c:v>
                </c:pt>
                <c:pt idx="14">
                  <c:v>44115</c:v>
                </c:pt>
                <c:pt idx="15">
                  <c:v>44122</c:v>
                </c:pt>
                <c:pt idx="16">
                  <c:v>44129</c:v>
                </c:pt>
                <c:pt idx="17">
                  <c:v>44136</c:v>
                </c:pt>
                <c:pt idx="18">
                  <c:v>44143</c:v>
                </c:pt>
                <c:pt idx="19">
                  <c:v>44150</c:v>
                </c:pt>
              </c:numCache>
            </c:numRef>
          </c:cat>
          <c:val>
            <c:numRef>
              <c:f>work!$AC$3:$AC$22</c:f>
              <c:numCache>
                <c:formatCode>0%</c:formatCode>
                <c:ptCount val="20"/>
                <c:pt idx="0">
                  <c:v>0.50641935527338189</c:v>
                </c:pt>
                <c:pt idx="1">
                  <c:v>0.48229644863616311</c:v>
                </c:pt>
                <c:pt idx="2">
                  <c:v>0.49063080246162821</c:v>
                </c:pt>
                <c:pt idx="3">
                  <c:v>0.41951952449593155</c:v>
                </c:pt>
                <c:pt idx="4">
                  <c:v>0.43726691065375778</c:v>
                </c:pt>
                <c:pt idx="5">
                  <c:v>0.39393256586574205</c:v>
                </c:pt>
                <c:pt idx="6">
                  <c:v>0.39564511872172048</c:v>
                </c:pt>
                <c:pt idx="7">
                  <c:v>0.33601063836510037</c:v>
                </c:pt>
                <c:pt idx="8">
                  <c:v>0.32228869098124568</c:v>
                </c:pt>
                <c:pt idx="9">
                  <c:v>0.41034343027328019</c:v>
                </c:pt>
                <c:pt idx="10">
                  <c:v>0.36646974896314982</c:v>
                </c:pt>
                <c:pt idx="11">
                  <c:v>0.36910678230020305</c:v>
                </c:pt>
                <c:pt idx="12">
                  <c:v>0.37338849230107224</c:v>
                </c:pt>
                <c:pt idx="13">
                  <c:v>0.37694233934752436</c:v>
                </c:pt>
                <c:pt idx="14">
                  <c:v>0.42940705043943833</c:v>
                </c:pt>
                <c:pt idx="15">
                  <c:v>0.45362472548248012</c:v>
                </c:pt>
                <c:pt idx="16">
                  <c:v>0.48814702207282812</c:v>
                </c:pt>
                <c:pt idx="17">
                  <c:v>0.46691934595529122</c:v>
                </c:pt>
                <c:pt idx="18">
                  <c:v>0.49952180455102657</c:v>
                </c:pt>
                <c:pt idx="19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D-46C2-85F1-32AEC299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cat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Algn val="ctr"/>
        <c:lblOffset val="100"/>
        <c:noMultiLvlLbl val="0"/>
      </c:cat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 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work!$AB$2</c:f>
              <c:strCache>
                <c:ptCount val="1"/>
                <c:pt idx="0">
                  <c:v> &lt;65 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work!$AB$12:$AB$22</c:f>
              <c:numCache>
                <c:formatCode>0%</c:formatCode>
                <c:ptCount val="11"/>
                <c:pt idx="0">
                  <c:v>0.40339698430271159</c:v>
                </c:pt>
                <c:pt idx="1">
                  <c:v>0.48463984013828254</c:v>
                </c:pt>
                <c:pt idx="2">
                  <c:v>0.45439940777988053</c:v>
                </c:pt>
                <c:pt idx="3">
                  <c:v>0.44182002080868354</c:v>
                </c:pt>
                <c:pt idx="4">
                  <c:v>0.41984875323485321</c:v>
                </c:pt>
                <c:pt idx="5">
                  <c:v>0.37422254180716019</c:v>
                </c:pt>
                <c:pt idx="6">
                  <c:v>0.35811413548343701</c:v>
                </c:pt>
                <c:pt idx="7">
                  <c:v>0.31560586320412864</c:v>
                </c:pt>
                <c:pt idx="8">
                  <c:v>0.33551242979802959</c:v>
                </c:pt>
                <c:pt idx="9">
                  <c:v>0.3119401640535775</c:v>
                </c:pt>
                <c:pt idx="10">
                  <c:v>0.32037762026431377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A-474F-8726-737FAB6F1C5B}"/>
            </c:ext>
          </c:extLst>
        </c:ser>
        <c:ser>
          <c:idx val="2"/>
          <c:order val="1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work!$X$12:$X$22</c:f>
              <c:numCache>
                <c:formatCode>0%</c:formatCode>
                <c:ptCount val="11"/>
                <c:pt idx="0">
                  <c:v>0.18625958542400819</c:v>
                </c:pt>
                <c:pt idx="1">
                  <c:v>0.14889041089856769</c:v>
                </c:pt>
                <c:pt idx="2">
                  <c:v>0.17649380991991628</c:v>
                </c:pt>
                <c:pt idx="3">
                  <c:v>0.18479148689024416</c:v>
                </c:pt>
                <c:pt idx="4">
                  <c:v>0.20320890741762232</c:v>
                </c:pt>
                <c:pt idx="5">
                  <c:v>0.19637040775340139</c:v>
                </c:pt>
                <c:pt idx="6">
                  <c:v>0.18826113903408287</c:v>
                </c:pt>
                <c:pt idx="7">
                  <c:v>0.19624711472304332</c:v>
                </c:pt>
                <c:pt idx="8">
                  <c:v>0.19756822424667914</c:v>
                </c:pt>
                <c:pt idx="9">
                  <c:v>0.18853803139539588</c:v>
                </c:pt>
                <c:pt idx="10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A-474F-8726-737FAB6F1C5B}"/>
            </c:ext>
          </c:extLst>
        </c:ser>
        <c:ser>
          <c:idx val="0"/>
          <c:order val="2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work!$AC$12:$AC$22</c:f>
              <c:numCache>
                <c:formatCode>0%</c:formatCode>
                <c:ptCount val="11"/>
                <c:pt idx="0">
                  <c:v>0.41034343027328019</c:v>
                </c:pt>
                <c:pt idx="1">
                  <c:v>0.36646974896314982</c:v>
                </c:pt>
                <c:pt idx="2">
                  <c:v>0.36910678230020305</c:v>
                </c:pt>
                <c:pt idx="3">
                  <c:v>0.37338849230107224</c:v>
                </c:pt>
                <c:pt idx="4">
                  <c:v>0.37694233934752436</c:v>
                </c:pt>
                <c:pt idx="5">
                  <c:v>0.42940705043943833</c:v>
                </c:pt>
                <c:pt idx="6">
                  <c:v>0.45362472548248012</c:v>
                </c:pt>
                <c:pt idx="7">
                  <c:v>0.48814702207282812</c:v>
                </c:pt>
                <c:pt idx="8">
                  <c:v>0.46691934595529122</c:v>
                </c:pt>
                <c:pt idx="9">
                  <c:v>0.49952180455102657</c:v>
                </c:pt>
                <c:pt idx="10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A-474F-8726-737FAB6F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date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Offset val="100"/>
        <c:baseTimeUnit val="days"/>
        <c:majorUnit val="7"/>
        <c:majorTimeUnit val="days"/>
      </c:date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 of weekly COVID-19 hospital admissions in England by age group</a:t>
            </a:r>
          </a:p>
          <a:p>
            <a:pPr>
              <a:defRPr/>
            </a:pPr>
            <a:r>
              <a:rPr lang="en-GB"/>
              <a:t>Source: Weekly National Influenza and COVID19 surveillance report - Week 47 report (up to week 46 data) - 19 Nov 2020</a:t>
            </a:r>
          </a:p>
          <a:p>
            <a:pPr>
              <a:defRPr/>
            </a:pPr>
            <a:r>
              <a:rPr lang="en-GB"/>
              <a:t>Rates per 100,000 (figure 36) were converted to number of weekly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work!$AA$2</c:f>
              <c:strCache>
                <c:ptCount val="1"/>
                <c:pt idx="0">
                  <c:v> &lt;45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work!$AA$12:$AA$22</c:f>
              <c:numCache>
                <c:formatCode>0%</c:formatCode>
                <c:ptCount val="11"/>
                <c:pt idx="0">
                  <c:v>0.1983489633592859</c:v>
                </c:pt>
                <c:pt idx="1">
                  <c:v>0.23247367982299183</c:v>
                </c:pt>
                <c:pt idx="2">
                  <c:v>0.20686379075080694</c:v>
                </c:pt>
                <c:pt idx="3">
                  <c:v>0.18565438792340103</c:v>
                </c:pt>
                <c:pt idx="4">
                  <c:v>0.15245729708953076</c:v>
                </c:pt>
                <c:pt idx="5">
                  <c:v>0.14646025784302974</c:v>
                </c:pt>
                <c:pt idx="6">
                  <c:v>0.11892312202429955</c:v>
                </c:pt>
                <c:pt idx="7">
                  <c:v>0.10456161465833501</c:v>
                </c:pt>
                <c:pt idx="8">
                  <c:v>0.11088720539313471</c:v>
                </c:pt>
                <c:pt idx="9">
                  <c:v>9.8699729232460051E-2</c:v>
                </c:pt>
                <c:pt idx="10">
                  <c:v>0.10367741445580472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C-4A9D-8E90-2A2B706EF0D5}"/>
            </c:ext>
          </c:extLst>
        </c:ser>
        <c:ser>
          <c:idx val="3"/>
          <c:order val="1"/>
          <c:tx>
            <c:strRef>
              <c:f>work!$W$2</c:f>
              <c:strCache>
                <c:ptCount val="1"/>
                <c:pt idx="0">
                  <c:v> 45 to 64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work!$W$3:$W$22</c:f>
              <c:numCache>
                <c:formatCode>0%</c:formatCode>
                <c:ptCount val="20"/>
                <c:pt idx="0">
                  <c:v>0.17832296330464964</c:v>
                </c:pt>
                <c:pt idx="1">
                  <c:v>0.19623067273197228</c:v>
                </c:pt>
                <c:pt idx="2">
                  <c:v>0.18962604974408645</c:v>
                </c:pt>
                <c:pt idx="3">
                  <c:v>0.2433193409501038</c:v>
                </c:pt>
                <c:pt idx="4">
                  <c:v>0.2444000082168353</c:v>
                </c:pt>
                <c:pt idx="5">
                  <c:v>0.22767926007594175</c:v>
                </c:pt>
                <c:pt idx="6">
                  <c:v>0.21436318782663627</c:v>
                </c:pt>
                <c:pt idx="7">
                  <c:v>0.28835517610173711</c:v>
                </c:pt>
                <c:pt idx="8">
                  <c:v>0.28259256699471641</c:v>
                </c:pt>
                <c:pt idx="9">
                  <c:v>0.2050480209434257</c:v>
                </c:pt>
                <c:pt idx="10">
                  <c:v>0.25216616031529071</c:v>
                </c:pt>
                <c:pt idx="11">
                  <c:v>0.24753561702907359</c:v>
                </c:pt>
                <c:pt idx="12">
                  <c:v>0.25616563288528255</c:v>
                </c:pt>
                <c:pt idx="13">
                  <c:v>0.26739145614532245</c:v>
                </c:pt>
                <c:pt idx="14">
                  <c:v>0.22776228396413048</c:v>
                </c:pt>
                <c:pt idx="15">
                  <c:v>0.23919101345913746</c:v>
                </c:pt>
                <c:pt idx="16">
                  <c:v>0.21104424854579362</c:v>
                </c:pt>
                <c:pt idx="17">
                  <c:v>0.22462522440489482</c:v>
                </c:pt>
                <c:pt idx="18">
                  <c:v>0.2132404348211174</c:v>
                </c:pt>
                <c:pt idx="19">
                  <c:v>0.21670020580850904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C-4A9D-8E90-2A2B706EF0D5}"/>
            </c:ext>
          </c:extLst>
        </c:ser>
        <c:ser>
          <c:idx val="2"/>
          <c:order val="2"/>
          <c:tx>
            <c:strRef>
              <c:f>work!$X$2</c:f>
              <c:strCache>
                <c:ptCount val="1"/>
                <c:pt idx="0">
                  <c:v> 65 to 74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work!$X$12:$X$22</c:f>
              <c:numCache>
                <c:formatCode>0%</c:formatCode>
                <c:ptCount val="11"/>
                <c:pt idx="0">
                  <c:v>0.18625958542400819</c:v>
                </c:pt>
                <c:pt idx="1">
                  <c:v>0.14889041089856769</c:v>
                </c:pt>
                <c:pt idx="2">
                  <c:v>0.17649380991991628</c:v>
                </c:pt>
                <c:pt idx="3">
                  <c:v>0.18479148689024416</c:v>
                </c:pt>
                <c:pt idx="4">
                  <c:v>0.20320890741762232</c:v>
                </c:pt>
                <c:pt idx="5">
                  <c:v>0.19637040775340139</c:v>
                </c:pt>
                <c:pt idx="6">
                  <c:v>0.18826113903408287</c:v>
                </c:pt>
                <c:pt idx="7">
                  <c:v>0.19624711472304332</c:v>
                </c:pt>
                <c:pt idx="8">
                  <c:v>0.19756822424667914</c:v>
                </c:pt>
                <c:pt idx="9">
                  <c:v>0.18853803139539588</c:v>
                </c:pt>
                <c:pt idx="10">
                  <c:v>0.19438232997513361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4A9D-8E90-2A2B706EF0D5}"/>
            </c:ext>
          </c:extLst>
        </c:ser>
        <c:ser>
          <c:idx val="0"/>
          <c:order val="3"/>
          <c:tx>
            <c:strRef>
              <c:f>work!$AC$2</c:f>
              <c:strCache>
                <c:ptCount val="1"/>
                <c:pt idx="0">
                  <c:v> 75+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work!$A$12:$A$22</c:f>
              <c:numCache>
                <c:formatCode>yyyy\-mm\-dd;@</c:formatCode>
                <c:ptCount val="11"/>
                <c:pt idx="0">
                  <c:v>44080</c:v>
                </c:pt>
                <c:pt idx="1">
                  <c:v>44087</c:v>
                </c:pt>
                <c:pt idx="2">
                  <c:v>44094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44122</c:v>
                </c:pt>
                <c:pt idx="7">
                  <c:v>44129</c:v>
                </c:pt>
                <c:pt idx="8">
                  <c:v>44136</c:v>
                </c:pt>
                <c:pt idx="9">
                  <c:v>44143</c:v>
                </c:pt>
                <c:pt idx="10">
                  <c:v>44150</c:v>
                </c:pt>
              </c:numCache>
            </c:numRef>
          </c:cat>
          <c:val>
            <c:numRef>
              <c:f>work!$AC$12:$AC$22</c:f>
              <c:numCache>
                <c:formatCode>0%</c:formatCode>
                <c:ptCount val="11"/>
                <c:pt idx="0">
                  <c:v>0.41034343027328019</c:v>
                </c:pt>
                <c:pt idx="1">
                  <c:v>0.36646974896314982</c:v>
                </c:pt>
                <c:pt idx="2">
                  <c:v>0.36910678230020305</c:v>
                </c:pt>
                <c:pt idx="3">
                  <c:v>0.37338849230107224</c:v>
                </c:pt>
                <c:pt idx="4">
                  <c:v>0.37694233934752436</c:v>
                </c:pt>
                <c:pt idx="5">
                  <c:v>0.42940705043943833</c:v>
                </c:pt>
                <c:pt idx="6">
                  <c:v>0.45362472548248012</c:v>
                </c:pt>
                <c:pt idx="7">
                  <c:v>0.48814702207282812</c:v>
                </c:pt>
                <c:pt idx="8">
                  <c:v>0.46691934595529122</c:v>
                </c:pt>
                <c:pt idx="9">
                  <c:v>0.49952180455102657</c:v>
                </c:pt>
                <c:pt idx="10">
                  <c:v>0.48524004976055257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C-4A9D-8E90-2A2B706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1032"/>
        <c:axId val="571636768"/>
      </c:lineChart>
      <c:dateAx>
        <c:axId val="57164103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6768"/>
        <c:crosses val="autoZero"/>
        <c:auto val="1"/>
        <c:lblOffset val="100"/>
        <c:baseTimeUnit val="days"/>
        <c:majorUnit val="7"/>
        <c:majorTimeUnit val="days"/>
      </c:dateAx>
      <c:valAx>
        <c:axId val="57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47624</xdr:rowOff>
    </xdr:from>
    <xdr:to>
      <xdr:col>17</xdr:col>
      <xdr:colOff>180974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00761-385B-42C1-802C-862A60D9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4762</xdr:colOff>
      <xdr:row>25</xdr:row>
      <xdr:rowOff>190498</xdr:rowOff>
    </xdr:from>
    <xdr:to>
      <xdr:col>40</xdr:col>
      <xdr:colOff>628651</xdr:colOff>
      <xdr:row>56</xdr:row>
      <xdr:rowOff>95398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BB844-EFBE-4541-8B3D-E41BD485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114300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F2C12-2D1B-4787-93FE-6F4C8DBEE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409574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A9CE4-63CE-40DA-A975-10369F4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66228-19DD-4BA9-B300-7462AEC28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361950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264AF-9A67-42E5-B5DF-242D60CA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7BD-D7A4-4147-ADED-73CC8C3D888B}">
  <dimension ref="A1:IT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x14ac:dyDescent="0.25"/>
  <cols>
    <col min="1" max="1" width="31.7109375" bestFit="1" customWidth="1"/>
    <col min="2" max="2" width="10.140625" bestFit="1" customWidth="1"/>
    <col min="3" max="93" width="6.5703125" bestFit="1" customWidth="1"/>
  </cols>
  <sheetData>
    <row r="1" spans="1:254" s="14" customFormat="1" ht="11.25" x14ac:dyDescent="0.2">
      <c r="A1" s="11" t="s">
        <v>8</v>
      </c>
      <c r="B1" s="12" t="s">
        <v>9</v>
      </c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11">
        <v>32</v>
      </c>
      <c r="AJ1" s="11">
        <v>33</v>
      </c>
      <c r="AK1" s="11">
        <v>34</v>
      </c>
      <c r="AL1" s="11">
        <v>35</v>
      </c>
      <c r="AM1" s="11">
        <v>36</v>
      </c>
      <c r="AN1" s="11">
        <v>37</v>
      </c>
      <c r="AO1" s="11">
        <v>38</v>
      </c>
      <c r="AP1" s="11">
        <v>39</v>
      </c>
      <c r="AQ1" s="11">
        <v>40</v>
      </c>
      <c r="AR1" s="11">
        <v>41</v>
      </c>
      <c r="AS1" s="11">
        <v>42</v>
      </c>
      <c r="AT1" s="11">
        <v>43</v>
      </c>
      <c r="AU1" s="11">
        <v>44</v>
      </c>
      <c r="AV1" s="11">
        <v>45</v>
      </c>
      <c r="AW1" s="11">
        <v>46</v>
      </c>
      <c r="AX1" s="11">
        <v>47</v>
      </c>
      <c r="AY1" s="11">
        <v>48</v>
      </c>
      <c r="AZ1" s="11">
        <v>49</v>
      </c>
      <c r="BA1" s="11">
        <v>50</v>
      </c>
      <c r="BB1" s="11">
        <v>51</v>
      </c>
      <c r="BC1" s="11">
        <v>52</v>
      </c>
      <c r="BD1" s="11">
        <v>53</v>
      </c>
      <c r="BE1" s="11">
        <v>54</v>
      </c>
      <c r="BF1" s="11">
        <v>55</v>
      </c>
      <c r="BG1" s="11">
        <v>56</v>
      </c>
      <c r="BH1" s="11">
        <v>57</v>
      </c>
      <c r="BI1" s="11">
        <v>58</v>
      </c>
      <c r="BJ1" s="11">
        <v>59</v>
      </c>
      <c r="BK1" s="11">
        <v>60</v>
      </c>
      <c r="BL1" s="11">
        <v>61</v>
      </c>
      <c r="BM1" s="11">
        <v>62</v>
      </c>
      <c r="BN1" s="11">
        <v>63</v>
      </c>
      <c r="BO1" s="11">
        <v>64</v>
      </c>
      <c r="BP1" s="11">
        <v>65</v>
      </c>
      <c r="BQ1" s="11">
        <v>66</v>
      </c>
      <c r="BR1" s="11">
        <v>67</v>
      </c>
      <c r="BS1" s="11">
        <v>68</v>
      </c>
      <c r="BT1" s="11">
        <v>69</v>
      </c>
      <c r="BU1" s="11">
        <v>70</v>
      </c>
      <c r="BV1" s="11">
        <v>71</v>
      </c>
      <c r="BW1" s="11">
        <v>72</v>
      </c>
      <c r="BX1" s="11">
        <v>73</v>
      </c>
      <c r="BY1" s="11">
        <v>74</v>
      </c>
      <c r="BZ1" s="11">
        <v>75</v>
      </c>
      <c r="CA1" s="11">
        <v>76</v>
      </c>
      <c r="CB1" s="11">
        <v>77</v>
      </c>
      <c r="CC1" s="11">
        <v>78</v>
      </c>
      <c r="CD1" s="11">
        <v>79</v>
      </c>
      <c r="CE1" s="11">
        <v>80</v>
      </c>
      <c r="CF1" s="11">
        <v>81</v>
      </c>
      <c r="CG1" s="11">
        <v>82</v>
      </c>
      <c r="CH1" s="11">
        <v>83</v>
      </c>
      <c r="CI1" s="11">
        <v>84</v>
      </c>
      <c r="CJ1" s="11">
        <v>85</v>
      </c>
      <c r="CK1" s="11">
        <v>86</v>
      </c>
      <c r="CL1" s="11">
        <v>87</v>
      </c>
      <c r="CM1" s="11">
        <v>88</v>
      </c>
      <c r="CN1" s="11">
        <v>89</v>
      </c>
      <c r="CO1" s="11" t="s">
        <v>10</v>
      </c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</row>
    <row r="2" spans="1:254" s="14" customFormat="1" ht="11.25" x14ac:dyDescent="0.2">
      <c r="A2" s="15" t="s">
        <v>11</v>
      </c>
      <c r="B2" s="16">
        <v>66796807</v>
      </c>
      <c r="C2" s="16">
        <v>722881</v>
      </c>
      <c r="D2" s="16">
        <v>752554</v>
      </c>
      <c r="E2" s="16">
        <v>777309</v>
      </c>
      <c r="F2" s="16">
        <v>802334</v>
      </c>
      <c r="G2" s="16">
        <v>802185</v>
      </c>
      <c r="H2" s="16">
        <v>809152</v>
      </c>
      <c r="I2" s="16">
        <v>827149</v>
      </c>
      <c r="J2" s="16">
        <v>852059</v>
      </c>
      <c r="K2" s="16">
        <v>838680</v>
      </c>
      <c r="L2" s="16">
        <v>822812</v>
      </c>
      <c r="M2" s="16">
        <v>813774</v>
      </c>
      <c r="N2" s="16">
        <v>820269</v>
      </c>
      <c r="O2" s="16">
        <v>793405</v>
      </c>
      <c r="P2" s="16">
        <v>777849</v>
      </c>
      <c r="Q2" s="16">
        <v>748569</v>
      </c>
      <c r="R2" s="16">
        <v>736855</v>
      </c>
      <c r="S2" s="16">
        <v>717056</v>
      </c>
      <c r="T2" s="16">
        <v>708482</v>
      </c>
      <c r="U2" s="16">
        <v>733067</v>
      </c>
      <c r="V2" s="16">
        <v>761508</v>
      </c>
      <c r="W2" s="16">
        <v>797247</v>
      </c>
      <c r="X2" s="16">
        <v>811223</v>
      </c>
      <c r="Y2" s="16">
        <v>842201</v>
      </c>
      <c r="Z2" s="16">
        <v>850411</v>
      </c>
      <c r="AA2" s="16">
        <v>851998</v>
      </c>
      <c r="AB2" s="16">
        <v>879406</v>
      </c>
      <c r="AC2" s="16">
        <v>882616</v>
      </c>
      <c r="AD2" s="16">
        <v>911206</v>
      </c>
      <c r="AE2" s="16">
        <v>928979</v>
      </c>
      <c r="AF2" s="16">
        <v>912042</v>
      </c>
      <c r="AG2" s="16">
        <v>903442</v>
      </c>
      <c r="AH2" s="16">
        <v>912000</v>
      </c>
      <c r="AI2" s="16">
        <v>889687</v>
      </c>
      <c r="AJ2" s="16">
        <v>896728</v>
      </c>
      <c r="AK2" s="16">
        <v>895275</v>
      </c>
      <c r="AL2" s="16">
        <v>872653</v>
      </c>
      <c r="AM2" s="16">
        <v>879070</v>
      </c>
      <c r="AN2" s="16">
        <v>877449</v>
      </c>
      <c r="AO2" s="16">
        <v>883170</v>
      </c>
      <c r="AP2" s="16">
        <v>883325</v>
      </c>
      <c r="AQ2" s="16">
        <v>848120</v>
      </c>
      <c r="AR2" s="16">
        <v>790679</v>
      </c>
      <c r="AS2" s="16">
        <v>778814</v>
      </c>
      <c r="AT2" s="16">
        <v>793909</v>
      </c>
      <c r="AU2" s="16">
        <v>808017</v>
      </c>
      <c r="AV2" s="16">
        <v>822075</v>
      </c>
      <c r="AW2" s="16">
        <v>858311</v>
      </c>
      <c r="AX2" s="16">
        <v>895065</v>
      </c>
      <c r="AY2" s="16">
        <v>924065</v>
      </c>
      <c r="AZ2" s="16">
        <v>902606</v>
      </c>
      <c r="BA2" s="16">
        <v>924754</v>
      </c>
      <c r="BB2" s="16">
        <v>924666</v>
      </c>
      <c r="BC2" s="16">
        <v>936289</v>
      </c>
      <c r="BD2" s="16">
        <v>934335</v>
      </c>
      <c r="BE2" s="16">
        <v>940971</v>
      </c>
      <c r="BF2" s="16">
        <v>930783</v>
      </c>
      <c r="BG2" s="16">
        <v>909684</v>
      </c>
      <c r="BH2" s="16">
        <v>888131</v>
      </c>
      <c r="BI2" s="16">
        <v>856779</v>
      </c>
      <c r="BJ2" s="16">
        <v>820531</v>
      </c>
      <c r="BK2" s="16">
        <v>801220</v>
      </c>
      <c r="BL2" s="16">
        <v>782729</v>
      </c>
      <c r="BM2" s="16">
        <v>752215</v>
      </c>
      <c r="BN2" s="16">
        <v>723647</v>
      </c>
      <c r="BO2" s="16">
        <v>695374</v>
      </c>
      <c r="BP2" s="16">
        <v>694374</v>
      </c>
      <c r="BQ2" s="16">
        <v>682311</v>
      </c>
      <c r="BR2" s="16">
        <v>659691</v>
      </c>
      <c r="BS2" s="16">
        <v>661251</v>
      </c>
      <c r="BT2" s="16">
        <v>670572</v>
      </c>
      <c r="BU2" s="16">
        <v>683532</v>
      </c>
      <c r="BV2" s="16">
        <v>714929</v>
      </c>
      <c r="BW2" s="16">
        <v>768023</v>
      </c>
      <c r="BX2" s="16">
        <v>588245</v>
      </c>
      <c r="BY2" s="16">
        <v>564138</v>
      </c>
      <c r="BZ2" s="16">
        <v>556173</v>
      </c>
      <c r="CA2" s="16">
        <v>511519</v>
      </c>
      <c r="CB2" s="16">
        <v>451509</v>
      </c>
      <c r="CC2" s="16">
        <v>400077</v>
      </c>
      <c r="CD2" s="16">
        <v>406018</v>
      </c>
      <c r="CE2" s="16">
        <v>393605</v>
      </c>
      <c r="CF2" s="16">
        <v>372612</v>
      </c>
      <c r="CG2" s="16">
        <v>344104</v>
      </c>
      <c r="CH2" s="16">
        <v>316201</v>
      </c>
      <c r="CI2" s="16">
        <v>288806</v>
      </c>
      <c r="CJ2" s="16">
        <v>255542</v>
      </c>
      <c r="CK2" s="16">
        <v>230667</v>
      </c>
      <c r="CL2" s="16">
        <v>210077</v>
      </c>
      <c r="CM2" s="16">
        <v>186163</v>
      </c>
      <c r="CN2" s="16">
        <v>159641</v>
      </c>
      <c r="CO2" s="16">
        <v>605181</v>
      </c>
      <c r="CP2" s="15"/>
      <c r="CQ2" s="17"/>
      <c r="CR2" s="17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</row>
    <row r="3" spans="1:254" s="14" customFormat="1" ht="11.25" x14ac:dyDescent="0.2">
      <c r="A3" s="15" t="s">
        <v>12</v>
      </c>
      <c r="B3" s="17">
        <v>64903140</v>
      </c>
      <c r="C3" s="17">
        <v>700160</v>
      </c>
      <c r="D3" s="17">
        <v>729146</v>
      </c>
      <c r="E3" s="17">
        <v>753103</v>
      </c>
      <c r="F3" s="17">
        <v>777260</v>
      </c>
      <c r="G3" s="17">
        <v>777225</v>
      </c>
      <c r="H3" s="17">
        <v>784154</v>
      </c>
      <c r="I3" s="17">
        <v>801776</v>
      </c>
      <c r="J3" s="17">
        <v>825785</v>
      </c>
      <c r="K3" s="17">
        <v>812581</v>
      </c>
      <c r="L3" s="17">
        <v>797010</v>
      </c>
      <c r="M3" s="17">
        <v>787647</v>
      </c>
      <c r="N3" s="17">
        <v>794127</v>
      </c>
      <c r="O3" s="17">
        <v>768470</v>
      </c>
      <c r="P3" s="17">
        <v>754088</v>
      </c>
      <c r="Q3" s="17">
        <v>725407</v>
      </c>
      <c r="R3" s="17">
        <v>713972</v>
      </c>
      <c r="S3" s="17">
        <v>694660</v>
      </c>
      <c r="T3" s="17">
        <v>686098</v>
      </c>
      <c r="U3" s="17">
        <v>710566</v>
      </c>
      <c r="V3" s="17">
        <v>739275</v>
      </c>
      <c r="W3" s="17">
        <v>774174</v>
      </c>
      <c r="X3" s="17">
        <v>788433</v>
      </c>
      <c r="Y3" s="17">
        <v>819124</v>
      </c>
      <c r="Z3" s="17">
        <v>827256</v>
      </c>
      <c r="AA3" s="17">
        <v>828734</v>
      </c>
      <c r="AB3" s="17">
        <v>855780</v>
      </c>
      <c r="AC3" s="17">
        <v>858947</v>
      </c>
      <c r="AD3" s="17">
        <v>886375</v>
      </c>
      <c r="AE3" s="17">
        <v>903860</v>
      </c>
      <c r="AF3" s="17">
        <v>886962</v>
      </c>
      <c r="AG3" s="17">
        <v>878457</v>
      </c>
      <c r="AH3" s="17">
        <v>886649</v>
      </c>
      <c r="AI3" s="17">
        <v>864133</v>
      </c>
      <c r="AJ3" s="17">
        <v>871106</v>
      </c>
      <c r="AK3" s="17">
        <v>870026</v>
      </c>
      <c r="AL3" s="17">
        <v>847655</v>
      </c>
      <c r="AM3" s="17">
        <v>854401</v>
      </c>
      <c r="AN3" s="17">
        <v>852853</v>
      </c>
      <c r="AO3" s="17">
        <v>857965</v>
      </c>
      <c r="AP3" s="17">
        <v>858210</v>
      </c>
      <c r="AQ3" s="17">
        <v>823998</v>
      </c>
      <c r="AR3" s="17">
        <v>767670</v>
      </c>
      <c r="AS3" s="17">
        <v>755956</v>
      </c>
      <c r="AT3" s="17">
        <v>770974</v>
      </c>
      <c r="AU3" s="17">
        <v>784687</v>
      </c>
      <c r="AV3" s="17">
        <v>798092</v>
      </c>
      <c r="AW3" s="17">
        <v>833365</v>
      </c>
      <c r="AX3" s="17">
        <v>869781</v>
      </c>
      <c r="AY3" s="17">
        <v>898296</v>
      </c>
      <c r="AZ3" s="17">
        <v>876808</v>
      </c>
      <c r="BA3" s="17">
        <v>898690</v>
      </c>
      <c r="BB3" s="17">
        <v>898167</v>
      </c>
      <c r="BC3" s="17">
        <v>909988</v>
      </c>
      <c r="BD3" s="17">
        <v>907991</v>
      </c>
      <c r="BE3" s="17">
        <v>914195</v>
      </c>
      <c r="BF3" s="17">
        <v>904528</v>
      </c>
      <c r="BG3" s="17">
        <v>884109</v>
      </c>
      <c r="BH3" s="17">
        <v>863181</v>
      </c>
      <c r="BI3" s="17">
        <v>832285</v>
      </c>
      <c r="BJ3" s="17">
        <v>797151</v>
      </c>
      <c r="BK3" s="17">
        <v>778569</v>
      </c>
      <c r="BL3" s="17">
        <v>760463</v>
      </c>
      <c r="BM3" s="17">
        <v>730946</v>
      </c>
      <c r="BN3" s="17">
        <v>703319</v>
      </c>
      <c r="BO3" s="17">
        <v>676084</v>
      </c>
      <c r="BP3" s="17">
        <v>675493</v>
      </c>
      <c r="BQ3" s="17">
        <v>663890</v>
      </c>
      <c r="BR3" s="17">
        <v>642055</v>
      </c>
      <c r="BS3" s="17">
        <v>643742</v>
      </c>
      <c r="BT3" s="17">
        <v>653146</v>
      </c>
      <c r="BU3" s="17">
        <v>666359</v>
      </c>
      <c r="BV3" s="17">
        <v>697988</v>
      </c>
      <c r="BW3" s="17">
        <v>751228</v>
      </c>
      <c r="BX3" s="17">
        <v>572800</v>
      </c>
      <c r="BY3" s="17">
        <v>549093</v>
      </c>
      <c r="BZ3" s="17">
        <v>541518</v>
      </c>
      <c r="CA3" s="17">
        <v>497605</v>
      </c>
      <c r="CB3" s="17">
        <v>439224</v>
      </c>
      <c r="CC3" s="17">
        <v>389239</v>
      </c>
      <c r="CD3" s="17">
        <v>395836</v>
      </c>
      <c r="CE3" s="17">
        <v>383494</v>
      </c>
      <c r="CF3" s="17">
        <v>363446</v>
      </c>
      <c r="CG3" s="17">
        <v>335419</v>
      </c>
      <c r="CH3" s="17">
        <v>308434</v>
      </c>
      <c r="CI3" s="17">
        <v>281696</v>
      </c>
      <c r="CJ3" s="17">
        <v>249323</v>
      </c>
      <c r="CK3" s="17">
        <v>224878</v>
      </c>
      <c r="CL3" s="17">
        <v>205072</v>
      </c>
      <c r="CM3" s="17">
        <v>181788</v>
      </c>
      <c r="CN3" s="17">
        <v>156024</v>
      </c>
      <c r="CO3" s="17">
        <v>591447</v>
      </c>
      <c r="CP3" s="15"/>
      <c r="CQ3" s="17"/>
      <c r="CR3" s="17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</row>
    <row r="4" spans="1:254" s="14" customFormat="1" ht="11.25" x14ac:dyDescent="0.2">
      <c r="A4" s="15" t="s">
        <v>13</v>
      </c>
      <c r="B4" s="17">
        <v>59439840</v>
      </c>
      <c r="C4" s="17">
        <v>649388</v>
      </c>
      <c r="D4" s="17">
        <v>676412</v>
      </c>
      <c r="E4" s="17">
        <v>698837</v>
      </c>
      <c r="F4" s="17">
        <v>720721</v>
      </c>
      <c r="G4" s="17">
        <v>719821</v>
      </c>
      <c r="H4" s="17">
        <v>726317</v>
      </c>
      <c r="I4" s="17">
        <v>742744</v>
      </c>
      <c r="J4" s="17">
        <v>765225</v>
      </c>
      <c r="K4" s="17">
        <v>750173</v>
      </c>
      <c r="L4" s="17">
        <v>737531</v>
      </c>
      <c r="M4" s="17">
        <v>726528</v>
      </c>
      <c r="N4" s="17">
        <v>733267</v>
      </c>
      <c r="O4" s="17">
        <v>709958</v>
      </c>
      <c r="P4" s="17">
        <v>696722</v>
      </c>
      <c r="Q4" s="17">
        <v>668590</v>
      </c>
      <c r="R4" s="17">
        <v>658280</v>
      </c>
      <c r="S4" s="17">
        <v>640608</v>
      </c>
      <c r="T4" s="17">
        <v>632385</v>
      </c>
      <c r="U4" s="17">
        <v>653732</v>
      </c>
      <c r="V4" s="17">
        <v>677608</v>
      </c>
      <c r="W4" s="17">
        <v>708336</v>
      </c>
      <c r="X4" s="17">
        <v>720698</v>
      </c>
      <c r="Y4" s="17">
        <v>748254</v>
      </c>
      <c r="Z4" s="17">
        <v>755826</v>
      </c>
      <c r="AA4" s="17">
        <v>757151</v>
      </c>
      <c r="AB4" s="17">
        <v>782598</v>
      </c>
      <c r="AC4" s="17">
        <v>784090</v>
      </c>
      <c r="AD4" s="17">
        <v>807248</v>
      </c>
      <c r="AE4" s="17">
        <v>824760</v>
      </c>
      <c r="AF4" s="17">
        <v>810973</v>
      </c>
      <c r="AG4" s="17">
        <v>802809</v>
      </c>
      <c r="AH4" s="17">
        <v>810906</v>
      </c>
      <c r="AI4" s="17">
        <v>790832</v>
      </c>
      <c r="AJ4" s="17">
        <v>798415</v>
      </c>
      <c r="AK4" s="17">
        <v>797946</v>
      </c>
      <c r="AL4" s="17">
        <v>777820</v>
      </c>
      <c r="AM4" s="17">
        <v>783817</v>
      </c>
      <c r="AN4" s="17">
        <v>781425</v>
      </c>
      <c r="AO4" s="17">
        <v>787003</v>
      </c>
      <c r="AP4" s="17">
        <v>788497</v>
      </c>
      <c r="AQ4" s="17">
        <v>756871</v>
      </c>
      <c r="AR4" s="17">
        <v>705441</v>
      </c>
      <c r="AS4" s="17">
        <v>694855</v>
      </c>
      <c r="AT4" s="17">
        <v>706616</v>
      </c>
      <c r="AU4" s="17">
        <v>720070</v>
      </c>
      <c r="AV4" s="17">
        <v>732367</v>
      </c>
      <c r="AW4" s="17">
        <v>763688</v>
      </c>
      <c r="AX4" s="17">
        <v>795939</v>
      </c>
      <c r="AY4" s="17">
        <v>821630</v>
      </c>
      <c r="AZ4" s="17">
        <v>801260</v>
      </c>
      <c r="BA4" s="17">
        <v>820123</v>
      </c>
      <c r="BB4" s="17">
        <v>818248</v>
      </c>
      <c r="BC4" s="17">
        <v>829626</v>
      </c>
      <c r="BD4" s="17">
        <v>828203</v>
      </c>
      <c r="BE4" s="17">
        <v>831741</v>
      </c>
      <c r="BF4" s="17">
        <v>823099</v>
      </c>
      <c r="BG4" s="17">
        <v>802885</v>
      </c>
      <c r="BH4" s="17">
        <v>784119</v>
      </c>
      <c r="BI4" s="17">
        <v>755249</v>
      </c>
      <c r="BJ4" s="17">
        <v>722779</v>
      </c>
      <c r="BK4" s="17">
        <v>705065</v>
      </c>
      <c r="BL4" s="17">
        <v>689075</v>
      </c>
      <c r="BM4" s="17">
        <v>661702</v>
      </c>
      <c r="BN4" s="17">
        <v>636452</v>
      </c>
      <c r="BO4" s="17">
        <v>612394</v>
      </c>
      <c r="BP4" s="17">
        <v>612894</v>
      </c>
      <c r="BQ4" s="17">
        <v>602897</v>
      </c>
      <c r="BR4" s="17">
        <v>583460</v>
      </c>
      <c r="BS4" s="17">
        <v>585085</v>
      </c>
      <c r="BT4" s="17">
        <v>594546</v>
      </c>
      <c r="BU4" s="17">
        <v>606965</v>
      </c>
      <c r="BV4" s="17">
        <v>637206</v>
      </c>
      <c r="BW4" s="17">
        <v>686169</v>
      </c>
      <c r="BX4" s="17">
        <v>524406</v>
      </c>
      <c r="BY4" s="17">
        <v>503866</v>
      </c>
      <c r="BZ4" s="17">
        <v>496130</v>
      </c>
      <c r="CA4" s="17">
        <v>455010</v>
      </c>
      <c r="CB4" s="17">
        <v>400818</v>
      </c>
      <c r="CC4" s="17">
        <v>354441</v>
      </c>
      <c r="CD4" s="17">
        <v>361072</v>
      </c>
      <c r="CE4" s="17">
        <v>350455</v>
      </c>
      <c r="CF4" s="17">
        <v>332255</v>
      </c>
      <c r="CG4" s="17">
        <v>306983</v>
      </c>
      <c r="CH4" s="17">
        <v>282197</v>
      </c>
      <c r="CI4" s="17">
        <v>257792</v>
      </c>
      <c r="CJ4" s="17">
        <v>228197</v>
      </c>
      <c r="CK4" s="17">
        <v>206177</v>
      </c>
      <c r="CL4" s="17">
        <v>188071</v>
      </c>
      <c r="CM4" s="17">
        <v>167219</v>
      </c>
      <c r="CN4" s="17">
        <v>143992</v>
      </c>
      <c r="CO4" s="17">
        <v>547789</v>
      </c>
      <c r="CP4" s="15"/>
      <c r="CQ4" s="17"/>
      <c r="CR4" s="17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</row>
    <row r="5" spans="1:254" s="14" customFormat="1" ht="11.25" x14ac:dyDescent="0.2">
      <c r="A5" s="15" t="s">
        <v>14</v>
      </c>
      <c r="B5" s="17">
        <v>56286961</v>
      </c>
      <c r="C5" s="17">
        <v>618858</v>
      </c>
      <c r="D5" s="17">
        <v>644056</v>
      </c>
      <c r="E5" s="17">
        <v>665596</v>
      </c>
      <c r="F5" s="17">
        <v>686135</v>
      </c>
      <c r="G5" s="17">
        <v>684992</v>
      </c>
      <c r="H5" s="17">
        <v>691122</v>
      </c>
      <c r="I5" s="17">
        <v>706742</v>
      </c>
      <c r="J5" s="17">
        <v>727938</v>
      </c>
      <c r="K5" s="17">
        <v>712204</v>
      </c>
      <c r="L5" s="17">
        <v>700200</v>
      </c>
      <c r="M5" s="17">
        <v>689733</v>
      </c>
      <c r="N5" s="17">
        <v>695753</v>
      </c>
      <c r="O5" s="17">
        <v>673789</v>
      </c>
      <c r="P5" s="17">
        <v>660928</v>
      </c>
      <c r="Q5" s="17">
        <v>634043</v>
      </c>
      <c r="R5" s="17">
        <v>624590</v>
      </c>
      <c r="S5" s="17">
        <v>607496</v>
      </c>
      <c r="T5" s="17">
        <v>599393</v>
      </c>
      <c r="U5" s="17">
        <v>618873</v>
      </c>
      <c r="V5" s="17">
        <v>639880</v>
      </c>
      <c r="W5" s="17">
        <v>668129</v>
      </c>
      <c r="X5" s="17">
        <v>679576</v>
      </c>
      <c r="Y5" s="17">
        <v>706968</v>
      </c>
      <c r="Z5" s="17">
        <v>715442</v>
      </c>
      <c r="AA5" s="17">
        <v>717748</v>
      </c>
      <c r="AB5" s="17">
        <v>740656</v>
      </c>
      <c r="AC5" s="17">
        <v>742735</v>
      </c>
      <c r="AD5" s="17">
        <v>765411</v>
      </c>
      <c r="AE5" s="17">
        <v>782363</v>
      </c>
      <c r="AF5" s="17">
        <v>770244</v>
      </c>
      <c r="AG5" s="17">
        <v>762666</v>
      </c>
      <c r="AH5" s="17">
        <v>771667</v>
      </c>
      <c r="AI5" s="17">
        <v>752937</v>
      </c>
      <c r="AJ5" s="17">
        <v>760681</v>
      </c>
      <c r="AK5" s="17">
        <v>760003</v>
      </c>
      <c r="AL5" s="17">
        <v>741443</v>
      </c>
      <c r="AM5" s="17">
        <v>746952</v>
      </c>
      <c r="AN5" s="17">
        <v>745065</v>
      </c>
      <c r="AO5" s="17">
        <v>749311</v>
      </c>
      <c r="AP5" s="17">
        <v>750871</v>
      </c>
      <c r="AQ5" s="17">
        <v>721254</v>
      </c>
      <c r="AR5" s="17">
        <v>672514</v>
      </c>
      <c r="AS5" s="17">
        <v>661799</v>
      </c>
      <c r="AT5" s="17">
        <v>673246</v>
      </c>
      <c r="AU5" s="17">
        <v>685484</v>
      </c>
      <c r="AV5" s="17">
        <v>696569</v>
      </c>
      <c r="AW5" s="17">
        <v>725600</v>
      </c>
      <c r="AX5" s="17">
        <v>755206</v>
      </c>
      <c r="AY5" s="17">
        <v>778729</v>
      </c>
      <c r="AZ5" s="17">
        <v>759708</v>
      </c>
      <c r="BA5" s="17">
        <v>776578</v>
      </c>
      <c r="BB5" s="17">
        <v>775173</v>
      </c>
      <c r="BC5" s="17">
        <v>785471</v>
      </c>
      <c r="BD5" s="17">
        <v>784074</v>
      </c>
      <c r="BE5" s="17">
        <v>786165</v>
      </c>
      <c r="BF5" s="17">
        <v>777616</v>
      </c>
      <c r="BG5" s="17">
        <v>758665</v>
      </c>
      <c r="BH5" s="17">
        <v>740085</v>
      </c>
      <c r="BI5" s="17">
        <v>712624</v>
      </c>
      <c r="BJ5" s="17">
        <v>681661</v>
      </c>
      <c r="BK5" s="17">
        <v>664457</v>
      </c>
      <c r="BL5" s="17">
        <v>649021</v>
      </c>
      <c r="BM5" s="17">
        <v>622905</v>
      </c>
      <c r="BN5" s="17">
        <v>599252</v>
      </c>
      <c r="BO5" s="17">
        <v>576200</v>
      </c>
      <c r="BP5" s="17">
        <v>575744</v>
      </c>
      <c r="BQ5" s="17">
        <v>566050</v>
      </c>
      <c r="BR5" s="17">
        <v>547827</v>
      </c>
      <c r="BS5" s="17">
        <v>549233</v>
      </c>
      <c r="BT5" s="17">
        <v>557886</v>
      </c>
      <c r="BU5" s="17">
        <v>569617</v>
      </c>
      <c r="BV5" s="17">
        <v>598038</v>
      </c>
      <c r="BW5" s="17">
        <v>645078</v>
      </c>
      <c r="BX5" s="17">
        <v>493261</v>
      </c>
      <c r="BY5" s="17">
        <v>473332</v>
      </c>
      <c r="BZ5" s="17">
        <v>466239</v>
      </c>
      <c r="CA5" s="17">
        <v>427207</v>
      </c>
      <c r="CB5" s="17">
        <v>375723</v>
      </c>
      <c r="CC5" s="17">
        <v>332047</v>
      </c>
      <c r="CD5" s="17">
        <v>339470</v>
      </c>
      <c r="CE5" s="17">
        <v>329713</v>
      </c>
      <c r="CF5" s="17">
        <v>312737</v>
      </c>
      <c r="CG5" s="17">
        <v>289092</v>
      </c>
      <c r="CH5" s="17">
        <v>265631</v>
      </c>
      <c r="CI5" s="17">
        <v>242740</v>
      </c>
      <c r="CJ5" s="17">
        <v>214727</v>
      </c>
      <c r="CK5" s="17">
        <v>194007</v>
      </c>
      <c r="CL5" s="17">
        <v>177399</v>
      </c>
      <c r="CM5" s="17">
        <v>157770</v>
      </c>
      <c r="CN5" s="17">
        <v>135875</v>
      </c>
      <c r="CO5" s="17">
        <v>517273</v>
      </c>
      <c r="CP5" s="15"/>
      <c r="CQ5" s="17"/>
      <c r="CR5" s="17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</row>
    <row r="8" spans="1:254" x14ac:dyDescent="0.25">
      <c r="A8" s="15" t="s">
        <v>0</v>
      </c>
      <c r="B8" s="17">
        <f>SUM(C5:G5)</f>
        <v>3299637</v>
      </c>
    </row>
    <row r="9" spans="1:254" x14ac:dyDescent="0.25">
      <c r="A9" s="15" t="s">
        <v>1</v>
      </c>
      <c r="B9" s="17">
        <f>SUM(H5:Q5)</f>
        <v>6892452</v>
      </c>
    </row>
    <row r="10" spans="1:254" x14ac:dyDescent="0.25">
      <c r="A10" s="15" t="s">
        <v>2</v>
      </c>
      <c r="B10" s="17">
        <f>SUM(R5:AU5)</f>
        <v>21335397</v>
      </c>
    </row>
    <row r="11" spans="1:254" x14ac:dyDescent="0.25">
      <c r="A11" s="15" t="s">
        <v>3</v>
      </c>
      <c r="B11" s="17">
        <f>SUM(AV5:BO5)</f>
        <v>14405759</v>
      </c>
    </row>
    <row r="12" spans="1:254" x14ac:dyDescent="0.25">
      <c r="A12" s="15" t="s">
        <v>4</v>
      </c>
      <c r="B12" s="17">
        <f>SUM(BP5:BY5)</f>
        <v>5576066</v>
      </c>
    </row>
    <row r="13" spans="1:254" x14ac:dyDescent="0.25">
      <c r="A13" s="15" t="s">
        <v>5</v>
      </c>
      <c r="B13" s="17">
        <f>SUM(BZ5:CI5)</f>
        <v>3380599</v>
      </c>
    </row>
    <row r="14" spans="1:254" x14ac:dyDescent="0.25">
      <c r="A14" s="15" t="s">
        <v>6</v>
      </c>
      <c r="B14" s="17">
        <f>SUM(CJ5:CO5)</f>
        <v>1397051</v>
      </c>
    </row>
    <row r="15" spans="1:254" x14ac:dyDescent="0.25">
      <c r="A15" s="31" t="s">
        <v>15</v>
      </c>
      <c r="B15" s="17">
        <f>SUM(B8:B14)</f>
        <v>56286961</v>
      </c>
    </row>
    <row r="17" spans="1:2" x14ac:dyDescent="0.25">
      <c r="A17" s="31" t="s">
        <v>20</v>
      </c>
      <c r="B17" s="17">
        <f>B15-B5</f>
        <v>0</v>
      </c>
    </row>
    <row r="19" spans="1:2" x14ac:dyDescent="0.25">
      <c r="A19" s="31" t="s">
        <v>22</v>
      </c>
    </row>
    <row r="20" spans="1:2" x14ac:dyDescent="0.25">
      <c r="A20" s="15" t="s">
        <v>21</v>
      </c>
    </row>
  </sheetData>
  <pageMargins left="0.7" right="0.7" top="0.75" bottom="0.75" header="0.3" footer="0.3"/>
  <ignoredErrors>
    <ignoredError sqref="B8:B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A94C-F46A-443F-B613-BF2632724C61}">
  <dimension ref="A1:I69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3" max="3" width="9.5703125" bestFit="1" customWidth="1"/>
    <col min="8" max="8" width="12.140625" bestFit="1" customWidth="1"/>
  </cols>
  <sheetData>
    <row r="1" spans="1:9" x14ac:dyDescent="0.25">
      <c r="A1" s="32" t="s">
        <v>26</v>
      </c>
      <c r="B1" s="32" t="s">
        <v>27</v>
      </c>
      <c r="C1" s="35" t="s">
        <v>35</v>
      </c>
      <c r="E1" s="45" t="s">
        <v>39</v>
      </c>
      <c r="F1" s="45" t="s">
        <v>40</v>
      </c>
      <c r="G1" s="45" t="s">
        <v>42</v>
      </c>
      <c r="H1" t="s">
        <v>41</v>
      </c>
      <c r="I1" s="45"/>
    </row>
    <row r="2" spans="1:9" x14ac:dyDescent="0.25">
      <c r="A2" s="32" t="s">
        <v>28</v>
      </c>
      <c r="B2" s="32" t="s">
        <v>29</v>
      </c>
      <c r="C2" s="38">
        <v>9.8367538452148438</v>
      </c>
      <c r="E2" s="43">
        <f>MEDIAN(16,40)</f>
        <v>28</v>
      </c>
      <c r="F2" t="s">
        <v>0</v>
      </c>
      <c r="G2">
        <v>2.5</v>
      </c>
      <c r="H2" s="55">
        <v>0</v>
      </c>
      <c r="I2" s="53"/>
    </row>
    <row r="3" spans="1:9" x14ac:dyDescent="0.25">
      <c r="A3" s="32" t="s">
        <v>28</v>
      </c>
      <c r="B3" s="32" t="s">
        <v>30</v>
      </c>
      <c r="C3" s="38">
        <v>16.137596130371094</v>
      </c>
      <c r="E3" s="43">
        <v>45</v>
      </c>
      <c r="F3" t="s">
        <v>1</v>
      </c>
      <c r="G3">
        <v>10</v>
      </c>
      <c r="H3" s="55">
        <v>0</v>
      </c>
      <c r="I3" s="53"/>
    </row>
    <row r="4" spans="1:9" x14ac:dyDescent="0.25">
      <c r="A4" s="32" t="s">
        <v>28</v>
      </c>
      <c r="B4" s="32" t="s">
        <v>31</v>
      </c>
      <c r="C4" s="38">
        <v>19.882156372070313</v>
      </c>
      <c r="E4" s="43">
        <v>55</v>
      </c>
      <c r="F4" t="s">
        <v>2</v>
      </c>
      <c r="G4">
        <v>30</v>
      </c>
      <c r="H4" s="54">
        <f>C14/100</f>
        <v>0.10578029408174401</v>
      </c>
      <c r="I4" s="37"/>
    </row>
    <row r="5" spans="1:9" x14ac:dyDescent="0.25">
      <c r="A5" s="32" t="s">
        <v>28</v>
      </c>
      <c r="B5" s="32" t="s">
        <v>32</v>
      </c>
      <c r="C5" s="38">
        <v>40.084640502929688</v>
      </c>
      <c r="E5" s="43">
        <v>65</v>
      </c>
      <c r="F5" t="s">
        <v>3</v>
      </c>
      <c r="G5">
        <v>55</v>
      </c>
      <c r="H5" s="54">
        <f>C39/100</f>
        <v>0.19882156372070312</v>
      </c>
      <c r="I5" s="37"/>
    </row>
    <row r="6" spans="1:9" x14ac:dyDescent="0.25">
      <c r="A6" s="32" t="s">
        <v>28</v>
      </c>
      <c r="B6" s="32" t="s">
        <v>33</v>
      </c>
      <c r="C6" s="38">
        <v>55.601837158203125</v>
      </c>
      <c r="E6" s="43">
        <v>75</v>
      </c>
      <c r="F6" t="s">
        <v>4</v>
      </c>
      <c r="G6">
        <v>70</v>
      </c>
      <c r="H6" s="54">
        <f>C54/100</f>
        <v>0.47843238830566404</v>
      </c>
      <c r="I6" s="37"/>
    </row>
    <row r="7" spans="1:9" x14ac:dyDescent="0.25">
      <c r="A7" s="32" t="s">
        <v>28</v>
      </c>
      <c r="B7" s="32" t="s">
        <v>34</v>
      </c>
      <c r="C7" s="38">
        <v>64.193222045898438</v>
      </c>
      <c r="E7" s="43">
        <v>85</v>
      </c>
      <c r="F7" t="s">
        <v>5</v>
      </c>
      <c r="G7">
        <v>80</v>
      </c>
      <c r="H7" s="54">
        <f>C64/100</f>
        <v>0.59897529602050781</v>
      </c>
      <c r="I7" s="37"/>
    </row>
    <row r="8" spans="1:9" x14ac:dyDescent="0.25">
      <c r="F8" t="s">
        <v>6</v>
      </c>
      <c r="H8" s="54">
        <f>C69/100</f>
        <v>0.64193222045898435</v>
      </c>
    </row>
    <row r="9" spans="1:9" x14ac:dyDescent="0.25">
      <c r="A9" s="33" t="s">
        <v>36</v>
      </c>
    </row>
    <row r="10" spans="1:9" x14ac:dyDescent="0.25">
      <c r="A10" s="34" t="s">
        <v>37</v>
      </c>
    </row>
    <row r="12" spans="1:9" x14ac:dyDescent="0.25">
      <c r="B12" s="48">
        <v>28</v>
      </c>
      <c r="C12" s="49">
        <v>9.8367538452148438</v>
      </c>
      <c r="D12" s="32"/>
      <c r="E12" s="32"/>
      <c r="F12" s="32"/>
      <c r="G12" s="32"/>
    </row>
    <row r="13" spans="1:9" x14ac:dyDescent="0.25">
      <c r="B13" s="47">
        <v>29</v>
      </c>
      <c r="C13" s="38">
        <f>C$12+(C$29-C$12)/17*(B13-B$12)</f>
        <v>10.207391626694623</v>
      </c>
      <c r="D13" s="36"/>
      <c r="E13" s="36"/>
      <c r="F13" s="36"/>
      <c r="G13" s="36"/>
    </row>
    <row r="14" spans="1:9" x14ac:dyDescent="0.25">
      <c r="B14" s="51">
        <v>30</v>
      </c>
      <c r="C14" s="52">
        <f t="shared" ref="C14:C28" si="0">C$12+(C$29-C$12)/17*(B14-B$12)</f>
        <v>10.578029408174402</v>
      </c>
    </row>
    <row r="15" spans="1:9" x14ac:dyDescent="0.25">
      <c r="B15" s="47">
        <v>31</v>
      </c>
      <c r="C15" s="38">
        <f t="shared" si="0"/>
        <v>10.948667189654183</v>
      </c>
    </row>
    <row r="16" spans="1:9" x14ac:dyDescent="0.25">
      <c r="B16" s="46">
        <v>32</v>
      </c>
      <c r="C16" s="38">
        <f t="shared" si="0"/>
        <v>11.319304971133962</v>
      </c>
    </row>
    <row r="17" spans="2:3" x14ac:dyDescent="0.25">
      <c r="B17" s="47">
        <v>33</v>
      </c>
      <c r="C17" s="38">
        <f t="shared" si="0"/>
        <v>11.68994275261374</v>
      </c>
    </row>
    <row r="18" spans="2:3" x14ac:dyDescent="0.25">
      <c r="B18" s="46">
        <v>34</v>
      </c>
      <c r="C18" s="38">
        <f t="shared" si="0"/>
        <v>12.060580534093521</v>
      </c>
    </row>
    <row r="19" spans="2:3" x14ac:dyDescent="0.25">
      <c r="B19" s="47">
        <v>35</v>
      </c>
      <c r="C19" s="38">
        <f t="shared" si="0"/>
        <v>12.4312183155733</v>
      </c>
    </row>
    <row r="20" spans="2:3" x14ac:dyDescent="0.25">
      <c r="B20" s="46">
        <v>36</v>
      </c>
      <c r="C20" s="38">
        <f t="shared" si="0"/>
        <v>12.801856097053079</v>
      </c>
    </row>
    <row r="21" spans="2:3" x14ac:dyDescent="0.25">
      <c r="B21" s="47">
        <v>37</v>
      </c>
      <c r="C21" s="38">
        <f t="shared" si="0"/>
        <v>13.172493878532858</v>
      </c>
    </row>
    <row r="22" spans="2:3" x14ac:dyDescent="0.25">
      <c r="B22" s="46">
        <v>38</v>
      </c>
      <c r="C22" s="38">
        <f t="shared" si="0"/>
        <v>13.543131660012637</v>
      </c>
    </row>
    <row r="23" spans="2:3" x14ac:dyDescent="0.25">
      <c r="B23" s="47">
        <v>39</v>
      </c>
      <c r="C23" s="38">
        <f t="shared" si="0"/>
        <v>13.913769441492418</v>
      </c>
    </row>
    <row r="24" spans="2:3" x14ac:dyDescent="0.25">
      <c r="B24" s="47">
        <v>40</v>
      </c>
      <c r="C24" s="38">
        <f t="shared" si="0"/>
        <v>14.284407222972197</v>
      </c>
    </row>
    <row r="25" spans="2:3" x14ac:dyDescent="0.25">
      <c r="B25" s="47">
        <v>41</v>
      </c>
      <c r="C25" s="38">
        <f t="shared" si="0"/>
        <v>14.655045004451976</v>
      </c>
    </row>
    <row r="26" spans="2:3" x14ac:dyDescent="0.25">
      <c r="B26" s="46">
        <v>42</v>
      </c>
      <c r="C26" s="38">
        <f t="shared" si="0"/>
        <v>15.025682785931757</v>
      </c>
    </row>
    <row r="27" spans="2:3" x14ac:dyDescent="0.25">
      <c r="B27" s="47">
        <v>43</v>
      </c>
      <c r="C27" s="38">
        <f t="shared" si="0"/>
        <v>15.396320567411536</v>
      </c>
    </row>
    <row r="28" spans="2:3" x14ac:dyDescent="0.25">
      <c r="B28" s="46">
        <v>44</v>
      </c>
      <c r="C28" s="38">
        <f t="shared" si="0"/>
        <v>15.766958348891315</v>
      </c>
    </row>
    <row r="29" spans="2:3" x14ac:dyDescent="0.25">
      <c r="B29" s="50">
        <v>45</v>
      </c>
      <c r="C29" s="49">
        <v>16.137596130371094</v>
      </c>
    </row>
    <row r="30" spans="2:3" x14ac:dyDescent="0.25">
      <c r="B30" s="46">
        <v>46</v>
      </c>
      <c r="C30" s="38">
        <f>C$29+(C$39-C$29)/10*(B30-B$29)</f>
        <v>16.512052154541017</v>
      </c>
    </row>
    <row r="31" spans="2:3" x14ac:dyDescent="0.25">
      <c r="B31" s="47">
        <v>47</v>
      </c>
      <c r="C31" s="38">
        <f t="shared" ref="C31:C38" si="1">C$29+(C$39-C$29)/10*(B31-B$29)</f>
        <v>16.886508178710937</v>
      </c>
    </row>
    <row r="32" spans="2:3" x14ac:dyDescent="0.25">
      <c r="B32" s="46">
        <v>48</v>
      </c>
      <c r="C32" s="38">
        <f t="shared" si="1"/>
        <v>17.26096420288086</v>
      </c>
    </row>
    <row r="33" spans="2:3" x14ac:dyDescent="0.25">
      <c r="B33" s="47">
        <v>49</v>
      </c>
      <c r="C33" s="38">
        <f t="shared" si="1"/>
        <v>17.63542022705078</v>
      </c>
    </row>
    <row r="34" spans="2:3" x14ac:dyDescent="0.25">
      <c r="B34" s="46">
        <v>50</v>
      </c>
      <c r="C34" s="38">
        <f t="shared" si="1"/>
        <v>18.009876251220703</v>
      </c>
    </row>
    <row r="35" spans="2:3" x14ac:dyDescent="0.25">
      <c r="B35" s="47">
        <v>51</v>
      </c>
      <c r="C35" s="38">
        <f t="shared" si="1"/>
        <v>18.384332275390626</v>
      </c>
    </row>
    <row r="36" spans="2:3" x14ac:dyDescent="0.25">
      <c r="B36" s="46">
        <v>52</v>
      </c>
      <c r="C36" s="38">
        <f t="shared" si="1"/>
        <v>18.758788299560546</v>
      </c>
    </row>
    <row r="37" spans="2:3" x14ac:dyDescent="0.25">
      <c r="B37" s="47">
        <v>53</v>
      </c>
      <c r="C37" s="38">
        <f t="shared" si="1"/>
        <v>19.133244323730469</v>
      </c>
    </row>
    <row r="38" spans="2:3" x14ac:dyDescent="0.25">
      <c r="B38" s="46">
        <v>54</v>
      </c>
      <c r="C38" s="38">
        <f t="shared" si="1"/>
        <v>19.507700347900389</v>
      </c>
    </row>
    <row r="39" spans="2:3" x14ac:dyDescent="0.25">
      <c r="B39" s="50">
        <v>55</v>
      </c>
      <c r="C39" s="49">
        <v>19.882156372070313</v>
      </c>
    </row>
    <row r="40" spans="2:3" x14ac:dyDescent="0.25">
      <c r="B40" s="46">
        <v>56</v>
      </c>
      <c r="C40" s="38">
        <f>C$39+(C$49-C$39)/10*(B40-B$39)</f>
        <v>21.90240478515625</v>
      </c>
    </row>
    <row r="41" spans="2:3" x14ac:dyDescent="0.25">
      <c r="B41" s="47">
        <v>57</v>
      </c>
      <c r="C41" s="38">
        <f t="shared" ref="C41:C48" si="2">C$39+(C$49-C$39)/10*(B41-B$39)</f>
        <v>23.922653198242188</v>
      </c>
    </row>
    <row r="42" spans="2:3" x14ac:dyDescent="0.25">
      <c r="B42" s="46">
        <v>58</v>
      </c>
      <c r="C42" s="38">
        <f t="shared" si="2"/>
        <v>25.942901611328125</v>
      </c>
    </row>
    <row r="43" spans="2:3" x14ac:dyDescent="0.25">
      <c r="B43" s="47">
        <v>59</v>
      </c>
      <c r="C43" s="38">
        <f t="shared" si="2"/>
        <v>27.963150024414063</v>
      </c>
    </row>
    <row r="44" spans="2:3" x14ac:dyDescent="0.25">
      <c r="B44" s="46">
        <v>60</v>
      </c>
      <c r="C44" s="38">
        <f t="shared" si="2"/>
        <v>29.9833984375</v>
      </c>
    </row>
    <row r="45" spans="2:3" x14ac:dyDescent="0.25">
      <c r="B45" s="47">
        <v>61</v>
      </c>
      <c r="C45" s="38">
        <f t="shared" si="2"/>
        <v>32.003646850585938</v>
      </c>
    </row>
    <row r="46" spans="2:3" x14ac:dyDescent="0.25">
      <c r="B46" s="46">
        <v>62</v>
      </c>
      <c r="C46" s="38">
        <f t="shared" si="2"/>
        <v>34.023895263671875</v>
      </c>
    </row>
    <row r="47" spans="2:3" x14ac:dyDescent="0.25">
      <c r="B47" s="47">
        <v>63</v>
      </c>
      <c r="C47" s="38">
        <f t="shared" si="2"/>
        <v>36.044143676757813</v>
      </c>
    </row>
    <row r="48" spans="2:3" x14ac:dyDescent="0.25">
      <c r="B48" s="46">
        <v>64</v>
      </c>
      <c r="C48" s="38">
        <f t="shared" si="2"/>
        <v>38.06439208984375</v>
      </c>
    </row>
    <row r="49" spans="2:3" x14ac:dyDescent="0.25">
      <c r="B49" s="50">
        <v>65</v>
      </c>
      <c r="C49" s="49">
        <v>40.084640502929688</v>
      </c>
    </row>
    <row r="50" spans="2:3" x14ac:dyDescent="0.25">
      <c r="B50" s="46">
        <v>66</v>
      </c>
      <c r="C50" s="38">
        <f>C$49+(C$59-C$49)/10*(B50-B$49)</f>
        <v>41.636360168457031</v>
      </c>
    </row>
    <row r="51" spans="2:3" x14ac:dyDescent="0.25">
      <c r="B51" s="47">
        <v>67</v>
      </c>
      <c r="C51" s="38">
        <f t="shared" ref="C51:C58" si="3">C$49+(C$59-C$49)/10*(B51-B$49)</f>
        <v>43.188079833984375</v>
      </c>
    </row>
    <row r="52" spans="2:3" x14ac:dyDescent="0.25">
      <c r="B52" s="46">
        <v>68</v>
      </c>
      <c r="C52" s="38">
        <f t="shared" si="3"/>
        <v>44.739799499511719</v>
      </c>
    </row>
    <row r="53" spans="2:3" x14ac:dyDescent="0.25">
      <c r="B53" s="47">
        <v>69</v>
      </c>
      <c r="C53" s="38">
        <f t="shared" si="3"/>
        <v>46.291519165039063</v>
      </c>
    </row>
    <row r="54" spans="2:3" x14ac:dyDescent="0.25">
      <c r="B54" s="51">
        <v>70</v>
      </c>
      <c r="C54" s="52">
        <f t="shared" si="3"/>
        <v>47.843238830566406</v>
      </c>
    </row>
    <row r="55" spans="2:3" x14ac:dyDescent="0.25">
      <c r="B55" s="47">
        <v>71</v>
      </c>
      <c r="C55" s="38">
        <f t="shared" si="3"/>
        <v>49.39495849609375</v>
      </c>
    </row>
    <row r="56" spans="2:3" x14ac:dyDescent="0.25">
      <c r="B56" s="46">
        <v>72</v>
      </c>
      <c r="C56" s="38">
        <f t="shared" si="3"/>
        <v>50.946678161621094</v>
      </c>
    </row>
    <row r="57" spans="2:3" x14ac:dyDescent="0.25">
      <c r="B57" s="47">
        <v>73</v>
      </c>
      <c r="C57" s="38">
        <f t="shared" si="3"/>
        <v>52.498397827148438</v>
      </c>
    </row>
    <row r="58" spans="2:3" x14ac:dyDescent="0.25">
      <c r="B58" s="46">
        <v>74</v>
      </c>
      <c r="C58" s="38">
        <f t="shared" si="3"/>
        <v>54.050117492675781</v>
      </c>
    </row>
    <row r="59" spans="2:3" x14ac:dyDescent="0.25">
      <c r="B59" s="50">
        <v>75</v>
      </c>
      <c r="C59" s="49">
        <v>55.601837158203125</v>
      </c>
    </row>
    <row r="60" spans="2:3" x14ac:dyDescent="0.25">
      <c r="B60" s="46">
        <v>76</v>
      </c>
      <c r="C60" s="38">
        <f>C$59+(C$69-C$59)/10*(B60-B$59)</f>
        <v>56.460975646972656</v>
      </c>
    </row>
    <row r="61" spans="2:3" x14ac:dyDescent="0.25">
      <c r="B61" s="47">
        <v>77</v>
      </c>
      <c r="C61" s="38">
        <f t="shared" ref="C61:C68" si="4">C$59+(C$69-C$59)/10*(B61-B$59)</f>
        <v>57.320114135742188</v>
      </c>
    </row>
    <row r="62" spans="2:3" x14ac:dyDescent="0.25">
      <c r="B62" s="46">
        <v>78</v>
      </c>
      <c r="C62" s="38">
        <f t="shared" si="4"/>
        <v>58.179252624511719</v>
      </c>
    </row>
    <row r="63" spans="2:3" x14ac:dyDescent="0.25">
      <c r="B63" s="47">
        <v>79</v>
      </c>
      <c r="C63" s="38">
        <f t="shared" si="4"/>
        <v>59.03839111328125</v>
      </c>
    </row>
    <row r="64" spans="2:3" x14ac:dyDescent="0.25">
      <c r="B64" s="51">
        <v>80</v>
      </c>
      <c r="C64" s="52">
        <f t="shared" si="4"/>
        <v>59.897529602050781</v>
      </c>
    </row>
    <row r="65" spans="2:3" x14ac:dyDescent="0.25">
      <c r="B65" s="47">
        <v>81</v>
      </c>
      <c r="C65" s="38">
        <f t="shared" si="4"/>
        <v>60.756668090820313</v>
      </c>
    </row>
    <row r="66" spans="2:3" x14ac:dyDescent="0.25">
      <c r="B66" s="46">
        <v>82</v>
      </c>
      <c r="C66" s="38">
        <f t="shared" si="4"/>
        <v>61.615806579589844</v>
      </c>
    </row>
    <row r="67" spans="2:3" x14ac:dyDescent="0.25">
      <c r="B67" s="47">
        <v>83</v>
      </c>
      <c r="C67" s="38">
        <f t="shared" si="4"/>
        <v>62.474945068359375</v>
      </c>
    </row>
    <row r="68" spans="2:3" x14ac:dyDescent="0.25">
      <c r="B68" s="46">
        <v>84</v>
      </c>
      <c r="C68" s="38">
        <f t="shared" si="4"/>
        <v>63.334083557128906</v>
      </c>
    </row>
    <row r="69" spans="2:3" x14ac:dyDescent="0.25">
      <c r="B69" s="50">
        <v>85</v>
      </c>
      <c r="C69" s="49">
        <v>64.193222045898438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B733-493E-4AFB-AF78-ECABBDF05462}">
  <dimension ref="A1:AP29"/>
  <sheetViews>
    <sheetView tabSelected="1" workbookViewId="0">
      <pane xSplit="2" ySplit="2" topLeftCell="X21" activePane="bottomRight" state="frozen"/>
      <selection pane="topRight" activeCell="C1" sqref="C1"/>
      <selection pane="bottomLeft" activeCell="A2" sqref="A2"/>
      <selection pane="bottomRight" activeCell="AO6" sqref="AO6"/>
    </sheetView>
  </sheetViews>
  <sheetFormatPr defaultRowHeight="15" x14ac:dyDescent="0.25"/>
  <cols>
    <col min="1" max="1" width="13" bestFit="1" customWidth="1"/>
    <col min="3" max="4" width="13.28515625" bestFit="1" customWidth="1"/>
    <col min="5" max="6" width="14.28515625" bestFit="1" customWidth="1"/>
    <col min="7" max="9" width="13.28515625" bestFit="1" customWidth="1"/>
    <col min="11" max="11" width="11.5703125" bestFit="1" customWidth="1"/>
    <col min="12" max="12" width="10.5703125" bestFit="1" customWidth="1"/>
    <col min="13" max="13" width="11.5703125" bestFit="1" customWidth="1"/>
    <col min="14" max="18" width="12.5703125" bestFit="1" customWidth="1"/>
    <col min="20" max="20" width="11.5703125" bestFit="1" customWidth="1"/>
    <col min="21" max="21" width="10.5703125" bestFit="1" customWidth="1"/>
    <col min="22" max="22" width="11.5703125" bestFit="1" customWidth="1"/>
    <col min="23" max="26" width="12.5703125" bestFit="1" customWidth="1"/>
    <col min="27" max="27" width="12.5703125" customWidth="1"/>
    <col min="28" max="28" width="12.5703125" bestFit="1" customWidth="1"/>
    <col min="29" max="29" width="10.85546875" bestFit="1" customWidth="1"/>
    <col min="31" max="31" width="11.5703125" bestFit="1" customWidth="1"/>
    <col min="32" max="32" width="10.5703125" bestFit="1" customWidth="1"/>
    <col min="33" max="33" width="11.5703125" bestFit="1" customWidth="1"/>
    <col min="34" max="38" width="12.5703125" bestFit="1" customWidth="1"/>
    <col min="39" max="39" width="10.85546875" bestFit="1" customWidth="1"/>
    <col min="40" max="40" width="12.42578125" bestFit="1" customWidth="1"/>
    <col min="41" max="41" width="11.42578125" bestFit="1" customWidth="1"/>
    <col min="42" max="42" width="16.7109375" bestFit="1" customWidth="1"/>
  </cols>
  <sheetData>
    <row r="1" spans="1:42" ht="18.75" thickBot="1" x14ac:dyDescent="0.3">
      <c r="C1" s="59" t="s">
        <v>16</v>
      </c>
      <c r="D1" s="60"/>
      <c r="E1" s="60"/>
      <c r="F1" s="60"/>
      <c r="G1" s="60"/>
      <c r="H1" s="60"/>
      <c r="I1" s="60"/>
      <c r="K1" s="59" t="s">
        <v>17</v>
      </c>
      <c r="L1" s="60"/>
      <c r="M1" s="60"/>
      <c r="N1" s="60"/>
      <c r="O1" s="60"/>
      <c r="P1" s="60"/>
      <c r="Q1" s="60"/>
      <c r="R1" s="60"/>
      <c r="T1" s="56" t="s">
        <v>18</v>
      </c>
      <c r="U1" s="57"/>
      <c r="V1" s="57"/>
      <c r="W1" s="57"/>
      <c r="X1" s="57"/>
      <c r="Y1" s="57"/>
      <c r="Z1" s="57"/>
      <c r="AA1" s="57"/>
      <c r="AB1" s="57"/>
      <c r="AC1" s="58"/>
      <c r="AE1" s="56" t="s">
        <v>45</v>
      </c>
      <c r="AF1" s="57"/>
      <c r="AG1" s="57"/>
      <c r="AH1" s="57"/>
      <c r="AI1" s="57"/>
      <c r="AJ1" s="57"/>
      <c r="AK1" s="57"/>
      <c r="AL1" s="57"/>
      <c r="AM1" s="57"/>
      <c r="AN1" s="58"/>
    </row>
    <row r="2" spans="1:42" ht="18.75" thickBot="1" x14ac:dyDescent="0.3">
      <c r="B2" s="7" t="s">
        <v>7</v>
      </c>
      <c r="C2" s="7" t="s">
        <v>0</v>
      </c>
      <c r="D2" s="8" t="s">
        <v>1</v>
      </c>
      <c r="E2" s="9" t="s">
        <v>2</v>
      </c>
      <c r="F2" s="7" t="s">
        <v>3</v>
      </c>
      <c r="G2" s="10" t="s">
        <v>4</v>
      </c>
      <c r="H2" s="9" t="s">
        <v>5</v>
      </c>
      <c r="I2" s="9" t="s">
        <v>6</v>
      </c>
      <c r="K2" s="20" t="s">
        <v>0</v>
      </c>
      <c r="L2" s="21" t="s">
        <v>1</v>
      </c>
      <c r="M2" s="22" t="s">
        <v>2</v>
      </c>
      <c r="N2" s="20" t="s">
        <v>3</v>
      </c>
      <c r="O2" s="23" t="s">
        <v>4</v>
      </c>
      <c r="P2" s="22" t="s">
        <v>5</v>
      </c>
      <c r="Q2" s="22" t="s">
        <v>6</v>
      </c>
      <c r="R2" s="22" t="s">
        <v>15</v>
      </c>
      <c r="T2" s="20" t="s">
        <v>0</v>
      </c>
      <c r="U2" s="21" t="s">
        <v>1</v>
      </c>
      <c r="V2" s="22" t="s">
        <v>2</v>
      </c>
      <c r="W2" s="20" t="s">
        <v>3</v>
      </c>
      <c r="X2" s="23" t="s">
        <v>4</v>
      </c>
      <c r="Y2" s="22" t="s">
        <v>5</v>
      </c>
      <c r="Z2" s="22" t="s">
        <v>6</v>
      </c>
      <c r="AA2" s="22" t="s">
        <v>38</v>
      </c>
      <c r="AB2" s="22" t="s">
        <v>25</v>
      </c>
      <c r="AC2" s="22" t="s">
        <v>19</v>
      </c>
      <c r="AE2" s="22" t="s">
        <v>0</v>
      </c>
      <c r="AF2" s="22" t="s">
        <v>1</v>
      </c>
      <c r="AG2" s="22" t="s">
        <v>2</v>
      </c>
      <c r="AH2" s="22" t="s">
        <v>3</v>
      </c>
      <c r="AI2" s="22" t="s">
        <v>4</v>
      </c>
      <c r="AJ2" s="22" t="s">
        <v>5</v>
      </c>
      <c r="AK2" s="22" t="s">
        <v>6</v>
      </c>
      <c r="AL2" s="22" t="s">
        <v>25</v>
      </c>
      <c r="AM2" s="22" t="s">
        <v>19</v>
      </c>
      <c r="AN2" s="22" t="s">
        <v>15</v>
      </c>
      <c r="AO2" s="22" t="s">
        <v>43</v>
      </c>
      <c r="AP2" s="22" t="s">
        <v>46</v>
      </c>
    </row>
    <row r="3" spans="1:42" ht="15.75" x14ac:dyDescent="0.25">
      <c r="A3" s="19">
        <f t="shared" ref="A3:A20" si="0">A4-7</f>
        <v>44017</v>
      </c>
      <c r="B3" s="1">
        <v>27</v>
      </c>
      <c r="C3" s="2">
        <v>0.62822926044464111</v>
      </c>
      <c r="D3" s="2">
        <v>5.8547448366880417E-2</v>
      </c>
      <c r="E3" s="2">
        <v>0.46592089533805847</v>
      </c>
      <c r="F3" s="2">
        <v>1.0409650802612305</v>
      </c>
      <c r="G3" s="2">
        <v>2.5276260375976563</v>
      </c>
      <c r="H3" s="2">
        <v>6.3636436462402344</v>
      </c>
      <c r="I3" s="3">
        <v>15.084563255310059</v>
      </c>
      <c r="K3" s="24">
        <f>C3*C$25/100000</f>
        <v>20.729285122457743</v>
      </c>
      <c r="L3" s="24">
        <f t="shared" ref="L3:L22" si="1">D3*D$25/100000</f>
        <v>4.0353547759120163</v>
      </c>
      <c r="M3" s="24">
        <f t="shared" ref="M3:M22" si="2">E3*E$25/100000</f>
        <v>99.40607272632927</v>
      </c>
      <c r="N3" s="24">
        <f t="shared" ref="N3:N22" si="3">F3*F$25/100000</f>
        <v>149.95892073658942</v>
      </c>
      <c r="O3" s="24">
        <f t="shared" ref="O3:O22" si="4">G3*G$25/100000</f>
        <v>140.94209608963013</v>
      </c>
      <c r="P3" s="24">
        <f t="shared" ref="P3:P22" si="5">H3*H$25/100000</f>
        <v>215.12927346836091</v>
      </c>
      <c r="Q3" s="24">
        <f t="shared" ref="Q3:Q22" si="6">I3*I$25/100000</f>
        <v>210.73904180394172</v>
      </c>
      <c r="R3" s="25">
        <f t="shared" ref="R3:R21" si="7">SUM(K3:Q3)</f>
        <v>840.94004472322126</v>
      </c>
      <c r="T3" s="26">
        <f>K3/SUM($K3:$Q3)</f>
        <v>2.4650134397251087E-2</v>
      </c>
      <c r="U3" s="26">
        <f t="shared" ref="U3:U22" si="8">L3/SUM($K3:$Q3)</f>
        <v>4.7986236370039593E-3</v>
      </c>
      <c r="V3" s="26">
        <f t="shared" ref="V3:V22" si="9">M3/SUM($K3:$Q3)</f>
        <v>0.11820827578623255</v>
      </c>
      <c r="W3" s="26">
        <f t="shared" ref="W3:W22" si="10">N3/SUM($K3:$Q3)</f>
        <v>0.17832296330464964</v>
      </c>
      <c r="X3" s="26">
        <f t="shared" ref="X3:X22" si="11">O3/SUM($K3:$Q3)</f>
        <v>0.16760064760148083</v>
      </c>
      <c r="Y3" s="26">
        <f t="shared" ref="Y3:Y22" si="12">P3/SUM($K3:$Q3)</f>
        <v>0.25581998956794411</v>
      </c>
      <c r="Z3" s="27">
        <f t="shared" ref="Z3:Z22" si="13">Q3/SUM($K3:$Q3)</f>
        <v>0.25059936570543778</v>
      </c>
      <c r="AA3" s="27">
        <f>SUM(T3:V3)</f>
        <v>0.14765703382048759</v>
      </c>
      <c r="AB3" s="27">
        <f t="shared" ref="AB3:AB22" si="14">SUM(K3:N3)/R3</f>
        <v>0.32597999712513726</v>
      </c>
      <c r="AC3" s="27">
        <f t="shared" ref="AC3:AC22" si="15">SUM(P3:Q3)/R3</f>
        <v>0.50641935527338189</v>
      </c>
      <c r="AE3" s="44">
        <f>K3*AE$25</f>
        <v>0</v>
      </c>
      <c r="AF3" s="44">
        <f t="shared" ref="AF3:AF22" si="16">L3*AF$25</f>
        <v>0</v>
      </c>
      <c r="AG3" s="44">
        <f>M3*AG$25</f>
        <v>10.515203606502343</v>
      </c>
      <c r="AH3" s="44">
        <f t="shared" ref="AH3:AH22" si="17">N3*AH$25</f>
        <v>29.815067114717682</v>
      </c>
      <c r="AI3" s="44">
        <f t="shared" ref="AI3:AI22" si="18">O3*AI$25</f>
        <v>67.431263644968126</v>
      </c>
      <c r="AJ3" s="44">
        <f t="shared" ref="AJ3:AJ22" si="19">P3*AJ$25</f>
        <v>128.85712025838825</v>
      </c>
      <c r="AK3" s="44">
        <f t="shared" ref="AK3:AK22" si="20">Q3*AK$25</f>
        <v>135.28018104260303</v>
      </c>
      <c r="AL3" s="44">
        <f>SUM(AE3:AH3)</f>
        <v>40.330270721220025</v>
      </c>
      <c r="AM3" s="44">
        <f>SUM(AJ3:AK3)</f>
        <v>264.13730130099128</v>
      </c>
      <c r="AN3" s="44">
        <f>SUM(AE3:AK3)</f>
        <v>371.89883566717947</v>
      </c>
      <c r="AO3" s="27">
        <f t="shared" ref="AO3:AO22" si="21">AN3/R3</f>
        <v>0.4422417959529833</v>
      </c>
      <c r="AP3" s="44">
        <f t="shared" ref="AP3:AP22" si="22">AO3/MIN(AO$3:AO$22)*R3</f>
        <v>1030.5932885533232</v>
      </c>
    </row>
    <row r="4" spans="1:42" ht="15.75" x14ac:dyDescent="0.25">
      <c r="A4" s="19">
        <f t="shared" si="0"/>
        <v>44024</v>
      </c>
      <c r="B4" s="1">
        <v>28</v>
      </c>
      <c r="C4" s="2">
        <v>0.2429635226726532</v>
      </c>
      <c r="D4" s="2">
        <v>1.9409557804465294E-2</v>
      </c>
      <c r="E4" s="2">
        <v>0.44122126698493958</v>
      </c>
      <c r="F4" s="2">
        <v>0.9822419285774231</v>
      </c>
      <c r="G4" s="2">
        <v>2.3012447357177734</v>
      </c>
      <c r="H4" s="2">
        <v>4.9771571159362793</v>
      </c>
      <c r="I4" s="3">
        <v>12.849925994873047</v>
      </c>
      <c r="K4" s="24">
        <f t="shared" ref="K4:K22" si="23">C4*C$25/100000</f>
        <v>8.016914290610254</v>
      </c>
      <c r="L4" s="24">
        <f t="shared" si="1"/>
        <v>1.3377944550850243</v>
      </c>
      <c r="M4" s="24">
        <f t="shared" si="2"/>
        <v>94.136308959666792</v>
      </c>
      <c r="N4" s="24">
        <f t="shared" si="3"/>
        <v>141.4994050278157</v>
      </c>
      <c r="O4" s="24">
        <f t="shared" si="4"/>
        <v>128.31892528514862</v>
      </c>
      <c r="P4" s="24">
        <f t="shared" si="5"/>
        <v>168.2577236897707</v>
      </c>
      <c r="Q4" s="24">
        <f t="shared" si="6"/>
        <v>179.52001961063385</v>
      </c>
      <c r="R4" s="25">
        <f t="shared" si="7"/>
        <v>721.08709131873093</v>
      </c>
      <c r="T4" s="26">
        <f t="shared" ref="T4:T22" si="24">K4/SUM($K4:$Q4)</f>
        <v>1.1117816955991884E-2</v>
      </c>
      <c r="U4" s="26">
        <f t="shared" si="8"/>
        <v>1.8552467117924037E-3</v>
      </c>
      <c r="V4" s="26">
        <f t="shared" si="9"/>
        <v>0.13054776613392069</v>
      </c>
      <c r="W4" s="26">
        <f t="shared" si="10"/>
        <v>0.19623067273197228</v>
      </c>
      <c r="X4" s="26">
        <f t="shared" si="11"/>
        <v>0.17795204883015969</v>
      </c>
      <c r="Y4" s="26">
        <f t="shared" si="12"/>
        <v>0.23333897626992514</v>
      </c>
      <c r="Z4" s="27">
        <f t="shared" si="13"/>
        <v>0.24895747236623794</v>
      </c>
      <c r="AA4" s="27">
        <f t="shared" ref="AA4:AA22" si="25">SUM(T4:V4)</f>
        <v>0.14352082980170497</v>
      </c>
      <c r="AB4" s="27">
        <f t="shared" si="14"/>
        <v>0.33975150253367725</v>
      </c>
      <c r="AC4" s="27">
        <f t="shared" si="15"/>
        <v>0.48229644863616311</v>
      </c>
      <c r="AE4" s="44">
        <f t="shared" ref="AE4:AE22" si="26">K4*AE$25</f>
        <v>0</v>
      </c>
      <c r="AF4" s="44">
        <f t="shared" si="16"/>
        <v>0</v>
      </c>
      <c r="AG4" s="44">
        <f t="shared" ref="AG4:AG22" si="27">M4*AG$25</f>
        <v>9.9577664455234665</v>
      </c>
      <c r="AH4" s="44">
        <f t="shared" si="17"/>
        <v>28.133132973179439</v>
      </c>
      <c r="AI4" s="44">
        <f t="shared" si="18"/>
        <v>61.391929888989715</v>
      </c>
      <c r="AJ4" s="44">
        <f t="shared" si="19"/>
        <v>100.78221985481721</v>
      </c>
      <c r="AK4" s="44">
        <f t="shared" si="20"/>
        <v>115.2396848054946</v>
      </c>
      <c r="AL4" s="44">
        <f t="shared" ref="AL4:AL22" si="28">SUM(AE4:AH4)</f>
        <v>38.090899418702904</v>
      </c>
      <c r="AM4" s="44">
        <f t="shared" ref="AM4:AM22" si="29">SUM(AJ4:AK4)</f>
        <v>216.0219046603118</v>
      </c>
      <c r="AN4" s="44">
        <f t="shared" ref="AN4:AN22" si="30">SUM(AE4:AK4)</f>
        <v>315.50473396800442</v>
      </c>
      <c r="AO4" s="27">
        <f t="shared" si="21"/>
        <v>0.43754039944191259</v>
      </c>
      <c r="AP4" s="44">
        <f t="shared" si="22"/>
        <v>874.31588956416454</v>
      </c>
    </row>
    <row r="5" spans="1:42" ht="15.75" x14ac:dyDescent="0.25">
      <c r="A5" s="19">
        <f t="shared" si="0"/>
        <v>44031</v>
      </c>
      <c r="B5" s="1">
        <v>29</v>
      </c>
      <c r="C5" s="2">
        <v>0.35012778639793396</v>
      </c>
      <c r="D5" s="2">
        <v>9.7924277186393738E-2</v>
      </c>
      <c r="E5" s="2">
        <v>0.32270893454551697</v>
      </c>
      <c r="F5" s="2">
        <v>0.77274549007415771</v>
      </c>
      <c r="G5" s="2">
        <v>1.8032686710357666</v>
      </c>
      <c r="H5" s="2">
        <v>3.9375758171081543</v>
      </c>
      <c r="I5" s="3">
        <v>11.088418006896973</v>
      </c>
      <c r="K5" s="24">
        <f t="shared" si="23"/>
        <v>11.552945987267195</v>
      </c>
      <c r="L5" s="24">
        <f t="shared" si="1"/>
        <v>6.749383801419139</v>
      </c>
      <c r="M5" s="24">
        <f t="shared" si="2"/>
        <v>68.851232339756194</v>
      </c>
      <c r="N5" s="24">
        <f t="shared" si="3"/>
        <v>111.31985298345208</v>
      </c>
      <c r="O5" s="24">
        <f t="shared" si="4"/>
        <v>100.55145125427723</v>
      </c>
      <c r="P5" s="24">
        <f t="shared" si="5"/>
        <v>133.11364869740009</v>
      </c>
      <c r="Q5" s="24">
        <f t="shared" si="6"/>
        <v>154.91085464953423</v>
      </c>
      <c r="R5" s="25">
        <f t="shared" si="7"/>
        <v>587.04936971310622</v>
      </c>
      <c r="T5" s="26">
        <f t="shared" si="24"/>
        <v>1.9679683827806806E-2</v>
      </c>
      <c r="U5" s="26">
        <f t="shared" si="8"/>
        <v>1.1497131501423116E-2</v>
      </c>
      <c r="V5" s="26">
        <f t="shared" si="9"/>
        <v>0.11728354699265603</v>
      </c>
      <c r="W5" s="26">
        <f t="shared" si="10"/>
        <v>0.18962604974408645</v>
      </c>
      <c r="X5" s="26">
        <f t="shared" si="11"/>
        <v>0.17128278547239936</v>
      </c>
      <c r="Y5" s="26">
        <f t="shared" si="12"/>
        <v>0.22675034769640134</v>
      </c>
      <c r="Z5" s="27">
        <f t="shared" si="13"/>
        <v>0.26388045476522681</v>
      </c>
      <c r="AA5" s="27">
        <f t="shared" si="25"/>
        <v>0.14846036232188595</v>
      </c>
      <c r="AB5" s="27">
        <f t="shared" si="14"/>
        <v>0.3380864120659724</v>
      </c>
      <c r="AC5" s="27">
        <f t="shared" si="15"/>
        <v>0.49063080246162821</v>
      </c>
      <c r="AE5" s="44">
        <f t="shared" si="26"/>
        <v>0</v>
      </c>
      <c r="AF5" s="44">
        <f t="shared" si="16"/>
        <v>0</v>
      </c>
      <c r="AG5" s="44">
        <f t="shared" si="27"/>
        <v>7.2831036047898943</v>
      </c>
      <c r="AH5" s="44">
        <f t="shared" si="17"/>
        <v>22.132787243328721</v>
      </c>
      <c r="AI5" s="44">
        <f t="shared" si="18"/>
        <v>48.107070971184413</v>
      </c>
      <c r="AJ5" s="44">
        <f t="shared" si="19"/>
        <v>79.731787132895107</v>
      </c>
      <c r="AK5" s="44">
        <f t="shared" si="20"/>
        <v>99.442268898374493</v>
      </c>
      <c r="AL5" s="44">
        <f t="shared" si="28"/>
        <v>29.415890848118615</v>
      </c>
      <c r="AM5" s="44">
        <f t="shared" si="29"/>
        <v>179.1740560312696</v>
      </c>
      <c r="AN5" s="44">
        <f t="shared" si="30"/>
        <v>256.69701785057259</v>
      </c>
      <c r="AO5" s="27">
        <f t="shared" si="21"/>
        <v>0.43726649085071267</v>
      </c>
      <c r="AP5" s="44">
        <f t="shared" si="22"/>
        <v>711.34996514268357</v>
      </c>
    </row>
    <row r="6" spans="1:42" ht="15.75" x14ac:dyDescent="0.25">
      <c r="A6" s="19">
        <f t="shared" si="0"/>
        <v>44038</v>
      </c>
      <c r="B6" s="1">
        <v>30</v>
      </c>
      <c r="C6" s="2">
        <v>0.30958017706871033</v>
      </c>
      <c r="D6" s="2">
        <v>1.9226616248488426E-2</v>
      </c>
      <c r="E6" s="2">
        <v>0.30160430073738098</v>
      </c>
      <c r="F6" s="2">
        <v>0.76026099920272827</v>
      </c>
      <c r="G6" s="2">
        <v>1.3606754541397095</v>
      </c>
      <c r="H6" s="2">
        <v>2.747100830078125</v>
      </c>
      <c r="I6" s="3">
        <v>6.8689703941345215</v>
      </c>
      <c r="K6" s="24">
        <f t="shared" si="23"/>
        <v>10.215022067224682</v>
      </c>
      <c r="L6" s="24">
        <f t="shared" si="1"/>
        <v>1.3251852961512656</v>
      </c>
      <c r="M6" s="24">
        <f t="shared" si="2"/>
        <v>64.348474931394165</v>
      </c>
      <c r="N6" s="24">
        <f t="shared" si="3"/>
        <v>109.52136731613696</v>
      </c>
      <c r="O6" s="24">
        <f t="shared" si="4"/>
        <v>75.872161368629932</v>
      </c>
      <c r="P6" s="24">
        <f t="shared" si="5"/>
        <v>92.868463190612786</v>
      </c>
      <c r="Q6" s="24">
        <f t="shared" si="6"/>
        <v>95.963019580960278</v>
      </c>
      <c r="R6" s="25">
        <f t="shared" si="7"/>
        <v>450.11369375111008</v>
      </c>
      <c r="T6" s="26">
        <f t="shared" si="24"/>
        <v>2.2694315256431785E-2</v>
      </c>
      <c r="U6" s="26">
        <f t="shared" si="8"/>
        <v>2.9441123754924583E-3</v>
      </c>
      <c r="V6" s="26">
        <f t="shared" si="9"/>
        <v>0.1429604915929876</v>
      </c>
      <c r="W6" s="26">
        <f t="shared" si="10"/>
        <v>0.2433193409501038</v>
      </c>
      <c r="X6" s="26">
        <f t="shared" si="11"/>
        <v>0.16856221532905277</v>
      </c>
      <c r="Y6" s="26">
        <f t="shared" si="12"/>
        <v>0.2063222347595679</v>
      </c>
      <c r="Z6" s="27">
        <f t="shared" si="13"/>
        <v>0.21319728973636368</v>
      </c>
      <c r="AA6" s="27">
        <f t="shared" si="25"/>
        <v>0.16859891922491185</v>
      </c>
      <c r="AB6" s="27">
        <f t="shared" si="14"/>
        <v>0.4119182601750157</v>
      </c>
      <c r="AC6" s="27">
        <f t="shared" si="15"/>
        <v>0.41951952449593155</v>
      </c>
      <c r="AE6" s="44">
        <f t="shared" si="26"/>
        <v>0</v>
      </c>
      <c r="AF6" s="44">
        <f t="shared" si="16"/>
        <v>0</v>
      </c>
      <c r="AG6" s="44">
        <f t="shared" si="27"/>
        <v>6.806800601954607</v>
      </c>
      <c r="AH6" s="44">
        <f t="shared" si="17"/>
        <v>21.775209510623856</v>
      </c>
      <c r="AI6" s="44">
        <f t="shared" si="18"/>
        <v>36.299699369506357</v>
      </c>
      <c r="AJ6" s="44">
        <f t="shared" si="19"/>
        <v>55.625915230566925</v>
      </c>
      <c r="AK6" s="44">
        <f t="shared" si="20"/>
        <v>61.601754241554822</v>
      </c>
      <c r="AL6" s="44">
        <f t="shared" si="28"/>
        <v>28.582010112578462</v>
      </c>
      <c r="AM6" s="44">
        <f t="shared" si="29"/>
        <v>117.22766947212175</v>
      </c>
      <c r="AN6" s="44">
        <f t="shared" si="30"/>
        <v>182.10937895420656</v>
      </c>
      <c r="AO6" s="27">
        <f t="shared" si="21"/>
        <v>0.40458528918896602</v>
      </c>
      <c r="AP6" s="44">
        <f t="shared" si="22"/>
        <v>504.65526033746102</v>
      </c>
    </row>
    <row r="7" spans="1:42" ht="15.75" x14ac:dyDescent="0.25">
      <c r="A7" s="19">
        <f t="shared" si="0"/>
        <v>44045</v>
      </c>
      <c r="B7" s="1">
        <v>31</v>
      </c>
      <c r="C7" s="2">
        <v>0.17788346111774445</v>
      </c>
      <c r="D7" s="2">
        <v>3.9925508201122284E-2</v>
      </c>
      <c r="E7" s="2">
        <v>0.25939294695854187</v>
      </c>
      <c r="F7" s="2">
        <v>0.75224030017852783</v>
      </c>
      <c r="G7" s="2">
        <v>1.3841956853866577</v>
      </c>
      <c r="H7" s="2">
        <v>2.8612101078033447</v>
      </c>
      <c r="I7" s="3">
        <v>6.954380989074707</v>
      </c>
      <c r="K7" s="24">
        <f t="shared" si="23"/>
        <v>5.8695084999217091</v>
      </c>
      <c r="L7" s="24">
        <f t="shared" si="1"/>
        <v>2.7518464885184168</v>
      </c>
      <c r="M7" s="24">
        <f t="shared" si="2"/>
        <v>55.342515023604335</v>
      </c>
      <c r="N7" s="24">
        <f t="shared" si="3"/>
        <v>108.36592474459529</v>
      </c>
      <c r="O7" s="24">
        <f t="shared" si="4"/>
        <v>77.183664986312394</v>
      </c>
      <c r="P7" s="24">
        <f t="shared" si="5"/>
        <v>96.726040292298791</v>
      </c>
      <c r="Q7" s="24">
        <f t="shared" si="6"/>
        <v>97.156249151678082</v>
      </c>
      <c r="R7" s="25">
        <f t="shared" si="7"/>
        <v>443.39574918692898</v>
      </c>
      <c r="T7" s="26">
        <f t="shared" si="24"/>
        <v>1.3237629162401402E-2</v>
      </c>
      <c r="U7" s="26">
        <f t="shared" si="8"/>
        <v>6.2062987603389939E-3</v>
      </c>
      <c r="V7" s="26">
        <f t="shared" si="9"/>
        <v>0.12481516822181524</v>
      </c>
      <c r="W7" s="26">
        <f t="shared" si="10"/>
        <v>0.2444000082168353</v>
      </c>
      <c r="X7" s="26">
        <f t="shared" si="11"/>
        <v>0.17407398498485135</v>
      </c>
      <c r="Y7" s="26">
        <f t="shared" si="12"/>
        <v>0.21814832566543291</v>
      </c>
      <c r="Z7" s="27">
        <f t="shared" si="13"/>
        <v>0.21911858498832487</v>
      </c>
      <c r="AA7" s="27">
        <f t="shared" si="25"/>
        <v>0.14425909614455562</v>
      </c>
      <c r="AB7" s="27">
        <f t="shared" si="14"/>
        <v>0.38865910436139095</v>
      </c>
      <c r="AC7" s="27">
        <f t="shared" si="15"/>
        <v>0.43726691065375778</v>
      </c>
      <c r="AE7" s="44">
        <f t="shared" si="26"/>
        <v>0</v>
      </c>
      <c r="AF7" s="44">
        <f t="shared" si="16"/>
        <v>0</v>
      </c>
      <c r="AG7" s="44">
        <f t="shared" si="27"/>
        <v>5.8541475144202026</v>
      </c>
      <c r="AH7" s="44">
        <f t="shared" si="17"/>
        <v>21.54548261176047</v>
      </c>
      <c r="AI7" s="44">
        <f t="shared" si="18"/>
        <v>36.927165177585699</v>
      </c>
      <c r="AJ7" s="44">
        <f t="shared" si="19"/>
        <v>57.936508616971231</v>
      </c>
      <c r="AK7" s="44">
        <f t="shared" si="20"/>
        <v>62.367726749403026</v>
      </c>
      <c r="AL7" s="44">
        <f t="shared" si="28"/>
        <v>27.399630126180671</v>
      </c>
      <c r="AM7" s="44">
        <f t="shared" si="29"/>
        <v>120.30423536637426</v>
      </c>
      <c r="AN7" s="44">
        <f t="shared" si="30"/>
        <v>184.63103067014063</v>
      </c>
      <c r="AO7" s="27">
        <f t="shared" si="21"/>
        <v>0.41640234713279345</v>
      </c>
      <c r="AP7" s="44">
        <f t="shared" si="22"/>
        <v>511.64317502089483</v>
      </c>
    </row>
    <row r="8" spans="1:42" ht="15.75" x14ac:dyDescent="0.25">
      <c r="A8" s="19">
        <f t="shared" si="0"/>
        <v>44052</v>
      </c>
      <c r="B8" s="1">
        <v>32</v>
      </c>
      <c r="C8" s="2">
        <v>0.2878858745098114</v>
      </c>
      <c r="D8" s="2">
        <v>0</v>
      </c>
      <c r="E8" s="2">
        <v>0.27342361211776733</v>
      </c>
      <c r="F8" s="2">
        <v>0.62652766704559326</v>
      </c>
      <c r="G8" s="2">
        <v>1.4735214710235596</v>
      </c>
      <c r="H8" s="2">
        <v>2.261448860168457</v>
      </c>
      <c r="I8" s="3">
        <v>5.7056818008422852</v>
      </c>
      <c r="K8" s="24">
        <f t="shared" si="23"/>
        <v>9.4991888330993053</v>
      </c>
      <c r="L8" s="24">
        <f t="shared" si="1"/>
        <v>0</v>
      </c>
      <c r="M8" s="24">
        <f t="shared" si="2"/>
        <v>58.33601313706577</v>
      </c>
      <c r="N8" s="24">
        <f t="shared" si="3"/>
        <v>90.256065782910582</v>
      </c>
      <c r="O8" s="24">
        <f t="shared" si="4"/>
        <v>82.164529748444551</v>
      </c>
      <c r="P8" s="24">
        <f t="shared" si="5"/>
        <v>76.45051755236625</v>
      </c>
      <c r="Q8" s="24">
        <f t="shared" si="6"/>
        <v>79.711284655485159</v>
      </c>
      <c r="R8" s="25">
        <f t="shared" si="7"/>
        <v>396.41759970937159</v>
      </c>
      <c r="T8" s="26">
        <f t="shared" si="24"/>
        <v>2.3962580975374233E-2</v>
      </c>
      <c r="U8" s="26">
        <f t="shared" si="8"/>
        <v>0</v>
      </c>
      <c r="V8" s="26">
        <f t="shared" si="9"/>
        <v>0.14715797981682463</v>
      </c>
      <c r="W8" s="26">
        <f t="shared" si="10"/>
        <v>0.22767926007594175</v>
      </c>
      <c r="X8" s="26">
        <f t="shared" si="11"/>
        <v>0.20726761326611737</v>
      </c>
      <c r="Y8" s="26">
        <f t="shared" si="12"/>
        <v>0.19285348987637016</v>
      </c>
      <c r="Z8" s="27">
        <f t="shared" si="13"/>
        <v>0.20107907598937194</v>
      </c>
      <c r="AA8" s="27">
        <f t="shared" si="25"/>
        <v>0.17112056079219887</v>
      </c>
      <c r="AB8" s="27">
        <f t="shared" si="14"/>
        <v>0.39879982086814064</v>
      </c>
      <c r="AC8" s="27">
        <f t="shared" si="15"/>
        <v>0.39393256586574205</v>
      </c>
      <c r="AE8" s="44">
        <f t="shared" si="26"/>
        <v>0</v>
      </c>
      <c r="AF8" s="44">
        <f t="shared" si="16"/>
        <v>0</v>
      </c>
      <c r="AG8" s="44">
        <f t="shared" si="27"/>
        <v>6.1708006251952989</v>
      </c>
      <c r="AH8" s="44">
        <f t="shared" si="17"/>
        <v>17.944852134236928</v>
      </c>
      <c r="AI8" s="44">
        <f t="shared" si="18"/>
        <v>39.310172201560107</v>
      </c>
      <c r="AJ8" s="44">
        <f t="shared" si="19"/>
        <v>45.791971381849599</v>
      </c>
      <c r="AK8" s="44">
        <f t="shared" si="20"/>
        <v>51.169241954533753</v>
      </c>
      <c r="AL8" s="44">
        <f t="shared" si="28"/>
        <v>24.115652759432226</v>
      </c>
      <c r="AM8" s="44">
        <f t="shared" si="29"/>
        <v>96.961213336383352</v>
      </c>
      <c r="AN8" s="44">
        <f t="shared" si="30"/>
        <v>160.38703829737568</v>
      </c>
      <c r="AO8" s="27">
        <f t="shared" si="21"/>
        <v>0.40459111405487891</v>
      </c>
      <c r="AP8" s="44">
        <f t="shared" si="22"/>
        <v>444.45905549471871</v>
      </c>
    </row>
    <row r="9" spans="1:42" ht="15.75" x14ac:dyDescent="0.25">
      <c r="A9" s="19">
        <f t="shared" si="0"/>
        <v>44059</v>
      </c>
      <c r="B9" s="1">
        <v>33</v>
      </c>
      <c r="C9" s="2">
        <v>0.21148459613323212</v>
      </c>
      <c r="D9" s="2">
        <v>0.15823514759540558</v>
      </c>
      <c r="E9" s="2">
        <v>0.32400614023208618</v>
      </c>
      <c r="F9" s="2">
        <v>0.57821416854858398</v>
      </c>
      <c r="G9" s="2">
        <v>1.1572397947311401</v>
      </c>
      <c r="H9" s="2">
        <v>2.3269522190093994</v>
      </c>
      <c r="I9" s="3">
        <v>5.3736629486083984</v>
      </c>
      <c r="K9" s="24">
        <f t="shared" si="23"/>
        <v>6.978223983312696</v>
      </c>
      <c r="L9" s="24">
        <f t="shared" si="1"/>
        <v>10.906281595142485</v>
      </c>
      <c r="M9" s="24">
        <f t="shared" si="2"/>
        <v>69.127996322892315</v>
      </c>
      <c r="N9" s="24">
        <f t="shared" si="3"/>
        <v>83.296139624962805</v>
      </c>
      <c r="O9" s="24">
        <f t="shared" si="4"/>
        <v>64.528454732472895</v>
      </c>
      <c r="P9" s="24">
        <f t="shared" si="5"/>
        <v>78.664923446309572</v>
      </c>
      <c r="Q9" s="24">
        <f t="shared" si="6"/>
        <v>75.072811960163122</v>
      </c>
      <c r="R9" s="25">
        <f t="shared" si="7"/>
        <v>388.57483166525583</v>
      </c>
      <c r="T9" s="26">
        <f t="shared" si="24"/>
        <v>1.7958507383010854E-2</v>
      </c>
      <c r="U9" s="26">
        <f t="shared" si="8"/>
        <v>2.8067390644945012E-2</v>
      </c>
      <c r="V9" s="26">
        <f t="shared" si="9"/>
        <v>0.17790137365984568</v>
      </c>
      <c r="W9" s="26">
        <f t="shared" si="10"/>
        <v>0.21436318782663627</v>
      </c>
      <c r="X9" s="26">
        <f t="shared" si="11"/>
        <v>0.16606442176384184</v>
      </c>
      <c r="Y9" s="26">
        <f t="shared" si="12"/>
        <v>0.20244472116011045</v>
      </c>
      <c r="Z9" s="27">
        <f t="shared" si="13"/>
        <v>0.19320039756161003</v>
      </c>
      <c r="AA9" s="27">
        <f t="shared" si="25"/>
        <v>0.22392727168780155</v>
      </c>
      <c r="AB9" s="27">
        <f t="shared" si="14"/>
        <v>0.43829045951443779</v>
      </c>
      <c r="AC9" s="27">
        <f t="shared" si="15"/>
        <v>0.39564511872172048</v>
      </c>
      <c r="AE9" s="44">
        <f t="shared" si="26"/>
        <v>0</v>
      </c>
      <c r="AF9" s="44">
        <f t="shared" si="16"/>
        <v>0</v>
      </c>
      <c r="AG9" s="44">
        <f t="shared" si="27"/>
        <v>7.3123797803172677</v>
      </c>
      <c r="AH9" s="44">
        <f t="shared" si="17"/>
        <v>16.561068732133126</v>
      </c>
      <c r="AI9" s="44">
        <f t="shared" si="18"/>
        <v>30.872502711330934</v>
      </c>
      <c r="AJ9" s="44">
        <f t="shared" si="19"/>
        <v>47.118345807683859</v>
      </c>
      <c r="AK9" s="44">
        <f t="shared" si="20"/>
        <v>48.191656877687308</v>
      </c>
      <c r="AL9" s="44">
        <f t="shared" si="28"/>
        <v>23.873448512450395</v>
      </c>
      <c r="AM9" s="44">
        <f t="shared" si="29"/>
        <v>95.31000268537116</v>
      </c>
      <c r="AN9" s="44">
        <f t="shared" si="30"/>
        <v>150.05595390915249</v>
      </c>
      <c r="AO9" s="27">
        <f t="shared" si="21"/>
        <v>0.38617002873315442</v>
      </c>
      <c r="AP9" s="44">
        <f t="shared" si="22"/>
        <v>415.82990903643508</v>
      </c>
    </row>
    <row r="10" spans="1:42" ht="15.75" x14ac:dyDescent="0.25">
      <c r="A10" s="19">
        <f t="shared" si="0"/>
        <v>44066</v>
      </c>
      <c r="B10" s="1">
        <v>34</v>
      </c>
      <c r="C10" s="2">
        <v>0.25491085648536682</v>
      </c>
      <c r="D10" s="2">
        <v>6.1010777950286865E-2</v>
      </c>
      <c r="E10" s="2">
        <v>0.2641560435295105</v>
      </c>
      <c r="F10" s="2">
        <v>0.65147137641906738</v>
      </c>
      <c r="G10" s="2">
        <v>0.95552331209182739</v>
      </c>
      <c r="H10" s="2">
        <v>1.9740440845489502</v>
      </c>
      <c r="I10" s="3">
        <v>3.0510730743408203</v>
      </c>
      <c r="K10" s="24">
        <f t="shared" si="23"/>
        <v>8.4111329376080626</v>
      </c>
      <c r="L10" s="24">
        <f t="shared" si="1"/>
        <v>4.205138585050106</v>
      </c>
      <c r="M10" s="24">
        <f t="shared" si="2"/>
        <v>56.358740586513875</v>
      </c>
      <c r="N10" s="24">
        <f t="shared" si="3"/>
        <v>93.849396440913679</v>
      </c>
      <c r="O10" s="24">
        <f t="shared" si="4"/>
        <v>53.280610527626273</v>
      </c>
      <c r="P10" s="24">
        <f t="shared" si="5"/>
        <v>66.73451458182096</v>
      </c>
      <c r="Q10" s="24">
        <f t="shared" si="6"/>
        <v>42.62504689580917</v>
      </c>
      <c r="R10" s="25">
        <f t="shared" si="7"/>
        <v>325.46458055534214</v>
      </c>
      <c r="T10" s="26">
        <f t="shared" si="24"/>
        <v>2.5843466355866117E-2</v>
      </c>
      <c r="U10" s="26">
        <f t="shared" si="8"/>
        <v>1.2920418491852026E-2</v>
      </c>
      <c r="V10" s="26">
        <f t="shared" si="9"/>
        <v>0.17316397529448097</v>
      </c>
      <c r="W10" s="26">
        <f t="shared" si="10"/>
        <v>0.28835517610173711</v>
      </c>
      <c r="X10" s="26">
        <f t="shared" si="11"/>
        <v>0.16370632539096344</v>
      </c>
      <c r="Y10" s="26">
        <f t="shared" si="12"/>
        <v>0.20504386212457118</v>
      </c>
      <c r="Z10" s="27">
        <f t="shared" si="13"/>
        <v>0.13096677624052916</v>
      </c>
      <c r="AA10" s="27">
        <f t="shared" si="25"/>
        <v>0.21192786014219911</v>
      </c>
      <c r="AB10" s="27">
        <f t="shared" si="14"/>
        <v>0.50028303624393611</v>
      </c>
      <c r="AC10" s="27">
        <f t="shared" si="15"/>
        <v>0.33601063836510037</v>
      </c>
      <c r="AE10" s="44">
        <f t="shared" si="26"/>
        <v>0</v>
      </c>
      <c r="AF10" s="44">
        <f t="shared" si="16"/>
        <v>0</v>
      </c>
      <c r="AG10" s="44">
        <f t="shared" si="27"/>
        <v>5.9616441533181597</v>
      </c>
      <c r="AH10" s="44">
        <f t="shared" si="17"/>
        <v>18.659283754626646</v>
      </c>
      <c r="AI10" s="44">
        <f t="shared" si="18"/>
        <v>25.491169745116142</v>
      </c>
      <c r="AJ10" s="44">
        <f t="shared" si="19"/>
        <v>39.972325626431108</v>
      </c>
      <c r="AK10" s="44">
        <f t="shared" si="20"/>
        <v>27.362391000995117</v>
      </c>
      <c r="AL10" s="44">
        <f t="shared" si="28"/>
        <v>24.620927907944804</v>
      </c>
      <c r="AM10" s="44">
        <f t="shared" si="29"/>
        <v>67.334716627426218</v>
      </c>
      <c r="AN10" s="44">
        <f t="shared" si="30"/>
        <v>117.44681428048717</v>
      </c>
      <c r="AO10" s="27">
        <f t="shared" si="21"/>
        <v>0.360858972979754</v>
      </c>
      <c r="AP10" s="44">
        <f t="shared" si="22"/>
        <v>325.46458055534214</v>
      </c>
    </row>
    <row r="11" spans="1:42" ht="15.75" x14ac:dyDescent="0.25">
      <c r="A11" s="39">
        <f t="shared" si="0"/>
        <v>44073</v>
      </c>
      <c r="B11" s="1">
        <v>35</v>
      </c>
      <c r="C11" s="2">
        <v>7.429235428571701E-2</v>
      </c>
      <c r="D11" s="2">
        <v>2.0727777853608131E-2</v>
      </c>
      <c r="E11" s="2">
        <v>0.2863844633102417</v>
      </c>
      <c r="F11" s="2">
        <v>0.59801948070526123</v>
      </c>
      <c r="G11" s="2">
        <v>0.99482172727584839</v>
      </c>
      <c r="H11" s="2">
        <v>1.7144354581832886</v>
      </c>
      <c r="I11" s="3">
        <v>2.8841142654418945</v>
      </c>
      <c r="K11" s="24">
        <f t="shared" si="23"/>
        <v>2.4513780101826042</v>
      </c>
      <c r="L11" s="24">
        <f t="shared" si="1"/>
        <v>1.4286521392265707</v>
      </c>
      <c r="M11" s="24">
        <f t="shared" si="2"/>
        <v>61.101262193559407</v>
      </c>
      <c r="N11" s="24">
        <f t="shared" si="3"/>
        <v>86.14924516345144</v>
      </c>
      <c r="O11" s="24">
        <f t="shared" si="4"/>
        <v>55.471916095241305</v>
      </c>
      <c r="P11" s="24">
        <f t="shared" si="5"/>
        <v>57.958187954989668</v>
      </c>
      <c r="Q11" s="24">
        <f t="shared" si="6"/>
        <v>40.292547186498645</v>
      </c>
      <c r="R11" s="41">
        <f t="shared" si="7"/>
        <v>304.85318874314964</v>
      </c>
      <c r="T11" s="26">
        <f t="shared" si="24"/>
        <v>8.0411755582716991E-3</v>
      </c>
      <c r="U11" s="26">
        <f t="shared" si="8"/>
        <v>4.6863611468740919E-3</v>
      </c>
      <c r="V11" s="26">
        <f t="shared" si="9"/>
        <v>0.20042848311827741</v>
      </c>
      <c r="W11" s="26">
        <f t="shared" si="10"/>
        <v>0.28259256699471641</v>
      </c>
      <c r="X11" s="26">
        <f t="shared" si="11"/>
        <v>0.18196272220061471</v>
      </c>
      <c r="Y11" s="26">
        <f t="shared" si="12"/>
        <v>0.19011835891873066</v>
      </c>
      <c r="Z11" s="27">
        <f t="shared" si="13"/>
        <v>0.13217033206251499</v>
      </c>
      <c r="AA11" s="27">
        <f t="shared" si="25"/>
        <v>0.21315601982342319</v>
      </c>
      <c r="AB11" s="27">
        <f t="shared" si="14"/>
        <v>0.4957485868181396</v>
      </c>
      <c r="AC11" s="27">
        <f t="shared" si="15"/>
        <v>0.32228869098124568</v>
      </c>
      <c r="AE11" s="44">
        <f t="shared" si="26"/>
        <v>0</v>
      </c>
      <c r="AF11" s="44">
        <f t="shared" si="16"/>
        <v>0</v>
      </c>
      <c r="AG11" s="44">
        <f t="shared" si="27"/>
        <v>6.4633094836004616</v>
      </c>
      <c r="AH11" s="44">
        <f t="shared" si="17"/>
        <v>17.128327636755635</v>
      </c>
      <c r="AI11" s="44">
        <f t="shared" si="18"/>
        <v>26.539561301337702</v>
      </c>
      <c r="AJ11" s="44">
        <f t="shared" si="19"/>
        <v>34.715522787152167</v>
      </c>
      <c r="AK11" s="44">
        <f t="shared" si="20"/>
        <v>25.865084283377477</v>
      </c>
      <c r="AL11" s="44">
        <f t="shared" si="28"/>
        <v>23.591637120356097</v>
      </c>
      <c r="AM11" s="44">
        <f t="shared" si="29"/>
        <v>60.580607070529645</v>
      </c>
      <c r="AN11" s="44">
        <f t="shared" si="30"/>
        <v>110.71180549222345</v>
      </c>
      <c r="AO11" s="27">
        <f t="shared" si="21"/>
        <v>0.36316433476935789</v>
      </c>
      <c r="AP11" s="44">
        <f t="shared" si="22"/>
        <v>306.80075536997919</v>
      </c>
    </row>
    <row r="12" spans="1:42" ht="15.75" x14ac:dyDescent="0.25">
      <c r="A12" s="19">
        <f t="shared" si="0"/>
        <v>44080</v>
      </c>
      <c r="B12" s="1">
        <v>36</v>
      </c>
      <c r="C12" s="2">
        <v>0.21467442810535431</v>
      </c>
      <c r="D12" s="2">
        <v>3.9720248430967331E-2</v>
      </c>
      <c r="E12" s="2">
        <v>0.36191558837890625</v>
      </c>
      <c r="F12" s="2">
        <v>0.62458986043930054</v>
      </c>
      <c r="G12" s="2">
        <v>1.4657713174819946</v>
      </c>
      <c r="H12" s="2">
        <v>3.1742818355560303</v>
      </c>
      <c r="I12" s="3">
        <v>5.2075862884521484</v>
      </c>
      <c r="K12" s="24">
        <f t="shared" si="23"/>
        <v>7.08347685930267</v>
      </c>
      <c r="L12" s="24">
        <f t="shared" si="1"/>
        <v>2.7376990573851763</v>
      </c>
      <c r="M12" s="24">
        <f t="shared" si="2"/>
        <v>77.216127585525513</v>
      </c>
      <c r="N12" s="24">
        <f t="shared" si="3"/>
        <v>89.976910033321971</v>
      </c>
      <c r="O12" s="24">
        <f t="shared" si="4"/>
        <v>81.732376071865559</v>
      </c>
      <c r="P12" s="24">
        <f t="shared" si="5"/>
        <v>107.3097399899888</v>
      </c>
      <c r="Q12" s="24">
        <f t="shared" si="6"/>
        <v>72.752636318683628</v>
      </c>
      <c r="R12" s="25">
        <f t="shared" si="7"/>
        <v>438.8089659160733</v>
      </c>
      <c r="T12" s="26">
        <f t="shared" si="24"/>
        <v>1.6142507126113412E-2</v>
      </c>
      <c r="U12" s="26">
        <f t="shared" si="8"/>
        <v>6.238931448608525E-3</v>
      </c>
      <c r="V12" s="26">
        <f t="shared" si="9"/>
        <v>0.17596752478456396</v>
      </c>
      <c r="W12" s="26">
        <f t="shared" si="10"/>
        <v>0.2050480209434257</v>
      </c>
      <c r="X12" s="26">
        <f t="shared" si="11"/>
        <v>0.18625958542400819</v>
      </c>
      <c r="Y12" s="26">
        <f t="shared" si="12"/>
        <v>0.24454773791133722</v>
      </c>
      <c r="Z12" s="27">
        <f t="shared" si="13"/>
        <v>0.16579569236194303</v>
      </c>
      <c r="AA12" s="27">
        <f t="shared" si="25"/>
        <v>0.1983489633592859</v>
      </c>
      <c r="AB12" s="27">
        <f t="shared" si="14"/>
        <v>0.40339698430271159</v>
      </c>
      <c r="AC12" s="27">
        <f t="shared" si="15"/>
        <v>0.41034343027328019</v>
      </c>
      <c r="AE12" s="44">
        <f t="shared" si="26"/>
        <v>0</v>
      </c>
      <c r="AF12" s="44">
        <f t="shared" si="16"/>
        <v>0</v>
      </c>
      <c r="AG12" s="44">
        <f t="shared" si="27"/>
        <v>8.1679446838503544</v>
      </c>
      <c r="AH12" s="44">
        <f t="shared" si="17"/>
        <v>17.889349951582094</v>
      </c>
      <c r="AI12" s="44">
        <f t="shared" si="18"/>
        <v>39.10341588595935</v>
      </c>
      <c r="AJ12" s="44">
        <f t="shared" si="19"/>
        <v>64.275883276387262</v>
      </c>
      <c r="AK12" s="44">
        <f t="shared" si="20"/>
        <v>46.702261376297528</v>
      </c>
      <c r="AL12" s="44">
        <f t="shared" si="28"/>
        <v>26.057294635432449</v>
      </c>
      <c r="AM12" s="44">
        <f t="shared" si="29"/>
        <v>110.97814465268479</v>
      </c>
      <c r="AN12" s="44">
        <f t="shared" si="30"/>
        <v>176.13885517407658</v>
      </c>
      <c r="AO12" s="27">
        <f t="shared" si="21"/>
        <v>0.40140213362861171</v>
      </c>
      <c r="AP12" s="44">
        <f t="shared" si="22"/>
        <v>488.10994976688266</v>
      </c>
    </row>
    <row r="13" spans="1:42" ht="15.75" x14ac:dyDescent="0.25">
      <c r="A13" s="19">
        <f t="shared" si="0"/>
        <v>44087</v>
      </c>
      <c r="B13" s="1">
        <v>37</v>
      </c>
      <c r="C13" s="2">
        <v>0.44103020429611206</v>
      </c>
      <c r="D13" s="2">
        <v>0.18520644307136536</v>
      </c>
      <c r="E13" s="2">
        <v>0.74006414413452148</v>
      </c>
      <c r="F13" s="2">
        <v>1.3945978879928589</v>
      </c>
      <c r="G13" s="2">
        <v>2.1273412704467773</v>
      </c>
      <c r="H13" s="2">
        <v>4.498450756072998</v>
      </c>
      <c r="I13" s="3">
        <v>10.013538360595703</v>
      </c>
      <c r="K13" s="24">
        <f t="shared" si="23"/>
        <v>14.552395802130103</v>
      </c>
      <c r="L13" s="24">
        <f t="shared" si="1"/>
        <v>12.765265189601182</v>
      </c>
      <c r="M13" s="24">
        <f t="shared" si="2"/>
        <v>157.89562320575237</v>
      </c>
      <c r="N13" s="24">
        <f t="shared" si="3"/>
        <v>200.90241076334118</v>
      </c>
      <c r="O13" s="24">
        <f t="shared" si="4"/>
        <v>118.6219532853508</v>
      </c>
      <c r="P13" s="24">
        <f t="shared" si="5"/>
        <v>152.07458127529623</v>
      </c>
      <c r="Q13" s="24">
        <f t="shared" si="6"/>
        <v>139.89423780208588</v>
      </c>
      <c r="R13" s="25">
        <f t="shared" si="7"/>
        <v>796.70646732355772</v>
      </c>
      <c r="T13" s="26">
        <f t="shared" si="24"/>
        <v>1.8265693073908608E-2</v>
      </c>
      <c r="U13" s="26">
        <f t="shared" si="8"/>
        <v>1.6022544956217813E-2</v>
      </c>
      <c r="V13" s="26">
        <f t="shared" si="9"/>
        <v>0.1981854417928654</v>
      </c>
      <c r="W13" s="26">
        <f t="shared" si="10"/>
        <v>0.25216616031529071</v>
      </c>
      <c r="X13" s="26">
        <f t="shared" si="11"/>
        <v>0.14889041089856769</v>
      </c>
      <c r="Y13" s="26">
        <f t="shared" si="12"/>
        <v>0.190879059619251</v>
      </c>
      <c r="Z13" s="27">
        <f t="shared" si="13"/>
        <v>0.17559068934389879</v>
      </c>
      <c r="AA13" s="27">
        <f t="shared" si="25"/>
        <v>0.23247367982299183</v>
      </c>
      <c r="AB13" s="27">
        <f t="shared" si="14"/>
        <v>0.48463984013828254</v>
      </c>
      <c r="AC13" s="27">
        <f t="shared" si="15"/>
        <v>0.36646974896314982</v>
      </c>
      <c r="AE13" s="44">
        <f t="shared" si="26"/>
        <v>0</v>
      </c>
      <c r="AF13" s="44">
        <f t="shared" si="16"/>
        <v>0</v>
      </c>
      <c r="AG13" s="44">
        <f t="shared" si="27"/>
        <v>16.702245456924729</v>
      </c>
      <c r="AH13" s="44">
        <f t="shared" si="17"/>
        <v>39.943731463226513</v>
      </c>
      <c r="AI13" s="44">
        <f t="shared" si="18"/>
        <v>56.752584415793294</v>
      </c>
      <c r="AJ13" s="44">
        <f t="shared" si="19"/>
        <v>91.088917336565331</v>
      </c>
      <c r="AK13" s="44">
        <f t="shared" si="20"/>
        <v>89.802618701710173</v>
      </c>
      <c r="AL13" s="44">
        <f t="shared" si="28"/>
        <v>56.645976920151242</v>
      </c>
      <c r="AM13" s="44">
        <f t="shared" si="29"/>
        <v>180.89153603827549</v>
      </c>
      <c r="AN13" s="44">
        <f t="shared" si="30"/>
        <v>294.29009737422007</v>
      </c>
      <c r="AO13" s="27">
        <f t="shared" si="21"/>
        <v>0.36938334185092442</v>
      </c>
      <c r="AP13" s="44">
        <f t="shared" si="22"/>
        <v>815.52661679478649</v>
      </c>
    </row>
    <row r="14" spans="1:42" ht="15.75" x14ac:dyDescent="0.25">
      <c r="A14" s="19">
        <f t="shared" si="0"/>
        <v>44094</v>
      </c>
      <c r="B14" s="1">
        <v>38</v>
      </c>
      <c r="C14" s="2">
        <v>0.2504151463508606</v>
      </c>
      <c r="D14" s="2">
        <v>8.0024681985378265E-2</v>
      </c>
      <c r="E14" s="2">
        <v>1.1168266534805298</v>
      </c>
      <c r="F14" s="2">
        <v>2.0937137603759766</v>
      </c>
      <c r="G14" s="2">
        <v>3.8567130565643311</v>
      </c>
      <c r="H14" s="2">
        <v>8.0612936019897461</v>
      </c>
      <c r="I14" s="3">
        <v>12.685755729675293</v>
      </c>
      <c r="K14" s="24">
        <f t="shared" si="23"/>
        <v>8.2627908225971467</v>
      </c>
      <c r="L14" s="24">
        <f t="shared" si="1"/>
        <v>5.5156627939948439</v>
      </c>
      <c r="M14" s="24">
        <f t="shared" si="2"/>
        <v>238.27940032188533</v>
      </c>
      <c r="N14" s="24">
        <f t="shared" si="3"/>
        <v>301.61535846960066</v>
      </c>
      <c r="O14" s="24">
        <f t="shared" si="4"/>
        <v>215.05286546464444</v>
      </c>
      <c r="P14" s="24">
        <f t="shared" si="5"/>
        <v>272.52001089592932</v>
      </c>
      <c r="Q14" s="24">
        <f t="shared" si="6"/>
        <v>177.22647727898598</v>
      </c>
      <c r="R14" s="25">
        <f t="shared" si="7"/>
        <v>1218.4725660476379</v>
      </c>
      <c r="T14" s="26">
        <f t="shared" si="24"/>
        <v>6.7812694785564023E-3</v>
      </c>
      <c r="U14" s="26">
        <f t="shared" si="8"/>
        <v>4.5267024861183466E-3</v>
      </c>
      <c r="V14" s="26">
        <f t="shared" si="9"/>
        <v>0.19555581878613218</v>
      </c>
      <c r="W14" s="26">
        <f t="shared" si="10"/>
        <v>0.24753561702907359</v>
      </c>
      <c r="X14" s="26">
        <f t="shared" si="11"/>
        <v>0.17649380991991628</v>
      </c>
      <c r="Y14" s="26">
        <f t="shared" si="12"/>
        <v>0.22365707566145956</v>
      </c>
      <c r="Z14" s="27">
        <f t="shared" si="13"/>
        <v>0.14544970663874354</v>
      </c>
      <c r="AA14" s="27">
        <f t="shared" si="25"/>
        <v>0.20686379075080694</v>
      </c>
      <c r="AB14" s="27">
        <f t="shared" si="14"/>
        <v>0.45439940777988053</v>
      </c>
      <c r="AC14" s="27">
        <f t="shared" si="15"/>
        <v>0.36910678230020305</v>
      </c>
      <c r="AE14" s="44">
        <f t="shared" si="26"/>
        <v>0</v>
      </c>
      <c r="AF14" s="44">
        <f t="shared" si="16"/>
        <v>0</v>
      </c>
      <c r="AG14" s="44">
        <f t="shared" si="27"/>
        <v>25.205265039670639</v>
      </c>
      <c r="AH14" s="44">
        <f t="shared" si="17"/>
        <v>59.967637213106421</v>
      </c>
      <c r="AI14" s="44">
        <f t="shared" si="18"/>
        <v>102.88825603622649</v>
      </c>
      <c r="AJ14" s="44">
        <f t="shared" si="19"/>
        <v>163.23275419790127</v>
      </c>
      <c r="AK14" s="44">
        <f t="shared" si="20"/>
        <v>113.76738608382321</v>
      </c>
      <c r="AL14" s="44">
        <f t="shared" si="28"/>
        <v>85.172902252777064</v>
      </c>
      <c r="AM14" s="44">
        <f t="shared" si="29"/>
        <v>277.0001402817245</v>
      </c>
      <c r="AN14" s="44">
        <f t="shared" si="30"/>
        <v>465.06129857072807</v>
      </c>
      <c r="AO14" s="27">
        <f t="shared" si="21"/>
        <v>0.38167564172515467</v>
      </c>
      <c r="AP14" s="44">
        <f t="shared" si="22"/>
        <v>1288.761908095383</v>
      </c>
    </row>
    <row r="15" spans="1:42" ht="15.75" x14ac:dyDescent="0.25">
      <c r="A15" s="19">
        <f t="shared" si="0"/>
        <v>44101</v>
      </c>
      <c r="B15" s="1">
        <v>39</v>
      </c>
      <c r="C15" s="2">
        <v>0.46363365650177002</v>
      </c>
      <c r="D15" s="2">
        <v>0.13946029543876648</v>
      </c>
      <c r="E15" s="2">
        <v>1.3951889276504517</v>
      </c>
      <c r="F15" s="2">
        <v>3.0897002220153809</v>
      </c>
      <c r="G15" s="2">
        <v>5.758185863494873</v>
      </c>
      <c r="H15" s="2">
        <v>10.937299728393555</v>
      </c>
      <c r="I15" s="3">
        <v>19.972530364990234</v>
      </c>
      <c r="K15" s="24">
        <f t="shared" si="23"/>
        <v>15.298227674385309</v>
      </c>
      <c r="L15" s="24">
        <f t="shared" si="1"/>
        <v>9.6122339221751698</v>
      </c>
      <c r="M15" s="24">
        <f t="shared" si="2"/>
        <v>297.66909661426661</v>
      </c>
      <c r="N15" s="24">
        <f t="shared" si="3"/>
        <v>445.09476780600073</v>
      </c>
      <c r="O15" s="24">
        <f t="shared" si="4"/>
        <v>321.08024415114403</v>
      </c>
      <c r="P15" s="24">
        <f t="shared" si="5"/>
        <v>369.74624524507522</v>
      </c>
      <c r="Q15" s="24">
        <f t="shared" si="6"/>
        <v>279.02643518939971</v>
      </c>
      <c r="R15" s="25">
        <f t="shared" si="7"/>
        <v>1737.5272506024469</v>
      </c>
      <c r="T15" s="26">
        <f t="shared" si="24"/>
        <v>8.8045972626219285E-3</v>
      </c>
      <c r="U15" s="26">
        <f t="shared" si="8"/>
        <v>5.5321341975168173E-3</v>
      </c>
      <c r="V15" s="26">
        <f t="shared" si="9"/>
        <v>0.17131765646326227</v>
      </c>
      <c r="W15" s="26">
        <f t="shared" si="10"/>
        <v>0.25616563288528255</v>
      </c>
      <c r="X15" s="26">
        <f t="shared" si="11"/>
        <v>0.18479148689024416</v>
      </c>
      <c r="Y15" s="26">
        <f t="shared" si="12"/>
        <v>0.21280025686899262</v>
      </c>
      <c r="Z15" s="27">
        <f t="shared" si="13"/>
        <v>0.16058823543207959</v>
      </c>
      <c r="AA15" s="27">
        <f t="shared" si="25"/>
        <v>0.18565438792340103</v>
      </c>
      <c r="AB15" s="27">
        <f t="shared" si="14"/>
        <v>0.44182002080868354</v>
      </c>
      <c r="AC15" s="27">
        <f t="shared" si="15"/>
        <v>0.37338849230107224</v>
      </c>
      <c r="AE15" s="44">
        <f t="shared" si="26"/>
        <v>0</v>
      </c>
      <c r="AF15" s="44">
        <f t="shared" si="16"/>
        <v>0</v>
      </c>
      <c r="AG15" s="44">
        <f t="shared" si="27"/>
        <v>31.487524578904193</v>
      </c>
      <c r="AH15" s="44">
        <f t="shared" si="17"/>
        <v>88.494437739092334</v>
      </c>
      <c r="AI15" s="44">
        <f t="shared" si="18"/>
        <v>153.61518804699756</v>
      </c>
      <c r="AJ15" s="44">
        <f t="shared" si="19"/>
        <v>221.4688666981402</v>
      </c>
      <c r="AK15" s="44">
        <f t="shared" si="20"/>
        <v>179.11605910788623</v>
      </c>
      <c r="AL15" s="44">
        <f t="shared" si="28"/>
        <v>119.98196231799653</v>
      </c>
      <c r="AM15" s="44">
        <f t="shared" si="29"/>
        <v>400.58492580602643</v>
      </c>
      <c r="AN15" s="44">
        <f t="shared" si="30"/>
        <v>674.18207617102053</v>
      </c>
      <c r="AO15" s="27">
        <f t="shared" si="21"/>
        <v>0.3880123755971388</v>
      </c>
      <c r="AP15" s="44">
        <f t="shared" si="22"/>
        <v>1868.2702292367428</v>
      </c>
    </row>
    <row r="16" spans="1:42" ht="15.75" x14ac:dyDescent="0.25">
      <c r="A16" s="19">
        <f t="shared" si="0"/>
        <v>44108</v>
      </c>
      <c r="B16" s="1">
        <v>40</v>
      </c>
      <c r="C16" s="2">
        <v>0.2865135669708252</v>
      </c>
      <c r="D16" s="2">
        <v>0.14096714556217194</v>
      </c>
      <c r="E16" s="2">
        <v>1.3835971355438232</v>
      </c>
      <c r="F16" s="2">
        <v>3.8273541927337646</v>
      </c>
      <c r="G16" s="2">
        <v>7.5145349502563477</v>
      </c>
      <c r="H16" s="2">
        <v>13.908112525939941</v>
      </c>
      <c r="I16" s="3">
        <v>21.980236053466797</v>
      </c>
      <c r="K16" s="24">
        <f t="shared" si="23"/>
        <v>9.4539076657891279</v>
      </c>
      <c r="L16" s="24">
        <f t="shared" si="1"/>
        <v>9.71609284364283</v>
      </c>
      <c r="M16" s="24">
        <f t="shared" si="2"/>
        <v>295.19594174890278</v>
      </c>
      <c r="N16" s="24">
        <f t="shared" si="3"/>
        <v>551.35942108162169</v>
      </c>
      <c r="O16" s="24">
        <f t="shared" si="4"/>
        <v>419.01542841936111</v>
      </c>
      <c r="P16" s="24">
        <f t="shared" si="5"/>
        <v>470.17751297080042</v>
      </c>
      <c r="Q16" s="24">
        <f t="shared" si="6"/>
        <v>307.07510758731843</v>
      </c>
      <c r="R16" s="25">
        <f t="shared" si="7"/>
        <v>2061.9934123174367</v>
      </c>
      <c r="T16" s="26">
        <f t="shared" si="24"/>
        <v>4.584838927862555E-3</v>
      </c>
      <c r="U16" s="26">
        <f t="shared" si="8"/>
        <v>4.711990244781185E-3</v>
      </c>
      <c r="V16" s="26">
        <f t="shared" si="9"/>
        <v>0.14316046791688702</v>
      </c>
      <c r="W16" s="26">
        <f t="shared" si="10"/>
        <v>0.26739145614532245</v>
      </c>
      <c r="X16" s="26">
        <f t="shared" si="11"/>
        <v>0.20320890741762232</v>
      </c>
      <c r="Y16" s="26">
        <f t="shared" si="12"/>
        <v>0.22802086086316664</v>
      </c>
      <c r="Z16" s="27">
        <f t="shared" si="13"/>
        <v>0.14892147848435769</v>
      </c>
      <c r="AA16" s="27">
        <f t="shared" si="25"/>
        <v>0.15245729708953076</v>
      </c>
      <c r="AB16" s="27">
        <f t="shared" si="14"/>
        <v>0.41984875323485321</v>
      </c>
      <c r="AC16" s="27">
        <f t="shared" si="15"/>
        <v>0.37694233934752436</v>
      </c>
      <c r="AE16" s="44">
        <f t="shared" si="26"/>
        <v>0</v>
      </c>
      <c r="AF16" s="44">
        <f t="shared" si="16"/>
        <v>0</v>
      </c>
      <c r="AG16" s="44">
        <f t="shared" si="27"/>
        <v>31.22591352993631</v>
      </c>
      <c r="AH16" s="44">
        <f t="shared" si="17"/>
        <v>109.62214227158962</v>
      </c>
      <c r="AI16" s="44">
        <f t="shared" si="18"/>
        <v>200.47055215559595</v>
      </c>
      <c r="AJ16" s="44">
        <f t="shared" si="19"/>
        <v>281.62471501387131</v>
      </c>
      <c r="AK16" s="44">
        <f t="shared" si="20"/>
        <v>197.12140566120883</v>
      </c>
      <c r="AL16" s="44">
        <f t="shared" si="28"/>
        <v>140.84805580152593</v>
      </c>
      <c r="AM16" s="44">
        <f t="shared" si="29"/>
        <v>478.74612067508014</v>
      </c>
      <c r="AN16" s="44">
        <f t="shared" si="30"/>
        <v>820.0647286322021</v>
      </c>
      <c r="AO16" s="27">
        <f t="shared" si="21"/>
        <v>0.3977048247261597</v>
      </c>
      <c r="AP16" s="44">
        <f t="shared" si="22"/>
        <v>2272.5352285426247</v>
      </c>
    </row>
    <row r="17" spans="1:42" ht="15.75" x14ac:dyDescent="0.25">
      <c r="A17" s="19">
        <f t="shared" si="0"/>
        <v>44115</v>
      </c>
      <c r="B17" s="1">
        <v>41</v>
      </c>
      <c r="C17" s="2">
        <v>0.72984045743942261</v>
      </c>
      <c r="D17" s="2">
        <v>0.34445533156394958</v>
      </c>
      <c r="E17" s="2">
        <v>1.9623187780380249</v>
      </c>
      <c r="F17" s="2">
        <v>5.0358185768127441</v>
      </c>
      <c r="G17" s="2">
        <v>11.216892242431641</v>
      </c>
      <c r="H17" s="2">
        <v>23.981225967407227</v>
      </c>
      <c r="I17" s="3">
        <v>39.869663238525391</v>
      </c>
      <c r="K17" s="24">
        <f t="shared" si="23"/>
        <v>24.08208577464044</v>
      </c>
      <c r="L17" s="24">
        <f t="shared" si="1"/>
        <v>23.741418389486075</v>
      </c>
      <c r="M17" s="24">
        <f t="shared" si="2"/>
        <v>418.66850169996144</v>
      </c>
      <c r="N17" s="24">
        <f t="shared" si="3"/>
        <v>725.44788785287381</v>
      </c>
      <c r="O17" s="24">
        <f t="shared" si="4"/>
        <v>625.4613145868683</v>
      </c>
      <c r="P17" s="24">
        <f t="shared" si="5"/>
        <v>810.70908524190907</v>
      </c>
      <c r="Q17" s="24">
        <f t="shared" si="6"/>
        <v>556.99952897045137</v>
      </c>
      <c r="R17" s="25">
        <f t="shared" si="7"/>
        <v>3185.1098225161904</v>
      </c>
      <c r="T17" s="26">
        <f t="shared" si="24"/>
        <v>7.5608337283691969E-3</v>
      </c>
      <c r="U17" s="26">
        <f t="shared" si="8"/>
        <v>7.4538774838007627E-3</v>
      </c>
      <c r="V17" s="26">
        <f t="shared" si="9"/>
        <v>0.13144554663085978</v>
      </c>
      <c r="W17" s="26">
        <f t="shared" si="10"/>
        <v>0.22776228396413048</v>
      </c>
      <c r="X17" s="26">
        <f t="shared" si="11"/>
        <v>0.19637040775340139</v>
      </c>
      <c r="Y17" s="26">
        <f t="shared" si="12"/>
        <v>0.25453096766423605</v>
      </c>
      <c r="Z17" s="27">
        <f t="shared" si="13"/>
        <v>0.17487608277520234</v>
      </c>
      <c r="AA17" s="27">
        <f t="shared" si="25"/>
        <v>0.14646025784302974</v>
      </c>
      <c r="AB17" s="27">
        <f t="shared" si="14"/>
        <v>0.37422254180716019</v>
      </c>
      <c r="AC17" s="27">
        <f t="shared" si="15"/>
        <v>0.42940705043943833</v>
      </c>
      <c r="AE17" s="44">
        <f t="shared" si="26"/>
        <v>0</v>
      </c>
      <c r="AF17" s="44">
        <f t="shared" si="16"/>
        <v>0</v>
      </c>
      <c r="AG17" s="44">
        <f t="shared" si="27"/>
        <v>44.286877232585063</v>
      </c>
      <c r="AH17" s="44">
        <f t="shared" si="17"/>
        <v>144.23468346078963</v>
      </c>
      <c r="AI17" s="44">
        <f t="shared" si="18"/>
        <v>299.24095053059568</v>
      </c>
      <c r="AJ17" s="44">
        <f t="shared" si="19"/>
        <v>485.59471431928756</v>
      </c>
      <c r="AK17" s="44">
        <f t="shared" si="20"/>
        <v>357.55594442661021</v>
      </c>
      <c r="AL17" s="44">
        <f t="shared" si="28"/>
        <v>188.52156069337468</v>
      </c>
      <c r="AM17" s="44">
        <f t="shared" si="29"/>
        <v>843.15065874589777</v>
      </c>
      <c r="AN17" s="44">
        <f t="shared" si="30"/>
        <v>1330.9131699698682</v>
      </c>
      <c r="AO17" s="27">
        <f t="shared" si="21"/>
        <v>0.41785471903083898</v>
      </c>
      <c r="AP17" s="44">
        <f t="shared" si="22"/>
        <v>3688.1808951014755</v>
      </c>
    </row>
    <row r="18" spans="1:42" ht="15.75" x14ac:dyDescent="0.25">
      <c r="A18" s="19">
        <f t="shared" si="0"/>
        <v>44122</v>
      </c>
      <c r="B18" s="1">
        <v>42</v>
      </c>
      <c r="C18" s="2">
        <v>0.67708593606948853</v>
      </c>
      <c r="D18" s="2">
        <v>0.45566308498382568</v>
      </c>
      <c r="E18" s="2">
        <v>2.2094054222106934</v>
      </c>
      <c r="F18" s="2">
        <v>7.3318209648132324</v>
      </c>
      <c r="G18" s="2">
        <v>14.908567428588867</v>
      </c>
      <c r="H18" s="2">
        <v>33.738597869873047</v>
      </c>
      <c r="I18" s="3">
        <v>61.738655090332031</v>
      </c>
      <c r="K18" s="24">
        <f t="shared" si="23"/>
        <v>22.34137806834519</v>
      </c>
      <c r="L18" s="24">
        <f t="shared" si="1"/>
        <v>31.406359414229392</v>
      </c>
      <c r="M18" s="24">
        <f t="shared" si="2"/>
        <v>471.38541816817758</v>
      </c>
      <c r="N18" s="24">
        <f t="shared" si="3"/>
        <v>1056.2044585024692</v>
      </c>
      <c r="O18" s="24">
        <f t="shared" si="4"/>
        <v>831.31155947261811</v>
      </c>
      <c r="P18" s="24">
        <f t="shared" si="5"/>
        <v>1140.5667022029495</v>
      </c>
      <c r="Q18" s="24">
        <f t="shared" si="6"/>
        <v>862.5204983260345</v>
      </c>
      <c r="R18" s="25">
        <f t="shared" si="7"/>
        <v>4415.7363741548234</v>
      </c>
      <c r="T18" s="26">
        <f t="shared" si="24"/>
        <v>5.0594909150620104E-3</v>
      </c>
      <c r="U18" s="26">
        <f t="shared" si="8"/>
        <v>7.1123719246578895E-3</v>
      </c>
      <c r="V18" s="26">
        <f t="shared" si="9"/>
        <v>0.10675125918457966</v>
      </c>
      <c r="W18" s="26">
        <f t="shared" si="10"/>
        <v>0.23919101345913746</v>
      </c>
      <c r="X18" s="26">
        <f t="shared" si="11"/>
        <v>0.18826113903408287</v>
      </c>
      <c r="Y18" s="26">
        <f t="shared" si="12"/>
        <v>0.2582959229356746</v>
      </c>
      <c r="Z18" s="27">
        <f t="shared" si="13"/>
        <v>0.19532880254680554</v>
      </c>
      <c r="AA18" s="27">
        <f t="shared" si="25"/>
        <v>0.11892312202429955</v>
      </c>
      <c r="AB18" s="27">
        <f t="shared" si="14"/>
        <v>0.35811413548343701</v>
      </c>
      <c r="AC18" s="27">
        <f t="shared" si="15"/>
        <v>0.45362472548248012</v>
      </c>
      <c r="AE18" s="44">
        <f t="shared" si="26"/>
        <v>0</v>
      </c>
      <c r="AF18" s="44">
        <f t="shared" si="16"/>
        <v>0</v>
      </c>
      <c r="AG18" s="44">
        <f t="shared" si="27"/>
        <v>49.863288159675697</v>
      </c>
      <c r="AH18" s="44">
        <f t="shared" si="17"/>
        <v>209.99622204823939</v>
      </c>
      <c r="AI18" s="44">
        <f t="shared" si="18"/>
        <v>397.72637482459078</v>
      </c>
      <c r="AJ18" s="44">
        <f t="shared" si="19"/>
        <v>683.17127808314603</v>
      </c>
      <c r="AK18" s="44">
        <f t="shared" si="20"/>
        <v>553.67969868182104</v>
      </c>
      <c r="AL18" s="44">
        <f t="shared" si="28"/>
        <v>259.85951020791509</v>
      </c>
      <c r="AM18" s="44">
        <f t="shared" si="29"/>
        <v>1236.8509767649671</v>
      </c>
      <c r="AN18" s="44">
        <f t="shared" si="30"/>
        <v>1894.4368617974731</v>
      </c>
      <c r="AO18" s="27">
        <f t="shared" si="21"/>
        <v>0.42901946612699909</v>
      </c>
      <c r="AP18" s="44">
        <f t="shared" si="22"/>
        <v>5249.7984078222171</v>
      </c>
    </row>
    <row r="19" spans="1:42" ht="15.75" x14ac:dyDescent="0.25">
      <c r="A19" s="19">
        <f t="shared" si="0"/>
        <v>44129</v>
      </c>
      <c r="B19" s="1">
        <v>43</v>
      </c>
      <c r="C19" s="2">
        <v>1.2320533990859985</v>
      </c>
      <c r="D19" s="2">
        <v>0.44998151063919067</v>
      </c>
      <c r="E19" s="2">
        <v>2.6332767009735107</v>
      </c>
      <c r="F19" s="2">
        <v>8.8757190704345703</v>
      </c>
      <c r="G19" s="2">
        <v>21.322668075561523</v>
      </c>
      <c r="H19" s="2">
        <v>48.383987426757813</v>
      </c>
      <c r="I19" s="3">
        <v>94.611961364746094</v>
      </c>
      <c r="K19" s="24">
        <f t="shared" si="23"/>
        <v>40.653289815999273</v>
      </c>
      <c r="L19" s="24">
        <f t="shared" si="1"/>
        <v>31.014759629681109</v>
      </c>
      <c r="M19" s="24">
        <f t="shared" si="2"/>
        <v>561.82003826120138</v>
      </c>
      <c r="N19" s="24">
        <f t="shared" si="3"/>
        <v>1278.6146988038445</v>
      </c>
      <c r="O19" s="24">
        <f t="shared" si="4"/>
        <v>1188.9660448542404</v>
      </c>
      <c r="P19" s="24">
        <f t="shared" si="5"/>
        <v>1635.6685951091004</v>
      </c>
      <c r="Q19" s="24">
        <f t="shared" si="6"/>
        <v>1321.7773523657991</v>
      </c>
      <c r="R19" s="25">
        <f t="shared" si="7"/>
        <v>6058.5147788398654</v>
      </c>
      <c r="T19" s="26">
        <f t="shared" si="24"/>
        <v>6.7101082195897364E-3</v>
      </c>
      <c r="U19" s="26">
        <f t="shared" si="8"/>
        <v>5.1192017782978935E-3</v>
      </c>
      <c r="V19" s="26">
        <f t="shared" si="9"/>
        <v>9.2732304660447379E-2</v>
      </c>
      <c r="W19" s="26">
        <f t="shared" si="10"/>
        <v>0.21104424854579362</v>
      </c>
      <c r="X19" s="26">
        <f t="shared" si="11"/>
        <v>0.19624711472304332</v>
      </c>
      <c r="Y19" s="26">
        <f t="shared" si="12"/>
        <v>0.26997847736905445</v>
      </c>
      <c r="Z19" s="27">
        <f t="shared" si="13"/>
        <v>0.21816854470377375</v>
      </c>
      <c r="AA19" s="27">
        <f t="shared" si="25"/>
        <v>0.10456161465833501</v>
      </c>
      <c r="AB19" s="27">
        <f t="shared" si="14"/>
        <v>0.31560586320412864</v>
      </c>
      <c r="AC19" s="27">
        <f t="shared" si="15"/>
        <v>0.48814702207282812</v>
      </c>
      <c r="AE19" s="44">
        <f t="shared" si="26"/>
        <v>0</v>
      </c>
      <c r="AF19" s="44">
        <f t="shared" si="16"/>
        <v>0</v>
      </c>
      <c r="AG19" s="44">
        <f t="shared" si="27"/>
        <v>59.429488868286555</v>
      </c>
      <c r="AH19" s="44">
        <f t="shared" si="17"/>
        <v>254.21617381245619</v>
      </c>
      <c r="AI19" s="44">
        <f t="shared" si="18"/>
        <v>568.83986445395351</v>
      </c>
      <c r="AJ19" s="44">
        <f t="shared" si="19"/>
        <v>979.72508094692148</v>
      </c>
      <c r="AK19" s="44">
        <f t="shared" si="20"/>
        <v>848.49147075657481</v>
      </c>
      <c r="AL19" s="44">
        <f t="shared" si="28"/>
        <v>313.64566268074276</v>
      </c>
      <c r="AM19" s="44">
        <f t="shared" si="29"/>
        <v>1828.2165517034964</v>
      </c>
      <c r="AN19" s="44">
        <f t="shared" si="30"/>
        <v>2710.7020788381924</v>
      </c>
      <c r="AO19" s="27">
        <f t="shared" si="21"/>
        <v>0.44742023050033064</v>
      </c>
      <c r="AP19" s="44">
        <f t="shared" si="22"/>
        <v>7511.8045602548345</v>
      </c>
    </row>
    <row r="20" spans="1:42" ht="15.75" x14ac:dyDescent="0.25">
      <c r="A20" s="19">
        <f t="shared" si="0"/>
        <v>44136</v>
      </c>
      <c r="B20" s="1">
        <v>44</v>
      </c>
      <c r="C20" s="2">
        <v>1.4811131954193115</v>
      </c>
      <c r="D20" s="2">
        <v>0.43277668952941895</v>
      </c>
      <c r="E20" s="2">
        <v>3.7095725536346436</v>
      </c>
      <c r="F20" s="2">
        <v>12.235908508300781</v>
      </c>
      <c r="G20" s="2">
        <v>27.803728103637695</v>
      </c>
      <c r="H20" s="2">
        <v>61.788928985595703</v>
      </c>
      <c r="I20" s="3">
        <v>112.74936676025391</v>
      </c>
      <c r="K20" s="24">
        <f t="shared" si="23"/>
        <v>48.871359007937912</v>
      </c>
      <c r="L20" s="24">
        <f t="shared" si="1"/>
        <v>29.828925593004225</v>
      </c>
      <c r="M20" s="24">
        <f t="shared" si="2"/>
        <v>791.45203132098914</v>
      </c>
      <c r="N20" s="24">
        <f t="shared" si="3"/>
        <v>1762.6754911663056</v>
      </c>
      <c r="O20" s="24">
        <f t="shared" si="4"/>
        <v>1550.3542295193863</v>
      </c>
      <c r="P20" s="24">
        <f t="shared" si="5"/>
        <v>2088.8359153977585</v>
      </c>
      <c r="Q20" s="24">
        <f t="shared" si="6"/>
        <v>1575.1661558177948</v>
      </c>
      <c r="R20" s="25">
        <f t="shared" si="7"/>
        <v>7847.1841078231773</v>
      </c>
      <c r="T20" s="26">
        <f t="shared" si="24"/>
        <v>6.2278848484281215E-3</v>
      </c>
      <c r="U20" s="26">
        <f t="shared" si="8"/>
        <v>3.8012266799330673E-3</v>
      </c>
      <c r="V20" s="26">
        <f t="shared" si="9"/>
        <v>0.10085809386477353</v>
      </c>
      <c r="W20" s="26">
        <f t="shared" si="10"/>
        <v>0.22462522440489482</v>
      </c>
      <c r="X20" s="26">
        <f t="shared" si="11"/>
        <v>0.19756822424667914</v>
      </c>
      <c r="Y20" s="26">
        <f t="shared" si="12"/>
        <v>0.26618923255735938</v>
      </c>
      <c r="Z20" s="27">
        <f t="shared" si="13"/>
        <v>0.20073011339793181</v>
      </c>
      <c r="AA20" s="27">
        <f t="shared" si="25"/>
        <v>0.11088720539313471</v>
      </c>
      <c r="AB20" s="27">
        <f t="shared" si="14"/>
        <v>0.33551242979802959</v>
      </c>
      <c r="AC20" s="27">
        <f t="shared" si="15"/>
        <v>0.46691934595529122</v>
      </c>
      <c r="AE20" s="44">
        <f t="shared" si="26"/>
        <v>0</v>
      </c>
      <c r="AF20" s="44">
        <f t="shared" si="16"/>
        <v>0</v>
      </c>
      <c r="AG20" s="44">
        <f t="shared" si="27"/>
        <v>83.720028624727902</v>
      </c>
      <c r="AH20" s="44">
        <f t="shared" si="17"/>
        <v>350.45789748584332</v>
      </c>
      <c r="AI20" s="44">
        <f t="shared" si="18"/>
        <v>741.73967674874757</v>
      </c>
      <c r="AJ20" s="44">
        <f t="shared" si="19"/>
        <v>1251.1611107636409</v>
      </c>
      <c r="AK20" s="44">
        <f t="shared" si="20"/>
        <v>1011.1499079959596</v>
      </c>
      <c r="AL20" s="44">
        <f t="shared" si="28"/>
        <v>434.17792611057121</v>
      </c>
      <c r="AM20" s="44">
        <f t="shared" si="29"/>
        <v>2262.3110187596003</v>
      </c>
      <c r="AN20" s="44">
        <f t="shared" si="30"/>
        <v>3438.2286216189191</v>
      </c>
      <c r="AO20" s="27">
        <f t="shared" si="21"/>
        <v>0.43814807635151687</v>
      </c>
      <c r="AP20" s="44">
        <f t="shared" si="22"/>
        <v>9527.9011443947693</v>
      </c>
    </row>
    <row r="21" spans="1:42" ht="15.75" x14ac:dyDescent="0.25">
      <c r="A21" s="19">
        <f>A22-7</f>
        <v>44143</v>
      </c>
      <c r="B21" s="1">
        <v>45</v>
      </c>
      <c r="C21" s="2">
        <v>1.4276487827301025</v>
      </c>
      <c r="D21" s="2">
        <v>0.37983819842338562</v>
      </c>
      <c r="E21" s="2">
        <v>3.5029942989349365</v>
      </c>
      <c r="F21" s="2">
        <v>12.30788516998291</v>
      </c>
      <c r="G21" s="2">
        <v>28.113899230957031</v>
      </c>
      <c r="H21" s="2">
        <v>68.559852600097656</v>
      </c>
      <c r="I21" s="3">
        <v>131.39628601074219</v>
      </c>
      <c r="K21" s="24">
        <f t="shared" si="23"/>
        <v>47.107227465012073</v>
      </c>
      <c r="L21" s="24">
        <f t="shared" si="1"/>
        <v>26.180165503996612</v>
      </c>
      <c r="M21" s="24">
        <f t="shared" si="2"/>
        <v>747.37774056513547</v>
      </c>
      <c r="N21" s="24">
        <f t="shared" si="3"/>
        <v>1773.0442755844783</v>
      </c>
      <c r="O21" s="24">
        <f t="shared" si="4"/>
        <v>1567.6495762916566</v>
      </c>
      <c r="P21" s="24">
        <f t="shared" si="5"/>
        <v>2317.7336914003754</v>
      </c>
      <c r="Q21" s="24">
        <f t="shared" si="6"/>
        <v>1835.6731276759338</v>
      </c>
      <c r="R21" s="25">
        <f t="shared" si="7"/>
        <v>8314.7658044865893</v>
      </c>
      <c r="T21" s="26">
        <f t="shared" si="24"/>
        <v>5.665490595007901E-3</v>
      </c>
      <c r="U21" s="26">
        <f t="shared" si="8"/>
        <v>3.1486353457928998E-3</v>
      </c>
      <c r="V21" s="26">
        <f t="shared" si="9"/>
        <v>8.9885603291659247E-2</v>
      </c>
      <c r="W21" s="26">
        <f t="shared" si="10"/>
        <v>0.2132404348211174</v>
      </c>
      <c r="X21" s="26">
        <f t="shared" si="11"/>
        <v>0.18853803139539588</v>
      </c>
      <c r="Y21" s="26">
        <f t="shared" si="12"/>
        <v>0.27874912485806186</v>
      </c>
      <c r="Z21" s="27">
        <f t="shared" si="13"/>
        <v>0.22077267969296471</v>
      </c>
      <c r="AA21" s="27">
        <f t="shared" si="25"/>
        <v>9.8699729232460051E-2</v>
      </c>
      <c r="AB21" s="27">
        <f t="shared" si="14"/>
        <v>0.3119401640535775</v>
      </c>
      <c r="AC21" s="27">
        <f t="shared" si="15"/>
        <v>0.49952180455102657</v>
      </c>
      <c r="AE21" s="44">
        <f t="shared" si="26"/>
        <v>0</v>
      </c>
      <c r="AF21" s="44">
        <f t="shared" si="16"/>
        <v>0</v>
      </c>
      <c r="AG21" s="44">
        <f t="shared" si="27"/>
        <v>79.057837187129408</v>
      </c>
      <c r="AH21" s="44">
        <f t="shared" si="17"/>
        <v>352.51943541774727</v>
      </c>
      <c r="AI21" s="44">
        <f t="shared" si="18"/>
        <v>750.0143308115795</v>
      </c>
      <c r="AJ21" s="44">
        <f t="shared" si="19"/>
        <v>1388.2652239032441</v>
      </c>
      <c r="AK21" s="44">
        <f t="shared" si="20"/>
        <v>1178.3777268859008</v>
      </c>
      <c r="AL21" s="44">
        <f t="shared" si="28"/>
        <v>431.57727260487667</v>
      </c>
      <c r="AM21" s="44">
        <f t="shared" si="29"/>
        <v>2566.6429507891448</v>
      </c>
      <c r="AN21" s="44">
        <f t="shared" si="30"/>
        <v>3748.2345542056009</v>
      </c>
      <c r="AO21" s="27">
        <f t="shared" si="21"/>
        <v>0.45079255896577147</v>
      </c>
      <c r="AP21" s="44">
        <f t="shared" si="22"/>
        <v>10386.978944308794</v>
      </c>
    </row>
    <row r="22" spans="1:42" ht="16.5" thickBot="1" x14ac:dyDescent="0.3">
      <c r="A22" s="40">
        <v>44150</v>
      </c>
      <c r="B22" s="4">
        <v>46</v>
      </c>
      <c r="C22" s="5">
        <v>1.5685710906982422</v>
      </c>
      <c r="D22" s="5">
        <v>0.54688888788223267</v>
      </c>
      <c r="E22" s="5">
        <v>4.3079566955566406</v>
      </c>
      <c r="F22" s="5">
        <v>14.633406639099121</v>
      </c>
      <c r="G22" s="5">
        <v>33.911823272705078</v>
      </c>
      <c r="H22" s="5">
        <v>77.5357666015625</v>
      </c>
      <c r="I22" s="6">
        <v>150.2613525390625</v>
      </c>
      <c r="K22" s="24">
        <f t="shared" si="23"/>
        <v>51.75715207998276</v>
      </c>
      <c r="L22" s="24">
        <f t="shared" si="1"/>
        <v>37.694054090616703</v>
      </c>
      <c r="M22" s="24">
        <f t="shared" si="2"/>
        <v>919.11966358509062</v>
      </c>
      <c r="N22" s="24">
        <f t="shared" si="3"/>
        <v>2108.0532939186191</v>
      </c>
      <c r="O22" s="24">
        <f t="shared" si="4"/>
        <v>1890.9456474893952</v>
      </c>
      <c r="P22" s="24">
        <f t="shared" si="5"/>
        <v>2621.173350374756</v>
      </c>
      <c r="Q22" s="24">
        <f t="shared" si="6"/>
        <v>2099.2277282604982</v>
      </c>
      <c r="R22" s="41">
        <f>SUM(K22:Q22)</f>
        <v>9727.9708897989585</v>
      </c>
      <c r="T22" s="28">
        <f t="shared" si="24"/>
        <v>5.3204468502528988E-3</v>
      </c>
      <c r="U22" s="28">
        <f t="shared" si="8"/>
        <v>3.8748115632360513E-3</v>
      </c>
      <c r="V22" s="28">
        <f t="shared" si="9"/>
        <v>9.4482156042315774E-2</v>
      </c>
      <c r="W22" s="28">
        <f t="shared" si="10"/>
        <v>0.21670020580850904</v>
      </c>
      <c r="X22" s="28">
        <f t="shared" si="11"/>
        <v>0.19438232997513361</v>
      </c>
      <c r="Y22" s="28">
        <f t="shared" si="12"/>
        <v>0.26944707997876483</v>
      </c>
      <c r="Z22" s="29">
        <f t="shared" si="13"/>
        <v>0.21579296978178783</v>
      </c>
      <c r="AA22" s="29">
        <f t="shared" si="25"/>
        <v>0.10367741445580472</v>
      </c>
      <c r="AB22" s="29">
        <f t="shared" si="14"/>
        <v>0.32037762026431377</v>
      </c>
      <c r="AC22" s="29">
        <f t="shared" si="15"/>
        <v>0.48524004976055257</v>
      </c>
      <c r="AE22" s="44">
        <f t="shared" si="26"/>
        <v>0</v>
      </c>
      <c r="AF22" s="44">
        <f t="shared" si="16"/>
        <v>0</v>
      </c>
      <c r="AG22" s="44">
        <f t="shared" si="27"/>
        <v>97.224748310344509</v>
      </c>
      <c r="AH22" s="44">
        <f t="shared" si="17"/>
        <v>419.12645230347886</v>
      </c>
      <c r="AI22" s="44">
        <f t="shared" si="18"/>
        <v>904.68964228455161</v>
      </c>
      <c r="AJ22" s="44">
        <f t="shared" si="19"/>
        <v>1570.0180834617856</v>
      </c>
      <c r="AK22" s="44">
        <f t="shared" si="20"/>
        <v>1347.561916851331</v>
      </c>
      <c r="AL22" s="44">
        <f t="shared" si="28"/>
        <v>516.35120061382338</v>
      </c>
      <c r="AM22" s="44">
        <f t="shared" si="29"/>
        <v>2917.5800003131167</v>
      </c>
      <c r="AN22" s="44">
        <f t="shared" si="30"/>
        <v>4338.6208432114918</v>
      </c>
      <c r="AO22" s="29">
        <f t="shared" si="21"/>
        <v>0.44599443114710585</v>
      </c>
      <c r="AP22" s="44">
        <f t="shared" si="22"/>
        <v>12023.037164313246</v>
      </c>
    </row>
    <row r="23" spans="1:42" ht="15.75" thickBot="1" x14ac:dyDescent="0.3">
      <c r="AN23" s="43"/>
      <c r="AO23" s="54"/>
    </row>
    <row r="24" spans="1:42" ht="18.75" thickBot="1" x14ac:dyDescent="0.3">
      <c r="C24" s="7" t="s">
        <v>0</v>
      </c>
      <c r="D24" s="8" t="s">
        <v>1</v>
      </c>
      <c r="E24" s="9" t="s">
        <v>2</v>
      </c>
      <c r="F24" s="7" t="s">
        <v>3</v>
      </c>
      <c r="G24" s="10" t="s">
        <v>4</v>
      </c>
      <c r="H24" s="9" t="s">
        <v>5</v>
      </c>
      <c r="I24" s="9" t="s">
        <v>6</v>
      </c>
      <c r="R24" s="42"/>
      <c r="AD24" s="22" t="s">
        <v>43</v>
      </c>
      <c r="AE24" s="22" t="s">
        <v>0</v>
      </c>
      <c r="AF24" s="22" t="s">
        <v>1</v>
      </c>
      <c r="AG24" s="22" t="s">
        <v>2</v>
      </c>
      <c r="AH24" s="22" t="s">
        <v>3</v>
      </c>
      <c r="AI24" s="22" t="s">
        <v>4</v>
      </c>
      <c r="AJ24" s="22" t="s">
        <v>5</v>
      </c>
      <c r="AK24" s="22" t="s">
        <v>6</v>
      </c>
      <c r="AN24" s="42"/>
    </row>
    <row r="25" spans="1:42" x14ac:dyDescent="0.25">
      <c r="C25" s="18">
        <v>3299637</v>
      </c>
      <c r="D25" s="18">
        <v>6892452</v>
      </c>
      <c r="E25" s="18">
        <v>21335397</v>
      </c>
      <c r="F25" s="18">
        <v>14405759</v>
      </c>
      <c r="G25" s="18">
        <v>5576066</v>
      </c>
      <c r="H25" s="18">
        <v>3380599</v>
      </c>
      <c r="I25" s="18">
        <v>1397051</v>
      </c>
      <c r="AE25" s="54">
        <v>0</v>
      </c>
      <c r="AF25" s="54">
        <v>0</v>
      </c>
      <c r="AG25" s="54">
        <f>mortality!H4</f>
        <v>0.10578029408174401</v>
      </c>
      <c r="AH25" s="54">
        <f>mortality!H5</f>
        <v>0.19882156372070312</v>
      </c>
      <c r="AI25" s="54">
        <f>mortality!H6</f>
        <v>0.47843238830566404</v>
      </c>
      <c r="AJ25" s="54">
        <f>mortality!H7</f>
        <v>0.59897529602050781</v>
      </c>
      <c r="AK25" s="54">
        <f>mortality!H8</f>
        <v>0.64193222045898435</v>
      </c>
    </row>
    <row r="27" spans="1:42" x14ac:dyDescent="0.25">
      <c r="A27" s="30" t="s">
        <v>24</v>
      </c>
    </row>
    <row r="28" spans="1:42" x14ac:dyDescent="0.25">
      <c r="A28" t="s">
        <v>23</v>
      </c>
    </row>
    <row r="29" spans="1:42" x14ac:dyDescent="0.25">
      <c r="A29" t="s">
        <v>44</v>
      </c>
    </row>
  </sheetData>
  <mergeCells count="4">
    <mergeCell ref="AE1:AN1"/>
    <mergeCell ref="C1:I1"/>
    <mergeCell ref="K1:R1"/>
    <mergeCell ref="T1:AC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2A2-4AA7-4648-9727-CB98489B64D6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AF7-D106-44E3-A9A7-3F13D261DBE3}">
  <dimension ref="A1"/>
  <sheetViews>
    <sheetView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1D63-32F7-484A-B794-263917AEFFED}">
  <dimension ref="A1"/>
  <sheetViews>
    <sheetView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91EC-F427-4FD8-9455-CB82D887A090}">
  <dimension ref="A1"/>
  <sheetViews>
    <sheetView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mortality</vt:lpstr>
      <vt:lpstr>work</vt:lpstr>
      <vt:lpstr>all ages</vt:lpstr>
      <vt:lpstr>old + young</vt:lpstr>
      <vt:lpstr>old + young sept onwards</vt:lpstr>
      <vt:lpstr>old + young sept onwards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2020-11-21T12:17:50Z</dcterms:created>
  <dcterms:modified xsi:type="dcterms:W3CDTF">2020-11-23T13:34:16Z</dcterms:modified>
</cp:coreProperties>
</file>