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wsl$\Ubuntu\home\mike\projects\work\covid-stats\data\nhs-statistics\xlsx\"/>
    </mc:Choice>
  </mc:AlternateContent>
  <xr:revisionPtr revIDLastSave="0" documentId="13_ncr:1_{99A3D03F-AD60-414D-B8FF-B5E31D73E4B2}" xr6:coauthVersionLast="47" xr6:coauthVersionMax="47" xr10:uidLastSave="{00000000-0000-0000-0000-000000000000}"/>
  <bookViews>
    <workbookView xWindow="-120" yWindow="-120" windowWidth="29040" windowHeight="16440" xr2:uid="{15FAF7AC-E094-4D6F-B923-EA6D67CAD3D5}"/>
  </bookViews>
  <sheets>
    <sheet name="NHS Region" sheetId="1" r:id="rId1"/>
    <sheet name="Population 2020" sheetId="2" r:id="rId2"/>
  </sheets>
  <definedNames>
    <definedName name="_AMO_UniqueIdentifier" hidden="1">"'aae63586-2ce3-4a4b-8a32-e7bda9012f4c'"</definedName>
    <definedName name="_Order1" hidden="1">255</definedName>
    <definedName name="_Order2" hidden="1">255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9" i="1" l="1"/>
  <c r="P19" i="1"/>
  <c r="O19" i="1"/>
  <c r="N19" i="1"/>
  <c r="M19" i="1"/>
  <c r="L19" i="1"/>
  <c r="J19" i="1"/>
  <c r="K19" i="1"/>
  <c r="I19" i="1"/>
  <c r="H19" i="1"/>
  <c r="G19" i="1"/>
  <c r="F19" i="1"/>
  <c r="E19" i="1"/>
  <c r="D19" i="1"/>
  <c r="BD29" i="1"/>
  <c r="BD28" i="1"/>
  <c r="BD27" i="1"/>
  <c r="BD26" i="1"/>
  <c r="BD25" i="1"/>
  <c r="BD24" i="1"/>
  <c r="BD23" i="1"/>
  <c r="BD13" i="1"/>
  <c r="AL29" i="1"/>
  <c r="AL28" i="1"/>
  <c r="AL27" i="1"/>
  <c r="AL26" i="1"/>
  <c r="AL25" i="1"/>
  <c r="AL24" i="1"/>
  <c r="AL23" i="1"/>
  <c r="AL13" i="1"/>
  <c r="P15" i="1"/>
  <c r="AZ15" i="1" s="1"/>
  <c r="O15" i="1"/>
  <c r="AY15" i="1" s="1"/>
  <c r="N15" i="1"/>
  <c r="AX15" i="1" s="1"/>
  <c r="M15" i="1"/>
  <c r="AW15" i="1" s="1"/>
  <c r="L15" i="1"/>
  <c r="AD15" i="1" s="1"/>
  <c r="K15" i="1"/>
  <c r="AU15" i="1" s="1"/>
  <c r="J15" i="1"/>
  <c r="AT15" i="1" s="1"/>
  <c r="I15" i="1"/>
  <c r="AS15" i="1" s="1"/>
  <c r="H15" i="1"/>
  <c r="AR15" i="1" s="1"/>
  <c r="G15" i="1"/>
  <c r="AQ15" i="1" s="1"/>
  <c r="F15" i="1"/>
  <c r="AP15" i="1" s="1"/>
  <c r="E15" i="1"/>
  <c r="AO15" i="1" s="1"/>
  <c r="D15" i="1"/>
  <c r="V15" i="1" s="1"/>
  <c r="E93" i="2"/>
  <c r="F93" i="2" s="1"/>
  <c r="F92" i="2"/>
  <c r="F91" i="2"/>
  <c r="F90" i="2"/>
  <c r="F89" i="2"/>
  <c r="F88" i="2"/>
  <c r="F87" i="2"/>
  <c r="F86" i="2"/>
  <c r="F85" i="2"/>
  <c r="F84" i="2"/>
  <c r="F83" i="2"/>
  <c r="F82" i="2"/>
  <c r="F81" i="2"/>
  <c r="F80" i="2"/>
  <c r="F79" i="2"/>
  <c r="F78" i="2"/>
  <c r="P16" i="1" s="1"/>
  <c r="AZ16" i="1" s="1"/>
  <c r="F77" i="2"/>
  <c r="F76" i="2"/>
  <c r="F75" i="2"/>
  <c r="F74" i="2"/>
  <c r="F73" i="2"/>
  <c r="O16" i="1" s="1"/>
  <c r="AY16" i="1" s="1"/>
  <c r="F72" i="2"/>
  <c r="F71" i="2"/>
  <c r="F70" i="2"/>
  <c r="F69" i="2"/>
  <c r="N16" i="1" s="1"/>
  <c r="AX16" i="1" s="1"/>
  <c r="F68" i="2"/>
  <c r="F67" i="2"/>
  <c r="F66" i="2"/>
  <c r="F65" i="2"/>
  <c r="M16" i="1" s="1"/>
  <c r="AW16" i="1" s="1"/>
  <c r="F64" i="2"/>
  <c r="F63" i="2"/>
  <c r="F62" i="2"/>
  <c r="F61" i="2"/>
  <c r="F60" i="2"/>
  <c r="F59" i="2"/>
  <c r="F58" i="2"/>
  <c r="L16" i="1" s="1"/>
  <c r="AV16" i="1" s="1"/>
  <c r="F57" i="2"/>
  <c r="F56" i="2"/>
  <c r="F55" i="2"/>
  <c r="F54" i="2"/>
  <c r="F53" i="2"/>
  <c r="K16" i="1" s="1"/>
  <c r="AU16" i="1" s="1"/>
  <c r="F52" i="2"/>
  <c r="F51" i="2"/>
  <c r="F50" i="2"/>
  <c r="F49" i="2"/>
  <c r="J16" i="1" s="1"/>
  <c r="AT16" i="1" s="1"/>
  <c r="F48" i="2"/>
  <c r="F47" i="2"/>
  <c r="F46" i="2"/>
  <c r="F45" i="2"/>
  <c r="I16" i="1" s="1"/>
  <c r="AS16" i="1" s="1"/>
  <c r="F44" i="2"/>
  <c r="F43" i="2"/>
  <c r="F42" i="2"/>
  <c r="F41" i="2"/>
  <c r="F40" i="2"/>
  <c r="F39" i="2"/>
  <c r="F38" i="2"/>
  <c r="H16" i="1" s="1"/>
  <c r="AR16" i="1" s="1"/>
  <c r="F37" i="2"/>
  <c r="F36" i="2"/>
  <c r="F35" i="2"/>
  <c r="F34" i="2"/>
  <c r="F33" i="2"/>
  <c r="G16" i="1" s="1"/>
  <c r="AQ16" i="1" s="1"/>
  <c r="F32" i="2"/>
  <c r="F31" i="2"/>
  <c r="F30" i="2"/>
  <c r="F29" i="2"/>
  <c r="F16" i="1" s="1"/>
  <c r="AP16" i="1" s="1"/>
  <c r="F28" i="2"/>
  <c r="F27" i="2"/>
  <c r="F26" i="2"/>
  <c r="F25" i="2"/>
  <c r="F24" i="2"/>
  <c r="F23" i="2"/>
  <c r="F22" i="2"/>
  <c r="F21" i="2"/>
  <c r="E16" i="1" s="1"/>
  <c r="AO16" i="1" s="1"/>
  <c r="F20" i="2"/>
  <c r="F19" i="2"/>
  <c r="F18" i="2"/>
  <c r="F17" i="2"/>
  <c r="F16" i="2"/>
  <c r="F15" i="2"/>
  <c r="F14" i="2"/>
  <c r="F13" i="2"/>
  <c r="F12" i="2"/>
  <c r="F11" i="2"/>
  <c r="F10" i="2"/>
  <c r="F9" i="2"/>
  <c r="F8" i="2"/>
  <c r="F7" i="2"/>
  <c r="F6" i="2"/>
  <c r="F5" i="2"/>
  <c r="F4" i="2"/>
  <c r="F3" i="2"/>
  <c r="D16" i="1" s="1"/>
  <c r="V16" i="1" s="1"/>
  <c r="C103" i="2"/>
  <c r="D103" i="2" s="1"/>
  <c r="C102" i="2"/>
  <c r="D102" i="2" s="1"/>
  <c r="C101" i="2"/>
  <c r="D101" i="2" s="1"/>
  <c r="C100" i="2"/>
  <c r="D100" i="2" s="1"/>
  <c r="C99" i="2"/>
  <c r="D99" i="2" s="1"/>
  <c r="C98" i="2"/>
  <c r="D98" i="2" s="1"/>
  <c r="C97" i="2"/>
  <c r="D97" i="2" s="1"/>
  <c r="C96" i="2"/>
  <c r="D96" i="2" s="1"/>
  <c r="C95" i="2"/>
  <c r="D95" i="2" s="1"/>
  <c r="C94" i="2"/>
  <c r="D94" i="2" s="1"/>
  <c r="C93" i="2"/>
  <c r="D93" i="2" s="1"/>
  <c r="C92" i="2"/>
  <c r="C91" i="2"/>
  <c r="D91" i="2" s="1"/>
  <c r="C90" i="2"/>
  <c r="D90" i="2" s="1"/>
  <c r="C89" i="2"/>
  <c r="D89" i="2" s="1"/>
  <c r="C88" i="2"/>
  <c r="C87" i="2"/>
  <c r="D87" i="2" s="1"/>
  <c r="C86" i="2"/>
  <c r="D86" i="2" s="1"/>
  <c r="C85" i="2"/>
  <c r="D85" i="2" s="1"/>
  <c r="C84" i="2"/>
  <c r="C83" i="2"/>
  <c r="D83" i="2" s="1"/>
  <c r="C82" i="2"/>
  <c r="D82" i="2" s="1"/>
  <c r="C81" i="2"/>
  <c r="D81" i="2" s="1"/>
  <c r="C80" i="2"/>
  <c r="C79" i="2"/>
  <c r="D79" i="2" s="1"/>
  <c r="C78" i="2"/>
  <c r="C77" i="2"/>
  <c r="C76" i="2"/>
  <c r="D76" i="2" s="1"/>
  <c r="C75" i="2"/>
  <c r="C74" i="2"/>
  <c r="D74" i="2" s="1"/>
  <c r="C73" i="2"/>
  <c r="C72" i="2"/>
  <c r="C71" i="2"/>
  <c r="C70" i="2"/>
  <c r="C69" i="2"/>
  <c r="C68" i="2"/>
  <c r="C67" i="2"/>
  <c r="C66" i="2"/>
  <c r="D66" i="2" s="1"/>
  <c r="C65" i="2"/>
  <c r="C64" i="2"/>
  <c r="D64" i="2" s="1"/>
  <c r="C63" i="2"/>
  <c r="D63" i="2" s="1"/>
  <c r="C62" i="2"/>
  <c r="D62" i="2" s="1"/>
  <c r="C61" i="2"/>
  <c r="C60" i="2"/>
  <c r="D60" i="2" s="1"/>
  <c r="C59" i="2"/>
  <c r="C58" i="2"/>
  <c r="D58" i="2" s="1"/>
  <c r="C57" i="2"/>
  <c r="C56" i="2"/>
  <c r="D56" i="2" s="1"/>
  <c r="C55" i="2"/>
  <c r="D55" i="2" s="1"/>
  <c r="C54" i="2"/>
  <c r="D54" i="2" s="1"/>
  <c r="C53" i="2"/>
  <c r="C52" i="2"/>
  <c r="D52" i="2" s="1"/>
  <c r="C51" i="2"/>
  <c r="C50" i="2"/>
  <c r="D50" i="2" s="1"/>
  <c r="C49" i="2"/>
  <c r="C48" i="2"/>
  <c r="D48" i="2" s="1"/>
  <c r="C47" i="2"/>
  <c r="D47" i="2" s="1"/>
  <c r="C46" i="2"/>
  <c r="D46" i="2" s="1"/>
  <c r="C45" i="2"/>
  <c r="D45" i="2" s="1"/>
  <c r="C44" i="2"/>
  <c r="D44" i="2" s="1"/>
  <c r="C43" i="2"/>
  <c r="C42" i="2"/>
  <c r="D42" i="2" s="1"/>
  <c r="C41" i="2"/>
  <c r="C40" i="2"/>
  <c r="D40" i="2" s="1"/>
  <c r="C39" i="2"/>
  <c r="D39" i="2" s="1"/>
  <c r="C38" i="2"/>
  <c r="D38" i="2" s="1"/>
  <c r="C37" i="2"/>
  <c r="C36" i="2"/>
  <c r="C35" i="2"/>
  <c r="D35" i="2" s="1"/>
  <c r="C34" i="2"/>
  <c r="C33" i="2"/>
  <c r="D33" i="2" s="1"/>
  <c r="C32" i="2"/>
  <c r="C31" i="2"/>
  <c r="C30" i="2"/>
  <c r="D30" i="2" s="1"/>
  <c r="C29" i="2"/>
  <c r="C28" i="2"/>
  <c r="C27" i="2"/>
  <c r="C26" i="2"/>
  <c r="C25" i="2"/>
  <c r="C24" i="2"/>
  <c r="C23" i="2"/>
  <c r="D23" i="2" s="1"/>
  <c r="C22" i="2"/>
  <c r="C21" i="2"/>
  <c r="C20" i="2"/>
  <c r="C19" i="2"/>
  <c r="D19" i="2" s="1"/>
  <c r="C18" i="2"/>
  <c r="C17" i="2"/>
  <c r="C16" i="2"/>
  <c r="C15" i="2"/>
  <c r="D15" i="2" s="1"/>
  <c r="C14" i="2"/>
  <c r="C13" i="2"/>
  <c r="C12" i="2"/>
  <c r="C11" i="2"/>
  <c r="D11" i="2" s="1"/>
  <c r="C10" i="2"/>
  <c r="C9" i="2"/>
  <c r="C8" i="2"/>
  <c r="C7" i="2"/>
  <c r="D7" i="2" s="1"/>
  <c r="C6" i="2"/>
  <c r="C5" i="2"/>
  <c r="C4" i="2"/>
  <c r="C3" i="2"/>
  <c r="D3" i="2" s="1"/>
  <c r="V17" i="1" l="1"/>
  <c r="V18" i="1" s="1"/>
  <c r="AF16" i="1"/>
  <c r="G13" i="1"/>
  <c r="X16" i="1"/>
  <c r="K13" i="1"/>
  <c r="AB16" i="1"/>
  <c r="O13" i="1"/>
  <c r="AA15" i="1"/>
  <c r="AE15" i="1"/>
  <c r="X15" i="1"/>
  <c r="AB15" i="1"/>
  <c r="AF15" i="1"/>
  <c r="Y16" i="1"/>
  <c r="AC16" i="1"/>
  <c r="AG16" i="1"/>
  <c r="D13" i="1"/>
  <c r="H13" i="1"/>
  <c r="L13" i="1"/>
  <c r="P13" i="1"/>
  <c r="W15" i="1"/>
  <c r="Y15" i="1"/>
  <c r="AC15" i="1"/>
  <c r="AG15" i="1"/>
  <c r="Z16" i="1"/>
  <c r="AD16" i="1"/>
  <c r="AD17" i="1" s="1"/>
  <c r="AD18" i="1" s="1"/>
  <c r="AH16" i="1"/>
  <c r="E13" i="1"/>
  <c r="I13" i="1"/>
  <c r="M13" i="1"/>
  <c r="Z15" i="1"/>
  <c r="AH15" i="1"/>
  <c r="W16" i="1"/>
  <c r="AA16" i="1"/>
  <c r="AE16" i="1"/>
  <c r="F13" i="1"/>
  <c r="J13" i="1"/>
  <c r="N13" i="1"/>
  <c r="AY17" i="1"/>
  <c r="AY18" i="1" s="1"/>
  <c r="AQ17" i="1"/>
  <c r="AQ18" i="1" s="1"/>
  <c r="AO17" i="1"/>
  <c r="AO18" i="1" s="1"/>
  <c r="AW17" i="1"/>
  <c r="AW18" i="1" s="1"/>
  <c r="AN16" i="1"/>
  <c r="AU17" i="1"/>
  <c r="AU18" i="1" s="1"/>
  <c r="D17" i="1"/>
  <c r="L17" i="1"/>
  <c r="AP17" i="1"/>
  <c r="AP18" i="1" s="1"/>
  <c r="AT17" i="1"/>
  <c r="AT18" i="1" s="1"/>
  <c r="AX17" i="1"/>
  <c r="AX18" i="1" s="1"/>
  <c r="AR17" i="1"/>
  <c r="AR18" i="1" s="1"/>
  <c r="AZ17" i="1"/>
  <c r="AZ18" i="1" s="1"/>
  <c r="AS17" i="1"/>
  <c r="AS18" i="1" s="1"/>
  <c r="H17" i="1"/>
  <c r="P17" i="1"/>
  <c r="E17" i="1"/>
  <c r="M17" i="1"/>
  <c r="F17" i="1"/>
  <c r="J17" i="1"/>
  <c r="N17" i="1"/>
  <c r="AN15" i="1"/>
  <c r="AV15" i="1"/>
  <c r="AV17" i="1" s="1"/>
  <c r="AV18" i="1" s="1"/>
  <c r="I17" i="1"/>
  <c r="G17" i="1"/>
  <c r="K17" i="1"/>
  <c r="O17" i="1"/>
  <c r="D5" i="2"/>
  <c r="D9" i="2"/>
  <c r="D13" i="2"/>
  <c r="D17" i="2"/>
  <c r="D21" i="2"/>
  <c r="D25" i="2"/>
  <c r="D27" i="2"/>
  <c r="D29" i="2"/>
  <c r="D41" i="2"/>
  <c r="D57" i="2"/>
  <c r="D72" i="2"/>
  <c r="D51" i="2"/>
  <c r="D53" i="2"/>
  <c r="D70" i="2"/>
  <c r="D78" i="2"/>
  <c r="D37" i="2"/>
  <c r="D59" i="2"/>
  <c r="D68" i="2"/>
  <c r="D31" i="2"/>
  <c r="D43" i="2"/>
  <c r="D49" i="2"/>
  <c r="D61" i="2"/>
  <c r="D80" i="2"/>
  <c r="D84" i="2"/>
  <c r="D88" i="2"/>
  <c r="D92" i="2"/>
  <c r="E94" i="2"/>
  <c r="D36" i="2"/>
  <c r="D32" i="2"/>
  <c r="D34" i="2"/>
  <c r="D4" i="2"/>
  <c r="D6" i="2"/>
  <c r="D8" i="2"/>
  <c r="D10" i="2"/>
  <c r="D12" i="2"/>
  <c r="D14" i="2"/>
  <c r="D16" i="2"/>
  <c r="D18" i="2"/>
  <c r="D20" i="2"/>
  <c r="D22" i="2"/>
  <c r="D24" i="2"/>
  <c r="D26" i="2"/>
  <c r="D28" i="2"/>
  <c r="D67" i="2"/>
  <c r="D71" i="2"/>
  <c r="D75" i="2"/>
  <c r="D65" i="2"/>
  <c r="D69" i="2"/>
  <c r="D73" i="2"/>
  <c r="D77" i="2"/>
  <c r="D18" i="1" l="1"/>
  <c r="AF17" i="1"/>
  <c r="AF18" i="1" s="1"/>
  <c r="G18" i="1"/>
  <c r="O18" i="1"/>
  <c r="F18" i="1"/>
  <c r="M18" i="1"/>
  <c r="L18" i="1"/>
  <c r="X17" i="1"/>
  <c r="X18" i="1" s="1"/>
  <c r="N18" i="1"/>
  <c r="E18" i="1"/>
  <c r="J18" i="1"/>
  <c r="P18" i="1"/>
  <c r="I18" i="1"/>
  <c r="Z17" i="1"/>
  <c r="Z18" i="1" s="1"/>
  <c r="H18" i="1"/>
  <c r="K18" i="1"/>
  <c r="W17" i="1"/>
  <c r="W18" i="1" s="1"/>
  <c r="AE17" i="1"/>
  <c r="AE18" i="1" s="1"/>
  <c r="AA17" i="1"/>
  <c r="AA18" i="1" s="1"/>
  <c r="AH17" i="1"/>
  <c r="AH18" i="1" s="1"/>
  <c r="AG17" i="1"/>
  <c r="AG18" i="1" s="1"/>
  <c r="AB17" i="1"/>
  <c r="AB18" i="1" s="1"/>
  <c r="AC17" i="1"/>
  <c r="AC18" i="1" s="1"/>
  <c r="Y17" i="1"/>
  <c r="Y18" i="1" s="1"/>
  <c r="AN17" i="1"/>
  <c r="AN18" i="1" s="1"/>
  <c r="E95" i="2"/>
  <c r="F95" i="2" s="1"/>
  <c r="F94" i="2"/>
  <c r="E96" i="2" l="1"/>
  <c r="F96" i="2" s="1"/>
  <c r="E97" i="2" l="1"/>
  <c r="F97" i="2" l="1"/>
  <c r="E98" i="2"/>
  <c r="F98" i="2" s="1"/>
  <c r="E99" i="2" l="1"/>
  <c r="F99" i="2" s="1"/>
  <c r="E100" i="2" l="1"/>
  <c r="F100" i="2" s="1"/>
  <c r="E101" i="2" l="1"/>
  <c r="F101" i="2" s="1"/>
  <c r="E102" i="2" l="1"/>
  <c r="F102" i="2" s="1"/>
  <c r="E103" i="2" l="1"/>
  <c r="E107" i="2"/>
  <c r="F103" i="2" l="1"/>
  <c r="Q15" i="1"/>
  <c r="BA15" i="1" l="1"/>
  <c r="Q13" i="1"/>
  <c r="R15" i="1"/>
  <c r="AJ15" i="1" s="1"/>
  <c r="BB15" i="1" s="1"/>
  <c r="AI15" i="1"/>
  <c r="F108" i="2"/>
  <c r="Q16" i="1"/>
  <c r="BA16" i="1" l="1"/>
  <c r="BA17" i="1" s="1"/>
  <c r="BA18" i="1" s="1"/>
  <c r="R16" i="1"/>
  <c r="Q17" i="1"/>
  <c r="Q18" i="1" s="1"/>
  <c r="R18" i="1" s="1"/>
  <c r="AI16" i="1"/>
  <c r="AI17" i="1" s="1"/>
  <c r="AI18" i="1" s="1"/>
  <c r="AJ18" i="1" s="1"/>
  <c r="T13" i="1"/>
  <c r="R17" i="1" l="1"/>
  <c r="AJ16" i="1"/>
  <c r="BC18" i="1"/>
  <c r="BB18" i="1"/>
  <c r="AJ17" i="1" l="1"/>
  <c r="BB16" i="1"/>
  <c r="BB17" i="1" s="1"/>
</calcChain>
</file>

<file path=xl/sharedStrings.xml><?xml version="1.0" encoding="utf-8"?>
<sst xmlns="http://schemas.openxmlformats.org/spreadsheetml/2006/main" count="158" uniqueCount="80">
  <si>
    <t>Title:</t>
  </si>
  <si>
    <t>COVID-19 Vaccinations By NHS Region of Residence and Age Group</t>
  </si>
  <si>
    <t>Summary:</t>
  </si>
  <si>
    <t xml:space="preserve">The number of people who have been vaccinated for COVID-19, split by NHS region of residence and age group. All figures are presented by date of vaccination as recorded on the National Immunisation Management System (NIMS) database. NIMS vaccination counts are provided by Public Health England. </t>
  </si>
  <si>
    <r>
      <t>Period</t>
    </r>
    <r>
      <rPr>
        <b/>
        <vertAlign val="superscript"/>
        <sz val="10"/>
        <rFont val="Verdana"/>
        <family val="2"/>
      </rPr>
      <t>1,2,3</t>
    </r>
    <r>
      <rPr>
        <b/>
        <sz val="10"/>
        <rFont val="Verdana"/>
        <family val="2"/>
      </rPr>
      <t>:</t>
    </r>
  </si>
  <si>
    <t>8th December 2020 to 29th August 2021</t>
  </si>
  <si>
    <t>Source:</t>
  </si>
  <si>
    <t>National Immunisation Management System (NIMS), Public Health England</t>
  </si>
  <si>
    <t>Basis:</t>
  </si>
  <si>
    <t>England</t>
  </si>
  <si>
    <t>Published:</t>
  </si>
  <si>
    <t>2nd September 2021</t>
  </si>
  <si>
    <t>Status:</t>
  </si>
  <si>
    <t>Published</t>
  </si>
  <si>
    <t>NHS Region code</t>
  </si>
  <si>
    <t>NHS Region of residence name</t>
  </si>
  <si>
    <r>
      <t>1st dose</t>
    </r>
    <r>
      <rPr>
        <b/>
        <vertAlign val="superscript"/>
        <sz val="10"/>
        <color rgb="FF095BA6"/>
        <rFont val="Verdana"/>
        <family val="2"/>
      </rPr>
      <t>5</t>
    </r>
  </si>
  <si>
    <r>
      <t>Total 1st doses</t>
    </r>
    <r>
      <rPr>
        <b/>
        <vertAlign val="superscript"/>
        <sz val="10"/>
        <color rgb="FF095BA6"/>
        <rFont val="Verdana"/>
        <family val="2"/>
      </rPr>
      <t>6</t>
    </r>
  </si>
  <si>
    <r>
      <t>2nd dose</t>
    </r>
    <r>
      <rPr>
        <b/>
        <vertAlign val="superscript"/>
        <sz val="10"/>
        <color rgb="FF095BA6"/>
        <rFont val="Verdana"/>
        <family val="2"/>
      </rPr>
      <t>5,7</t>
    </r>
  </si>
  <si>
    <r>
      <t>Total 2nd doses</t>
    </r>
    <r>
      <rPr>
        <b/>
        <vertAlign val="superscript"/>
        <sz val="10"/>
        <color rgb="FF095BA6"/>
        <rFont val="Verdana"/>
        <family val="2"/>
      </rPr>
      <t>6</t>
    </r>
  </si>
  <si>
    <r>
      <t>Cumulative total doses to date</t>
    </r>
    <r>
      <rPr>
        <b/>
        <vertAlign val="superscript"/>
        <sz val="10"/>
        <color rgb="FF095BA6"/>
        <rFont val="Verdana"/>
        <family val="2"/>
      </rPr>
      <t>6</t>
    </r>
  </si>
  <si>
    <r>
      <t>% who have had at least 1 dose (using ONS denominators)</t>
    </r>
    <r>
      <rPr>
        <b/>
        <vertAlign val="superscript"/>
        <sz val="10"/>
        <color rgb="FF095BA6"/>
        <rFont val="Verdana"/>
        <family val="2"/>
      </rPr>
      <t>8</t>
    </r>
  </si>
  <si>
    <r>
      <t>% who have had both doses (using ONS denominators)</t>
    </r>
    <r>
      <rPr>
        <b/>
        <vertAlign val="superscript"/>
        <sz val="10"/>
        <color rgb="FF095BA6"/>
        <rFont val="Verdana"/>
        <family val="2"/>
      </rPr>
      <t>8</t>
    </r>
  </si>
  <si>
    <t>Under 18</t>
  </si>
  <si>
    <t>18-24</t>
  </si>
  <si>
    <t>25-29</t>
  </si>
  <si>
    <t>30-34</t>
  </si>
  <si>
    <t>35-39</t>
  </si>
  <si>
    <t>40-44</t>
  </si>
  <si>
    <t>45-49</t>
  </si>
  <si>
    <t>50-54</t>
  </si>
  <si>
    <t>55-59</t>
  </si>
  <si>
    <t>60-64</t>
  </si>
  <si>
    <t>65-69</t>
  </si>
  <si>
    <t>70-74</t>
  </si>
  <si>
    <t>75-79</t>
  </si>
  <si>
    <t>80+</t>
  </si>
  <si>
    <r>
      <t>Total</t>
    </r>
    <r>
      <rPr>
        <b/>
        <vertAlign val="superscript"/>
        <sz val="10"/>
        <rFont val="Verdana"/>
        <family val="2"/>
      </rPr>
      <t>4</t>
    </r>
  </si>
  <si>
    <t>100%*</t>
  </si>
  <si>
    <t>E40000007</t>
  </si>
  <si>
    <t>East Of England</t>
  </si>
  <si>
    <t>E40000003</t>
  </si>
  <si>
    <t>London</t>
  </si>
  <si>
    <t>E40000008</t>
  </si>
  <si>
    <t>Midlands</t>
  </si>
  <si>
    <t>E40000009</t>
  </si>
  <si>
    <t>North East And Yorkshire</t>
  </si>
  <si>
    <t>E40000010</t>
  </si>
  <si>
    <t>North West</t>
  </si>
  <si>
    <t>E40000005</t>
  </si>
  <si>
    <t>South East</t>
  </si>
  <si>
    <t>E40000006</t>
  </si>
  <si>
    <t>South West</t>
  </si>
  <si>
    <t>Data quality notes:</t>
  </si>
  <si>
    <t>1. Data in these tables were extracted from the National Immunisation Management System on 31st August 2021.</t>
  </si>
  <si>
    <t xml:space="preserve">2. Note these figures may be updated as more information becomes available from local systems. </t>
  </si>
  <si>
    <t>3. Only records with a vaccination date between 8th December 2020 to 29th August 2021 have been included.</t>
  </si>
  <si>
    <t>4. The sum of the regions will not equal the England total. This is due to a number of individuals vaccinated in England with a registered address in Scotland or Wales or where their address is unknown.</t>
  </si>
  <si>
    <t xml:space="preserve">5. These figures include all individuals identified in the relevant age bands. For example 80+ includes all people who have been vaccinated who are aged 80+ and does not exclude those who are in a higher priority group for vaccination as set out by the Joint Committee on Vaccination and Immunisation (i.e. care home residents). </t>
  </si>
  <si>
    <t>6. The sum of the age groups across doses at the England level will not equal the cumulative total. This is due to a number of individuals with an unknown age.</t>
  </si>
  <si>
    <t>7. All individuals aged 17.75 years and over are eligible to receive a 2nd dose 8 weeks after receiving their 1st dose. Individuals aged under 17.75 years are only eligible to receive a 2nd dose if they were eligible for vaccination for a reason other than their age. Individuals aged under 17.75 years who are eligible for vaccination based on their age alone are currently only eligible to receive one dose.</t>
  </si>
  <si>
    <t>8. Vaccination uptake percentages should be considered as estimates only. Uptake percentages calculated using the ONS 2019 mid-year population estimates are likely to be overestimates. %* signifies that the number who have received their first dose exceeds the 2019 mid-year estimate of the population from the ONS for this group. See "Definitions" tab for more information on the estimates of population size.</t>
  </si>
  <si>
    <t>Exact</t>
  </si>
  <si>
    <t>age (years)</t>
  </si>
  <si>
    <t>projected qx mortality rate 2020</t>
  </si>
  <si>
    <t>projected % mortality 2020</t>
  </si>
  <si>
    <t>mid-year population estimate 2020</t>
  </si>
  <si>
    <t>weighted (tmp)</t>
  </si>
  <si>
    <t>90+</t>
  </si>
  <si>
    <t>Note that 90+ figure is very close to estimates for 90 to 100 (yellow)</t>
  </si>
  <si>
    <t>mean age</t>
  </si>
  <si>
    <t>average age</t>
  </si>
  <si>
    <t>population</t>
  </si>
  <si>
    <t>Overall</t>
  </si>
  <si>
    <t>unvaccinated</t>
  </si>
  <si>
    <t>Total unvaccinated</t>
  </si>
  <si>
    <t>age weighted population</t>
  </si>
  <si>
    <t>age weighted cohort</t>
  </si>
  <si>
    <t>number of persons</t>
  </si>
  <si>
    <t>qx (needs weighting)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</si>
</sst>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F800]dddd\,\ mmmm\ dd\,\ yyyy"/>
    <numFmt numFmtId="165" formatCode="_-* #,##0_-;\-* #,##0_-;_-* &quot;-&quot;??_-;_-@_-"/>
    <numFmt numFmtId="166" formatCode="0.0%"/>
    <numFmt numFmtId="167" formatCode="0.0"/>
    <numFmt numFmtId="168" formatCode="_-* #,##0.0_-;\-* #,##0.0_-;_-* &quot;-&quot;??_-;_-@_-"/>
  </numFmts>
  <fonts count="20" x14ac:knownFonts="1">
    <font>
      <sz val="11"/>
      <color theme="1"/>
      <name val="Calibri"/>
      <family val="2"/>
      <scheme val="minor"/>
    </font>
    <font>
      <sz val="11"/>
      <color theme="1"/>
      <name val="Calibri"/>
      <family val="2"/>
      <scheme val="minor"/>
    </font>
    <font>
      <sz val="11"/>
      <color rgb="FFFF0000"/>
      <name val="Calibri"/>
      <family val="2"/>
      <scheme val="minor"/>
    </font>
    <font>
      <sz val="14"/>
      <name val="Verdana"/>
      <family val="2"/>
    </font>
    <font>
      <sz val="10"/>
      <name val="Verdana"/>
      <family val="2"/>
    </font>
    <font>
      <b/>
      <sz val="10"/>
      <name val="Verdana"/>
      <family val="2"/>
    </font>
    <font>
      <b/>
      <sz val="12"/>
      <color rgb="FF095BA6"/>
      <name val="Verdana"/>
      <family val="2"/>
    </font>
    <font>
      <b/>
      <vertAlign val="superscript"/>
      <sz val="10"/>
      <name val="Verdana"/>
      <family val="2"/>
    </font>
    <font>
      <sz val="10"/>
      <color theme="1"/>
      <name val="Verdana"/>
      <family val="2"/>
    </font>
    <font>
      <b/>
      <sz val="10"/>
      <color rgb="FF095BA6"/>
      <name val="Verdana"/>
      <family val="2"/>
    </font>
    <font>
      <b/>
      <vertAlign val="superscript"/>
      <sz val="10"/>
      <color rgb="FF095BA6"/>
      <name val="Verdana"/>
      <family val="2"/>
    </font>
    <font>
      <sz val="11"/>
      <name val="Verdana"/>
      <family val="2"/>
    </font>
    <font>
      <sz val="10"/>
      <color rgb="FFFF0000"/>
      <name val="Verdana"/>
      <family val="2"/>
    </font>
    <font>
      <sz val="11"/>
      <color rgb="FFFF0000"/>
      <name val="Verdana"/>
      <family val="2"/>
    </font>
    <font>
      <b/>
      <sz val="9"/>
      <color theme="1"/>
      <name val="Verdana"/>
      <family val="2"/>
    </font>
    <font>
      <sz val="9"/>
      <name val="Verdana"/>
      <family val="2"/>
    </font>
    <font>
      <sz val="9"/>
      <color theme="1"/>
      <name val="Calibri"/>
      <family val="2"/>
      <scheme val="minor"/>
    </font>
    <font>
      <sz val="9"/>
      <color theme="1"/>
      <name val="Verdana"/>
      <family val="2"/>
    </font>
    <font>
      <b/>
      <sz val="11"/>
      <name val="Arial"/>
      <family val="2"/>
    </font>
    <font>
      <sz val="11"/>
      <name val="Arial"/>
      <family val="2"/>
    </font>
  </fonts>
  <fills count="12">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rgb="FFEDF3F9"/>
        <bgColor rgb="FF000000"/>
      </patternFill>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7"/>
        <bgColor indexed="64"/>
      </patternFill>
    </fill>
    <fill>
      <patternFill patternType="solid">
        <fgColor rgb="FF92D050"/>
        <bgColor indexed="64"/>
      </patternFill>
    </fill>
    <fill>
      <patternFill patternType="solid">
        <fgColor rgb="FFFFC000"/>
        <bgColor indexed="64"/>
      </patternFill>
    </fill>
  </fills>
  <borders count="30">
    <border>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rgb="FF000000"/>
      </bottom>
      <diagonal/>
    </border>
    <border>
      <left style="thin">
        <color rgb="FF000000"/>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indexed="64"/>
      </right>
      <top/>
      <bottom style="thin">
        <color indexed="64"/>
      </bottom>
      <diagonal/>
    </border>
    <border>
      <left style="thin">
        <color indexed="64"/>
      </left>
      <right/>
      <top style="hair">
        <color indexed="64"/>
      </top>
      <bottom style="hair">
        <color indexed="64"/>
      </bottom>
      <diagonal/>
    </border>
    <border>
      <left style="thin">
        <color rgb="FF000000"/>
      </left>
      <right style="thin">
        <color indexed="64"/>
      </right>
      <top style="hair">
        <color rgb="FF000000"/>
      </top>
      <bottom style="hair">
        <color rgb="FF000000"/>
      </bottom>
      <diagonal/>
    </border>
    <border>
      <left style="thin">
        <color indexed="64"/>
      </left>
      <right style="thin">
        <color indexed="64"/>
      </right>
      <top style="hair">
        <color indexed="64"/>
      </top>
      <bottom style="hair">
        <color indexed="64"/>
      </bottom>
      <diagonal/>
    </border>
    <border>
      <left style="thin">
        <color rgb="FF000000"/>
      </left>
      <right style="thin">
        <color rgb="FF000000"/>
      </right>
      <top style="hair">
        <color rgb="FF000000"/>
      </top>
      <bottom style="hair">
        <color rgb="FF000000"/>
      </bottom>
      <diagonal/>
    </border>
    <border>
      <left style="thin">
        <color rgb="FF000000"/>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style="thin">
        <color rgb="FF000000"/>
      </left>
      <right style="thin">
        <color indexed="64"/>
      </right>
      <top style="hair">
        <color rgb="FF000000"/>
      </top>
      <bottom style="thin">
        <color rgb="FF000000"/>
      </bottom>
      <diagonal/>
    </border>
    <border>
      <left style="thin">
        <color indexed="64"/>
      </left>
      <right style="thin">
        <color indexed="64"/>
      </right>
      <top style="hair">
        <color indexed="64"/>
      </top>
      <bottom style="thin">
        <color indexed="64"/>
      </bottom>
      <diagonal/>
    </border>
    <border>
      <left style="thin">
        <color rgb="FF000000"/>
      </left>
      <right style="thin">
        <color rgb="FF000000"/>
      </right>
      <top style="hair">
        <color rgb="FF000000"/>
      </top>
      <bottom style="thin">
        <color rgb="FF000000"/>
      </bottom>
      <diagonal/>
    </border>
    <border>
      <left style="thin">
        <color rgb="FF000000"/>
      </left>
      <right style="thin">
        <color indexed="64"/>
      </right>
      <top style="hair">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indexed="64"/>
      </right>
      <top style="thin">
        <color indexed="64"/>
      </top>
      <bottom/>
      <diagonal/>
    </border>
    <border>
      <left/>
      <right style="thin">
        <color indexed="64"/>
      </right>
      <top style="thin">
        <color indexed="64"/>
      </top>
      <bottom/>
      <diagonal/>
    </border>
    <border>
      <left style="thin">
        <color indexed="64"/>
      </left>
      <right/>
      <top/>
      <bottom style="hair">
        <color indexed="64"/>
      </bottom>
      <diagonal/>
    </border>
    <border>
      <left style="thin">
        <color rgb="FF000000"/>
      </left>
      <right style="thin">
        <color indexed="64"/>
      </right>
      <top/>
      <bottom style="hair">
        <color rgb="FF000000"/>
      </bottom>
      <diagonal/>
    </border>
    <border>
      <left style="thin">
        <color indexed="64"/>
      </left>
      <right style="thin">
        <color indexed="64"/>
      </right>
      <top/>
      <bottom style="hair">
        <color indexed="64"/>
      </bottom>
      <diagonal/>
    </border>
    <border>
      <left style="thin">
        <color rgb="FF000000"/>
      </left>
      <right style="thin">
        <color rgb="FF000000"/>
      </right>
      <top/>
      <bottom style="hair">
        <color rgb="FF000000"/>
      </bottom>
      <diagonal/>
    </border>
    <border>
      <left style="thin">
        <color rgb="FF000000"/>
      </left>
      <right style="thin">
        <color indexed="64"/>
      </right>
      <top/>
      <bottom style="hair">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31">
    <xf numFmtId="0" fontId="0" fillId="0" borderId="0" xfId="0"/>
    <xf numFmtId="0" fontId="3" fillId="2" borderId="0" xfId="0" applyFont="1" applyFill="1"/>
    <xf numFmtId="0" fontId="3" fillId="0" borderId="0" xfId="0" applyFont="1"/>
    <xf numFmtId="0" fontId="4" fillId="3" borderId="0" xfId="0" applyFont="1" applyFill="1"/>
    <xf numFmtId="0" fontId="5" fillId="0" borderId="0" xfId="0" applyFont="1" applyAlignment="1">
      <alignment vertical="top"/>
    </xf>
    <xf numFmtId="0" fontId="6" fillId="0" borderId="0" xfId="0" applyFont="1" applyAlignment="1">
      <alignment vertical="top"/>
    </xf>
    <xf numFmtId="0" fontId="4" fillId="0" borderId="0" xfId="0" applyFont="1" applyAlignment="1">
      <alignment vertical="top" wrapText="1"/>
    </xf>
    <xf numFmtId="0" fontId="4" fillId="0" borderId="0" xfId="0" applyFont="1" applyAlignment="1">
      <alignment horizontal="left" vertical="top" wrapText="1"/>
    </xf>
    <xf numFmtId="0" fontId="5" fillId="0" borderId="0" xfId="0" applyFont="1"/>
    <xf numFmtId="17" fontId="6" fillId="0" borderId="0" xfId="0" applyNumberFormat="1" applyFont="1"/>
    <xf numFmtId="0" fontId="4" fillId="0" borderId="0" xfId="0" applyFont="1"/>
    <xf numFmtId="0" fontId="8" fillId="0" borderId="0" xfId="0" applyFont="1"/>
    <xf numFmtId="164" fontId="5" fillId="0" borderId="0" xfId="0" quotePrefix="1" applyNumberFormat="1" applyFont="1" applyAlignment="1">
      <alignment horizontal="left"/>
    </xf>
    <xf numFmtId="165" fontId="0" fillId="0" borderId="0" xfId="0" applyNumberFormat="1"/>
    <xf numFmtId="165" fontId="2" fillId="0" borderId="0" xfId="1" applyNumberFormat="1" applyFont="1"/>
    <xf numFmtId="166" fontId="0" fillId="0" borderId="0" xfId="0" applyNumberFormat="1"/>
    <xf numFmtId="0" fontId="9" fillId="0" borderId="0" xfId="0" applyFont="1" applyAlignment="1">
      <alignment horizontal="center" vertical="center"/>
    </xf>
    <xf numFmtId="165" fontId="0" fillId="5" borderId="0" xfId="1" applyNumberFormat="1" applyFont="1" applyFill="1" applyBorder="1"/>
    <xf numFmtId="0" fontId="9" fillId="4" borderId="8" xfId="0" applyFont="1" applyFill="1" applyBorder="1" applyAlignment="1">
      <alignment horizontal="center" vertical="center"/>
    </xf>
    <xf numFmtId="0" fontId="0" fillId="0" borderId="0" xfId="0" applyAlignment="1">
      <alignment wrapText="1"/>
    </xf>
    <xf numFmtId="0" fontId="9" fillId="4" borderId="10" xfId="0" applyFont="1" applyFill="1" applyBorder="1" applyAlignment="1">
      <alignment horizontal="center" vertical="center"/>
    </xf>
    <xf numFmtId="0" fontId="0" fillId="2" borderId="0" xfId="0" applyFill="1"/>
    <xf numFmtId="165" fontId="4" fillId="0" borderId="0" xfId="1" applyNumberFormat="1" applyFont="1" applyBorder="1"/>
    <xf numFmtId="165" fontId="11" fillId="5" borderId="0" xfId="1" applyNumberFormat="1" applyFont="1" applyFill="1" applyBorder="1" applyAlignment="1">
      <alignment horizontal="right" vertical="center" wrapText="1"/>
    </xf>
    <xf numFmtId="0" fontId="11" fillId="0" borderId="0" xfId="0" applyFont="1"/>
    <xf numFmtId="9" fontId="0" fillId="0" borderId="0" xfId="2" applyFont="1"/>
    <xf numFmtId="166" fontId="0" fillId="0" borderId="0" xfId="2" applyNumberFormat="1" applyFont="1"/>
    <xf numFmtId="0" fontId="11" fillId="5" borderId="0" xfId="0" applyFont="1" applyFill="1"/>
    <xf numFmtId="0" fontId="4" fillId="5" borderId="11" xfId="0" applyFont="1" applyFill="1" applyBorder="1"/>
    <xf numFmtId="165" fontId="4" fillId="0" borderId="12" xfId="1" applyNumberFormat="1" applyFont="1" applyBorder="1"/>
    <xf numFmtId="165" fontId="4" fillId="0" borderId="13" xfId="1" applyNumberFormat="1" applyFont="1" applyBorder="1"/>
    <xf numFmtId="166" fontId="4" fillId="0" borderId="14" xfId="1" applyNumberFormat="1" applyFont="1" applyBorder="1" applyAlignment="1">
      <alignment horizontal="right"/>
    </xf>
    <xf numFmtId="166" fontId="4" fillId="0" borderId="15" xfId="1" applyNumberFormat="1" applyFont="1" applyBorder="1" applyAlignment="1">
      <alignment horizontal="right"/>
    </xf>
    <xf numFmtId="166" fontId="8" fillId="0" borderId="13" xfId="2" applyNumberFormat="1" applyFont="1" applyBorder="1" applyAlignment="1">
      <alignment horizontal="right"/>
    </xf>
    <xf numFmtId="0" fontId="4" fillId="5" borderId="16" xfId="0" applyFont="1" applyFill="1" applyBorder="1"/>
    <xf numFmtId="165" fontId="4" fillId="0" borderId="17" xfId="1" applyNumberFormat="1" applyFont="1" applyBorder="1"/>
    <xf numFmtId="165" fontId="4" fillId="0" borderId="18" xfId="1" applyNumberFormat="1" applyFont="1" applyBorder="1"/>
    <xf numFmtId="166" fontId="4" fillId="0" borderId="19" xfId="1" applyNumberFormat="1" applyFont="1" applyBorder="1" applyAlignment="1">
      <alignment horizontal="right"/>
    </xf>
    <xf numFmtId="166" fontId="4" fillId="0" borderId="20" xfId="1" applyNumberFormat="1" applyFont="1" applyBorder="1" applyAlignment="1">
      <alignment horizontal="right"/>
    </xf>
    <xf numFmtId="166" fontId="8" fillId="0" borderId="18" xfId="2" applyNumberFormat="1" applyFont="1" applyBorder="1" applyAlignment="1">
      <alignment horizontal="right"/>
    </xf>
    <xf numFmtId="165" fontId="0" fillId="0" borderId="0" xfId="1" applyNumberFormat="1" applyFont="1"/>
    <xf numFmtId="2" fontId="0" fillId="0" borderId="0" xfId="2" applyNumberFormat="1" applyFont="1"/>
    <xf numFmtId="0" fontId="14" fillId="0" borderId="0" xfId="0" applyFont="1" applyAlignment="1">
      <alignment vertical="top"/>
    </xf>
    <xf numFmtId="0" fontId="0" fillId="0" borderId="0" xfId="0" applyAlignment="1">
      <alignment vertical="top"/>
    </xf>
    <xf numFmtId="165" fontId="0" fillId="0" borderId="0" xfId="0" applyNumberFormat="1" applyAlignment="1">
      <alignment vertical="top"/>
    </xf>
    <xf numFmtId="0" fontId="15" fillId="0" borderId="0" xfId="0" applyFont="1" applyAlignment="1">
      <alignment vertical="top"/>
    </xf>
    <xf numFmtId="0" fontId="16" fillId="0" borderId="0" xfId="0" applyFont="1" applyAlignment="1">
      <alignment vertical="top"/>
    </xf>
    <xf numFmtId="0" fontId="0" fillId="5" borderId="0" xfId="0" applyFill="1"/>
    <xf numFmtId="0" fontId="17" fillId="0" borderId="0" xfId="0" applyFont="1" applyAlignment="1">
      <alignment vertical="top"/>
    </xf>
    <xf numFmtId="0" fontId="17" fillId="0" borderId="0" xfId="0" applyFont="1" applyAlignment="1">
      <alignment vertical="top" wrapText="1"/>
    </xf>
    <xf numFmtId="0" fontId="0" fillId="0" borderId="0" xfId="0" applyAlignment="1">
      <alignment vertical="top" wrapText="1"/>
    </xf>
    <xf numFmtId="0" fontId="17" fillId="0" borderId="0" xfId="0" applyFont="1" applyAlignment="1">
      <alignment horizontal="left" vertical="top" wrapText="1"/>
    </xf>
    <xf numFmtId="0" fontId="18" fillId="0" borderId="0" xfId="0" applyFont="1"/>
    <xf numFmtId="2" fontId="19" fillId="0" borderId="0" xfId="0" applyNumberFormat="1" applyFont="1"/>
    <xf numFmtId="2" fontId="18" fillId="0" borderId="0" xfId="0" applyNumberFormat="1" applyFont="1"/>
    <xf numFmtId="0" fontId="18" fillId="0" borderId="0" xfId="0" applyFont="1" applyAlignment="1">
      <alignment horizontal="left"/>
    </xf>
    <xf numFmtId="3" fontId="19" fillId="0" borderId="0" xfId="0" applyNumberFormat="1" applyFont="1"/>
    <xf numFmtId="3" fontId="19" fillId="6" borderId="0" xfId="0" applyNumberFormat="1" applyFont="1" applyFill="1"/>
    <xf numFmtId="0" fontId="18" fillId="6" borderId="0" xfId="0" applyFont="1" applyFill="1" applyAlignment="1">
      <alignment horizontal="right"/>
    </xf>
    <xf numFmtId="2" fontId="19" fillId="6" borderId="0" xfId="0" applyNumberFormat="1" applyFont="1" applyFill="1"/>
    <xf numFmtId="0" fontId="19" fillId="0" borderId="0" xfId="0" applyFont="1"/>
    <xf numFmtId="3" fontId="18" fillId="0" borderId="0" xfId="0" applyNumberFormat="1" applyFont="1"/>
    <xf numFmtId="0" fontId="5" fillId="2" borderId="0" xfId="0" applyFont="1" applyFill="1" applyBorder="1" applyAlignment="1">
      <alignment horizontal="left"/>
    </xf>
    <xf numFmtId="166" fontId="4" fillId="0" borderId="0" xfId="1" applyNumberFormat="1" applyFont="1" applyBorder="1" applyAlignment="1">
      <alignment horizontal="right"/>
    </xf>
    <xf numFmtId="166" fontId="8" fillId="0" borderId="0" xfId="2" applyNumberFormat="1" applyFont="1" applyBorder="1"/>
    <xf numFmtId="166" fontId="8" fillId="0" borderId="0" xfId="2" applyNumberFormat="1" applyFont="1" applyBorder="1" applyAlignment="1">
      <alignment horizontal="right"/>
    </xf>
    <xf numFmtId="3" fontId="19" fillId="7" borderId="0" xfId="0" applyNumberFormat="1" applyFont="1" applyFill="1"/>
    <xf numFmtId="165" fontId="4" fillId="0" borderId="23" xfId="1" applyNumberFormat="1" applyFont="1" applyBorder="1"/>
    <xf numFmtId="165" fontId="4" fillId="0" borderId="3" xfId="1" applyNumberFormat="1" applyFont="1" applyBorder="1"/>
    <xf numFmtId="166" fontId="4" fillId="0" borderId="3" xfId="1" applyNumberFormat="1" applyFont="1" applyBorder="1" applyAlignment="1">
      <alignment horizontal="right"/>
    </xf>
    <xf numFmtId="166" fontId="4" fillId="0" borderId="24" xfId="1" applyNumberFormat="1" applyFont="1" applyBorder="1" applyAlignment="1">
      <alignment horizontal="right"/>
    </xf>
    <xf numFmtId="166" fontId="4" fillId="0" borderId="23" xfId="1" applyNumberFormat="1" applyFont="1" applyBorder="1" applyAlignment="1">
      <alignment horizontal="right"/>
    </xf>
    <xf numFmtId="166" fontId="8" fillId="0" borderId="3" xfId="2" applyNumberFormat="1" applyFont="1" applyBorder="1"/>
    <xf numFmtId="166" fontId="8" fillId="0" borderId="3" xfId="2" applyNumberFormat="1" applyFont="1" applyBorder="1" applyAlignment="1">
      <alignment horizontal="right"/>
    </xf>
    <xf numFmtId="0" fontId="4" fillId="5" borderId="25" xfId="0" applyFont="1" applyFill="1" applyBorder="1"/>
    <xf numFmtId="165" fontId="4" fillId="0" borderId="26" xfId="1" applyNumberFormat="1" applyFont="1" applyBorder="1"/>
    <xf numFmtId="165" fontId="4" fillId="0" borderId="27" xfId="1" applyNumberFormat="1" applyFont="1" applyBorder="1"/>
    <xf numFmtId="166" fontId="4" fillId="0" borderId="28" xfId="1" applyNumberFormat="1" applyFont="1" applyBorder="1" applyAlignment="1">
      <alignment horizontal="right"/>
    </xf>
    <xf numFmtId="166" fontId="4" fillId="0" borderId="29" xfId="1" applyNumberFormat="1" applyFont="1" applyBorder="1" applyAlignment="1">
      <alignment horizontal="right"/>
    </xf>
    <xf numFmtId="166" fontId="8" fillId="0" borderId="27" xfId="2" applyNumberFormat="1" applyFont="1" applyBorder="1" applyAlignment="1">
      <alignment horizontal="right"/>
    </xf>
    <xf numFmtId="0" fontId="0" fillId="2" borderId="0" xfId="0" applyFill="1" applyBorder="1"/>
    <xf numFmtId="168" fontId="4" fillId="0" borderId="0" xfId="1" applyNumberFormat="1" applyFont="1" applyBorder="1"/>
    <xf numFmtId="0" fontId="11" fillId="0" borderId="0" xfId="0" applyFont="1" applyBorder="1"/>
    <xf numFmtId="9" fontId="0" fillId="0" borderId="0" xfId="2" applyFont="1" applyBorder="1"/>
    <xf numFmtId="0" fontId="0" fillId="0" borderId="0" xfId="0" applyBorder="1"/>
    <xf numFmtId="0" fontId="4" fillId="2" borderId="0" xfId="0" applyFont="1" applyFill="1" applyBorder="1"/>
    <xf numFmtId="165" fontId="0" fillId="0" borderId="0" xfId="0" applyNumberFormat="1" applyBorder="1"/>
    <xf numFmtId="165" fontId="12" fillId="0" borderId="0" xfId="1" applyNumberFormat="1" applyFont="1" applyBorder="1"/>
    <xf numFmtId="165" fontId="13" fillId="5" borderId="0" xfId="1" applyNumberFormat="1" applyFont="1" applyFill="1" applyBorder="1" applyAlignment="1">
      <alignment horizontal="right" vertical="center" wrapText="1"/>
    </xf>
    <xf numFmtId="166" fontId="0" fillId="0" borderId="0" xfId="2" applyNumberFormat="1" applyFont="1" applyBorder="1"/>
    <xf numFmtId="0" fontId="0" fillId="8" borderId="0" xfId="0" applyFill="1" applyBorder="1"/>
    <xf numFmtId="0" fontId="5" fillId="8" borderId="0" xfId="0" applyFont="1" applyFill="1" applyBorder="1" applyAlignment="1">
      <alignment horizontal="left"/>
    </xf>
    <xf numFmtId="165" fontId="4" fillId="8" borderId="0" xfId="1" applyNumberFormat="1" applyFont="1" applyFill="1" applyBorder="1"/>
    <xf numFmtId="165" fontId="11" fillId="8" borderId="0" xfId="1" applyNumberFormat="1" applyFont="1" applyFill="1" applyBorder="1" applyAlignment="1">
      <alignment horizontal="right" vertical="center" wrapText="1"/>
    </xf>
    <xf numFmtId="0" fontId="11" fillId="8" borderId="0" xfId="0" applyFont="1" applyFill="1" applyBorder="1"/>
    <xf numFmtId="9" fontId="0" fillId="8" borderId="0" xfId="2" applyFont="1" applyFill="1" applyBorder="1"/>
    <xf numFmtId="166" fontId="4" fillId="8" borderId="0" xfId="1" applyNumberFormat="1" applyFont="1" applyFill="1" applyBorder="1" applyAlignment="1">
      <alignment horizontal="right"/>
    </xf>
    <xf numFmtId="166" fontId="8" fillId="8" borderId="0" xfId="2" applyNumberFormat="1" applyFont="1" applyFill="1" applyBorder="1"/>
    <xf numFmtId="166" fontId="8" fillId="8" borderId="0" xfId="2" applyNumberFormat="1" applyFont="1" applyFill="1" applyBorder="1" applyAlignment="1">
      <alignment horizontal="right"/>
    </xf>
    <xf numFmtId="168" fontId="4" fillId="8" borderId="0" xfId="1" applyNumberFormat="1" applyFont="1" applyFill="1" applyBorder="1"/>
    <xf numFmtId="0" fontId="9" fillId="4" borderId="0" xfId="0" applyFont="1" applyFill="1" applyBorder="1" applyAlignment="1">
      <alignment horizontal="center" vertical="center"/>
    </xf>
    <xf numFmtId="3" fontId="19" fillId="9" borderId="0" xfId="0" applyNumberFormat="1" applyFont="1" applyFill="1"/>
    <xf numFmtId="167" fontId="18" fillId="10" borderId="0" xfId="0" applyNumberFormat="1" applyFont="1" applyFill="1"/>
    <xf numFmtId="168" fontId="4" fillId="10" borderId="0" xfId="1" applyNumberFormat="1" applyFont="1" applyFill="1" applyBorder="1"/>
    <xf numFmtId="10" fontId="19" fillId="0" borderId="0" xfId="2" applyNumberFormat="1" applyFont="1"/>
    <xf numFmtId="10" fontId="19" fillId="10" borderId="0" xfId="2" applyNumberFormat="1" applyFont="1" applyFill="1"/>
    <xf numFmtId="0" fontId="17" fillId="0" borderId="0" xfId="0" applyFont="1" applyAlignment="1">
      <alignment horizontal="left" vertical="top" wrapText="1"/>
    </xf>
    <xf numFmtId="0" fontId="17" fillId="0" borderId="0" xfId="0" applyFont="1" applyAlignment="1">
      <alignment vertical="top" wrapText="1"/>
    </xf>
    <xf numFmtId="0" fontId="0" fillId="0" borderId="0" xfId="0" applyAlignment="1">
      <alignment vertical="top" wrapText="1"/>
    </xf>
    <xf numFmtId="0" fontId="15" fillId="0" borderId="0" xfId="0" applyFont="1" applyAlignment="1">
      <alignment horizontal="left" vertical="top" wrapText="1"/>
    </xf>
    <xf numFmtId="0" fontId="9" fillId="4" borderId="2" xfId="0" applyFont="1" applyFill="1" applyBorder="1" applyAlignment="1">
      <alignment horizontal="center" vertical="center"/>
    </xf>
    <xf numFmtId="0" fontId="9" fillId="4" borderId="3"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4" borderId="4" xfId="0" applyFont="1" applyFill="1" applyBorder="1" applyAlignment="1">
      <alignment horizontal="center" vertical="center"/>
    </xf>
    <xf numFmtId="0" fontId="9" fillId="4" borderId="5" xfId="0" applyFont="1" applyFill="1" applyBorder="1" applyAlignment="1">
      <alignment horizontal="center" vertical="center"/>
    </xf>
    <xf numFmtId="0" fontId="9" fillId="4" borderId="6" xfId="0" applyFont="1" applyFill="1" applyBorder="1" applyAlignment="1">
      <alignment horizontal="center" vertical="center"/>
    </xf>
    <xf numFmtId="0" fontId="5" fillId="2" borderId="21" xfId="0" applyFont="1" applyFill="1" applyBorder="1" applyAlignment="1">
      <alignment horizontal="left"/>
    </xf>
    <xf numFmtId="0" fontId="5" fillId="2" borderId="22" xfId="0" applyFont="1" applyFill="1" applyBorder="1" applyAlignment="1">
      <alignment horizontal="left"/>
    </xf>
    <xf numFmtId="0" fontId="4" fillId="0" borderId="0" xfId="0" applyFont="1" applyAlignment="1">
      <alignment horizontal="left" vertical="top" wrapText="1"/>
    </xf>
    <xf numFmtId="0" fontId="9" fillId="4" borderId="1" xfId="0" applyFont="1" applyFill="1" applyBorder="1" applyAlignment="1">
      <alignment horizontal="left" vertical="center" wrapText="1"/>
    </xf>
    <xf numFmtId="0" fontId="9" fillId="4" borderId="7" xfId="0" applyFont="1" applyFill="1" applyBorder="1" applyAlignment="1">
      <alignment horizontal="left" vertical="center" wrapText="1"/>
    </xf>
    <xf numFmtId="0" fontId="0" fillId="11" borderId="0" xfId="0" applyFill="1" applyBorder="1"/>
    <xf numFmtId="0" fontId="5" fillId="11" borderId="0" xfId="0" applyFont="1" applyFill="1" applyBorder="1" applyAlignment="1">
      <alignment horizontal="left"/>
    </xf>
    <xf numFmtId="165" fontId="4" fillId="11" borderId="0" xfId="1" applyNumberFormat="1" applyFont="1" applyFill="1" applyBorder="1"/>
    <xf numFmtId="165" fontId="11" fillId="11" borderId="0" xfId="1" applyNumberFormat="1" applyFont="1" applyFill="1" applyBorder="1" applyAlignment="1">
      <alignment horizontal="right" vertical="center" wrapText="1"/>
    </xf>
    <xf numFmtId="0" fontId="11" fillId="11" borderId="0" xfId="0" applyFont="1" applyFill="1" applyBorder="1"/>
    <xf numFmtId="9" fontId="0" fillId="11" borderId="0" xfId="2" applyFont="1" applyFill="1" applyBorder="1"/>
    <xf numFmtId="166" fontId="4" fillId="11" borderId="0" xfId="1" applyNumberFormat="1" applyFont="1" applyFill="1" applyBorder="1" applyAlignment="1">
      <alignment horizontal="right"/>
    </xf>
    <xf numFmtId="166" fontId="8" fillId="11" borderId="0" xfId="2" applyNumberFormat="1" applyFont="1" applyFill="1" applyBorder="1"/>
    <xf numFmtId="166" fontId="8" fillId="11" borderId="0" xfId="2" applyNumberFormat="1" applyFont="1" applyFill="1" applyBorder="1" applyAlignment="1">
      <alignment horizontal="right"/>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 in England by Age 2020</a:t>
            </a:r>
          </a:p>
          <a:p>
            <a:pPr>
              <a:defRPr/>
            </a:pPr>
            <a:r>
              <a:rPr lang="en-US" sz="1200"/>
              <a:t>Based on 2020 mid-year</a:t>
            </a:r>
            <a:r>
              <a:rPr lang="en-US" sz="1200" baseline="0"/>
              <a:t> population estimates (ONS)</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 2020'!$E$2</c:f>
              <c:strCache>
                <c:ptCount val="1"/>
                <c:pt idx="0">
                  <c:v>mid-year population estimate 2020</c:v>
                </c:pt>
              </c:strCache>
            </c:strRef>
          </c:tx>
          <c:spPr>
            <a:solidFill>
              <a:schemeClr val="accent1"/>
            </a:solidFill>
            <a:ln>
              <a:noFill/>
            </a:ln>
            <a:effectLst/>
          </c:spPr>
          <c:invertIfNegative val="0"/>
          <c:cat>
            <c:numRef>
              <c:f>'Population 2020'!$A$3:$A$103</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'Population 2020'!$E$3:$E$103</c:f>
              <c:numCache>
                <c:formatCode>#,##0</c:formatCode>
                <c:ptCount val="101"/>
                <c:pt idx="0">
                  <c:v>601913</c:v>
                </c:pt>
                <c:pt idx="1">
                  <c:v>625476</c:v>
                </c:pt>
                <c:pt idx="2">
                  <c:v>650226</c:v>
                </c:pt>
                <c:pt idx="3">
                  <c:v>671016</c:v>
                </c:pt>
                <c:pt idx="4">
                  <c:v>690816</c:v>
                </c:pt>
                <c:pt idx="5">
                  <c:v>689190</c:v>
                </c:pt>
                <c:pt idx="6">
                  <c:v>694734</c:v>
                </c:pt>
                <c:pt idx="7">
                  <c:v>709940</c:v>
                </c:pt>
                <c:pt idx="8">
                  <c:v>730548</c:v>
                </c:pt>
                <c:pt idx="9">
                  <c:v>715046</c:v>
                </c:pt>
                <c:pt idx="10">
                  <c:v>703087</c:v>
                </c:pt>
                <c:pt idx="11">
                  <c:v>692873</c:v>
                </c:pt>
                <c:pt idx="12">
                  <c:v>698821</c:v>
                </c:pt>
                <c:pt idx="13">
                  <c:v>676773</c:v>
                </c:pt>
                <c:pt idx="14">
                  <c:v>664025</c:v>
                </c:pt>
                <c:pt idx="15">
                  <c:v>637756</c:v>
                </c:pt>
                <c:pt idx="16">
                  <c:v>628023</c:v>
                </c:pt>
                <c:pt idx="17">
                  <c:v>613025</c:v>
                </c:pt>
                <c:pt idx="18">
                  <c:v>606611</c:v>
                </c:pt>
                <c:pt idx="19">
                  <c:v>630456</c:v>
                </c:pt>
                <c:pt idx="20">
                  <c:v>653155</c:v>
                </c:pt>
                <c:pt idx="21">
                  <c:v>679487</c:v>
                </c:pt>
                <c:pt idx="22">
                  <c:v>694216</c:v>
                </c:pt>
                <c:pt idx="23">
                  <c:v>720400</c:v>
                </c:pt>
                <c:pt idx="24">
                  <c:v>725264</c:v>
                </c:pt>
                <c:pt idx="25">
                  <c:v>725111</c:v>
                </c:pt>
                <c:pt idx="26">
                  <c:v>745909</c:v>
                </c:pt>
                <c:pt idx="27">
                  <c:v>747190</c:v>
                </c:pt>
                <c:pt idx="28">
                  <c:v>768513</c:v>
                </c:pt>
                <c:pt idx="29">
                  <c:v>784770</c:v>
                </c:pt>
                <c:pt idx="30">
                  <c:v>771964</c:v>
                </c:pt>
                <c:pt idx="31">
                  <c:v>764738</c:v>
                </c:pt>
                <c:pt idx="32">
                  <c:v>773176</c:v>
                </c:pt>
                <c:pt idx="33">
                  <c:v>753953</c:v>
                </c:pt>
                <c:pt idx="34">
                  <c:v>760821</c:v>
                </c:pt>
                <c:pt idx="35">
                  <c:v>758955</c:v>
                </c:pt>
                <c:pt idx="36">
                  <c:v>741034</c:v>
                </c:pt>
                <c:pt idx="37">
                  <c:v>745909</c:v>
                </c:pt>
                <c:pt idx="38">
                  <c:v>743814</c:v>
                </c:pt>
                <c:pt idx="39">
                  <c:v>748497</c:v>
                </c:pt>
                <c:pt idx="40">
                  <c:v>749883</c:v>
                </c:pt>
                <c:pt idx="41">
                  <c:v>720148</c:v>
                </c:pt>
                <c:pt idx="42">
                  <c:v>672256</c:v>
                </c:pt>
                <c:pt idx="43">
                  <c:v>661208</c:v>
                </c:pt>
                <c:pt idx="44">
                  <c:v>672808</c:v>
                </c:pt>
                <c:pt idx="45">
                  <c:v>685301</c:v>
                </c:pt>
                <c:pt idx="46">
                  <c:v>696231</c:v>
                </c:pt>
                <c:pt idx="47">
                  <c:v>724675</c:v>
                </c:pt>
                <c:pt idx="48">
                  <c:v>754435</c:v>
                </c:pt>
                <c:pt idx="49">
                  <c:v>777997</c:v>
                </c:pt>
                <c:pt idx="50">
                  <c:v>758905</c:v>
                </c:pt>
                <c:pt idx="51">
                  <c:v>775715</c:v>
                </c:pt>
                <c:pt idx="52">
                  <c:v>774083</c:v>
                </c:pt>
                <c:pt idx="53">
                  <c:v>784116</c:v>
                </c:pt>
                <c:pt idx="54">
                  <c:v>782532</c:v>
                </c:pt>
                <c:pt idx="55">
                  <c:v>784299</c:v>
                </c:pt>
                <c:pt idx="56">
                  <c:v>775320</c:v>
                </c:pt>
                <c:pt idx="57">
                  <c:v>756023</c:v>
                </c:pt>
                <c:pt idx="58">
                  <c:v>736939</c:v>
                </c:pt>
                <c:pt idx="59">
                  <c:v>709201</c:v>
                </c:pt>
                <c:pt idx="60">
                  <c:v>677962</c:v>
                </c:pt>
                <c:pt idx="61">
                  <c:v>660419</c:v>
                </c:pt>
                <c:pt idx="62">
                  <c:v>644896</c:v>
                </c:pt>
                <c:pt idx="63">
                  <c:v>618893</c:v>
                </c:pt>
                <c:pt idx="64">
                  <c:v>594643</c:v>
                </c:pt>
                <c:pt idx="65">
                  <c:v>571143</c:v>
                </c:pt>
                <c:pt idx="66">
                  <c:v>569908</c:v>
                </c:pt>
                <c:pt idx="67">
                  <c:v>559844</c:v>
                </c:pt>
                <c:pt idx="68">
                  <c:v>541297</c:v>
                </c:pt>
                <c:pt idx="69">
                  <c:v>542108</c:v>
                </c:pt>
                <c:pt idx="70">
                  <c:v>550059</c:v>
                </c:pt>
                <c:pt idx="71">
                  <c:v>560762</c:v>
                </c:pt>
                <c:pt idx="72">
                  <c:v>587908</c:v>
                </c:pt>
                <c:pt idx="73">
                  <c:v>632852</c:v>
                </c:pt>
                <c:pt idx="74">
                  <c:v>482547</c:v>
                </c:pt>
                <c:pt idx="75">
                  <c:v>461855</c:v>
                </c:pt>
                <c:pt idx="76">
                  <c:v>453442</c:v>
                </c:pt>
                <c:pt idx="77">
                  <c:v>413706</c:v>
                </c:pt>
                <c:pt idx="78">
                  <c:v>362412</c:v>
                </c:pt>
                <c:pt idx="79">
                  <c:v>318577</c:v>
                </c:pt>
                <c:pt idx="80">
                  <c:v>323778</c:v>
                </c:pt>
                <c:pt idx="81">
                  <c:v>313081</c:v>
                </c:pt>
                <c:pt idx="82">
                  <c:v>294838</c:v>
                </c:pt>
                <c:pt idx="83">
                  <c:v>271063</c:v>
                </c:pt>
                <c:pt idx="84">
                  <c:v>246429</c:v>
                </c:pt>
                <c:pt idx="85">
                  <c:v>223058</c:v>
                </c:pt>
                <c:pt idx="86">
                  <c:v>195010</c:v>
                </c:pt>
                <c:pt idx="87">
                  <c:v>173861</c:v>
                </c:pt>
                <c:pt idx="88">
                  <c:v>156497</c:v>
                </c:pt>
                <c:pt idx="89">
                  <c:v>136917</c:v>
                </c:pt>
                <c:pt idx="90">
                  <c:v>116542.82621025</c:v>
                </c:pt>
                <c:pt idx="91">
                  <c:v>97228.014635327258</c:v>
                </c:pt>
                <c:pt idx="92">
                  <c:v>79351.701032880388</c:v>
                </c:pt>
                <c:pt idx="93">
                  <c:v>63240.576024690134</c:v>
                </c:pt>
                <c:pt idx="94">
                  <c:v>49135.739447253778</c:v>
                </c:pt>
                <c:pt idx="95">
                  <c:v>37156.357725682305</c:v>
                </c:pt>
                <c:pt idx="96">
                  <c:v>27277.069276875449</c:v>
                </c:pt>
                <c:pt idx="97">
                  <c:v>19367.993025716798</c:v>
                </c:pt>
                <c:pt idx="98">
                  <c:v>13252.476597872872</c:v>
                </c:pt>
                <c:pt idx="99">
                  <c:v>8711.9124032858399</c:v>
                </c:pt>
                <c:pt idx="100">
                  <c:v>5487.236795219781</c:v>
                </c:pt>
              </c:numCache>
            </c:numRef>
          </c:val>
          <c:extLst>
            <c:ext xmlns:c16="http://schemas.microsoft.com/office/drawing/2014/chart" uri="{C3380CC4-5D6E-409C-BE32-E72D297353CC}">
              <c16:uniqueId val="{00000000-5348-44BD-84A5-1C5CF00992E4}"/>
            </c:ext>
          </c:extLst>
        </c:ser>
        <c:dLbls>
          <c:showLegendKey val="0"/>
          <c:showVal val="0"/>
          <c:showCatName val="0"/>
          <c:showSerName val="0"/>
          <c:showPercent val="0"/>
          <c:showBubbleSize val="0"/>
        </c:dLbls>
        <c:gapWidth val="219"/>
        <c:overlap val="-27"/>
        <c:axId val="550227856"/>
        <c:axId val="550231136"/>
      </c:barChart>
      <c:catAx>
        <c:axId val="55022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231136"/>
        <c:crosses val="autoZero"/>
        <c:auto val="1"/>
        <c:lblAlgn val="ctr"/>
        <c:lblOffset val="100"/>
        <c:tickLblSkip val="5"/>
        <c:noMultiLvlLbl val="0"/>
      </c:catAx>
      <c:valAx>
        <c:axId val="550231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Persons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22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Expected Mortality Rates in</a:t>
            </a:r>
            <a:r>
              <a:rPr lang="en-US" baseline="0"/>
              <a:t> </a:t>
            </a:r>
            <a:r>
              <a:rPr lang="en-US"/>
              <a:t>England for 2020 by Age</a:t>
            </a:r>
          </a:p>
          <a:p>
            <a:pPr>
              <a:defRPr/>
            </a:pPr>
            <a:r>
              <a:rPr lang="en-US" sz="1200"/>
              <a:t>Based </a:t>
            </a:r>
            <a:r>
              <a:rPr lang="en-US" sz="1200" b="0" i="0" baseline="0">
                <a:effectLst/>
              </a:rPr>
              <a:t>on 2020 projected mortality rates using 2018 UK life tables (ONS)</a:t>
            </a:r>
            <a:endParaRPr lang="en-GB"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 2020'!$E$2</c:f>
              <c:strCache>
                <c:ptCount val="1"/>
                <c:pt idx="0">
                  <c:v>mid-year population estimate 2020</c:v>
                </c:pt>
              </c:strCache>
            </c:strRef>
          </c:tx>
          <c:spPr>
            <a:ln w="28575" cap="rnd">
              <a:solidFill>
                <a:schemeClr val="accent1"/>
              </a:solidFill>
              <a:round/>
            </a:ln>
            <a:effectLst/>
          </c:spPr>
          <c:marker>
            <c:symbol val="none"/>
          </c:marker>
          <c:cat>
            <c:numRef>
              <c:f>'Population 2020'!$A$3:$A$103</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'Population 2020'!$C$3:$C$103</c:f>
              <c:numCache>
                <c:formatCode>0.00%</c:formatCode>
                <c:ptCount val="101"/>
                <c:pt idx="0">
                  <c:v>3.3955999999999999E-3</c:v>
                </c:pt>
                <c:pt idx="1">
                  <c:v>3.3015000000000003E-4</c:v>
                </c:pt>
                <c:pt idx="2">
                  <c:v>1.5595E-4</c:v>
                </c:pt>
                <c:pt idx="3">
                  <c:v>8.6399999999999999E-5</c:v>
                </c:pt>
                <c:pt idx="4">
                  <c:v>7.7150000000000005E-5</c:v>
                </c:pt>
                <c:pt idx="5">
                  <c:v>7.400000000000001E-5</c:v>
                </c:pt>
                <c:pt idx="6">
                  <c:v>7.025E-5</c:v>
                </c:pt>
                <c:pt idx="7">
                  <c:v>6.4999999999999994E-5</c:v>
                </c:pt>
                <c:pt idx="8">
                  <c:v>5.9849999999999991E-5</c:v>
                </c:pt>
                <c:pt idx="9">
                  <c:v>5.6900000000000001E-5</c:v>
                </c:pt>
                <c:pt idx="10">
                  <c:v>5.7850000000000003E-5</c:v>
                </c:pt>
                <c:pt idx="11">
                  <c:v>6.2600000000000004E-5</c:v>
                </c:pt>
                <c:pt idx="12">
                  <c:v>7.2199999999999993E-5</c:v>
                </c:pt>
                <c:pt idx="13">
                  <c:v>8.7050000000000002E-5</c:v>
                </c:pt>
                <c:pt idx="14">
                  <c:v>1.065E-4</c:v>
                </c:pt>
                <c:pt idx="15">
                  <c:v>1.304E-4</c:v>
                </c:pt>
                <c:pt idx="16">
                  <c:v>1.596E-4</c:v>
                </c:pt>
                <c:pt idx="17">
                  <c:v>1.93E-4</c:v>
                </c:pt>
                <c:pt idx="18">
                  <c:v>2.2725000000000002E-4</c:v>
                </c:pt>
                <c:pt idx="19">
                  <c:v>2.5980000000000003E-4</c:v>
                </c:pt>
                <c:pt idx="20">
                  <c:v>2.8594999999999998E-4</c:v>
                </c:pt>
                <c:pt idx="21">
                  <c:v>3.0399999999999996E-4</c:v>
                </c:pt>
                <c:pt idx="22">
                  <c:v>3.1470000000000001E-4</c:v>
                </c:pt>
                <c:pt idx="23">
                  <c:v>3.2215000000000005E-4</c:v>
                </c:pt>
                <c:pt idx="24">
                  <c:v>3.3155000000000001E-4</c:v>
                </c:pt>
                <c:pt idx="25">
                  <c:v>3.4575000000000003E-4</c:v>
                </c:pt>
                <c:pt idx="26">
                  <c:v>3.6649999999999996E-4</c:v>
                </c:pt>
                <c:pt idx="27">
                  <c:v>3.9439999999999999E-4</c:v>
                </c:pt>
                <c:pt idx="28">
                  <c:v>4.2929999999999997E-4</c:v>
                </c:pt>
                <c:pt idx="29">
                  <c:v>4.6849999999999995E-4</c:v>
                </c:pt>
                <c:pt idx="30">
                  <c:v>5.0945000000000005E-4</c:v>
                </c:pt>
                <c:pt idx="31">
                  <c:v>5.5245000000000001E-4</c:v>
                </c:pt>
                <c:pt idx="32">
                  <c:v>5.9875E-4</c:v>
                </c:pt>
                <c:pt idx="33">
                  <c:v>6.4805000000000006E-4</c:v>
                </c:pt>
                <c:pt idx="34">
                  <c:v>7.0105000000000005E-4</c:v>
                </c:pt>
                <c:pt idx="35">
                  <c:v>7.6124999999999999E-4</c:v>
                </c:pt>
                <c:pt idx="36">
                  <c:v>8.3025000000000004E-4</c:v>
                </c:pt>
                <c:pt idx="37">
                  <c:v>9.0780000000000006E-4</c:v>
                </c:pt>
                <c:pt idx="38">
                  <c:v>9.9299999999999996E-4</c:v>
                </c:pt>
                <c:pt idx="39">
                  <c:v>1.0841500000000001E-3</c:v>
                </c:pt>
                <c:pt idx="40">
                  <c:v>1.1812999999999999E-3</c:v>
                </c:pt>
                <c:pt idx="41">
                  <c:v>1.28345E-3</c:v>
                </c:pt>
                <c:pt idx="42">
                  <c:v>1.3893E-3</c:v>
                </c:pt>
                <c:pt idx="43">
                  <c:v>1.5002000000000001E-3</c:v>
                </c:pt>
                <c:pt idx="44">
                  <c:v>1.6178499999999999E-3</c:v>
                </c:pt>
                <c:pt idx="45">
                  <c:v>1.7428999999999999E-3</c:v>
                </c:pt>
                <c:pt idx="46">
                  <c:v>1.87615E-3</c:v>
                </c:pt>
                <c:pt idx="47">
                  <c:v>2.0197500000000003E-3</c:v>
                </c:pt>
                <c:pt idx="48">
                  <c:v>2.1752500000000001E-3</c:v>
                </c:pt>
                <c:pt idx="49">
                  <c:v>2.3438499999999998E-3</c:v>
                </c:pt>
                <c:pt idx="50">
                  <c:v>2.5287500000000002E-3</c:v>
                </c:pt>
                <c:pt idx="51">
                  <c:v>2.7335500000000004E-3</c:v>
                </c:pt>
                <c:pt idx="52">
                  <c:v>2.9590500000000004E-3</c:v>
                </c:pt>
                <c:pt idx="53">
                  <c:v>3.2093E-3</c:v>
                </c:pt>
                <c:pt idx="54">
                  <c:v>3.4957000000000005E-3</c:v>
                </c:pt>
                <c:pt idx="55">
                  <c:v>3.8254000000000001E-3</c:v>
                </c:pt>
                <c:pt idx="56">
                  <c:v>4.1993500000000001E-3</c:v>
                </c:pt>
                <c:pt idx="57">
                  <c:v>4.6196500000000003E-3</c:v>
                </c:pt>
                <c:pt idx="58">
                  <c:v>5.0870999999999998E-3</c:v>
                </c:pt>
                <c:pt idx="59">
                  <c:v>5.5984500000000005E-3</c:v>
                </c:pt>
                <c:pt idx="60">
                  <c:v>6.1488000000000003E-3</c:v>
                </c:pt>
                <c:pt idx="61">
                  <c:v>6.7362500000000001E-3</c:v>
                </c:pt>
                <c:pt idx="62">
                  <c:v>7.3615E-3</c:v>
                </c:pt>
                <c:pt idx="63">
                  <c:v>8.0319499999999995E-3</c:v>
                </c:pt>
                <c:pt idx="64">
                  <c:v>8.7562500000000001E-3</c:v>
                </c:pt>
                <c:pt idx="65">
                  <c:v>9.5479500000000012E-3</c:v>
                </c:pt>
                <c:pt idx="66">
                  <c:v>1.04276E-2</c:v>
                </c:pt>
                <c:pt idx="67">
                  <c:v>1.14079E-2</c:v>
                </c:pt>
                <c:pt idx="68">
                  <c:v>1.2503800000000001E-2</c:v>
                </c:pt>
                <c:pt idx="69">
                  <c:v>1.37398E-2</c:v>
                </c:pt>
                <c:pt idx="70">
                  <c:v>1.5143E-2</c:v>
                </c:pt>
                <c:pt idx="71">
                  <c:v>1.6741300000000001E-2</c:v>
                </c:pt>
                <c:pt idx="72">
                  <c:v>1.8562700000000001E-2</c:v>
                </c:pt>
                <c:pt idx="73">
                  <c:v>2.0641900000000001E-2</c:v>
                </c:pt>
                <c:pt idx="74">
                  <c:v>2.3013350000000002E-2</c:v>
                </c:pt>
                <c:pt idx="75">
                  <c:v>2.5700950000000004E-2</c:v>
                </c:pt>
                <c:pt idx="76">
                  <c:v>2.8725399999999998E-2</c:v>
                </c:pt>
                <c:pt idx="77">
                  <c:v>3.2116850000000002E-2</c:v>
                </c:pt>
                <c:pt idx="78">
                  <c:v>3.5920750000000001E-2</c:v>
                </c:pt>
                <c:pt idx="79">
                  <c:v>4.0199150000000003E-2</c:v>
                </c:pt>
                <c:pt idx="80">
                  <c:v>4.5046700000000002E-2</c:v>
                </c:pt>
                <c:pt idx="81">
                  <c:v>5.0612749999999998E-2</c:v>
                </c:pt>
                <c:pt idx="82">
                  <c:v>5.7042450000000001E-2</c:v>
                </c:pt>
                <c:pt idx="83">
                  <c:v>6.444975E-2</c:v>
                </c:pt>
                <c:pt idx="84">
                  <c:v>7.2951450000000001E-2</c:v>
                </c:pt>
                <c:pt idx="85">
                  <c:v>8.2620200000000005E-2</c:v>
                </c:pt>
                <c:pt idx="86">
                  <c:v>9.3460550000000003E-2</c:v>
                </c:pt>
                <c:pt idx="87">
                  <c:v>0.1054807</c:v>
                </c:pt>
                <c:pt idx="88">
                  <c:v>0.11871174999999999</c:v>
                </c:pt>
                <c:pt idx="89">
                  <c:v>0.13314755</c:v>
                </c:pt>
                <c:pt idx="90">
                  <c:v>0.14880674999999999</c:v>
                </c:pt>
                <c:pt idx="91">
                  <c:v>0.16573145</c:v>
                </c:pt>
                <c:pt idx="92">
                  <c:v>0.18385970000000001</c:v>
                </c:pt>
                <c:pt idx="93">
                  <c:v>0.20303440000000003</c:v>
                </c:pt>
                <c:pt idx="94">
                  <c:v>0.2230346</c:v>
                </c:pt>
                <c:pt idx="95">
                  <c:v>0.24380180000000001</c:v>
                </c:pt>
                <c:pt idx="96">
                  <c:v>0.26588419999999996</c:v>
                </c:pt>
                <c:pt idx="97">
                  <c:v>0.28995330000000002</c:v>
                </c:pt>
                <c:pt idx="98">
                  <c:v>0.31575375</c:v>
                </c:pt>
                <c:pt idx="99">
                  <c:v>0.34262004999999995</c:v>
                </c:pt>
                <c:pt idx="100">
                  <c:v>0.37014554999999999</c:v>
                </c:pt>
              </c:numCache>
            </c:numRef>
          </c:val>
          <c:smooth val="0"/>
          <c:extLst>
            <c:ext xmlns:c16="http://schemas.microsoft.com/office/drawing/2014/chart" uri="{C3380CC4-5D6E-409C-BE32-E72D297353CC}">
              <c16:uniqueId val="{00000000-B8A8-4668-A46D-1F1F6251F74C}"/>
            </c:ext>
          </c:extLst>
        </c:ser>
        <c:dLbls>
          <c:showLegendKey val="0"/>
          <c:showVal val="0"/>
          <c:showCatName val="0"/>
          <c:showSerName val="0"/>
          <c:showPercent val="0"/>
          <c:showBubbleSize val="0"/>
        </c:dLbls>
        <c:smooth val="0"/>
        <c:axId val="550227856"/>
        <c:axId val="550231136"/>
      </c:lineChart>
      <c:catAx>
        <c:axId val="55022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231136"/>
        <c:crosses val="autoZero"/>
        <c:auto val="1"/>
        <c:lblAlgn val="ctr"/>
        <c:lblOffset val="100"/>
        <c:tickLblSkip val="5"/>
        <c:noMultiLvlLbl val="0"/>
      </c:catAx>
      <c:valAx>
        <c:axId val="550231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Expected</a:t>
                </a:r>
                <a:r>
                  <a:rPr lang="en-US" baseline="0"/>
                  <a:t> % mortality rate (pre-COVID)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22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Expected Mortality Rates (England) for 2020 by Age - Log Scale</a:t>
            </a:r>
          </a:p>
          <a:p>
            <a:pPr>
              <a:defRPr/>
            </a:pPr>
            <a:r>
              <a:rPr lang="en-US" sz="1200"/>
              <a:t>Based </a:t>
            </a:r>
            <a:r>
              <a:rPr lang="en-US" sz="1200" b="0" i="0" baseline="0">
                <a:effectLst/>
              </a:rPr>
              <a:t>on 2020 projected mortality rates using 2018 UK life tables (ONS)</a:t>
            </a:r>
            <a:endParaRPr lang="en-GB"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 2020'!$D$2</c:f>
              <c:strCache>
                <c:ptCount val="1"/>
                <c:pt idx="0">
                  <c:v>projected % mortality 2020</c:v>
                </c:pt>
              </c:strCache>
            </c:strRef>
          </c:tx>
          <c:spPr>
            <a:ln w="28575" cap="rnd">
              <a:solidFill>
                <a:schemeClr val="accent1"/>
              </a:solidFill>
              <a:round/>
            </a:ln>
            <a:effectLst/>
          </c:spPr>
          <c:marker>
            <c:symbol val="none"/>
          </c:marker>
          <c:cat>
            <c:numRef>
              <c:f>'Population 2020'!$A$3:$A$103</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'Population 2020'!$D$3:$D$103</c:f>
              <c:numCache>
                <c:formatCode>#,##0</c:formatCode>
                <c:ptCount val="101"/>
                <c:pt idx="0">
                  <c:v>0.33955999999999997</c:v>
                </c:pt>
                <c:pt idx="1">
                  <c:v>3.3015000000000003E-2</c:v>
                </c:pt>
                <c:pt idx="2">
                  <c:v>1.5594999999999999E-2</c:v>
                </c:pt>
                <c:pt idx="3">
                  <c:v>8.6400000000000001E-3</c:v>
                </c:pt>
                <c:pt idx="4">
                  <c:v>7.7150000000000005E-3</c:v>
                </c:pt>
                <c:pt idx="5">
                  <c:v>7.4000000000000012E-3</c:v>
                </c:pt>
                <c:pt idx="6">
                  <c:v>7.025E-3</c:v>
                </c:pt>
                <c:pt idx="7">
                  <c:v>6.4999999999999997E-3</c:v>
                </c:pt>
                <c:pt idx="8">
                  <c:v>5.984999999999999E-3</c:v>
                </c:pt>
                <c:pt idx="9">
                  <c:v>5.6899999999999997E-3</c:v>
                </c:pt>
                <c:pt idx="10">
                  <c:v>5.7850000000000002E-3</c:v>
                </c:pt>
                <c:pt idx="11">
                  <c:v>6.2599999999999999E-3</c:v>
                </c:pt>
                <c:pt idx="12">
                  <c:v>7.219999999999999E-3</c:v>
                </c:pt>
                <c:pt idx="13">
                  <c:v>8.7050000000000009E-3</c:v>
                </c:pt>
                <c:pt idx="14">
                  <c:v>1.065E-2</c:v>
                </c:pt>
                <c:pt idx="15">
                  <c:v>1.304E-2</c:v>
                </c:pt>
                <c:pt idx="16">
                  <c:v>1.5960000000000002E-2</c:v>
                </c:pt>
                <c:pt idx="17">
                  <c:v>1.9300000000000001E-2</c:v>
                </c:pt>
                <c:pt idx="18">
                  <c:v>2.2725000000000002E-2</c:v>
                </c:pt>
                <c:pt idx="19">
                  <c:v>2.5980000000000003E-2</c:v>
                </c:pt>
                <c:pt idx="20">
                  <c:v>2.8594999999999999E-2</c:v>
                </c:pt>
                <c:pt idx="21">
                  <c:v>3.0399999999999996E-2</c:v>
                </c:pt>
                <c:pt idx="22">
                  <c:v>3.1469999999999998E-2</c:v>
                </c:pt>
                <c:pt idx="23">
                  <c:v>3.2215000000000008E-2</c:v>
                </c:pt>
                <c:pt idx="24">
                  <c:v>3.3155000000000004E-2</c:v>
                </c:pt>
                <c:pt idx="25">
                  <c:v>3.4575000000000002E-2</c:v>
                </c:pt>
                <c:pt idx="26">
                  <c:v>3.6649999999999995E-2</c:v>
                </c:pt>
                <c:pt idx="27">
                  <c:v>3.9439999999999996E-2</c:v>
                </c:pt>
                <c:pt idx="28">
                  <c:v>4.2929999999999996E-2</c:v>
                </c:pt>
                <c:pt idx="29">
                  <c:v>4.6849999999999996E-2</c:v>
                </c:pt>
                <c:pt idx="30">
                  <c:v>5.0945000000000004E-2</c:v>
                </c:pt>
                <c:pt idx="31">
                  <c:v>5.5245000000000002E-2</c:v>
                </c:pt>
                <c:pt idx="32">
                  <c:v>5.9874999999999998E-2</c:v>
                </c:pt>
                <c:pt idx="33">
                  <c:v>6.4805000000000001E-2</c:v>
                </c:pt>
                <c:pt idx="34">
                  <c:v>7.0105000000000001E-2</c:v>
                </c:pt>
                <c:pt idx="35">
                  <c:v>7.6124999999999998E-2</c:v>
                </c:pt>
                <c:pt idx="36">
                  <c:v>8.3025000000000002E-2</c:v>
                </c:pt>
                <c:pt idx="37">
                  <c:v>9.078E-2</c:v>
                </c:pt>
                <c:pt idx="38">
                  <c:v>9.9299999999999999E-2</c:v>
                </c:pt>
                <c:pt idx="39">
                  <c:v>0.10841500000000001</c:v>
                </c:pt>
                <c:pt idx="40">
                  <c:v>0.11813</c:v>
                </c:pt>
                <c:pt idx="41">
                  <c:v>0.12834499999999999</c:v>
                </c:pt>
                <c:pt idx="42">
                  <c:v>0.13893</c:v>
                </c:pt>
                <c:pt idx="43">
                  <c:v>0.15002000000000001</c:v>
                </c:pt>
                <c:pt idx="44">
                  <c:v>0.16178499999999998</c:v>
                </c:pt>
                <c:pt idx="45">
                  <c:v>0.17429</c:v>
                </c:pt>
                <c:pt idx="46">
                  <c:v>0.187615</c:v>
                </c:pt>
                <c:pt idx="47">
                  <c:v>0.20197500000000002</c:v>
                </c:pt>
                <c:pt idx="48">
                  <c:v>0.21752500000000002</c:v>
                </c:pt>
                <c:pt idx="49">
                  <c:v>0.23438499999999998</c:v>
                </c:pt>
                <c:pt idx="50">
                  <c:v>0.25287500000000002</c:v>
                </c:pt>
                <c:pt idx="51">
                  <c:v>0.27335500000000001</c:v>
                </c:pt>
                <c:pt idx="52">
                  <c:v>0.29590500000000003</c:v>
                </c:pt>
                <c:pt idx="53">
                  <c:v>0.32092999999999999</c:v>
                </c:pt>
                <c:pt idx="54">
                  <c:v>0.34957000000000005</c:v>
                </c:pt>
                <c:pt idx="55">
                  <c:v>0.38253999999999999</c:v>
                </c:pt>
                <c:pt idx="56">
                  <c:v>0.419935</c:v>
                </c:pt>
                <c:pt idx="57">
                  <c:v>0.46196500000000001</c:v>
                </c:pt>
                <c:pt idx="58">
                  <c:v>0.50871</c:v>
                </c:pt>
                <c:pt idx="59">
                  <c:v>0.55984500000000004</c:v>
                </c:pt>
                <c:pt idx="60">
                  <c:v>0.61487999999999998</c:v>
                </c:pt>
                <c:pt idx="61">
                  <c:v>0.67362500000000003</c:v>
                </c:pt>
                <c:pt idx="62">
                  <c:v>0.73614999999999997</c:v>
                </c:pt>
                <c:pt idx="63">
                  <c:v>0.80319499999999999</c:v>
                </c:pt>
                <c:pt idx="64">
                  <c:v>0.87562499999999999</c:v>
                </c:pt>
                <c:pt idx="65">
                  <c:v>0.95479500000000017</c:v>
                </c:pt>
                <c:pt idx="66">
                  <c:v>1.0427600000000001</c:v>
                </c:pt>
                <c:pt idx="67">
                  <c:v>1.14079</c:v>
                </c:pt>
                <c:pt idx="68">
                  <c:v>1.25038</c:v>
                </c:pt>
                <c:pt idx="69">
                  <c:v>1.37398</c:v>
                </c:pt>
                <c:pt idx="70">
                  <c:v>1.5143</c:v>
                </c:pt>
                <c:pt idx="71">
                  <c:v>1.6741300000000001</c:v>
                </c:pt>
                <c:pt idx="72">
                  <c:v>1.8562700000000001</c:v>
                </c:pt>
                <c:pt idx="73">
                  <c:v>2.06419</c:v>
                </c:pt>
                <c:pt idx="74">
                  <c:v>2.3013350000000004</c:v>
                </c:pt>
                <c:pt idx="75">
                  <c:v>2.5700950000000002</c:v>
                </c:pt>
                <c:pt idx="76">
                  <c:v>2.8725399999999999</c:v>
                </c:pt>
                <c:pt idx="77">
                  <c:v>3.2116850000000001</c:v>
                </c:pt>
                <c:pt idx="78">
                  <c:v>3.5920750000000004</c:v>
                </c:pt>
                <c:pt idx="79">
                  <c:v>4.0199150000000001</c:v>
                </c:pt>
                <c:pt idx="80">
                  <c:v>4.50467</c:v>
                </c:pt>
                <c:pt idx="81">
                  <c:v>5.0612750000000002</c:v>
                </c:pt>
                <c:pt idx="82">
                  <c:v>5.7042450000000002</c:v>
                </c:pt>
                <c:pt idx="83">
                  <c:v>6.4449750000000003</c:v>
                </c:pt>
                <c:pt idx="84">
                  <c:v>7.2951449999999998</c:v>
                </c:pt>
                <c:pt idx="85">
                  <c:v>8.2620199999999997</c:v>
                </c:pt>
                <c:pt idx="86">
                  <c:v>9.3460549999999998</c:v>
                </c:pt>
                <c:pt idx="87">
                  <c:v>10.548069999999999</c:v>
                </c:pt>
                <c:pt idx="88">
                  <c:v>11.871174999999999</c:v>
                </c:pt>
                <c:pt idx="89">
                  <c:v>13.314755</c:v>
                </c:pt>
                <c:pt idx="90">
                  <c:v>14.880674999999998</c:v>
                </c:pt>
                <c:pt idx="91">
                  <c:v>16.573145</c:v>
                </c:pt>
                <c:pt idx="92">
                  <c:v>18.38597</c:v>
                </c:pt>
                <c:pt idx="93">
                  <c:v>20.303440000000002</c:v>
                </c:pt>
                <c:pt idx="94">
                  <c:v>22.303460000000001</c:v>
                </c:pt>
                <c:pt idx="95">
                  <c:v>24.380180000000003</c:v>
                </c:pt>
                <c:pt idx="96">
                  <c:v>26.588419999999996</c:v>
                </c:pt>
                <c:pt idx="97">
                  <c:v>28.995330000000003</c:v>
                </c:pt>
                <c:pt idx="98">
                  <c:v>31.575375000000001</c:v>
                </c:pt>
                <c:pt idx="99">
                  <c:v>34.262004999999995</c:v>
                </c:pt>
                <c:pt idx="100">
                  <c:v>37.014555000000001</c:v>
                </c:pt>
              </c:numCache>
            </c:numRef>
          </c:val>
          <c:smooth val="0"/>
          <c:extLst>
            <c:ext xmlns:c16="http://schemas.microsoft.com/office/drawing/2014/chart" uri="{C3380CC4-5D6E-409C-BE32-E72D297353CC}">
              <c16:uniqueId val="{00000000-179A-4B56-B859-552CAFEFFBFE}"/>
            </c:ext>
          </c:extLst>
        </c:ser>
        <c:dLbls>
          <c:showLegendKey val="0"/>
          <c:showVal val="0"/>
          <c:showCatName val="0"/>
          <c:showSerName val="0"/>
          <c:showPercent val="0"/>
          <c:showBubbleSize val="0"/>
        </c:dLbls>
        <c:smooth val="0"/>
        <c:axId val="550227856"/>
        <c:axId val="550231136"/>
      </c:lineChart>
      <c:catAx>
        <c:axId val="55022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231136"/>
        <c:crosses val="autoZero"/>
        <c:auto val="1"/>
        <c:lblAlgn val="ctr"/>
        <c:lblOffset val="100"/>
        <c:tickLblSkip val="5"/>
        <c:noMultiLvlLbl val="0"/>
      </c:catAx>
      <c:valAx>
        <c:axId val="55023113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Expected</a:t>
                </a:r>
                <a:r>
                  <a:rPr lang="en-US" baseline="0"/>
                  <a:t> % mortality rate (pre-COVID)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22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0</xdr:rowOff>
    </xdr:from>
    <xdr:to>
      <xdr:col>13</xdr:col>
      <xdr:colOff>286690</xdr:colOff>
      <xdr:row>2</xdr:row>
      <xdr:rowOff>210420</xdr:rowOff>
    </xdr:to>
    <xdr:pic>
      <xdr:nvPicPr>
        <xdr:cNvPr id="2" name="Picture 1">
          <a:extLst>
            <a:ext uri="{FF2B5EF4-FFF2-40B4-BE49-F238E27FC236}">
              <a16:creationId xmlns:a16="http://schemas.microsoft.com/office/drawing/2014/main" id="{D32437DB-BF39-4B36-8B29-C1CB3E096451}"/>
            </a:ext>
          </a:extLst>
        </xdr:cNvPr>
        <xdr:cNvPicPr>
          <a:picLocks noChangeAspect="1"/>
        </xdr:cNvPicPr>
      </xdr:nvPicPr>
      <xdr:blipFill>
        <a:blip xmlns:r="http://schemas.openxmlformats.org/officeDocument/2006/relationships" r:embed="rId1"/>
        <a:stretch>
          <a:fillRect/>
        </a:stretch>
      </xdr:blipFill>
      <xdr:spPr>
        <a:xfrm>
          <a:off x="10982325" y="0"/>
          <a:ext cx="1277290" cy="639045"/>
        </a:xfrm>
        <a:prstGeom prst="rect">
          <a:avLst/>
        </a:prstGeom>
      </xdr:spPr>
    </xdr:pic>
    <xdr:clientData/>
  </xdr:twoCellAnchor>
  <xdr:oneCellAnchor>
    <xdr:from>
      <xdr:col>30</xdr:col>
      <xdr:colOff>0</xdr:colOff>
      <xdr:row>0</xdr:row>
      <xdr:rowOff>0</xdr:rowOff>
    </xdr:from>
    <xdr:ext cx="1277290" cy="639045"/>
    <xdr:pic>
      <xdr:nvPicPr>
        <xdr:cNvPr id="4" name="Picture 3">
          <a:extLst>
            <a:ext uri="{FF2B5EF4-FFF2-40B4-BE49-F238E27FC236}">
              <a16:creationId xmlns:a16="http://schemas.microsoft.com/office/drawing/2014/main" id="{02A315C4-BC59-4FA1-AA94-7FF7D62C6EFD}"/>
            </a:ext>
          </a:extLst>
        </xdr:cNvPr>
        <xdr:cNvPicPr>
          <a:picLocks noChangeAspect="1"/>
        </xdr:cNvPicPr>
      </xdr:nvPicPr>
      <xdr:blipFill>
        <a:blip xmlns:r="http://schemas.openxmlformats.org/officeDocument/2006/relationships" r:embed="rId1"/>
        <a:stretch>
          <a:fillRect/>
        </a:stretch>
      </xdr:blipFill>
      <xdr:spPr>
        <a:xfrm>
          <a:off x="11839575" y="0"/>
          <a:ext cx="1277290" cy="63904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8</xdr:col>
      <xdr:colOff>180974</xdr:colOff>
      <xdr:row>68</xdr:row>
      <xdr:rowOff>180974</xdr:rowOff>
    </xdr:from>
    <xdr:to>
      <xdr:col>17</xdr:col>
      <xdr:colOff>476249</xdr:colOff>
      <xdr:row>88</xdr:row>
      <xdr:rowOff>114299</xdr:rowOff>
    </xdr:to>
    <xdr:graphicFrame macro="">
      <xdr:nvGraphicFramePr>
        <xdr:cNvPr id="2" name="Chart 1">
          <a:extLst>
            <a:ext uri="{FF2B5EF4-FFF2-40B4-BE49-F238E27FC236}">
              <a16:creationId xmlns:a16="http://schemas.microsoft.com/office/drawing/2014/main" id="{08E24195-1108-4AA1-9527-6494AAF48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190500</xdr:colOff>
      <xdr:row>48</xdr:row>
      <xdr:rowOff>0</xdr:rowOff>
    </xdr:from>
    <xdr:to>
      <xdr:col>17</xdr:col>
      <xdr:colOff>485775</xdr:colOff>
      <xdr:row>67</xdr:row>
      <xdr:rowOff>123825</xdr:rowOff>
    </xdr:to>
    <xdr:graphicFrame macro="">
      <xdr:nvGraphicFramePr>
        <xdr:cNvPr id="5" name="Chart 4">
          <a:extLst>
            <a:ext uri="{FF2B5EF4-FFF2-40B4-BE49-F238E27FC236}">
              <a16:creationId xmlns:a16="http://schemas.microsoft.com/office/drawing/2014/main" id="{123D3ADE-B78B-488D-930A-7FBAECA3F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48</xdr:row>
      <xdr:rowOff>0</xdr:rowOff>
    </xdr:from>
    <xdr:to>
      <xdr:col>27</xdr:col>
      <xdr:colOff>295275</xdr:colOff>
      <xdr:row>67</xdr:row>
      <xdr:rowOff>123825</xdr:rowOff>
    </xdr:to>
    <xdr:graphicFrame macro="">
      <xdr:nvGraphicFramePr>
        <xdr:cNvPr id="6" name="Chart 5">
          <a:extLst>
            <a:ext uri="{FF2B5EF4-FFF2-40B4-BE49-F238E27FC236}">
              <a16:creationId xmlns:a16="http://schemas.microsoft.com/office/drawing/2014/main" id="{3B507509-1B2A-487F-89E0-57DE1CF7C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38783-BCF0-4DFA-80E9-194113B7A8A4}">
  <dimension ref="A1:CH68"/>
  <sheetViews>
    <sheetView showGridLines="0" tabSelected="1" zoomScaleNormal="100" workbookViewId="0">
      <selection activeCell="K19" sqref="K19"/>
    </sheetView>
  </sheetViews>
  <sheetFormatPr defaultColWidth="8.42578125" defaultRowHeight="15" x14ac:dyDescent="0.25"/>
  <cols>
    <col min="1" max="1" width="2" customWidth="1"/>
    <col min="2" max="2" width="14.42578125" customWidth="1"/>
    <col min="3" max="3" width="27.42578125" customWidth="1"/>
    <col min="4" max="4" width="16.7109375" bestFit="1" customWidth="1"/>
    <col min="5" max="11" width="15.5703125" bestFit="1" customWidth="1"/>
    <col min="12" max="16" width="14.85546875" bestFit="1" customWidth="1"/>
    <col min="17" max="17" width="15.5703125" bestFit="1" customWidth="1"/>
    <col min="18" max="18" width="16.7109375" bestFit="1" customWidth="1"/>
    <col min="19" max="19" width="2.42578125" customWidth="1"/>
    <col min="20" max="20" width="16.42578125" customWidth="1"/>
    <col min="21" max="21" width="2.42578125" customWidth="1"/>
    <col min="22" max="22" width="14.85546875" bestFit="1" customWidth="1"/>
    <col min="23" max="24" width="15.5703125" bestFit="1" customWidth="1"/>
    <col min="25" max="36" width="16.7109375" bestFit="1" customWidth="1"/>
    <col min="37" max="37" width="2.42578125" customWidth="1"/>
    <col min="38" max="38" width="14" customWidth="1"/>
    <col min="39" max="39" width="2.42578125" customWidth="1"/>
    <col min="40" max="40" width="14.85546875" bestFit="1" customWidth="1"/>
    <col min="41" max="43" width="15.5703125" bestFit="1" customWidth="1"/>
    <col min="44" max="54" width="16.7109375" bestFit="1" customWidth="1"/>
    <col min="55" max="55" width="2.42578125" customWidth="1"/>
    <col min="56" max="56" width="14" customWidth="1"/>
    <col min="57" max="57" width="2.42578125" customWidth="1"/>
    <col min="58" max="58" width="21.42578125" customWidth="1"/>
    <col min="59" max="59" width="7.42578125" customWidth="1"/>
    <col min="60" max="63" width="19.5703125" customWidth="1"/>
    <col min="64" max="64" width="19.42578125" customWidth="1"/>
    <col min="65" max="72" width="19.5703125" customWidth="1"/>
    <col min="73" max="73" width="3.42578125" customWidth="1"/>
    <col min="74" max="87" width="19.5703125" customWidth="1"/>
    <col min="88" max="88" width="3.42578125" customWidth="1"/>
    <col min="89" max="93" width="19.5703125" customWidth="1"/>
    <col min="94" max="94" width="3.42578125" customWidth="1"/>
    <col min="95" max="99" width="19.5703125" customWidth="1"/>
  </cols>
  <sheetData>
    <row r="1" spans="1:86" ht="14.85" customHeight="1" x14ac:dyDescent="0.25">
      <c r="A1" s="1"/>
      <c r="B1" s="2"/>
      <c r="C1" s="2"/>
      <c r="D1" s="2"/>
      <c r="E1" s="2"/>
      <c r="F1" s="2"/>
      <c r="G1" s="2"/>
      <c r="H1" s="2"/>
      <c r="I1" s="2"/>
      <c r="J1" s="2"/>
      <c r="K1" s="2"/>
      <c r="L1" s="2"/>
      <c r="M1" s="2"/>
      <c r="N1" s="2"/>
      <c r="O1" s="2"/>
      <c r="P1" s="2"/>
      <c r="Q1" s="2"/>
      <c r="R1" s="2"/>
      <c r="S1" s="2"/>
      <c r="T1" s="2"/>
      <c r="V1" s="2"/>
      <c r="W1" s="2"/>
      <c r="X1" s="2"/>
      <c r="Y1" s="2"/>
      <c r="Z1" s="2"/>
      <c r="AA1" s="2"/>
      <c r="AB1" s="2"/>
      <c r="AC1" s="2"/>
      <c r="AD1" s="2"/>
      <c r="AE1" s="2"/>
      <c r="AF1" s="2"/>
      <c r="AG1" s="2"/>
      <c r="AH1" s="2"/>
      <c r="AI1" s="2"/>
      <c r="AJ1" s="2"/>
      <c r="AK1" s="2"/>
      <c r="AL1" s="2"/>
      <c r="BB1" s="2"/>
    </row>
    <row r="2" spans="1:86" ht="20.100000000000001" customHeight="1" x14ac:dyDescent="0.25">
      <c r="A2" s="3"/>
      <c r="B2" s="4" t="s">
        <v>0</v>
      </c>
      <c r="C2" s="5" t="s">
        <v>1</v>
      </c>
    </row>
    <row r="3" spans="1:86" ht="27" customHeight="1" x14ac:dyDescent="0.25">
      <c r="A3" s="3"/>
      <c r="B3" s="4" t="s">
        <v>2</v>
      </c>
      <c r="C3" s="119" t="s">
        <v>3</v>
      </c>
      <c r="D3" s="119"/>
      <c r="E3" s="119"/>
      <c r="F3" s="119"/>
      <c r="G3" s="119"/>
      <c r="H3" s="119"/>
      <c r="I3" s="119"/>
      <c r="J3" s="119"/>
      <c r="K3" s="119"/>
      <c r="L3" s="119"/>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7"/>
      <c r="BD3" s="7"/>
      <c r="BE3" s="6"/>
      <c r="BF3" s="6"/>
    </row>
    <row r="4" spans="1:86" ht="20.100000000000001" customHeight="1" x14ac:dyDescent="0.25">
      <c r="A4" s="3"/>
      <c r="B4" s="8" t="s">
        <v>4</v>
      </c>
      <c r="C4" s="9" t="s">
        <v>5</v>
      </c>
    </row>
    <row r="5" spans="1:86" ht="14.85" customHeight="1" x14ac:dyDescent="0.25">
      <c r="A5" s="3"/>
      <c r="B5" s="8" t="s">
        <v>6</v>
      </c>
      <c r="C5" s="10" t="s">
        <v>7</v>
      </c>
    </row>
    <row r="6" spans="1:86" ht="14.85" customHeight="1" x14ac:dyDescent="0.25">
      <c r="A6" s="3"/>
      <c r="B6" s="8" t="s">
        <v>8</v>
      </c>
      <c r="C6" s="11" t="s">
        <v>9</v>
      </c>
    </row>
    <row r="7" spans="1:86" ht="14.85" customHeight="1" x14ac:dyDescent="0.25">
      <c r="A7" s="3"/>
      <c r="B7" s="8" t="s">
        <v>10</v>
      </c>
      <c r="C7" s="12" t="s">
        <v>11</v>
      </c>
    </row>
    <row r="8" spans="1:86" x14ac:dyDescent="0.25">
      <c r="A8" s="3"/>
      <c r="B8" s="8" t="s">
        <v>12</v>
      </c>
      <c r="C8" s="10" t="s">
        <v>13</v>
      </c>
      <c r="H8" s="13"/>
      <c r="Z8" s="13"/>
      <c r="AQ8" s="13"/>
    </row>
    <row r="9" spans="1:86" x14ac:dyDescent="0.25">
      <c r="A9" s="3"/>
      <c r="B9" s="10"/>
      <c r="C9" s="10"/>
      <c r="P9" s="13"/>
      <c r="Q9" s="14"/>
      <c r="R9" s="14"/>
      <c r="S9" s="14"/>
      <c r="T9" s="14"/>
      <c r="AH9" s="13"/>
      <c r="AI9" s="14"/>
      <c r="AJ9" s="14"/>
      <c r="AK9" s="14"/>
      <c r="AL9" s="14"/>
      <c r="BB9" s="14"/>
    </row>
    <row r="10" spans="1:86" x14ac:dyDescent="0.25">
      <c r="A10" s="3"/>
      <c r="B10" s="3"/>
      <c r="C10" s="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5"/>
      <c r="BJ10" s="15"/>
      <c r="BK10" s="15"/>
      <c r="BL10" s="15"/>
      <c r="BM10" s="15"/>
      <c r="BN10" s="15"/>
      <c r="BO10" s="15"/>
      <c r="BP10" s="15"/>
      <c r="BQ10" s="15"/>
      <c r="BR10" s="15"/>
      <c r="BS10" s="15"/>
      <c r="BT10" s="15"/>
      <c r="CB10" s="15"/>
      <c r="CC10" s="15"/>
      <c r="CD10" s="15"/>
      <c r="CE10" s="15"/>
      <c r="CF10" s="15"/>
      <c r="CG10" s="15"/>
      <c r="CH10" s="15"/>
    </row>
    <row r="11" spans="1:86" ht="18.600000000000001" customHeight="1" x14ac:dyDescent="0.25">
      <c r="A11" s="3"/>
      <c r="B11" s="120" t="s">
        <v>14</v>
      </c>
      <c r="C11" s="120" t="s">
        <v>15</v>
      </c>
      <c r="D11" s="110" t="s">
        <v>74</v>
      </c>
      <c r="E11" s="110"/>
      <c r="F11" s="110"/>
      <c r="G11" s="110"/>
      <c r="H11" s="110"/>
      <c r="I11" s="110"/>
      <c r="J11" s="110"/>
      <c r="K11" s="110"/>
      <c r="L11" s="110"/>
      <c r="M11" s="110"/>
      <c r="N11" s="110"/>
      <c r="O11" s="110"/>
      <c r="P11" s="110"/>
      <c r="Q11" s="110"/>
      <c r="R11" s="100"/>
      <c r="S11" s="16"/>
      <c r="T11" s="111" t="s">
        <v>75</v>
      </c>
      <c r="U11" s="17"/>
      <c r="V11" s="110" t="s">
        <v>16</v>
      </c>
      <c r="W11" s="110"/>
      <c r="X11" s="110"/>
      <c r="Y11" s="110"/>
      <c r="Z11" s="110"/>
      <c r="AA11" s="110"/>
      <c r="AB11" s="110"/>
      <c r="AC11" s="110"/>
      <c r="AD11" s="110"/>
      <c r="AE11" s="110"/>
      <c r="AF11" s="110"/>
      <c r="AG11" s="110"/>
      <c r="AH11" s="110"/>
      <c r="AI11" s="110"/>
      <c r="AJ11" s="100"/>
      <c r="AK11" s="16"/>
      <c r="AL11" s="111" t="s">
        <v>17</v>
      </c>
      <c r="AM11" s="17"/>
      <c r="AN11" s="110" t="s">
        <v>18</v>
      </c>
      <c r="AO11" s="110"/>
      <c r="AP11" s="110"/>
      <c r="AQ11" s="110"/>
      <c r="AR11" s="110"/>
      <c r="AS11" s="110"/>
      <c r="AT11" s="110"/>
      <c r="AU11" s="110"/>
      <c r="AV11" s="110"/>
      <c r="AW11" s="110"/>
      <c r="AX11" s="110"/>
      <c r="AY11" s="110"/>
      <c r="AZ11" s="110"/>
      <c r="BA11" s="110"/>
      <c r="BB11" s="100"/>
      <c r="BC11" s="16"/>
      <c r="BD11" s="113" t="s">
        <v>19</v>
      </c>
      <c r="BF11" s="113" t="s">
        <v>20</v>
      </c>
      <c r="BH11" s="114" t="s">
        <v>21</v>
      </c>
      <c r="BI11" s="115"/>
      <c r="BJ11" s="115"/>
      <c r="BK11" s="115"/>
      <c r="BL11" s="115"/>
      <c r="BM11" s="115"/>
      <c r="BN11" s="115"/>
      <c r="BO11" s="115"/>
      <c r="BP11" s="115"/>
      <c r="BQ11" s="115"/>
      <c r="BR11" s="115"/>
      <c r="BS11" s="115"/>
      <c r="BT11" s="116"/>
      <c r="BV11" s="114" t="s">
        <v>22</v>
      </c>
      <c r="BW11" s="115"/>
      <c r="BX11" s="115"/>
      <c r="BY11" s="115"/>
      <c r="BZ11" s="115"/>
      <c r="CA11" s="115"/>
      <c r="CB11" s="115"/>
      <c r="CC11" s="115"/>
      <c r="CD11" s="115"/>
      <c r="CE11" s="115"/>
      <c r="CF11" s="115"/>
      <c r="CG11" s="115"/>
      <c r="CH11" s="116"/>
    </row>
    <row r="12" spans="1:86" ht="31.35" customHeight="1" x14ac:dyDescent="0.25">
      <c r="A12" s="3"/>
      <c r="B12" s="121"/>
      <c r="C12" s="121"/>
      <c r="D12" s="18" t="s">
        <v>23</v>
      </c>
      <c r="E12" s="18" t="s">
        <v>24</v>
      </c>
      <c r="F12" s="18" t="s">
        <v>25</v>
      </c>
      <c r="G12" s="18" t="s">
        <v>26</v>
      </c>
      <c r="H12" s="18" t="s">
        <v>27</v>
      </c>
      <c r="I12" s="18" t="s">
        <v>28</v>
      </c>
      <c r="J12" s="18" t="s">
        <v>29</v>
      </c>
      <c r="K12" s="18" t="s">
        <v>30</v>
      </c>
      <c r="L12" s="18" t="s">
        <v>31</v>
      </c>
      <c r="M12" s="18" t="s">
        <v>32</v>
      </c>
      <c r="N12" s="18" t="s">
        <v>33</v>
      </c>
      <c r="O12" s="18" t="s">
        <v>34</v>
      </c>
      <c r="P12" s="18" t="s">
        <v>35</v>
      </c>
      <c r="Q12" s="18" t="s">
        <v>36</v>
      </c>
      <c r="R12" s="100" t="s">
        <v>73</v>
      </c>
      <c r="S12" s="16"/>
      <c r="T12" s="112"/>
      <c r="U12" s="17"/>
      <c r="V12" s="18" t="s">
        <v>23</v>
      </c>
      <c r="W12" s="18" t="s">
        <v>24</v>
      </c>
      <c r="X12" s="18" t="s">
        <v>25</v>
      </c>
      <c r="Y12" s="18" t="s">
        <v>26</v>
      </c>
      <c r="Z12" s="18" t="s">
        <v>27</v>
      </c>
      <c r="AA12" s="18" t="s">
        <v>28</v>
      </c>
      <c r="AB12" s="18" t="s">
        <v>29</v>
      </c>
      <c r="AC12" s="18" t="s">
        <v>30</v>
      </c>
      <c r="AD12" s="18" t="s">
        <v>31</v>
      </c>
      <c r="AE12" s="18" t="s">
        <v>32</v>
      </c>
      <c r="AF12" s="18" t="s">
        <v>33</v>
      </c>
      <c r="AG12" s="18" t="s">
        <v>34</v>
      </c>
      <c r="AH12" s="18" t="s">
        <v>35</v>
      </c>
      <c r="AI12" s="18" t="s">
        <v>36</v>
      </c>
      <c r="AJ12" s="100" t="s">
        <v>73</v>
      </c>
      <c r="AK12" s="16"/>
      <c r="AL12" s="112"/>
      <c r="AM12" s="17"/>
      <c r="AN12" s="18" t="s">
        <v>23</v>
      </c>
      <c r="AO12" s="18" t="s">
        <v>24</v>
      </c>
      <c r="AP12" s="18" t="s">
        <v>25</v>
      </c>
      <c r="AQ12" s="18" t="s">
        <v>26</v>
      </c>
      <c r="AR12" s="18" t="s">
        <v>27</v>
      </c>
      <c r="AS12" s="18" t="s">
        <v>28</v>
      </c>
      <c r="AT12" s="18" t="s">
        <v>29</v>
      </c>
      <c r="AU12" s="18" t="s">
        <v>30</v>
      </c>
      <c r="AV12" s="18" t="s">
        <v>31</v>
      </c>
      <c r="AW12" s="18" t="s">
        <v>32</v>
      </c>
      <c r="AX12" s="18" t="s">
        <v>33</v>
      </c>
      <c r="AY12" s="18" t="s">
        <v>34</v>
      </c>
      <c r="AZ12" s="18" t="s">
        <v>35</v>
      </c>
      <c r="BA12" s="18" t="s">
        <v>36</v>
      </c>
      <c r="BB12" s="100" t="s">
        <v>73</v>
      </c>
      <c r="BC12" s="16"/>
      <c r="BD12" s="113"/>
      <c r="BF12" s="113"/>
      <c r="BG12" s="19"/>
      <c r="BH12" s="20" t="s">
        <v>24</v>
      </c>
      <c r="BI12" s="20" t="s">
        <v>25</v>
      </c>
      <c r="BJ12" s="20" t="s">
        <v>26</v>
      </c>
      <c r="BK12" s="20" t="s">
        <v>27</v>
      </c>
      <c r="BL12" s="20" t="s">
        <v>28</v>
      </c>
      <c r="BM12" s="20" t="s">
        <v>29</v>
      </c>
      <c r="BN12" s="20" t="s">
        <v>30</v>
      </c>
      <c r="BO12" s="20" t="s">
        <v>31</v>
      </c>
      <c r="BP12" s="20" t="s">
        <v>32</v>
      </c>
      <c r="BQ12" s="20" t="s">
        <v>33</v>
      </c>
      <c r="BR12" s="20" t="s">
        <v>34</v>
      </c>
      <c r="BS12" s="20" t="s">
        <v>35</v>
      </c>
      <c r="BT12" s="20" t="s">
        <v>36</v>
      </c>
      <c r="BV12" s="20" t="s">
        <v>24</v>
      </c>
      <c r="BW12" s="20" t="s">
        <v>25</v>
      </c>
      <c r="BX12" s="20" t="s">
        <v>26</v>
      </c>
      <c r="BY12" s="20" t="s">
        <v>27</v>
      </c>
      <c r="BZ12" s="20" t="s">
        <v>28</v>
      </c>
      <c r="CA12" s="20" t="s">
        <v>29</v>
      </c>
      <c r="CB12" s="20" t="s">
        <v>30</v>
      </c>
      <c r="CC12" s="20" t="s">
        <v>31</v>
      </c>
      <c r="CD12" s="20" t="s">
        <v>32</v>
      </c>
      <c r="CE12" s="20" t="s">
        <v>33</v>
      </c>
      <c r="CF12" s="20" t="s">
        <v>34</v>
      </c>
      <c r="CG12" s="20" t="s">
        <v>35</v>
      </c>
      <c r="CH12" s="20" t="s">
        <v>36</v>
      </c>
    </row>
    <row r="13" spans="1:86" ht="15.75" x14ac:dyDescent="0.25">
      <c r="A13" s="21"/>
      <c r="B13" s="117" t="s">
        <v>37</v>
      </c>
      <c r="C13" s="118"/>
      <c r="D13" s="67">
        <f>D15-V13</f>
        <v>11398343</v>
      </c>
      <c r="E13" s="67">
        <f t="shared" ref="E13:Q13" si="0">E15-W13</f>
        <v>1311039</v>
      </c>
      <c r="F13" s="67">
        <f t="shared" si="0"/>
        <v>961423</v>
      </c>
      <c r="G13" s="67">
        <f t="shared" si="0"/>
        <v>697891</v>
      </c>
      <c r="H13" s="67">
        <f t="shared" si="0"/>
        <v>559553</v>
      </c>
      <c r="I13" s="67">
        <f t="shared" si="0"/>
        <v>331882</v>
      </c>
      <c r="J13" s="67">
        <f t="shared" si="0"/>
        <v>362790</v>
      </c>
      <c r="K13" s="67">
        <f t="shared" si="0"/>
        <v>223070</v>
      </c>
      <c r="L13" s="67">
        <f t="shared" si="0"/>
        <v>141506</v>
      </c>
      <c r="M13" s="67">
        <f t="shared" si="0"/>
        <v>71792</v>
      </c>
      <c r="N13" s="67">
        <f t="shared" si="0"/>
        <v>113931</v>
      </c>
      <c r="O13" s="67">
        <f t="shared" si="0"/>
        <v>102839</v>
      </c>
      <c r="P13" s="67">
        <f t="shared" si="0"/>
        <v>31713</v>
      </c>
      <c r="Q13" s="67">
        <f t="shared" si="0"/>
        <v>218627.90317505458</v>
      </c>
      <c r="R13" s="22"/>
      <c r="S13" s="22"/>
      <c r="T13" s="68">
        <f>SUM(D13:Q13)</f>
        <v>16526399.903175054</v>
      </c>
      <c r="U13" s="23"/>
      <c r="V13" s="67">
        <v>694945</v>
      </c>
      <c r="W13" s="67">
        <v>3398550</v>
      </c>
      <c r="X13" s="67">
        <v>2810070</v>
      </c>
      <c r="Y13" s="67">
        <v>3126761</v>
      </c>
      <c r="Z13" s="67">
        <v>3178656</v>
      </c>
      <c r="AA13" s="67">
        <v>3144421</v>
      </c>
      <c r="AB13" s="67">
        <v>3275849</v>
      </c>
      <c r="AC13" s="67">
        <v>3652281</v>
      </c>
      <c r="AD13" s="67">
        <v>3620276</v>
      </c>
      <c r="AE13" s="67">
        <v>3125021</v>
      </c>
      <c r="AF13" s="67">
        <v>2670369</v>
      </c>
      <c r="AG13" s="67">
        <v>2711289</v>
      </c>
      <c r="AH13" s="67">
        <v>1978279</v>
      </c>
      <c r="AI13" s="67">
        <v>2632656</v>
      </c>
      <c r="AJ13" s="22"/>
      <c r="AK13" s="22"/>
      <c r="AL13" s="68">
        <f>SUM(V13:AI13)</f>
        <v>40019423</v>
      </c>
      <c r="AM13" s="23"/>
      <c r="AN13" s="67">
        <v>140046</v>
      </c>
      <c r="AO13" s="67">
        <v>2109209</v>
      </c>
      <c r="AP13" s="67">
        <v>2045386</v>
      </c>
      <c r="AQ13" s="67">
        <v>2563710</v>
      </c>
      <c r="AR13" s="67">
        <v>2782006</v>
      </c>
      <c r="AS13" s="67">
        <v>2903781</v>
      </c>
      <c r="AT13" s="67">
        <v>3096775</v>
      </c>
      <c r="AU13" s="67">
        <v>3518967</v>
      </c>
      <c r="AV13" s="67">
        <v>3502930</v>
      </c>
      <c r="AW13" s="67">
        <v>3040363</v>
      </c>
      <c r="AX13" s="67">
        <v>2626539</v>
      </c>
      <c r="AY13" s="67">
        <v>2679056</v>
      </c>
      <c r="AZ13" s="67">
        <v>1956002</v>
      </c>
      <c r="BA13" s="67">
        <v>2583061</v>
      </c>
      <c r="BB13" s="22"/>
      <c r="BC13" s="22"/>
      <c r="BD13" s="68">
        <f>SUM(AN13:BA13)</f>
        <v>35547831</v>
      </c>
      <c r="BE13" s="24"/>
      <c r="BF13" s="67">
        <v>75568103</v>
      </c>
      <c r="BG13" s="25"/>
      <c r="BH13" s="69">
        <v>0.71599429993915664</v>
      </c>
      <c r="BI13" s="69">
        <v>0.73921801100591911</v>
      </c>
      <c r="BJ13" s="69">
        <v>0.82111312269003245</v>
      </c>
      <c r="BK13" s="69">
        <v>0.85135532544362846</v>
      </c>
      <c r="BL13" s="69">
        <v>0.92095708135525411</v>
      </c>
      <c r="BM13" s="69">
        <v>0.88159707757012462</v>
      </c>
      <c r="BN13" s="69">
        <v>0.93469416585347875</v>
      </c>
      <c r="BO13" s="70">
        <v>0.98627627633354409</v>
      </c>
      <c r="BP13" s="71" t="s">
        <v>38</v>
      </c>
      <c r="BQ13" s="71">
        <v>0.95481489162381916</v>
      </c>
      <c r="BR13" s="71">
        <v>0.97552032399221966</v>
      </c>
      <c r="BS13" s="71" t="s">
        <v>38</v>
      </c>
      <c r="BT13" s="69">
        <v>0.92798357680957533</v>
      </c>
      <c r="BV13" s="72">
        <v>0.44436057182632849</v>
      </c>
      <c r="BW13" s="72">
        <v>0.53805996671234269</v>
      </c>
      <c r="BX13" s="72">
        <v>0.67325130503152086</v>
      </c>
      <c r="BY13" s="72">
        <v>0.74511857323224884</v>
      </c>
      <c r="BZ13" s="72">
        <v>0.85047697959492097</v>
      </c>
      <c r="CA13" s="72">
        <v>0.83340465018144083</v>
      </c>
      <c r="CB13" s="72">
        <v>0.90057635891951315</v>
      </c>
      <c r="CC13" s="72">
        <v>0.95430756015758511</v>
      </c>
      <c r="CD13" s="72">
        <v>0.97703220125745738</v>
      </c>
      <c r="CE13" s="72">
        <v>0.93914307372154726</v>
      </c>
      <c r="CF13" s="72">
        <v>0.96392290792803725</v>
      </c>
      <c r="CG13" s="73" t="s">
        <v>38</v>
      </c>
      <c r="CH13" s="72">
        <v>0.91050186043954029</v>
      </c>
    </row>
    <row r="14" spans="1:86" s="84" customFormat="1" x14ac:dyDescent="0.25">
      <c r="A14" s="80"/>
      <c r="B14" s="62"/>
      <c r="C14" s="62"/>
      <c r="D14" s="81"/>
      <c r="E14" s="81"/>
      <c r="F14" s="81"/>
      <c r="G14" s="22"/>
      <c r="H14" s="22"/>
      <c r="I14" s="22"/>
      <c r="J14" s="22"/>
      <c r="K14" s="22"/>
      <c r="L14" s="22"/>
      <c r="M14" s="22"/>
      <c r="N14" s="22"/>
      <c r="O14" s="22"/>
      <c r="P14" s="22"/>
      <c r="Q14" s="22"/>
      <c r="R14" s="22"/>
      <c r="S14" s="22"/>
      <c r="T14" s="22"/>
      <c r="U14" s="23"/>
      <c r="V14" s="81"/>
      <c r="W14" s="81"/>
      <c r="X14" s="81"/>
      <c r="Y14" s="22"/>
      <c r="Z14" s="22"/>
      <c r="AA14" s="22"/>
      <c r="AB14" s="22"/>
      <c r="AC14" s="22"/>
      <c r="AD14" s="22"/>
      <c r="AE14" s="22"/>
      <c r="AF14" s="22"/>
      <c r="AG14" s="22"/>
      <c r="AH14" s="22"/>
      <c r="AI14" s="22"/>
      <c r="AJ14" s="22"/>
      <c r="AK14" s="22"/>
      <c r="AL14" s="22"/>
      <c r="AM14" s="23"/>
      <c r="AN14" s="22"/>
      <c r="AO14" s="22"/>
      <c r="AP14" s="22"/>
      <c r="AQ14" s="22"/>
      <c r="AR14" s="22"/>
      <c r="AS14" s="22"/>
      <c r="AT14" s="22"/>
      <c r="AU14" s="22"/>
      <c r="AV14" s="22"/>
      <c r="AW14" s="22"/>
      <c r="AX14" s="22"/>
      <c r="AY14" s="22"/>
      <c r="AZ14" s="22"/>
      <c r="BA14" s="22"/>
      <c r="BB14" s="22"/>
      <c r="BC14" s="22"/>
      <c r="BD14" s="22"/>
      <c r="BE14" s="82"/>
      <c r="BF14" s="22"/>
      <c r="BG14" s="83"/>
      <c r="BH14" s="63"/>
      <c r="BI14" s="63"/>
      <c r="BJ14" s="63"/>
      <c r="BK14" s="63"/>
      <c r="BL14" s="63"/>
      <c r="BM14" s="63"/>
      <c r="BN14" s="63"/>
      <c r="BO14" s="63"/>
      <c r="BP14" s="63"/>
      <c r="BQ14" s="63"/>
      <c r="BR14" s="63"/>
      <c r="BS14" s="63"/>
      <c r="BT14" s="63"/>
      <c r="BV14" s="64"/>
      <c r="BW14" s="64"/>
      <c r="BX14" s="64"/>
      <c r="BY14" s="64"/>
      <c r="BZ14" s="64"/>
      <c r="CA14" s="64"/>
      <c r="CB14" s="64"/>
      <c r="CC14" s="64"/>
      <c r="CD14" s="64"/>
      <c r="CE14" s="64"/>
      <c r="CF14" s="64"/>
      <c r="CG14" s="65"/>
      <c r="CH14" s="64"/>
    </row>
    <row r="15" spans="1:86" s="90" customFormat="1" x14ac:dyDescent="0.25">
      <c r="B15" s="91"/>
      <c r="C15" s="91" t="s">
        <v>72</v>
      </c>
      <c r="D15" s="92">
        <f>SUM('Population 2020'!E3:E20)</f>
        <v>12093288</v>
      </c>
      <c r="E15" s="92">
        <f>SUM('Population 2020'!E21:E27)</f>
        <v>4709589</v>
      </c>
      <c r="F15" s="92">
        <f>SUM('Population 2020'!E28:E32)</f>
        <v>3771493</v>
      </c>
      <c r="G15" s="92">
        <f>SUM('Population 2020'!E33:E37)</f>
        <v>3824652</v>
      </c>
      <c r="H15" s="92">
        <f>SUM('Population 2020'!E38:E42)</f>
        <v>3738209</v>
      </c>
      <c r="I15" s="92">
        <f>SUM('Population 2020'!E43:E47)</f>
        <v>3476303</v>
      </c>
      <c r="J15" s="92">
        <f>SUM('Population 2020'!E48:E52)</f>
        <v>3638639</v>
      </c>
      <c r="K15" s="92">
        <f>SUM('Population 2020'!E53:E57)</f>
        <v>3875351</v>
      </c>
      <c r="L15" s="92">
        <f>SUM('Population 2020'!E58:E62)</f>
        <v>3761782</v>
      </c>
      <c r="M15" s="92">
        <f>SUM('Population 2020'!E63:E67)</f>
        <v>3196813</v>
      </c>
      <c r="N15" s="92">
        <f>SUM('Population 2020'!E68:E72)</f>
        <v>2784300</v>
      </c>
      <c r="O15" s="92">
        <f>SUM('Population 2020'!E73:E77)</f>
        <v>2814128</v>
      </c>
      <c r="P15" s="92">
        <f>SUM('Population 2020'!E78:E82)</f>
        <v>2009992</v>
      </c>
      <c r="Q15" s="92">
        <f>SUM('Population 2020'!E83:E103)</f>
        <v>2851283.9031750546</v>
      </c>
      <c r="R15" s="92">
        <f>SUM(D15:Q15)</f>
        <v>56545822.903175056</v>
      </c>
      <c r="S15" s="92"/>
      <c r="T15" s="92"/>
      <c r="U15" s="93"/>
      <c r="V15" s="92">
        <f>D15</f>
        <v>12093288</v>
      </c>
      <c r="W15" s="92">
        <f t="shared" ref="W15:W16" si="1">E15</f>
        <v>4709589</v>
      </c>
      <c r="X15" s="92">
        <f t="shared" ref="X15:X16" si="2">F15</f>
        <v>3771493</v>
      </c>
      <c r="Y15" s="92">
        <f t="shared" ref="Y15:Y16" si="3">G15</f>
        <v>3824652</v>
      </c>
      <c r="Z15" s="92">
        <f t="shared" ref="Z15:Z16" si="4">H15</f>
        <v>3738209</v>
      </c>
      <c r="AA15" s="92">
        <f t="shared" ref="AA15:AA16" si="5">I15</f>
        <v>3476303</v>
      </c>
      <c r="AB15" s="92">
        <f t="shared" ref="AB15:AB16" si="6">J15</f>
        <v>3638639</v>
      </c>
      <c r="AC15" s="92">
        <f t="shared" ref="AC15:AC16" si="7">K15</f>
        <v>3875351</v>
      </c>
      <c r="AD15" s="92">
        <f t="shared" ref="AD15:AD16" si="8">L15</f>
        <v>3761782</v>
      </c>
      <c r="AE15" s="92">
        <f t="shared" ref="AE15:AE16" si="9">M15</f>
        <v>3196813</v>
      </c>
      <c r="AF15" s="92">
        <f t="shared" ref="AF15:AF16" si="10">N15</f>
        <v>2784300</v>
      </c>
      <c r="AG15" s="92">
        <f t="shared" ref="AG15:AG16" si="11">O15</f>
        <v>2814128</v>
      </c>
      <c r="AH15" s="92">
        <f t="shared" ref="AH15:AH16" si="12">P15</f>
        <v>2009992</v>
      </c>
      <c r="AI15" s="92">
        <f t="shared" ref="AI15:AI16" si="13">Q15</f>
        <v>2851283.9031750546</v>
      </c>
      <c r="AJ15" s="92">
        <f t="shared" ref="AJ15:AJ16" si="14">R15</f>
        <v>56545822.903175056</v>
      </c>
      <c r="AK15" s="92"/>
      <c r="AL15" s="92"/>
      <c r="AM15" s="93"/>
      <c r="AN15" s="92">
        <f>D15</f>
        <v>12093288</v>
      </c>
      <c r="AO15" s="92">
        <f t="shared" ref="AO15:AO16" si="15">E15</f>
        <v>4709589</v>
      </c>
      <c r="AP15" s="92">
        <f t="shared" ref="AP15:AP16" si="16">F15</f>
        <v>3771493</v>
      </c>
      <c r="AQ15" s="92">
        <f t="shared" ref="AQ15:AQ16" si="17">G15</f>
        <v>3824652</v>
      </c>
      <c r="AR15" s="92">
        <f t="shared" ref="AR15:AR16" si="18">H15</f>
        <v>3738209</v>
      </c>
      <c r="AS15" s="92">
        <f t="shared" ref="AS15:AS16" si="19">I15</f>
        <v>3476303</v>
      </c>
      <c r="AT15" s="92">
        <f t="shared" ref="AT15:AT16" si="20">J15</f>
        <v>3638639</v>
      </c>
      <c r="AU15" s="92">
        <f t="shared" ref="AU15:AU16" si="21">K15</f>
        <v>3875351</v>
      </c>
      <c r="AV15" s="92">
        <f t="shared" ref="AV15:AV16" si="22">L15</f>
        <v>3761782</v>
      </c>
      <c r="AW15" s="92">
        <f t="shared" ref="AW15:AW16" si="23">M15</f>
        <v>3196813</v>
      </c>
      <c r="AX15" s="92">
        <f t="shared" ref="AX15:AX16" si="24">N15</f>
        <v>2784300</v>
      </c>
      <c r="AY15" s="92">
        <f t="shared" ref="AY15:AY16" si="25">O15</f>
        <v>2814128</v>
      </c>
      <c r="AZ15" s="92">
        <f t="shared" ref="AZ15:AZ16" si="26">P15</f>
        <v>2009992</v>
      </c>
      <c r="BA15" s="92">
        <f t="shared" ref="BA15:BA16" si="27">Q15</f>
        <v>2851283.9031750546</v>
      </c>
      <c r="BB15" s="92">
        <f t="shared" ref="BB15:BB16" si="28">AJ15</f>
        <v>56545822.903175056</v>
      </c>
      <c r="BC15" s="92"/>
      <c r="BD15" s="92"/>
      <c r="BE15" s="94"/>
      <c r="BF15" s="92"/>
      <c r="BG15" s="95"/>
      <c r="BH15" s="96"/>
      <c r="BI15" s="96"/>
      <c r="BJ15" s="96"/>
      <c r="BK15" s="96"/>
      <c r="BL15" s="96"/>
      <c r="BM15" s="96"/>
      <c r="BN15" s="96"/>
      <c r="BO15" s="96"/>
      <c r="BP15" s="96"/>
      <c r="BQ15" s="96"/>
      <c r="BR15" s="96"/>
      <c r="BS15" s="96"/>
      <c r="BT15" s="96"/>
      <c r="BV15" s="97"/>
      <c r="BW15" s="97"/>
      <c r="BX15" s="97"/>
      <c r="BY15" s="97"/>
      <c r="BZ15" s="97"/>
      <c r="CA15" s="97"/>
      <c r="CB15" s="97"/>
      <c r="CC15" s="97"/>
      <c r="CD15" s="97"/>
      <c r="CE15" s="97"/>
      <c r="CF15" s="97"/>
      <c r="CG15" s="98"/>
      <c r="CH15" s="97"/>
    </row>
    <row r="16" spans="1:86" s="90" customFormat="1" x14ac:dyDescent="0.25">
      <c r="B16" s="91"/>
      <c r="C16" s="91" t="s">
        <v>76</v>
      </c>
      <c r="D16" s="92">
        <f>SUM('Population 2020'!F3:F20)</f>
        <v>108781473</v>
      </c>
      <c r="E16" s="92">
        <f>SUM('Population 2020'!F21:F27)</f>
        <v>101833071.5</v>
      </c>
      <c r="F16" s="92">
        <f>SUM('Population 2020'!F28:F32)</f>
        <v>103857979.5</v>
      </c>
      <c r="G16" s="92">
        <f>SUM('Population 2020'!F33:F37)</f>
        <v>124268119</v>
      </c>
      <c r="H16" s="92">
        <f>SUM('Population 2020'!F38:F42)</f>
        <v>140164701.5</v>
      </c>
      <c r="I16" s="92">
        <f>SUM('Population 2020'!F43:F47)</f>
        <v>147529787.5</v>
      </c>
      <c r="J16" s="92">
        <f>SUM('Population 2020'!F48:F52)</f>
        <v>173078948.5</v>
      </c>
      <c r="K16" s="92">
        <f>SUM('Population 2020'!F53:F57)</f>
        <v>203511582.5</v>
      </c>
      <c r="L16" s="92">
        <f>SUM('Population 2020'!F58:F62)</f>
        <v>216113888</v>
      </c>
      <c r="M16" s="92">
        <f>SUM('Population 2020'!F63:F67)</f>
        <v>199592648.5</v>
      </c>
      <c r="N16" s="92">
        <f>SUM('Population 2020'!F68:F72)</f>
        <v>187853569</v>
      </c>
      <c r="O16" s="92">
        <f>SUM('Population 2020'!F73:F77)</f>
        <v>203961346</v>
      </c>
      <c r="P16" s="92">
        <f>SUM('Population 2020'!F78:F82)</f>
        <v>155396794</v>
      </c>
      <c r="Q16" s="92">
        <f>SUM('Population 2020'!F83:F103)</f>
        <v>244750656.88774106</v>
      </c>
      <c r="R16" s="92">
        <f>SUM(D16:Q16)</f>
        <v>2310694565.3877411</v>
      </c>
      <c r="S16" s="92"/>
      <c r="T16" s="92"/>
      <c r="U16" s="93"/>
      <c r="V16" s="92">
        <f t="shared" ref="V16" si="29">D16</f>
        <v>108781473</v>
      </c>
      <c r="W16" s="92">
        <f t="shared" si="1"/>
        <v>101833071.5</v>
      </c>
      <c r="X16" s="92">
        <f t="shared" si="2"/>
        <v>103857979.5</v>
      </c>
      <c r="Y16" s="92">
        <f t="shared" si="3"/>
        <v>124268119</v>
      </c>
      <c r="Z16" s="92">
        <f t="shared" si="4"/>
        <v>140164701.5</v>
      </c>
      <c r="AA16" s="92">
        <f t="shared" si="5"/>
        <v>147529787.5</v>
      </c>
      <c r="AB16" s="92">
        <f t="shared" si="6"/>
        <v>173078948.5</v>
      </c>
      <c r="AC16" s="92">
        <f t="shared" si="7"/>
        <v>203511582.5</v>
      </c>
      <c r="AD16" s="92">
        <f t="shared" si="8"/>
        <v>216113888</v>
      </c>
      <c r="AE16" s="92">
        <f t="shared" si="9"/>
        <v>199592648.5</v>
      </c>
      <c r="AF16" s="92">
        <f t="shared" si="10"/>
        <v>187853569</v>
      </c>
      <c r="AG16" s="92">
        <f t="shared" si="11"/>
        <v>203961346</v>
      </c>
      <c r="AH16" s="92">
        <f t="shared" si="12"/>
        <v>155396794</v>
      </c>
      <c r="AI16" s="92">
        <f t="shared" si="13"/>
        <v>244750656.88774106</v>
      </c>
      <c r="AJ16" s="92">
        <f t="shared" si="14"/>
        <v>2310694565.3877411</v>
      </c>
      <c r="AK16" s="92"/>
      <c r="AL16" s="92"/>
      <c r="AM16" s="93"/>
      <c r="AN16" s="92">
        <f t="shared" ref="AN16" si="30">D16</f>
        <v>108781473</v>
      </c>
      <c r="AO16" s="92">
        <f t="shared" si="15"/>
        <v>101833071.5</v>
      </c>
      <c r="AP16" s="92">
        <f t="shared" si="16"/>
        <v>103857979.5</v>
      </c>
      <c r="AQ16" s="92">
        <f t="shared" si="17"/>
        <v>124268119</v>
      </c>
      <c r="AR16" s="92">
        <f t="shared" si="18"/>
        <v>140164701.5</v>
      </c>
      <c r="AS16" s="92">
        <f t="shared" si="19"/>
        <v>147529787.5</v>
      </c>
      <c r="AT16" s="92">
        <f t="shared" si="20"/>
        <v>173078948.5</v>
      </c>
      <c r="AU16" s="92">
        <f t="shared" si="21"/>
        <v>203511582.5</v>
      </c>
      <c r="AV16" s="92">
        <f t="shared" si="22"/>
        <v>216113888</v>
      </c>
      <c r="AW16" s="92">
        <f t="shared" si="23"/>
        <v>199592648.5</v>
      </c>
      <c r="AX16" s="92">
        <f t="shared" si="24"/>
        <v>187853569</v>
      </c>
      <c r="AY16" s="92">
        <f t="shared" si="25"/>
        <v>203961346</v>
      </c>
      <c r="AZ16" s="92">
        <f t="shared" si="26"/>
        <v>155396794</v>
      </c>
      <c r="BA16" s="92">
        <f t="shared" si="27"/>
        <v>244750656.88774106</v>
      </c>
      <c r="BB16" s="92">
        <f t="shared" si="28"/>
        <v>2310694565.3877411</v>
      </c>
      <c r="BC16" s="92"/>
      <c r="BD16" s="92"/>
      <c r="BE16" s="94"/>
      <c r="BF16" s="92"/>
      <c r="BG16" s="95"/>
      <c r="BH16" s="96"/>
      <c r="BI16" s="96"/>
      <c r="BJ16" s="96"/>
      <c r="BK16" s="96"/>
      <c r="BL16" s="96"/>
      <c r="BM16" s="96"/>
      <c r="BN16" s="96"/>
      <c r="BO16" s="96"/>
      <c r="BP16" s="96"/>
      <c r="BQ16" s="96"/>
      <c r="BR16" s="96"/>
      <c r="BS16" s="96"/>
      <c r="BT16" s="96"/>
      <c r="BV16" s="97"/>
      <c r="BW16" s="97"/>
      <c r="BX16" s="97"/>
      <c r="BY16" s="97"/>
      <c r="BZ16" s="97"/>
      <c r="CA16" s="97"/>
      <c r="CB16" s="97"/>
      <c r="CC16" s="97"/>
      <c r="CD16" s="97"/>
      <c r="CE16" s="97"/>
      <c r="CF16" s="97"/>
      <c r="CG16" s="98"/>
      <c r="CH16" s="97"/>
    </row>
    <row r="17" spans="1:86" s="90" customFormat="1" x14ac:dyDescent="0.25">
      <c r="B17" s="91"/>
      <c r="C17" s="91" t="s">
        <v>71</v>
      </c>
      <c r="D17" s="99">
        <f>D16/D15</f>
        <v>8.9951941109812328</v>
      </c>
      <c r="E17" s="99">
        <f>E16/E15</f>
        <v>21.622496464128822</v>
      </c>
      <c r="F17" s="99">
        <f t="shared" ref="F17:R17" si="31">F16/F15</f>
        <v>27.537630190484247</v>
      </c>
      <c r="G17" s="99">
        <f t="shared" si="31"/>
        <v>32.491353200238869</v>
      </c>
      <c r="H17" s="99">
        <f t="shared" si="31"/>
        <v>37.495148478857118</v>
      </c>
      <c r="I17" s="99">
        <f t="shared" si="31"/>
        <v>42.438702121190239</v>
      </c>
      <c r="J17" s="99">
        <f t="shared" si="31"/>
        <v>47.566947009582428</v>
      </c>
      <c r="K17" s="99">
        <f t="shared" si="31"/>
        <v>52.514361279791174</v>
      </c>
      <c r="L17" s="99">
        <f t="shared" si="31"/>
        <v>57.449870300830831</v>
      </c>
      <c r="M17" s="99">
        <f t="shared" si="31"/>
        <v>62.434883898432595</v>
      </c>
      <c r="N17" s="99">
        <f t="shared" si="31"/>
        <v>67.468867938081388</v>
      </c>
      <c r="O17" s="99">
        <f t="shared" si="31"/>
        <v>72.477636411705504</v>
      </c>
      <c r="P17" s="99">
        <f t="shared" si="31"/>
        <v>77.312145520977197</v>
      </c>
      <c r="Q17" s="99">
        <f t="shared" si="31"/>
        <v>85.83875376815277</v>
      </c>
      <c r="R17" s="99">
        <f t="shared" si="31"/>
        <v>40.864107139167572</v>
      </c>
      <c r="S17" s="92"/>
      <c r="T17" s="92"/>
      <c r="U17" s="93"/>
      <c r="V17" s="99">
        <f>V16/V15</f>
        <v>8.9951941109812328</v>
      </c>
      <c r="W17" s="99">
        <f>W16/W15</f>
        <v>21.622496464128822</v>
      </c>
      <c r="X17" s="99">
        <f t="shared" ref="X17" si="32">X16/X15</f>
        <v>27.537630190484247</v>
      </c>
      <c r="Y17" s="99">
        <f t="shared" ref="Y17" si="33">Y16/Y15</f>
        <v>32.491353200238869</v>
      </c>
      <c r="Z17" s="99">
        <f t="shared" ref="Z17" si="34">Z16/Z15</f>
        <v>37.495148478857118</v>
      </c>
      <c r="AA17" s="99">
        <f t="shared" ref="AA17" si="35">AA16/AA15</f>
        <v>42.438702121190239</v>
      </c>
      <c r="AB17" s="99">
        <f t="shared" ref="AB17" si="36">AB16/AB15</f>
        <v>47.566947009582428</v>
      </c>
      <c r="AC17" s="99">
        <f t="shared" ref="AC17" si="37">AC16/AC15</f>
        <v>52.514361279791174</v>
      </c>
      <c r="AD17" s="99">
        <f t="shared" ref="AD17" si="38">AD16/AD15</f>
        <v>57.449870300830831</v>
      </c>
      <c r="AE17" s="99">
        <f t="shared" ref="AE17" si="39">AE16/AE15</f>
        <v>62.434883898432595</v>
      </c>
      <c r="AF17" s="99">
        <f t="shared" ref="AF17" si="40">AF16/AF15</f>
        <v>67.468867938081388</v>
      </c>
      <c r="AG17" s="99">
        <f t="shared" ref="AG17" si="41">AG16/AG15</f>
        <v>72.477636411705504</v>
      </c>
      <c r="AH17" s="99">
        <f t="shared" ref="AH17" si="42">AH16/AH15</f>
        <v>77.312145520977197</v>
      </c>
      <c r="AI17" s="99">
        <f t="shared" ref="AI17" si="43">AI16/AI15</f>
        <v>85.83875376815277</v>
      </c>
      <c r="AJ17" s="99">
        <f t="shared" ref="AJ17" si="44">AJ16/AJ15</f>
        <v>40.864107139167572</v>
      </c>
      <c r="AK17" s="92"/>
      <c r="AL17" s="92"/>
      <c r="AM17" s="93"/>
      <c r="AN17" s="99">
        <f t="shared" ref="AN17:BB17" si="45">AN16/AN15</f>
        <v>8.9951941109812328</v>
      </c>
      <c r="AO17" s="99">
        <f t="shared" si="45"/>
        <v>21.622496464128822</v>
      </c>
      <c r="AP17" s="99">
        <f t="shared" si="45"/>
        <v>27.537630190484247</v>
      </c>
      <c r="AQ17" s="99">
        <f t="shared" si="45"/>
        <v>32.491353200238869</v>
      </c>
      <c r="AR17" s="99">
        <f t="shared" si="45"/>
        <v>37.495148478857118</v>
      </c>
      <c r="AS17" s="99">
        <f t="shared" si="45"/>
        <v>42.438702121190239</v>
      </c>
      <c r="AT17" s="99">
        <f t="shared" si="45"/>
        <v>47.566947009582428</v>
      </c>
      <c r="AU17" s="99">
        <f t="shared" si="45"/>
        <v>52.514361279791174</v>
      </c>
      <c r="AV17" s="99">
        <f t="shared" si="45"/>
        <v>57.449870300830831</v>
      </c>
      <c r="AW17" s="99">
        <f t="shared" si="45"/>
        <v>62.434883898432595</v>
      </c>
      <c r="AX17" s="99">
        <f t="shared" si="45"/>
        <v>67.468867938081388</v>
      </c>
      <c r="AY17" s="99">
        <f t="shared" si="45"/>
        <v>72.477636411705504</v>
      </c>
      <c r="AZ17" s="99">
        <f t="shared" si="45"/>
        <v>77.312145520977197</v>
      </c>
      <c r="BA17" s="99">
        <f t="shared" si="45"/>
        <v>85.83875376815277</v>
      </c>
      <c r="BB17" s="99">
        <f t="shared" si="45"/>
        <v>40.864107139167572</v>
      </c>
      <c r="BC17" s="92"/>
      <c r="BD17" s="92"/>
      <c r="BE17" s="94"/>
      <c r="BF17" s="92"/>
      <c r="BG17" s="95"/>
      <c r="BH17" s="96"/>
      <c r="BI17" s="96"/>
      <c r="BJ17" s="96"/>
      <c r="BK17" s="96"/>
      <c r="BL17" s="96"/>
      <c r="BM17" s="96"/>
      <c r="BN17" s="96"/>
      <c r="BO17" s="96"/>
      <c r="BP17" s="96"/>
      <c r="BQ17" s="96"/>
      <c r="BR17" s="96"/>
      <c r="BS17" s="96"/>
      <c r="BT17" s="96"/>
      <c r="BV17" s="97"/>
      <c r="BW17" s="97"/>
      <c r="BX17" s="97"/>
      <c r="BY17" s="97"/>
      <c r="BZ17" s="97"/>
      <c r="CA17" s="97"/>
      <c r="CB17" s="97"/>
      <c r="CC17" s="97"/>
      <c r="CD17" s="97"/>
      <c r="CE17" s="97"/>
      <c r="CF17" s="97"/>
      <c r="CG17" s="98"/>
      <c r="CH17" s="97"/>
    </row>
    <row r="18" spans="1:86" s="90" customFormat="1" x14ac:dyDescent="0.25">
      <c r="B18" s="91"/>
      <c r="C18" s="91" t="s">
        <v>77</v>
      </c>
      <c r="D18" s="99">
        <f>D13*D17</f>
        <v>102530307.82854415</v>
      </c>
      <c r="E18" s="99">
        <f t="shared" ref="E18:Q18" si="46">E13*E17</f>
        <v>28347936.141834985</v>
      </c>
      <c r="F18" s="99">
        <f t="shared" si="46"/>
        <v>26475311.030625936</v>
      </c>
      <c r="G18" s="99">
        <f t="shared" si="46"/>
        <v>22675422.976267904</v>
      </c>
      <c r="H18" s="99">
        <f t="shared" si="46"/>
        <v>20980522.816789936</v>
      </c>
      <c r="I18" s="99">
        <f t="shared" si="46"/>
        <v>14084641.337384859</v>
      </c>
      <c r="J18" s="99">
        <f t="shared" si="46"/>
        <v>17256812.705606408</v>
      </c>
      <c r="K18" s="99">
        <f t="shared" si="46"/>
        <v>11714378.570683017</v>
      </c>
      <c r="L18" s="99">
        <f t="shared" si="46"/>
        <v>8129501.3467893675</v>
      </c>
      <c r="M18" s="99">
        <f t="shared" si="46"/>
        <v>4482325.1848362731</v>
      </c>
      <c r="N18" s="99">
        <f t="shared" si="46"/>
        <v>7686795.5930535505</v>
      </c>
      <c r="O18" s="99">
        <f t="shared" si="46"/>
        <v>7453527.6509433826</v>
      </c>
      <c r="P18" s="99">
        <f t="shared" si="46"/>
        <v>2451800.0709067499</v>
      </c>
      <c r="Q18" s="99">
        <f t="shared" si="46"/>
        <v>18766746.747491054</v>
      </c>
      <c r="R18" s="103">
        <f>SUM(D18:Q18)/SUM(D13:Q13)</f>
        <v>17.731389275256461</v>
      </c>
      <c r="S18" s="92"/>
      <c r="T18" s="92"/>
      <c r="U18" s="93"/>
      <c r="V18" s="99">
        <f>V13*V17</f>
        <v>6251165.1714558527</v>
      </c>
      <c r="W18" s="99">
        <f t="shared" ref="W18" si="47">W13*W17</f>
        <v>73485135.358165011</v>
      </c>
      <c r="X18" s="99">
        <f t="shared" ref="X18" si="48">X13*X17</f>
        <v>77382668.469374076</v>
      </c>
      <c r="Y18" s="99">
        <f t="shared" ref="Y18" si="49">Y13*Y17</f>
        <v>101592696.02373208</v>
      </c>
      <c r="Z18" s="99">
        <f t="shared" ref="Z18" si="50">Z13*Z17</f>
        <v>119184178.68321005</v>
      </c>
      <c r="AA18" s="99">
        <f t="shared" ref="AA18" si="51">AA13*AA17</f>
        <v>133445146.16261514</v>
      </c>
      <c r="AB18" s="99">
        <f t="shared" ref="AB18" si="52">AB13*AB17</f>
        <v>155822135.7943936</v>
      </c>
      <c r="AC18" s="99">
        <f t="shared" ref="AC18" si="53">AC13*AC17</f>
        <v>191797203.929317</v>
      </c>
      <c r="AD18" s="99">
        <f t="shared" ref="AD18" si="54">AD13*AD17</f>
        <v>207984386.65321064</v>
      </c>
      <c r="AE18" s="99">
        <f t="shared" ref="AE18" si="55">AE13*AE17</f>
        <v>195110323.31516373</v>
      </c>
      <c r="AF18" s="99">
        <f t="shared" ref="AF18" si="56">AF13*AF17</f>
        <v>180166773.40694645</v>
      </c>
      <c r="AG18" s="99">
        <f t="shared" ref="AG18" si="57">AG13*AG17</f>
        <v>196507818.3490566</v>
      </c>
      <c r="AH18" s="99">
        <f t="shared" ref="AH18" si="58">AH13*AH17</f>
        <v>152944993.92909324</v>
      </c>
      <c r="AI18" s="99">
        <f t="shared" ref="AI18" si="59">AI13*AI17</f>
        <v>225983910.14025</v>
      </c>
      <c r="AJ18" s="103">
        <f>SUM(V18:AI18)/SUM(V13:AI13)</f>
        <v>50.416982158537948</v>
      </c>
      <c r="AK18" s="92"/>
      <c r="AL18" s="92"/>
      <c r="AM18" s="93"/>
      <c r="AN18" s="99">
        <f>AN13*AN17</f>
        <v>1259740.9544664777</v>
      </c>
      <c r="AO18" s="99">
        <f t="shared" ref="AO18" si="60">AO13*AO17</f>
        <v>45606364.144608691</v>
      </c>
      <c r="AP18" s="99">
        <f t="shared" ref="AP18" si="61">AP13*AP17</f>
        <v>56325083.264793813</v>
      </c>
      <c r="AQ18" s="99">
        <f t="shared" ref="AQ18" si="62">AQ13*AQ17</f>
        <v>83298407.112984389</v>
      </c>
      <c r="AR18" s="99">
        <f t="shared" ref="AR18" si="63">AR13*AR17</f>
        <v>104311728.03907138</v>
      </c>
      <c r="AS18" s="99">
        <f t="shared" ref="AS18" si="64">AS13*AS17</f>
        <v>123232696.88417192</v>
      </c>
      <c r="AT18" s="99">
        <f t="shared" ref="AT18" si="65">AT13*AT17</f>
        <v>147304132.32559961</v>
      </c>
      <c r="AU18" s="99">
        <f t="shared" ref="AU18" si="66">AU13*AU17</f>
        <v>184796304.36966291</v>
      </c>
      <c r="AV18" s="99">
        <f t="shared" ref="AV18" si="67">AV13*AV17</f>
        <v>201242874.17288935</v>
      </c>
      <c r="AW18" s="99">
        <f t="shared" ref="AW18" si="68">AW13*AW17</f>
        <v>189824710.91409022</v>
      </c>
      <c r="AX18" s="99">
        <f t="shared" ref="AX18" si="69">AX13*AX17</f>
        <v>177209612.92522034</v>
      </c>
      <c r="AY18" s="99">
        <f t="shared" ref="AY18" si="70">AY13*AY17</f>
        <v>194171646.69459811</v>
      </c>
      <c r="AZ18" s="99">
        <f t="shared" ref="AZ18" si="71">AZ13*AZ17</f>
        <v>151222711.26332244</v>
      </c>
      <c r="BA18" s="99">
        <f t="shared" ref="BA18" si="72">BA13*BA17</f>
        <v>221726737.14711845</v>
      </c>
      <c r="BB18" s="103">
        <f>SUM(AN18:BA18)/SUM(AN13:BA13)</f>
        <v>52.92960772241203</v>
      </c>
      <c r="BC18" s="99">
        <f>SUM(AN18:BA18)/SUM(AN13:BA13)</f>
        <v>52.92960772241203</v>
      </c>
      <c r="BD18" s="92"/>
      <c r="BE18" s="94"/>
      <c r="BF18" s="92"/>
      <c r="BG18" s="95"/>
      <c r="BH18" s="96"/>
      <c r="BI18" s="96"/>
      <c r="BJ18" s="96"/>
      <c r="BK18" s="96"/>
      <c r="BL18" s="96"/>
      <c r="BM18" s="96"/>
      <c r="BN18" s="96"/>
      <c r="BO18" s="96"/>
      <c r="BP18" s="96"/>
      <c r="BQ18" s="96"/>
      <c r="BR18" s="96"/>
      <c r="BS18" s="96"/>
      <c r="BT18" s="96"/>
      <c r="BV18" s="97"/>
      <c r="BW18" s="97"/>
      <c r="BX18" s="97"/>
      <c r="BY18" s="97"/>
      <c r="BZ18" s="97"/>
      <c r="CA18" s="97"/>
      <c r="CB18" s="97"/>
      <c r="CC18" s="97"/>
      <c r="CD18" s="97"/>
      <c r="CE18" s="97"/>
      <c r="CF18" s="97"/>
      <c r="CG18" s="98"/>
      <c r="CH18" s="97"/>
    </row>
    <row r="19" spans="1:86" s="122" customFormat="1" x14ac:dyDescent="0.25">
      <c r="B19" s="123"/>
      <c r="C19" s="123" t="s">
        <v>79</v>
      </c>
      <c r="D19" s="124">
        <f>AVERAGE('Population 2020'!B3:B20)</f>
        <v>29.113611111111101</v>
      </c>
      <c r="E19" s="124">
        <f>AVERAGE('Population 2020'!B21:B27)</f>
        <v>29.22</v>
      </c>
      <c r="F19" s="124">
        <f>AVERAGE('Population 2020'!B28:B32)</f>
        <v>40.088999999999999</v>
      </c>
      <c r="G19" s="124">
        <f>AVERAGE('Population 2020'!B33:B37)</f>
        <v>60.195000000000007</v>
      </c>
      <c r="H19" s="124">
        <f>AVERAGE('Population 2020'!B38:B42)</f>
        <v>91.529000000000011</v>
      </c>
      <c r="I19" s="124">
        <f>AVERAGE('Population 2020'!B43:B47)</f>
        <v>139.44199999999998</v>
      </c>
      <c r="J19" s="124">
        <f>AVERAGE('Population 2020'!B48:B52)</f>
        <v>203.15799999999999</v>
      </c>
      <c r="K19" s="124">
        <f>AVERAGE('Population 2020'!B53:B57)</f>
        <v>298.52700000000004</v>
      </c>
      <c r="L19" s="124">
        <f>AVERAGE('Population 2020'!B58:B62)</f>
        <v>466.59899999999999</v>
      </c>
      <c r="M19" s="124">
        <f>AVERAGE('Population 2020'!B63:B67)</f>
        <v>740.69500000000005</v>
      </c>
      <c r="N19" s="124">
        <f>AVERAGE('Population 2020'!B68:B72)</f>
        <v>1152.5409999999999</v>
      </c>
      <c r="O19" s="124">
        <f>AVERAGE('Population 2020'!B73:B77)</f>
        <v>1882.0450000000005</v>
      </c>
      <c r="P19" s="124">
        <f>AVERAGE('Population 2020'!B78:B82)</f>
        <v>3253.2620000000002</v>
      </c>
      <c r="Q19" s="124">
        <f>AVERAGE('Population 2020'!B83:B103)</f>
        <v>17029.282857142858</v>
      </c>
      <c r="R19" s="124"/>
      <c r="S19" s="124"/>
      <c r="T19" s="124"/>
      <c r="U19" s="125"/>
      <c r="V19" s="124"/>
      <c r="W19" s="124"/>
      <c r="X19" s="124"/>
      <c r="Y19" s="124"/>
      <c r="Z19" s="124"/>
      <c r="AA19" s="124"/>
      <c r="AB19" s="124"/>
      <c r="AC19" s="124"/>
      <c r="AD19" s="124"/>
      <c r="AE19" s="124"/>
      <c r="AF19" s="124"/>
      <c r="AG19" s="124"/>
      <c r="AH19" s="124"/>
      <c r="AI19" s="124"/>
      <c r="AJ19" s="124"/>
      <c r="AK19" s="124"/>
      <c r="AL19" s="124"/>
      <c r="AM19" s="125"/>
      <c r="AN19" s="124"/>
      <c r="AO19" s="124"/>
      <c r="AP19" s="124"/>
      <c r="AQ19" s="124"/>
      <c r="AR19" s="124"/>
      <c r="AS19" s="124"/>
      <c r="AT19" s="124"/>
      <c r="AU19" s="124"/>
      <c r="AV19" s="124"/>
      <c r="AW19" s="124"/>
      <c r="AX19" s="124"/>
      <c r="AY19" s="124"/>
      <c r="AZ19" s="124"/>
      <c r="BA19" s="124"/>
      <c r="BB19" s="124"/>
      <c r="BC19" s="124"/>
      <c r="BD19" s="124"/>
      <c r="BE19" s="126"/>
      <c r="BF19" s="124"/>
      <c r="BG19" s="127"/>
      <c r="BH19" s="128"/>
      <c r="BI19" s="128"/>
      <c r="BJ19" s="128"/>
      <c r="BK19" s="128"/>
      <c r="BL19" s="128"/>
      <c r="BM19" s="128"/>
      <c r="BN19" s="128"/>
      <c r="BO19" s="128"/>
      <c r="BP19" s="128"/>
      <c r="BQ19" s="128"/>
      <c r="BR19" s="128"/>
      <c r="BS19" s="128"/>
      <c r="BT19" s="128"/>
      <c r="BV19" s="129"/>
      <c r="BW19" s="129"/>
      <c r="BX19" s="129"/>
      <c r="BY19" s="129"/>
      <c r="BZ19" s="129"/>
      <c r="CA19" s="129"/>
      <c r="CB19" s="129"/>
      <c r="CC19" s="129"/>
      <c r="CD19" s="129"/>
      <c r="CE19" s="129"/>
      <c r="CF19" s="129"/>
      <c r="CG19" s="130"/>
      <c r="CH19" s="129"/>
    </row>
    <row r="20" spans="1:86" s="84" customFormat="1" x14ac:dyDescent="0.25">
      <c r="A20" s="80"/>
      <c r="B20" s="62"/>
      <c r="C20" s="62"/>
      <c r="D20" s="22"/>
      <c r="E20" s="22"/>
      <c r="F20" s="22"/>
      <c r="G20" s="22"/>
      <c r="H20" s="22"/>
      <c r="I20" s="22"/>
      <c r="J20" s="22"/>
      <c r="K20" s="22"/>
      <c r="L20" s="22"/>
      <c r="M20" s="22"/>
      <c r="N20" s="22"/>
      <c r="O20" s="22"/>
      <c r="P20" s="22"/>
      <c r="Q20" s="22"/>
      <c r="R20" s="22"/>
      <c r="S20" s="22"/>
      <c r="T20" s="22"/>
      <c r="U20" s="23"/>
      <c r="V20" s="22"/>
      <c r="W20" s="22"/>
      <c r="X20" s="22"/>
      <c r="Y20" s="22"/>
      <c r="Z20" s="22"/>
      <c r="AA20" s="22"/>
      <c r="AB20" s="22"/>
      <c r="AC20" s="22"/>
      <c r="AD20" s="22"/>
      <c r="AE20" s="22"/>
      <c r="AF20" s="22"/>
      <c r="AG20" s="22"/>
      <c r="AH20" s="22"/>
      <c r="AI20" s="22"/>
      <c r="AJ20" s="22"/>
      <c r="AK20" s="22"/>
      <c r="AL20" s="22"/>
      <c r="AM20" s="23"/>
      <c r="AN20" s="22"/>
      <c r="AO20" s="22"/>
      <c r="AP20" s="22"/>
      <c r="AQ20" s="22"/>
      <c r="AR20" s="22"/>
      <c r="AS20" s="22"/>
      <c r="AT20" s="22"/>
      <c r="AU20" s="22"/>
      <c r="AV20" s="22"/>
      <c r="AW20" s="22"/>
      <c r="AX20" s="22"/>
      <c r="AY20" s="22"/>
      <c r="AZ20" s="22"/>
      <c r="BA20" s="22"/>
      <c r="BB20" s="22"/>
      <c r="BC20" s="22"/>
      <c r="BD20" s="22"/>
      <c r="BE20" s="82"/>
      <c r="BF20" s="22"/>
      <c r="BG20" s="83"/>
      <c r="BH20" s="63"/>
      <c r="BI20" s="63"/>
      <c r="BJ20" s="63"/>
      <c r="BK20" s="63"/>
      <c r="BL20" s="63"/>
      <c r="BM20" s="63"/>
      <c r="BN20" s="63"/>
      <c r="BO20" s="63"/>
      <c r="BP20" s="63"/>
      <c r="BQ20" s="63"/>
      <c r="BR20" s="63"/>
      <c r="BS20" s="63"/>
      <c r="BT20" s="63"/>
      <c r="BV20" s="64"/>
      <c r="BW20" s="64"/>
      <c r="BX20" s="64"/>
      <c r="BY20" s="64"/>
      <c r="BZ20" s="64"/>
      <c r="CA20" s="64"/>
      <c r="CB20" s="64"/>
      <c r="CC20" s="64"/>
      <c r="CD20" s="64"/>
      <c r="CE20" s="64"/>
      <c r="CF20" s="64"/>
      <c r="CG20" s="65"/>
      <c r="CH20" s="64"/>
    </row>
    <row r="21" spans="1:86" s="84" customFormat="1" x14ac:dyDescent="0.25">
      <c r="A21" s="80"/>
      <c r="B21" s="62"/>
      <c r="C21" s="62"/>
      <c r="D21" s="22"/>
      <c r="E21" s="22"/>
      <c r="F21" s="22"/>
      <c r="G21" s="22"/>
      <c r="H21" s="22"/>
      <c r="I21" s="22"/>
      <c r="J21" s="22"/>
      <c r="K21" s="22"/>
      <c r="L21" s="22"/>
      <c r="M21" s="22"/>
      <c r="N21" s="22"/>
      <c r="O21" s="22"/>
      <c r="P21" s="22"/>
      <c r="Q21" s="22"/>
      <c r="R21" s="22"/>
      <c r="S21" s="22"/>
      <c r="T21" s="22"/>
      <c r="U21" s="23"/>
      <c r="V21" s="22"/>
      <c r="W21" s="22"/>
      <c r="X21" s="22"/>
      <c r="Y21" s="22"/>
      <c r="Z21" s="22"/>
      <c r="AA21" s="22"/>
      <c r="AB21" s="22"/>
      <c r="AC21" s="22"/>
      <c r="AD21" s="22"/>
      <c r="AE21" s="22"/>
      <c r="AF21" s="22"/>
      <c r="AG21" s="22"/>
      <c r="AH21" s="22"/>
      <c r="AI21" s="22"/>
      <c r="AJ21" s="22"/>
      <c r="AK21" s="22"/>
      <c r="AL21" s="22"/>
      <c r="AM21" s="23"/>
      <c r="AN21" s="22"/>
      <c r="AO21" s="22"/>
      <c r="AP21" s="22"/>
      <c r="AQ21" s="22"/>
      <c r="AR21" s="22"/>
      <c r="AS21" s="22"/>
      <c r="AT21" s="22"/>
      <c r="AU21" s="22"/>
      <c r="AV21" s="22"/>
      <c r="AW21" s="22"/>
      <c r="AX21" s="22"/>
      <c r="AY21" s="22"/>
      <c r="AZ21" s="22"/>
      <c r="BA21" s="22"/>
      <c r="BB21" s="22"/>
      <c r="BC21" s="22"/>
      <c r="BD21" s="22"/>
      <c r="BE21" s="82"/>
      <c r="BF21" s="22"/>
      <c r="BG21" s="83"/>
      <c r="BH21" s="63"/>
      <c r="BI21" s="63"/>
      <c r="BJ21" s="63"/>
      <c r="BK21" s="63"/>
      <c r="BL21" s="63"/>
      <c r="BM21" s="63"/>
      <c r="BN21" s="63"/>
      <c r="BO21" s="63"/>
      <c r="BP21" s="63"/>
      <c r="BQ21" s="63"/>
      <c r="BR21" s="63"/>
      <c r="BS21" s="63"/>
      <c r="BT21" s="63"/>
      <c r="BV21" s="64"/>
      <c r="BW21" s="64"/>
      <c r="BX21" s="64"/>
      <c r="BY21" s="64"/>
      <c r="BZ21" s="64"/>
      <c r="CA21" s="64"/>
      <c r="CB21" s="64"/>
      <c r="CC21" s="64"/>
      <c r="CD21" s="64"/>
      <c r="CE21" s="64"/>
      <c r="CF21" s="64"/>
      <c r="CG21" s="65"/>
      <c r="CH21" s="64"/>
    </row>
    <row r="22" spans="1:86" s="84" customFormat="1" ht="6" customHeight="1" x14ac:dyDescent="0.25">
      <c r="A22" s="80"/>
      <c r="B22" s="85"/>
      <c r="C22" s="85"/>
      <c r="D22" s="22"/>
      <c r="E22" s="22"/>
      <c r="F22" s="22"/>
      <c r="G22" s="22"/>
      <c r="H22" s="22"/>
      <c r="I22" s="22"/>
      <c r="J22" s="22"/>
      <c r="K22" s="22"/>
      <c r="L22" s="22"/>
      <c r="M22" s="22"/>
      <c r="N22" s="22"/>
      <c r="O22" s="22"/>
      <c r="P22" s="22"/>
      <c r="Q22" s="23"/>
      <c r="R22" s="23"/>
      <c r="S22" s="23"/>
      <c r="T22" s="23"/>
      <c r="U22" s="23"/>
      <c r="V22" s="22"/>
      <c r="W22" s="22"/>
      <c r="X22" s="22"/>
      <c r="Y22" s="22"/>
      <c r="Z22" s="22"/>
      <c r="AA22" s="22"/>
      <c r="AB22" s="22"/>
      <c r="AC22" s="22"/>
      <c r="AD22" s="22"/>
      <c r="AE22" s="22"/>
      <c r="AF22" s="22"/>
      <c r="AG22" s="22"/>
      <c r="AH22" s="22"/>
      <c r="AI22" s="23"/>
      <c r="AJ22" s="23"/>
      <c r="AK22" s="23"/>
      <c r="AL22" s="23"/>
      <c r="AM22" s="23"/>
      <c r="AN22" s="22"/>
      <c r="AO22" s="22"/>
      <c r="AP22" s="22"/>
      <c r="AQ22" s="22"/>
      <c r="AR22" s="22"/>
      <c r="AS22" s="22"/>
      <c r="AT22" s="22"/>
      <c r="AU22" s="22"/>
      <c r="AV22" s="22"/>
      <c r="AW22" s="22"/>
      <c r="AX22" s="22"/>
      <c r="AY22" s="22"/>
      <c r="AZ22" s="22"/>
      <c r="BA22" s="23"/>
      <c r="BB22" s="23"/>
      <c r="BC22" s="23"/>
      <c r="BD22" s="23"/>
      <c r="BE22" s="82"/>
      <c r="BF22" s="82"/>
      <c r="BG22" s="86"/>
      <c r="BH22" s="86"/>
      <c r="BI22" s="86"/>
      <c r="BJ22" s="86"/>
      <c r="BK22" s="86"/>
      <c r="BL22" s="86"/>
      <c r="BM22" s="86"/>
      <c r="BN22" s="86"/>
      <c r="BO22" s="63"/>
      <c r="BP22" s="87"/>
      <c r="BQ22" s="87"/>
      <c r="BR22" s="87"/>
      <c r="BS22" s="87"/>
      <c r="BT22" s="88"/>
      <c r="BV22" s="89"/>
      <c r="BW22" s="89"/>
      <c r="BX22" s="89"/>
      <c r="BY22" s="89"/>
      <c r="BZ22" s="89"/>
      <c r="CA22" s="89"/>
      <c r="CB22" s="89"/>
      <c r="CC22" s="89"/>
      <c r="CD22" s="89"/>
    </row>
    <row r="23" spans="1:86" x14ac:dyDescent="0.25">
      <c r="A23" s="21"/>
      <c r="B23" s="74" t="s">
        <v>39</v>
      </c>
      <c r="C23" s="74" t="s">
        <v>40</v>
      </c>
      <c r="D23" s="75">
        <v>89993</v>
      </c>
      <c r="E23" s="75">
        <v>379470</v>
      </c>
      <c r="F23" s="75">
        <v>305052</v>
      </c>
      <c r="G23" s="75">
        <v>348265</v>
      </c>
      <c r="H23" s="75">
        <v>366965</v>
      </c>
      <c r="I23" s="75">
        <v>376838</v>
      </c>
      <c r="J23" s="75">
        <v>394856</v>
      </c>
      <c r="K23" s="75">
        <v>436726</v>
      </c>
      <c r="L23" s="75">
        <v>431104</v>
      </c>
      <c r="M23" s="75">
        <v>371230</v>
      </c>
      <c r="N23" s="75">
        <v>321999</v>
      </c>
      <c r="O23" s="75">
        <v>339185</v>
      </c>
      <c r="P23" s="75">
        <v>248559</v>
      </c>
      <c r="Q23" s="75">
        <v>333242</v>
      </c>
      <c r="R23" s="22"/>
      <c r="S23" s="22"/>
      <c r="T23" s="76">
        <v>4743484</v>
      </c>
      <c r="U23" s="27"/>
      <c r="V23" s="75">
        <v>89993</v>
      </c>
      <c r="W23" s="75">
        <v>379470</v>
      </c>
      <c r="X23" s="75">
        <v>305052</v>
      </c>
      <c r="Y23" s="75">
        <v>348265</v>
      </c>
      <c r="Z23" s="75">
        <v>366965</v>
      </c>
      <c r="AA23" s="75">
        <v>376838</v>
      </c>
      <c r="AB23" s="75">
        <v>394856</v>
      </c>
      <c r="AC23" s="75">
        <v>436726</v>
      </c>
      <c r="AD23" s="75">
        <v>431104</v>
      </c>
      <c r="AE23" s="75">
        <v>371230</v>
      </c>
      <c r="AF23" s="75">
        <v>321999</v>
      </c>
      <c r="AG23" s="75">
        <v>339185</v>
      </c>
      <c r="AH23" s="75">
        <v>248559</v>
      </c>
      <c r="AI23" s="75">
        <v>333242</v>
      </c>
      <c r="AJ23" s="22"/>
      <c r="AK23" s="22"/>
      <c r="AL23" s="76">
        <f t="shared" ref="AL23:AL29" si="73">SUM(V23:AI23)</f>
        <v>4743484</v>
      </c>
      <c r="AM23" s="27"/>
      <c r="AN23" s="75">
        <v>15232</v>
      </c>
      <c r="AO23" s="75">
        <v>227123</v>
      </c>
      <c r="AP23" s="75">
        <v>217030</v>
      </c>
      <c r="AQ23" s="75">
        <v>287418</v>
      </c>
      <c r="AR23" s="75">
        <v>324345</v>
      </c>
      <c r="AS23" s="75">
        <v>351114</v>
      </c>
      <c r="AT23" s="75">
        <v>375928</v>
      </c>
      <c r="AU23" s="75">
        <v>423145</v>
      </c>
      <c r="AV23" s="75">
        <v>419979</v>
      </c>
      <c r="AW23" s="75">
        <v>362095</v>
      </c>
      <c r="AX23" s="75">
        <v>317432</v>
      </c>
      <c r="AY23" s="75">
        <v>335571</v>
      </c>
      <c r="AZ23" s="75">
        <v>246231</v>
      </c>
      <c r="BA23" s="75">
        <v>328749</v>
      </c>
      <c r="BB23" s="22"/>
      <c r="BC23" s="22"/>
      <c r="BD23" s="76">
        <f t="shared" ref="BD23:BD29" si="74">SUM(AN23:BA23)</f>
        <v>4231392</v>
      </c>
      <c r="BE23" s="24"/>
      <c r="BF23" s="75">
        <v>8974876</v>
      </c>
      <c r="BG23" s="13"/>
      <c r="BH23" s="77">
        <v>0.78495173044343458</v>
      </c>
      <c r="BI23" s="77">
        <v>0.78645770223341693</v>
      </c>
      <c r="BJ23" s="77">
        <v>0.8362126301686279</v>
      </c>
      <c r="BK23" s="77">
        <v>0.85970682841004664</v>
      </c>
      <c r="BL23" s="77">
        <v>0.92908089930301307</v>
      </c>
      <c r="BM23" s="77">
        <v>0.89770603614868705</v>
      </c>
      <c r="BN23" s="77">
        <v>0.94094606095209365</v>
      </c>
      <c r="BO23" s="78">
        <v>0.99560975046477518</v>
      </c>
      <c r="BP23" s="78" t="s">
        <v>38</v>
      </c>
      <c r="BQ23" s="78">
        <v>0.95284582196523582</v>
      </c>
      <c r="BR23" s="78">
        <v>0.97515431521992257</v>
      </c>
      <c r="BS23" s="78" t="s">
        <v>38</v>
      </c>
      <c r="BT23" s="78">
        <v>0.93070838872565997</v>
      </c>
      <c r="BV23" s="79">
        <v>0.46981472019791864</v>
      </c>
      <c r="BW23" s="79">
        <v>0.55952727769599442</v>
      </c>
      <c r="BX23" s="79">
        <v>0.69011402735792204</v>
      </c>
      <c r="BY23" s="79">
        <v>0.75985887280982267</v>
      </c>
      <c r="BZ23" s="79">
        <v>0.86565927766806461</v>
      </c>
      <c r="CA23" s="79">
        <v>0.85467318404001369</v>
      </c>
      <c r="CB23" s="79">
        <v>0.9116851778038717</v>
      </c>
      <c r="CC23" s="79">
        <v>0.96991720649877022</v>
      </c>
      <c r="CD23" s="79">
        <v>0.98112507146515071</v>
      </c>
      <c r="CE23" s="79">
        <v>0.93933134872489898</v>
      </c>
      <c r="CF23" s="79">
        <v>0.96476409249425721</v>
      </c>
      <c r="CG23" s="79" t="s">
        <v>38</v>
      </c>
      <c r="CH23" s="79">
        <v>0.91815993207690505</v>
      </c>
    </row>
    <row r="24" spans="1:86" x14ac:dyDescent="0.25">
      <c r="A24" s="21"/>
      <c r="B24" s="28" t="s">
        <v>41</v>
      </c>
      <c r="C24" s="28" t="s">
        <v>42</v>
      </c>
      <c r="D24" s="29">
        <v>84639</v>
      </c>
      <c r="E24" s="29">
        <v>504311</v>
      </c>
      <c r="F24" s="29">
        <v>581357</v>
      </c>
      <c r="G24" s="29">
        <v>624243</v>
      </c>
      <c r="H24" s="29">
        <v>594367</v>
      </c>
      <c r="I24" s="29">
        <v>563467</v>
      </c>
      <c r="J24" s="29">
        <v>517842</v>
      </c>
      <c r="K24" s="29">
        <v>508326</v>
      </c>
      <c r="L24" s="29">
        <v>464148</v>
      </c>
      <c r="M24" s="29">
        <v>372625</v>
      </c>
      <c r="N24" s="29">
        <v>285495</v>
      </c>
      <c r="O24" s="29">
        <v>252597</v>
      </c>
      <c r="P24" s="29">
        <v>177783</v>
      </c>
      <c r="Q24" s="29">
        <v>251917</v>
      </c>
      <c r="R24" s="22"/>
      <c r="S24" s="22"/>
      <c r="T24" s="30">
        <v>5783117</v>
      </c>
      <c r="U24" s="27"/>
      <c r="V24" s="29">
        <v>84639</v>
      </c>
      <c r="W24" s="29">
        <v>504311</v>
      </c>
      <c r="X24" s="29">
        <v>581357</v>
      </c>
      <c r="Y24" s="29">
        <v>624243</v>
      </c>
      <c r="Z24" s="29">
        <v>594367</v>
      </c>
      <c r="AA24" s="29">
        <v>563467</v>
      </c>
      <c r="AB24" s="29">
        <v>517842</v>
      </c>
      <c r="AC24" s="29">
        <v>508326</v>
      </c>
      <c r="AD24" s="29">
        <v>464148</v>
      </c>
      <c r="AE24" s="29">
        <v>372625</v>
      </c>
      <c r="AF24" s="29">
        <v>285495</v>
      </c>
      <c r="AG24" s="29">
        <v>252597</v>
      </c>
      <c r="AH24" s="29">
        <v>177783</v>
      </c>
      <c r="AI24" s="29">
        <v>251917</v>
      </c>
      <c r="AJ24" s="22"/>
      <c r="AK24" s="22"/>
      <c r="AL24" s="30">
        <f t="shared" si="73"/>
        <v>5783117</v>
      </c>
      <c r="AM24" s="27"/>
      <c r="AN24" s="29">
        <v>18832</v>
      </c>
      <c r="AO24" s="29">
        <v>315695</v>
      </c>
      <c r="AP24" s="29">
        <v>438081</v>
      </c>
      <c r="AQ24" s="29">
        <v>514816</v>
      </c>
      <c r="AR24" s="29">
        <v>514818</v>
      </c>
      <c r="AS24" s="29">
        <v>511098</v>
      </c>
      <c r="AT24" s="29">
        <v>478944</v>
      </c>
      <c r="AU24" s="29">
        <v>478500</v>
      </c>
      <c r="AV24" s="29">
        <v>438672</v>
      </c>
      <c r="AW24" s="29">
        <v>356095</v>
      </c>
      <c r="AX24" s="29">
        <v>276367</v>
      </c>
      <c r="AY24" s="29">
        <v>246478</v>
      </c>
      <c r="AZ24" s="29">
        <v>173552</v>
      </c>
      <c r="BA24" s="29">
        <v>244215</v>
      </c>
      <c r="BB24" s="22"/>
      <c r="BC24" s="22"/>
      <c r="BD24" s="30">
        <f t="shared" si="74"/>
        <v>5006163</v>
      </c>
      <c r="BE24" s="24"/>
      <c r="BF24" s="29">
        <v>10789280</v>
      </c>
      <c r="BG24" s="13"/>
      <c r="BH24" s="31">
        <v>0.67493171199794433</v>
      </c>
      <c r="BI24" s="31">
        <v>0.75499928572356201</v>
      </c>
      <c r="BJ24" s="31">
        <v>0.74482316739230814</v>
      </c>
      <c r="BK24" s="31">
        <v>0.76052692189579285</v>
      </c>
      <c r="BL24" s="31">
        <v>0.8524050272906607</v>
      </c>
      <c r="BM24" s="31">
        <v>0.86796823406758805</v>
      </c>
      <c r="BN24" s="31">
        <v>0.89649163958047118</v>
      </c>
      <c r="BO24" s="32">
        <v>0.93678703770980165</v>
      </c>
      <c r="BP24" s="32">
        <v>0.95282478507903878</v>
      </c>
      <c r="BQ24" s="32">
        <v>0.91234029770616698</v>
      </c>
      <c r="BR24" s="32">
        <v>0.92341690245881858</v>
      </c>
      <c r="BS24" s="32">
        <v>0.91967823702860685</v>
      </c>
      <c r="BT24" s="32">
        <v>0.83490039206848443</v>
      </c>
      <c r="BV24" s="33">
        <v>0.42250231864700755</v>
      </c>
      <c r="BW24" s="33">
        <v>0.61425900449702842</v>
      </c>
      <c r="BX24" s="33">
        <v>0.61425900449702842</v>
      </c>
      <c r="BY24" s="33">
        <v>0.65873937967038587</v>
      </c>
      <c r="BZ24" s="33">
        <v>0.77318193370366339</v>
      </c>
      <c r="CA24" s="33">
        <v>0.80277030039523045</v>
      </c>
      <c r="CB24" s="33">
        <v>0.84389004209750329</v>
      </c>
      <c r="CC24" s="33">
        <v>0.885368984475284</v>
      </c>
      <c r="CD24" s="33">
        <v>0.91055656985634437</v>
      </c>
      <c r="CE24" s="33">
        <v>0.88317046202616589</v>
      </c>
      <c r="CF24" s="33">
        <v>0.90104772140700284</v>
      </c>
      <c r="CG24" s="33">
        <v>0.89779111272050072</v>
      </c>
      <c r="CH24" s="33">
        <v>0.80937451322858289</v>
      </c>
    </row>
    <row r="25" spans="1:86" x14ac:dyDescent="0.25">
      <c r="A25" s="21"/>
      <c r="B25" s="28" t="s">
        <v>43</v>
      </c>
      <c r="C25" s="28" t="s">
        <v>44</v>
      </c>
      <c r="D25" s="29">
        <v>130911</v>
      </c>
      <c r="E25" s="29">
        <v>636824</v>
      </c>
      <c r="F25" s="29">
        <v>479088</v>
      </c>
      <c r="G25" s="29">
        <v>541145</v>
      </c>
      <c r="H25" s="29">
        <v>557014</v>
      </c>
      <c r="I25" s="29">
        <v>556445</v>
      </c>
      <c r="J25" s="29">
        <v>602782</v>
      </c>
      <c r="K25" s="29">
        <v>694865</v>
      </c>
      <c r="L25" s="29">
        <v>684675</v>
      </c>
      <c r="M25" s="29">
        <v>594166</v>
      </c>
      <c r="N25" s="29">
        <v>519209</v>
      </c>
      <c r="O25" s="29">
        <v>528135</v>
      </c>
      <c r="P25" s="29">
        <v>396824</v>
      </c>
      <c r="Q25" s="29">
        <v>508501</v>
      </c>
      <c r="R25" s="22"/>
      <c r="S25" s="22"/>
      <c r="T25" s="30">
        <v>7430584</v>
      </c>
      <c r="U25" s="23"/>
      <c r="V25" s="29">
        <v>130911</v>
      </c>
      <c r="W25" s="29">
        <v>636824</v>
      </c>
      <c r="X25" s="29">
        <v>479088</v>
      </c>
      <c r="Y25" s="29">
        <v>541145</v>
      </c>
      <c r="Z25" s="29">
        <v>557014</v>
      </c>
      <c r="AA25" s="29">
        <v>556445</v>
      </c>
      <c r="AB25" s="29">
        <v>602782</v>
      </c>
      <c r="AC25" s="29">
        <v>694865</v>
      </c>
      <c r="AD25" s="29">
        <v>684675</v>
      </c>
      <c r="AE25" s="29">
        <v>594166</v>
      </c>
      <c r="AF25" s="29">
        <v>519209</v>
      </c>
      <c r="AG25" s="29">
        <v>528135</v>
      </c>
      <c r="AH25" s="29">
        <v>396824</v>
      </c>
      <c r="AI25" s="29">
        <v>508501</v>
      </c>
      <c r="AJ25" s="22"/>
      <c r="AK25" s="22"/>
      <c r="AL25" s="30">
        <f t="shared" si="73"/>
        <v>7430584</v>
      </c>
      <c r="AM25" s="23"/>
      <c r="AN25" s="29">
        <v>24867</v>
      </c>
      <c r="AO25" s="29">
        <v>404922</v>
      </c>
      <c r="AP25" s="29">
        <v>347146</v>
      </c>
      <c r="AQ25" s="29">
        <v>443221</v>
      </c>
      <c r="AR25" s="29">
        <v>487184</v>
      </c>
      <c r="AS25" s="29">
        <v>514155</v>
      </c>
      <c r="AT25" s="29">
        <v>571400</v>
      </c>
      <c r="AU25" s="29">
        <v>671236</v>
      </c>
      <c r="AV25" s="29">
        <v>662633</v>
      </c>
      <c r="AW25" s="29">
        <v>579713</v>
      </c>
      <c r="AX25" s="29">
        <v>511487</v>
      </c>
      <c r="AY25" s="29">
        <v>522509</v>
      </c>
      <c r="AZ25" s="29">
        <v>392706</v>
      </c>
      <c r="BA25" s="29">
        <v>500192</v>
      </c>
      <c r="BB25" s="22"/>
      <c r="BC25" s="22"/>
      <c r="BD25" s="30">
        <f t="shared" si="74"/>
        <v>6633371</v>
      </c>
      <c r="BE25" s="24"/>
      <c r="BF25" s="29">
        <v>14063955</v>
      </c>
      <c r="BG25" s="13"/>
      <c r="BH25" s="31">
        <v>0.66939896167183655</v>
      </c>
      <c r="BI25" s="31">
        <v>0.67074265153689461</v>
      </c>
      <c r="BJ25" s="31">
        <v>0.79985367043329814</v>
      </c>
      <c r="BK25" s="31">
        <v>0.84676133331914494</v>
      </c>
      <c r="BL25" s="31">
        <v>0.92150913899519904</v>
      </c>
      <c r="BM25" s="31">
        <v>0.86969732821233481</v>
      </c>
      <c r="BN25" s="31">
        <v>0.93914889821162117</v>
      </c>
      <c r="BO25" s="32">
        <v>0.9860036233031968</v>
      </c>
      <c r="BP25" s="32" t="s">
        <v>38</v>
      </c>
      <c r="BQ25" s="32">
        <v>0.95195043783094002</v>
      </c>
      <c r="BR25" s="32">
        <v>0.97791730934098187</v>
      </c>
      <c r="BS25" s="32" t="s">
        <v>38</v>
      </c>
      <c r="BT25" s="32">
        <v>0.94097324384390058</v>
      </c>
      <c r="BV25" s="33">
        <v>0.42563465943193629</v>
      </c>
      <c r="BW25" s="33">
        <v>0.48601849453634155</v>
      </c>
      <c r="BX25" s="33">
        <v>0.65511451397151743</v>
      </c>
      <c r="BY25" s="33">
        <v>0.74060719014558762</v>
      </c>
      <c r="BZ25" s="33">
        <v>0.85147414633984775</v>
      </c>
      <c r="CA25" s="33">
        <v>0.82441919855026879</v>
      </c>
      <c r="CB25" s="33">
        <v>0.90721298358670499</v>
      </c>
      <c r="CC25" s="33">
        <v>0.95426083750723656</v>
      </c>
      <c r="CD25" s="33">
        <v>0.9832310040705563</v>
      </c>
      <c r="CE25" s="33">
        <v>0.93779243733223816</v>
      </c>
      <c r="CF25" s="33">
        <v>0.96749996759625301</v>
      </c>
      <c r="CG25" s="33" t="s">
        <v>38</v>
      </c>
      <c r="CH25" s="33">
        <v>0.92559756772310831</v>
      </c>
    </row>
    <row r="26" spans="1:86" x14ac:dyDescent="0.25">
      <c r="A26" s="21"/>
      <c r="B26" s="28" t="s">
        <v>45</v>
      </c>
      <c r="C26" s="28" t="s">
        <v>46</v>
      </c>
      <c r="D26" s="29">
        <v>104541</v>
      </c>
      <c r="E26" s="29">
        <v>527959</v>
      </c>
      <c r="F26" s="29">
        <v>405577</v>
      </c>
      <c r="G26" s="29">
        <v>445803</v>
      </c>
      <c r="H26" s="29">
        <v>455623</v>
      </c>
      <c r="I26" s="29">
        <v>442870</v>
      </c>
      <c r="J26" s="29">
        <v>480233</v>
      </c>
      <c r="K26" s="29">
        <v>563281</v>
      </c>
      <c r="L26" s="29">
        <v>575454</v>
      </c>
      <c r="M26" s="29">
        <v>514949</v>
      </c>
      <c r="N26" s="29">
        <v>444236</v>
      </c>
      <c r="O26" s="29">
        <v>447432</v>
      </c>
      <c r="P26" s="29">
        <v>312632</v>
      </c>
      <c r="Q26" s="29">
        <v>414047</v>
      </c>
      <c r="R26" s="22"/>
      <c r="S26" s="22"/>
      <c r="T26" s="30">
        <v>6134637</v>
      </c>
      <c r="U26" s="23"/>
      <c r="V26" s="29">
        <v>104541</v>
      </c>
      <c r="W26" s="29">
        <v>527959</v>
      </c>
      <c r="X26" s="29">
        <v>405577</v>
      </c>
      <c r="Y26" s="29">
        <v>445803</v>
      </c>
      <c r="Z26" s="29">
        <v>455623</v>
      </c>
      <c r="AA26" s="29">
        <v>442870</v>
      </c>
      <c r="AB26" s="29">
        <v>480233</v>
      </c>
      <c r="AC26" s="29">
        <v>563281</v>
      </c>
      <c r="AD26" s="29">
        <v>575454</v>
      </c>
      <c r="AE26" s="29">
        <v>514949</v>
      </c>
      <c r="AF26" s="29">
        <v>444236</v>
      </c>
      <c r="AG26" s="29">
        <v>447432</v>
      </c>
      <c r="AH26" s="29">
        <v>312632</v>
      </c>
      <c r="AI26" s="29">
        <v>414047</v>
      </c>
      <c r="AJ26" s="22"/>
      <c r="AK26" s="22"/>
      <c r="AL26" s="30">
        <f t="shared" si="73"/>
        <v>6134637</v>
      </c>
      <c r="AM26" s="23"/>
      <c r="AN26" s="29">
        <v>22677</v>
      </c>
      <c r="AO26" s="29">
        <v>323053</v>
      </c>
      <c r="AP26" s="29">
        <v>290912</v>
      </c>
      <c r="AQ26" s="29">
        <v>365039</v>
      </c>
      <c r="AR26" s="29">
        <v>399254</v>
      </c>
      <c r="AS26" s="29">
        <v>409095</v>
      </c>
      <c r="AT26" s="29">
        <v>455250</v>
      </c>
      <c r="AU26" s="29">
        <v>544937</v>
      </c>
      <c r="AV26" s="29">
        <v>560832</v>
      </c>
      <c r="AW26" s="29">
        <v>503294</v>
      </c>
      <c r="AX26" s="29">
        <v>438392</v>
      </c>
      <c r="AY26" s="29">
        <v>443429</v>
      </c>
      <c r="AZ26" s="29">
        <v>309791</v>
      </c>
      <c r="BA26" s="29">
        <v>406196</v>
      </c>
      <c r="BB26" s="22"/>
      <c r="BC26" s="22"/>
      <c r="BD26" s="30">
        <f t="shared" si="74"/>
        <v>5472151</v>
      </c>
      <c r="BE26" s="24"/>
      <c r="BF26" s="29">
        <v>11606788</v>
      </c>
      <c r="BG26" s="13"/>
      <c r="BH26" s="31">
        <v>0.6850409434576753</v>
      </c>
      <c r="BI26" s="31">
        <v>0.69841452977470719</v>
      </c>
      <c r="BJ26" s="31">
        <v>0.81627970849965215</v>
      </c>
      <c r="BK26" s="31">
        <v>0.86565539306864669</v>
      </c>
      <c r="BL26" s="31">
        <v>0.92908360850392513</v>
      </c>
      <c r="BM26" s="31">
        <v>0.86585880367522972</v>
      </c>
      <c r="BN26" s="31">
        <v>0.93724427908957952</v>
      </c>
      <c r="BO26" s="32">
        <v>0.98304517244383549</v>
      </c>
      <c r="BP26" s="32" t="s">
        <v>38</v>
      </c>
      <c r="BQ26" s="32">
        <v>0.96517860440661096</v>
      </c>
      <c r="BR26" s="32">
        <v>0.99011504783148452</v>
      </c>
      <c r="BS26" s="32" t="s">
        <v>38</v>
      </c>
      <c r="BT26" s="32">
        <v>0.93166747297008423</v>
      </c>
      <c r="BV26" s="33">
        <v>0.41916992021507804</v>
      </c>
      <c r="BW26" s="33">
        <v>0.5009583080051867</v>
      </c>
      <c r="BX26" s="33">
        <v>0.66839821291244006</v>
      </c>
      <c r="BY26" s="33">
        <v>0.75855779516009825</v>
      </c>
      <c r="BZ26" s="33">
        <v>0.85822805523271672</v>
      </c>
      <c r="CA26" s="33">
        <v>0.82081452206147498</v>
      </c>
      <c r="CB26" s="33">
        <v>0.90672166416804079</v>
      </c>
      <c r="CC26" s="33">
        <v>0.95806648342355982</v>
      </c>
      <c r="CD26" s="33">
        <v>0.98139366191141031</v>
      </c>
      <c r="CE26" s="33">
        <v>0.95248151600280706</v>
      </c>
      <c r="CF26" s="33">
        <v>0.98125687377046644</v>
      </c>
      <c r="CG26" s="33" t="s">
        <v>38</v>
      </c>
      <c r="CH26" s="33">
        <v>0.91400155260285998</v>
      </c>
    </row>
    <row r="27" spans="1:86" x14ac:dyDescent="0.25">
      <c r="A27" s="21"/>
      <c r="B27" s="28" t="s">
        <v>47</v>
      </c>
      <c r="C27" s="28" t="s">
        <v>48</v>
      </c>
      <c r="D27" s="29">
        <v>83912</v>
      </c>
      <c r="E27" s="29">
        <v>412492</v>
      </c>
      <c r="F27" s="29">
        <v>329193</v>
      </c>
      <c r="G27" s="29">
        <v>370514</v>
      </c>
      <c r="H27" s="29">
        <v>383320</v>
      </c>
      <c r="I27" s="29">
        <v>371949</v>
      </c>
      <c r="J27" s="29">
        <v>397515</v>
      </c>
      <c r="K27" s="29">
        <v>459431</v>
      </c>
      <c r="L27" s="29">
        <v>465806</v>
      </c>
      <c r="M27" s="29">
        <v>405094</v>
      </c>
      <c r="N27" s="29">
        <v>344360</v>
      </c>
      <c r="O27" s="29">
        <v>348843</v>
      </c>
      <c r="P27" s="29">
        <v>248286</v>
      </c>
      <c r="Q27" s="29">
        <v>321344</v>
      </c>
      <c r="R27" s="22"/>
      <c r="S27" s="22"/>
      <c r="T27" s="30">
        <v>4942059</v>
      </c>
      <c r="U27" s="23"/>
      <c r="V27" s="29">
        <v>83912</v>
      </c>
      <c r="W27" s="29">
        <v>412492</v>
      </c>
      <c r="X27" s="29">
        <v>329193</v>
      </c>
      <c r="Y27" s="29">
        <v>370514</v>
      </c>
      <c r="Z27" s="29">
        <v>383320</v>
      </c>
      <c r="AA27" s="29">
        <v>371949</v>
      </c>
      <c r="AB27" s="29">
        <v>397515</v>
      </c>
      <c r="AC27" s="29">
        <v>459431</v>
      </c>
      <c r="AD27" s="29">
        <v>465806</v>
      </c>
      <c r="AE27" s="29">
        <v>405094</v>
      </c>
      <c r="AF27" s="29">
        <v>344360</v>
      </c>
      <c r="AG27" s="29">
        <v>348843</v>
      </c>
      <c r="AH27" s="29">
        <v>248286</v>
      </c>
      <c r="AI27" s="29">
        <v>321344</v>
      </c>
      <c r="AJ27" s="22"/>
      <c r="AK27" s="22"/>
      <c r="AL27" s="30">
        <f t="shared" si="73"/>
        <v>4942059</v>
      </c>
      <c r="AM27" s="23"/>
      <c r="AN27" s="29">
        <v>21828</v>
      </c>
      <c r="AO27" s="29">
        <v>272870</v>
      </c>
      <c r="AP27" s="29">
        <v>243012</v>
      </c>
      <c r="AQ27" s="29">
        <v>301132</v>
      </c>
      <c r="AR27" s="29">
        <v>331576</v>
      </c>
      <c r="AS27" s="29">
        <v>338836</v>
      </c>
      <c r="AT27" s="29">
        <v>372037</v>
      </c>
      <c r="AU27" s="29">
        <v>440261</v>
      </c>
      <c r="AV27" s="29">
        <v>449148</v>
      </c>
      <c r="AW27" s="29">
        <v>393666</v>
      </c>
      <c r="AX27" s="29">
        <v>338264</v>
      </c>
      <c r="AY27" s="29">
        <v>344274</v>
      </c>
      <c r="AZ27" s="29">
        <v>245104</v>
      </c>
      <c r="BA27" s="29">
        <v>314055</v>
      </c>
      <c r="BB27" s="22"/>
      <c r="BC27" s="22"/>
      <c r="BD27" s="30">
        <f t="shared" si="74"/>
        <v>4406063</v>
      </c>
      <c r="BE27" s="24"/>
      <c r="BF27" s="29">
        <v>9348122</v>
      </c>
      <c r="BG27" s="13"/>
      <c r="BH27" s="31">
        <v>0.67154530047554473</v>
      </c>
      <c r="BI27" s="31">
        <v>0.67729889432513513</v>
      </c>
      <c r="BJ27" s="31">
        <v>0.78960614953147545</v>
      </c>
      <c r="BK27" s="31">
        <v>0.85612185643453786</v>
      </c>
      <c r="BL27" s="31">
        <v>0.92515191236714667</v>
      </c>
      <c r="BM27" s="31">
        <v>0.86692022672107161</v>
      </c>
      <c r="BN27" s="31">
        <v>0.93248750745899078</v>
      </c>
      <c r="BO27" s="32">
        <v>0.98667434870376214</v>
      </c>
      <c r="BP27" s="32" t="s">
        <v>38</v>
      </c>
      <c r="BQ27" s="32">
        <v>0.9581924676878556</v>
      </c>
      <c r="BR27" s="32">
        <v>0.98382861832549773</v>
      </c>
      <c r="BS27" s="32" t="s">
        <v>38</v>
      </c>
      <c r="BT27" s="32">
        <v>0.92853592852437039</v>
      </c>
      <c r="BV27" s="33">
        <v>0.44423786677259652</v>
      </c>
      <c r="BW27" s="33">
        <v>0.49998559783391422</v>
      </c>
      <c r="BX27" s="33">
        <v>0.64174546446480363</v>
      </c>
      <c r="BY27" s="33">
        <v>0.74055478625988291</v>
      </c>
      <c r="BZ27" s="33">
        <v>0.84278966573060954</v>
      </c>
      <c r="CA27" s="33">
        <v>0.81135655356056324</v>
      </c>
      <c r="CB27" s="33">
        <v>0.8935789759972721</v>
      </c>
      <c r="CC27" s="33">
        <v>0.95138922721389885</v>
      </c>
      <c r="CD27" s="33">
        <v>0.98432987525410509</v>
      </c>
      <c r="CE27" s="33">
        <v>0.94123015707389013</v>
      </c>
      <c r="CF27" s="33">
        <v>0.97094284175228507</v>
      </c>
      <c r="CG27" s="33">
        <v>0.98953955469428123</v>
      </c>
      <c r="CH27" s="33">
        <v>0.90747408083773506</v>
      </c>
    </row>
    <row r="28" spans="1:86" x14ac:dyDescent="0.25">
      <c r="A28" s="21"/>
      <c r="B28" s="28" t="s">
        <v>49</v>
      </c>
      <c r="C28" s="28" t="s">
        <v>50</v>
      </c>
      <c r="D28" s="29">
        <v>125402</v>
      </c>
      <c r="E28" s="29">
        <v>546319</v>
      </c>
      <c r="F28" s="29">
        <v>416972</v>
      </c>
      <c r="G28" s="29">
        <v>476559</v>
      </c>
      <c r="H28" s="29">
        <v>503939</v>
      </c>
      <c r="I28" s="29">
        <v>521869</v>
      </c>
      <c r="J28" s="29">
        <v>547414</v>
      </c>
      <c r="K28" s="29">
        <v>601602</v>
      </c>
      <c r="L28" s="29">
        <v>597195</v>
      </c>
      <c r="M28" s="29">
        <v>508709</v>
      </c>
      <c r="N28" s="29">
        <v>435078</v>
      </c>
      <c r="O28" s="29">
        <v>456344</v>
      </c>
      <c r="P28" s="29">
        <v>340654</v>
      </c>
      <c r="Q28" s="29">
        <v>466757</v>
      </c>
      <c r="R28" s="22"/>
      <c r="S28" s="22"/>
      <c r="T28" s="30">
        <v>6544813</v>
      </c>
      <c r="U28" s="23"/>
      <c r="V28" s="29">
        <v>125402</v>
      </c>
      <c r="W28" s="29">
        <v>546319</v>
      </c>
      <c r="X28" s="29">
        <v>416972</v>
      </c>
      <c r="Y28" s="29">
        <v>476559</v>
      </c>
      <c r="Z28" s="29">
        <v>503939</v>
      </c>
      <c r="AA28" s="29">
        <v>521869</v>
      </c>
      <c r="AB28" s="29">
        <v>547414</v>
      </c>
      <c r="AC28" s="29">
        <v>601602</v>
      </c>
      <c r="AD28" s="29">
        <v>597195</v>
      </c>
      <c r="AE28" s="29">
        <v>508709</v>
      </c>
      <c r="AF28" s="29">
        <v>435078</v>
      </c>
      <c r="AG28" s="29">
        <v>456344</v>
      </c>
      <c r="AH28" s="29">
        <v>340654</v>
      </c>
      <c r="AI28" s="29">
        <v>466757</v>
      </c>
      <c r="AJ28" s="22"/>
      <c r="AK28" s="22"/>
      <c r="AL28" s="30">
        <f t="shared" si="73"/>
        <v>6544813</v>
      </c>
      <c r="AM28" s="23"/>
      <c r="AN28" s="29">
        <v>22050</v>
      </c>
      <c r="AO28" s="29">
        <v>331347</v>
      </c>
      <c r="AP28" s="29">
        <v>303231</v>
      </c>
      <c r="AQ28" s="29">
        <v>393918</v>
      </c>
      <c r="AR28" s="29">
        <v>447744</v>
      </c>
      <c r="AS28" s="29">
        <v>489779</v>
      </c>
      <c r="AT28" s="29">
        <v>524043</v>
      </c>
      <c r="AU28" s="29">
        <v>584825</v>
      </c>
      <c r="AV28" s="29">
        <v>581612</v>
      </c>
      <c r="AW28" s="29">
        <v>497219</v>
      </c>
      <c r="AX28" s="29">
        <v>429188</v>
      </c>
      <c r="AY28" s="29">
        <v>451510</v>
      </c>
      <c r="AZ28" s="29">
        <v>337399</v>
      </c>
      <c r="BA28" s="29">
        <v>458188</v>
      </c>
      <c r="BB28" s="22"/>
      <c r="BC28" s="22"/>
      <c r="BD28" s="30">
        <f t="shared" si="74"/>
        <v>5852053</v>
      </c>
      <c r="BE28" s="24"/>
      <c r="BF28" s="29">
        <v>12396866</v>
      </c>
      <c r="BG28" s="13"/>
      <c r="BH28" s="31">
        <v>0.76000189193964152</v>
      </c>
      <c r="BI28" s="31">
        <v>0.7886576976836116</v>
      </c>
      <c r="BJ28" s="31">
        <v>0.89868297484753512</v>
      </c>
      <c r="BK28" s="31">
        <v>0.8941445957143288</v>
      </c>
      <c r="BL28" s="31">
        <v>0.94241687674715935</v>
      </c>
      <c r="BM28" s="31">
        <v>0.89901085058966312</v>
      </c>
      <c r="BN28" s="31">
        <v>0.93679897973960935</v>
      </c>
      <c r="BO28" s="32">
        <v>0.9962897405654475</v>
      </c>
      <c r="BP28" s="32" t="s">
        <v>38</v>
      </c>
      <c r="BQ28" s="32">
        <v>0.96378373469021572</v>
      </c>
      <c r="BR28" s="32">
        <v>0.96842471611105574</v>
      </c>
      <c r="BS28" s="32" t="s">
        <v>38</v>
      </c>
      <c r="BT28" s="32">
        <v>0.93490701144705612</v>
      </c>
      <c r="BV28" s="33">
        <v>0.46094744442079522</v>
      </c>
      <c r="BW28" s="33">
        <v>0.57352882765821023</v>
      </c>
      <c r="BX28" s="33">
        <v>0.74284065579706049</v>
      </c>
      <c r="BY28" s="33">
        <v>0.79443717962593974</v>
      </c>
      <c r="BZ28" s="33">
        <v>0.88446716604425057</v>
      </c>
      <c r="CA28" s="33">
        <v>0.86062896304361747</v>
      </c>
      <c r="CB28" s="33">
        <v>0.91067427190437711</v>
      </c>
      <c r="CC28" s="33">
        <v>0.9702929002917825</v>
      </c>
      <c r="CD28" s="33">
        <v>0.9865632521215657</v>
      </c>
      <c r="CE28" s="33">
        <v>0.95073622091722476</v>
      </c>
      <c r="CF28" s="33">
        <v>0.95816630342746423</v>
      </c>
      <c r="CG28" s="33" t="s">
        <v>38</v>
      </c>
      <c r="CH28" s="33">
        <v>0.91774343772220612</v>
      </c>
    </row>
    <row r="29" spans="1:86" x14ac:dyDescent="0.25">
      <c r="A29" s="21"/>
      <c r="B29" s="34" t="s">
        <v>51</v>
      </c>
      <c r="C29" s="34" t="s">
        <v>52</v>
      </c>
      <c r="D29" s="35">
        <v>73959</v>
      </c>
      <c r="E29" s="35">
        <v>365231</v>
      </c>
      <c r="F29" s="35">
        <v>270715</v>
      </c>
      <c r="G29" s="35">
        <v>298779</v>
      </c>
      <c r="H29" s="35">
        <v>300714</v>
      </c>
      <c r="I29" s="35">
        <v>298701</v>
      </c>
      <c r="J29" s="35">
        <v>325102</v>
      </c>
      <c r="K29" s="35">
        <v>378114</v>
      </c>
      <c r="L29" s="35">
        <v>392407</v>
      </c>
      <c r="M29" s="35">
        <v>350577</v>
      </c>
      <c r="N29" s="35">
        <v>314630</v>
      </c>
      <c r="O29" s="35">
        <v>334065</v>
      </c>
      <c r="P29" s="35">
        <v>250498</v>
      </c>
      <c r="Q29" s="35">
        <v>332975</v>
      </c>
      <c r="R29" s="22"/>
      <c r="S29" s="22"/>
      <c r="T29" s="36">
        <v>4286467</v>
      </c>
      <c r="U29" s="23"/>
      <c r="V29" s="35">
        <v>73959</v>
      </c>
      <c r="W29" s="35">
        <v>365231</v>
      </c>
      <c r="X29" s="35">
        <v>270715</v>
      </c>
      <c r="Y29" s="35">
        <v>298779</v>
      </c>
      <c r="Z29" s="35">
        <v>300714</v>
      </c>
      <c r="AA29" s="35">
        <v>298701</v>
      </c>
      <c r="AB29" s="35">
        <v>325102</v>
      </c>
      <c r="AC29" s="35">
        <v>378114</v>
      </c>
      <c r="AD29" s="35">
        <v>392407</v>
      </c>
      <c r="AE29" s="35">
        <v>350577</v>
      </c>
      <c r="AF29" s="35">
        <v>314630</v>
      </c>
      <c r="AG29" s="35">
        <v>334065</v>
      </c>
      <c r="AH29" s="35">
        <v>250498</v>
      </c>
      <c r="AI29" s="35">
        <v>332975</v>
      </c>
      <c r="AJ29" s="22"/>
      <c r="AK29" s="22"/>
      <c r="AL29" s="36">
        <f t="shared" si="73"/>
        <v>4286467</v>
      </c>
      <c r="AM29" s="23"/>
      <c r="AN29" s="35">
        <v>14262</v>
      </c>
      <c r="AO29" s="35">
        <v>221808</v>
      </c>
      <c r="AP29" s="35">
        <v>191710</v>
      </c>
      <c r="AQ29" s="35">
        <v>242541</v>
      </c>
      <c r="AR29" s="35">
        <v>264334</v>
      </c>
      <c r="AS29" s="35">
        <v>279832</v>
      </c>
      <c r="AT29" s="35">
        <v>311060</v>
      </c>
      <c r="AU29" s="35">
        <v>367901</v>
      </c>
      <c r="AV29" s="35">
        <v>382105</v>
      </c>
      <c r="AW29" s="35">
        <v>341733</v>
      </c>
      <c r="AX29" s="35">
        <v>310686</v>
      </c>
      <c r="AY29" s="35">
        <v>331061</v>
      </c>
      <c r="AZ29" s="35">
        <v>248500</v>
      </c>
      <c r="BA29" s="35">
        <v>328051</v>
      </c>
      <c r="BB29" s="22"/>
      <c r="BC29" s="22"/>
      <c r="BD29" s="36">
        <f t="shared" si="74"/>
        <v>3835584</v>
      </c>
      <c r="BE29" s="24"/>
      <c r="BF29" s="35">
        <v>8122051</v>
      </c>
      <c r="BG29" s="13"/>
      <c r="BH29" s="37">
        <v>0.79248848906189651</v>
      </c>
      <c r="BI29" s="37">
        <v>0.81102659432642388</v>
      </c>
      <c r="BJ29" s="37">
        <v>0.90225761446612673</v>
      </c>
      <c r="BK29" s="37">
        <v>0.9118513936394731</v>
      </c>
      <c r="BL29" s="37">
        <v>0.95937369519832982</v>
      </c>
      <c r="BM29" s="37">
        <v>0.8927008221254441</v>
      </c>
      <c r="BN29" s="37">
        <v>0.94400822887045266</v>
      </c>
      <c r="BO29" s="38" t="s">
        <v>38</v>
      </c>
      <c r="BP29" s="38" t="s">
        <v>38</v>
      </c>
      <c r="BQ29" s="38">
        <v>0.95519279635931986</v>
      </c>
      <c r="BR29" s="38">
        <v>0.98198669578739128</v>
      </c>
      <c r="BS29" s="38" t="s">
        <v>38</v>
      </c>
      <c r="BT29" s="38">
        <v>0.95948811931972089</v>
      </c>
      <c r="BV29" s="39">
        <v>0.48128523258387468</v>
      </c>
      <c r="BW29" s="39">
        <v>0.57433798791466573</v>
      </c>
      <c r="BX29" s="39">
        <v>0.73242920041311088</v>
      </c>
      <c r="BY29" s="39">
        <v>0.8015367634572933</v>
      </c>
      <c r="BZ29" s="39">
        <v>0.89876987313312995</v>
      </c>
      <c r="CA29" s="39">
        <v>0.85414275436736975</v>
      </c>
      <c r="CB29" s="39">
        <v>0.91851021493430141</v>
      </c>
      <c r="CC29" s="39">
        <v>0.97752814737687677</v>
      </c>
      <c r="CD29" s="39">
        <v>0.98955522094168069</v>
      </c>
      <c r="CE29" s="39">
        <v>0.94321911174932982</v>
      </c>
      <c r="CF29" s="39">
        <v>0.97315641415314247</v>
      </c>
      <c r="CG29" s="39" t="s">
        <v>38</v>
      </c>
      <c r="CH29" s="39">
        <v>0.94529930784879868</v>
      </c>
    </row>
    <row r="30" spans="1:86" x14ac:dyDescent="0.25">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G30" s="40"/>
      <c r="BH30" s="40"/>
      <c r="BI30" s="40"/>
      <c r="BJ30" s="40"/>
      <c r="BK30" s="40"/>
      <c r="BL30" s="40"/>
      <c r="BM30" s="40"/>
      <c r="BN30" s="40"/>
      <c r="BO30" s="41"/>
      <c r="BP30" s="41"/>
      <c r="BQ30" s="41"/>
      <c r="BR30" s="26"/>
      <c r="BS30" s="13"/>
      <c r="BT30" s="13"/>
      <c r="BU30" s="13"/>
      <c r="BV30" s="13"/>
      <c r="BW30" s="13"/>
      <c r="BX30" s="13"/>
      <c r="BY30" s="13"/>
      <c r="BZ30" s="13"/>
      <c r="CA30" s="13"/>
      <c r="CB30" s="13"/>
      <c r="CC30" s="13"/>
      <c r="CD30" s="13"/>
      <c r="CE30" s="13"/>
      <c r="CF30" s="13"/>
      <c r="CG30" s="13"/>
    </row>
    <row r="31" spans="1:86" x14ac:dyDescent="0.25">
      <c r="B31" s="42" t="s">
        <v>53</v>
      </c>
      <c r="C31" s="43"/>
      <c r="D31" s="43"/>
      <c r="E31" s="43"/>
      <c r="F31" s="43"/>
      <c r="G31" s="43"/>
      <c r="H31" s="43"/>
      <c r="I31" s="43"/>
      <c r="J31" s="43"/>
      <c r="K31" s="43"/>
      <c r="L31" s="43"/>
      <c r="M31" s="43"/>
      <c r="N31" s="43"/>
      <c r="O31" s="43"/>
      <c r="P31" s="43"/>
      <c r="Q31" s="44"/>
      <c r="R31" s="44"/>
      <c r="S31" s="13"/>
      <c r="T31" s="13"/>
      <c r="U31" s="13"/>
      <c r="V31" s="43"/>
      <c r="W31" s="43"/>
      <c r="X31" s="43"/>
      <c r="Y31" s="43"/>
      <c r="Z31" s="43"/>
      <c r="AA31" s="43"/>
      <c r="AB31" s="43"/>
      <c r="AC31" s="43"/>
      <c r="AD31" s="43"/>
      <c r="AE31" s="43"/>
      <c r="AF31" s="43"/>
      <c r="AG31" s="43"/>
      <c r="AH31" s="43"/>
      <c r="AI31" s="44"/>
      <c r="AJ31" s="44"/>
      <c r="AK31" s="13"/>
      <c r="AL31" s="13"/>
      <c r="AM31" s="13"/>
      <c r="BB31" s="44"/>
      <c r="BO31" s="13"/>
      <c r="BP31" s="13"/>
      <c r="BQ31" s="13"/>
      <c r="BR31" s="13"/>
      <c r="BS31" s="13"/>
      <c r="BT31" s="13"/>
      <c r="BU31" s="13"/>
      <c r="BV31" s="13"/>
      <c r="BW31" s="13"/>
      <c r="BX31" s="13"/>
      <c r="BY31" s="13"/>
      <c r="BZ31" s="13"/>
      <c r="CA31" s="13"/>
      <c r="CB31" s="13"/>
      <c r="CC31" s="13"/>
      <c r="CD31" s="13"/>
      <c r="CE31" s="13"/>
      <c r="CF31" s="13"/>
      <c r="CG31" s="13"/>
    </row>
    <row r="32" spans="1:86" x14ac:dyDescent="0.25">
      <c r="B32" s="45" t="s">
        <v>54</v>
      </c>
      <c r="C32" s="46"/>
      <c r="D32" s="43"/>
      <c r="E32" s="43"/>
      <c r="F32" s="43"/>
      <c r="G32" s="43"/>
      <c r="H32" s="43"/>
      <c r="I32" s="43"/>
      <c r="J32" s="43"/>
      <c r="K32" s="43"/>
      <c r="L32" s="43"/>
      <c r="M32" s="43"/>
      <c r="N32" s="43"/>
      <c r="O32" s="43"/>
      <c r="P32" s="43"/>
      <c r="Q32" s="43"/>
      <c r="R32" s="43"/>
      <c r="T32" s="13"/>
      <c r="V32" s="43"/>
      <c r="W32" s="43"/>
      <c r="X32" s="43"/>
      <c r="Y32" s="43"/>
      <c r="Z32" s="43"/>
      <c r="AA32" s="43"/>
      <c r="AB32" s="43"/>
      <c r="AC32" s="43"/>
      <c r="AD32" s="43"/>
      <c r="AE32" s="43"/>
      <c r="AF32" s="43"/>
      <c r="AG32" s="43"/>
      <c r="AH32" s="43"/>
      <c r="AI32" s="43"/>
      <c r="AJ32" s="43"/>
      <c r="AL32" s="13"/>
      <c r="AN32" s="47"/>
      <c r="AO32" s="47"/>
      <c r="AP32" s="47"/>
      <c r="AQ32" s="47"/>
      <c r="AR32" s="47"/>
      <c r="AS32" s="47"/>
      <c r="AT32" s="47"/>
      <c r="AU32" s="47"/>
      <c r="AV32" s="47"/>
      <c r="AW32" s="47"/>
      <c r="AX32" s="47"/>
      <c r="BB32" s="43"/>
      <c r="BO32" s="13"/>
      <c r="BP32" s="13"/>
      <c r="BQ32" s="13"/>
      <c r="BR32" s="13"/>
      <c r="BS32" s="13"/>
      <c r="BT32" s="13"/>
      <c r="BU32" s="13"/>
      <c r="BV32" s="13"/>
      <c r="BW32" s="13"/>
      <c r="BX32" s="13"/>
      <c r="BY32" s="13"/>
      <c r="BZ32" s="13"/>
      <c r="CA32" s="13"/>
      <c r="CB32" s="13"/>
      <c r="CC32" s="13"/>
      <c r="CD32" s="13"/>
      <c r="CE32" s="13"/>
      <c r="CF32" s="13"/>
      <c r="CG32" s="13"/>
    </row>
    <row r="33" spans="2:85" ht="14.85" customHeight="1" x14ac:dyDescent="0.25">
      <c r="B33" s="48" t="s">
        <v>55</v>
      </c>
      <c r="C33" s="46"/>
      <c r="D33" s="43"/>
      <c r="E33" s="43"/>
      <c r="F33" s="43"/>
      <c r="G33" s="43"/>
      <c r="H33" s="43"/>
      <c r="I33" s="43"/>
      <c r="J33" s="43"/>
      <c r="K33" s="43"/>
      <c r="L33" s="43"/>
      <c r="M33" s="43"/>
      <c r="N33" s="43"/>
      <c r="O33" s="43"/>
      <c r="P33" s="43"/>
      <c r="Q33" s="43"/>
      <c r="R33" s="43"/>
      <c r="T33" s="13"/>
      <c r="V33" s="43"/>
      <c r="W33" s="43"/>
      <c r="X33" s="43"/>
      <c r="Y33" s="43"/>
      <c r="Z33" s="43"/>
      <c r="AA33" s="43"/>
      <c r="AB33" s="43"/>
      <c r="AC33" s="43"/>
      <c r="AD33" s="43"/>
      <c r="AE33" s="43"/>
      <c r="AF33" s="43"/>
      <c r="AG33" s="43"/>
      <c r="AH33" s="43"/>
      <c r="AI33" s="43"/>
      <c r="AJ33" s="43"/>
      <c r="AL33" s="13"/>
      <c r="BB33" s="43"/>
      <c r="BE33" s="49"/>
      <c r="BF33" s="49"/>
      <c r="BG33" s="49"/>
      <c r="BH33" s="49"/>
      <c r="BI33" s="49"/>
      <c r="BJ33" s="49"/>
      <c r="BK33" s="49"/>
      <c r="BL33" s="49"/>
      <c r="BM33" s="49"/>
      <c r="BN33" s="49"/>
      <c r="BO33" s="13"/>
      <c r="BP33" s="13"/>
      <c r="BQ33" s="13"/>
      <c r="BR33" s="13"/>
      <c r="BS33" s="13"/>
      <c r="BT33" s="13"/>
      <c r="BU33" s="13"/>
      <c r="BV33" s="13"/>
      <c r="BW33" s="13"/>
      <c r="BX33" s="13"/>
      <c r="BY33" s="13"/>
      <c r="BZ33" s="13"/>
      <c r="CA33" s="13"/>
      <c r="CB33" s="13"/>
      <c r="CC33" s="13"/>
      <c r="CD33" s="13"/>
      <c r="CE33" s="13"/>
      <c r="CF33" s="13"/>
      <c r="CG33" s="13"/>
    </row>
    <row r="34" spans="2:85" x14ac:dyDescent="0.25">
      <c r="B34" s="48" t="s">
        <v>56</v>
      </c>
      <c r="C34" s="46"/>
      <c r="D34" s="43"/>
      <c r="E34" s="43"/>
      <c r="F34" s="43"/>
      <c r="G34" s="43"/>
      <c r="H34" s="43"/>
      <c r="I34" s="43"/>
      <c r="J34" s="43"/>
      <c r="K34" s="43"/>
      <c r="L34" s="43"/>
      <c r="M34" s="43"/>
      <c r="N34" s="43"/>
      <c r="O34" s="43"/>
      <c r="P34" s="43"/>
      <c r="Q34" s="43"/>
      <c r="R34" s="43"/>
      <c r="T34" s="13"/>
      <c r="V34" s="43"/>
      <c r="W34" s="43"/>
      <c r="X34" s="43"/>
      <c r="Y34" s="43"/>
      <c r="Z34" s="43"/>
      <c r="AA34" s="43"/>
      <c r="AB34" s="43"/>
      <c r="AC34" s="43"/>
      <c r="AD34" s="43"/>
      <c r="AE34" s="43"/>
      <c r="AF34" s="43"/>
      <c r="AG34" s="43"/>
      <c r="AH34" s="43"/>
      <c r="AI34" s="43"/>
      <c r="AJ34" s="43"/>
      <c r="AL34" s="13"/>
      <c r="BB34" s="43"/>
      <c r="BE34" s="49"/>
      <c r="BF34" s="49"/>
      <c r="BG34" s="49"/>
      <c r="BH34" s="49"/>
      <c r="BI34" s="49"/>
      <c r="BJ34" s="49"/>
      <c r="BK34" s="49"/>
      <c r="BL34" s="49"/>
      <c r="BM34" s="49"/>
      <c r="BN34" s="49"/>
      <c r="BO34" s="13"/>
      <c r="BP34" s="13"/>
      <c r="BQ34" s="13"/>
      <c r="BR34" s="13"/>
      <c r="BS34" s="13"/>
      <c r="BT34" s="13"/>
      <c r="BU34" s="13"/>
      <c r="BV34" s="13"/>
      <c r="BW34" s="13"/>
      <c r="BX34" s="13"/>
      <c r="BY34" s="13"/>
      <c r="BZ34" s="13"/>
      <c r="CA34" s="13"/>
      <c r="CB34" s="13"/>
      <c r="CC34" s="13"/>
      <c r="CD34" s="13"/>
      <c r="CE34" s="13"/>
      <c r="CF34" s="13"/>
      <c r="CG34" s="13"/>
    </row>
    <row r="35" spans="2:85" ht="24.6" customHeight="1" x14ac:dyDescent="0.25">
      <c r="B35" s="106" t="s">
        <v>57</v>
      </c>
      <c r="C35" s="106"/>
      <c r="D35" s="106"/>
      <c r="E35" s="106"/>
      <c r="F35" s="106"/>
      <c r="G35" s="106"/>
      <c r="H35" s="106"/>
      <c r="I35" s="106"/>
      <c r="J35" s="106"/>
      <c r="K35" s="106"/>
      <c r="L35" s="106"/>
      <c r="M35" s="43"/>
      <c r="N35" s="43"/>
      <c r="O35" s="43"/>
      <c r="P35" s="43"/>
      <c r="Q35" s="43"/>
      <c r="R35" s="43"/>
      <c r="T35" s="13"/>
      <c r="AE35" s="43"/>
      <c r="AF35" s="43"/>
      <c r="AG35" s="43"/>
      <c r="AH35" s="43"/>
      <c r="AI35" s="43"/>
      <c r="AJ35" s="43"/>
      <c r="AL35" s="13"/>
      <c r="BB35" s="43"/>
      <c r="BO35" s="13"/>
      <c r="BP35" s="13"/>
      <c r="BQ35" s="13"/>
      <c r="BR35" s="13"/>
      <c r="BS35" s="13"/>
      <c r="BT35" s="13"/>
      <c r="BU35" s="13"/>
      <c r="BV35" s="13"/>
      <c r="BW35" s="13"/>
      <c r="BX35" s="13"/>
      <c r="BY35" s="13"/>
      <c r="BZ35" s="13"/>
      <c r="CA35" s="13"/>
      <c r="CB35" s="13"/>
      <c r="CC35" s="13"/>
      <c r="CD35" s="13"/>
      <c r="CE35" s="13"/>
      <c r="CF35" s="13"/>
      <c r="CG35" s="13"/>
    </row>
    <row r="36" spans="2:85" ht="25.15" customHeight="1" x14ac:dyDescent="0.25">
      <c r="B36" s="106" t="s">
        <v>58</v>
      </c>
      <c r="C36" s="106"/>
      <c r="D36" s="106"/>
      <c r="E36" s="106"/>
      <c r="F36" s="106"/>
      <c r="G36" s="106"/>
      <c r="H36" s="106"/>
      <c r="I36" s="106"/>
      <c r="J36" s="106"/>
      <c r="K36" s="106"/>
      <c r="L36" s="106"/>
      <c r="M36" s="49"/>
      <c r="N36" s="49"/>
      <c r="O36" s="49"/>
      <c r="P36" s="49"/>
      <c r="Q36" s="49"/>
      <c r="R36" s="49"/>
      <c r="S36" s="49"/>
      <c r="T36" s="49"/>
      <c r="U36" s="50"/>
      <c r="V36" s="50"/>
      <c r="W36" s="50"/>
      <c r="X36" s="50"/>
      <c r="Y36" s="50"/>
      <c r="Z36" s="50"/>
      <c r="AA36" s="50"/>
      <c r="AB36" s="50"/>
      <c r="AC36" s="50"/>
      <c r="AD36" s="50"/>
      <c r="AE36" s="49"/>
      <c r="AF36" s="49"/>
      <c r="AG36" s="49"/>
      <c r="AH36" s="49"/>
      <c r="AI36" s="49"/>
      <c r="AJ36" s="49"/>
      <c r="AK36" s="49"/>
      <c r="AL36" s="49"/>
      <c r="AM36" s="50"/>
      <c r="AN36" s="50"/>
      <c r="AO36" s="50"/>
      <c r="AP36" s="50"/>
      <c r="AQ36" s="50"/>
      <c r="AR36" s="50"/>
      <c r="AS36" s="50"/>
      <c r="AT36" s="50"/>
      <c r="AU36" s="50"/>
      <c r="AV36" s="50"/>
      <c r="AW36" s="51"/>
      <c r="AX36" s="51"/>
      <c r="AY36" s="51"/>
      <c r="AZ36" s="51"/>
      <c r="BA36" s="51"/>
      <c r="BB36" s="49"/>
      <c r="BC36" s="51"/>
      <c r="BD36" s="51"/>
    </row>
    <row r="37" spans="2:85" ht="14.1" customHeight="1" x14ac:dyDescent="0.25">
      <c r="B37" s="48" t="s">
        <v>59</v>
      </c>
      <c r="C37" s="46"/>
      <c r="D37" s="43"/>
      <c r="E37" s="43"/>
      <c r="F37" s="43"/>
      <c r="G37" s="43"/>
      <c r="H37" s="43"/>
      <c r="I37" s="43"/>
      <c r="J37" s="43"/>
      <c r="K37" s="43"/>
      <c r="L37" s="43"/>
      <c r="M37" s="43"/>
      <c r="N37" s="43"/>
      <c r="O37" s="43"/>
      <c r="P37" s="43"/>
      <c r="Q37" s="43"/>
      <c r="R37" s="43"/>
      <c r="T37" s="13"/>
      <c r="V37" s="43"/>
      <c r="W37" s="43"/>
      <c r="X37" s="43"/>
      <c r="Y37" s="43"/>
      <c r="Z37" s="43"/>
      <c r="AA37" s="43"/>
      <c r="AB37" s="43"/>
      <c r="AC37" s="43"/>
      <c r="AD37" s="43"/>
      <c r="AE37" s="43"/>
      <c r="AF37" s="43"/>
      <c r="AG37" s="43"/>
      <c r="AH37" s="43"/>
      <c r="AI37" s="43"/>
      <c r="AJ37" s="43"/>
      <c r="AL37" s="13"/>
      <c r="BB37" s="43"/>
      <c r="BO37" s="13"/>
      <c r="BP37" s="13"/>
      <c r="BQ37" s="13"/>
      <c r="BR37" s="13"/>
      <c r="BS37" s="13"/>
      <c r="BT37" s="13"/>
      <c r="BU37" s="13"/>
      <c r="BV37" s="13"/>
      <c r="BW37" s="13"/>
      <c r="BX37" s="13"/>
      <c r="BY37" s="13"/>
      <c r="BZ37" s="13"/>
      <c r="CA37" s="13"/>
      <c r="CB37" s="13"/>
      <c r="CC37" s="13"/>
      <c r="CD37" s="13"/>
      <c r="CE37" s="13"/>
      <c r="CF37" s="13"/>
      <c r="CG37" s="13"/>
    </row>
    <row r="38" spans="2:85" ht="35.65" customHeight="1" x14ac:dyDescent="0.25">
      <c r="B38" s="107" t="s">
        <v>60</v>
      </c>
      <c r="C38" s="108"/>
      <c r="D38" s="108"/>
      <c r="E38" s="108"/>
      <c r="F38" s="108"/>
      <c r="G38" s="108"/>
      <c r="H38" s="108"/>
      <c r="I38" s="108"/>
      <c r="J38" s="108"/>
      <c r="K38" s="108"/>
      <c r="L38" s="108"/>
      <c r="M38" s="43"/>
      <c r="N38" s="43"/>
      <c r="O38" s="43"/>
      <c r="P38" s="43"/>
      <c r="Q38" s="43"/>
      <c r="R38" s="43"/>
      <c r="T38" s="13"/>
      <c r="AE38" s="43"/>
      <c r="AF38" s="43"/>
      <c r="AG38" s="43"/>
      <c r="AH38" s="43"/>
      <c r="AI38" s="43"/>
      <c r="AJ38" s="43"/>
      <c r="AL38" s="13"/>
      <c r="BB38" s="43"/>
      <c r="BO38" s="13"/>
      <c r="BP38" s="13"/>
      <c r="BQ38" s="13"/>
      <c r="BR38" s="13"/>
      <c r="BS38" s="13"/>
      <c r="BT38" s="13"/>
      <c r="BU38" s="13"/>
      <c r="BV38" s="13"/>
      <c r="BW38" s="13"/>
      <c r="BX38" s="13"/>
      <c r="BY38" s="13"/>
      <c r="BZ38" s="13"/>
      <c r="CA38" s="13"/>
      <c r="CB38" s="13"/>
      <c r="CC38" s="13"/>
      <c r="CD38" s="13"/>
      <c r="CE38" s="13"/>
      <c r="CF38" s="13"/>
      <c r="CG38" s="13"/>
    </row>
    <row r="39" spans="2:85" ht="36.6" customHeight="1" x14ac:dyDescent="0.25">
      <c r="B39" s="109" t="s">
        <v>61</v>
      </c>
      <c r="C39" s="109"/>
      <c r="D39" s="109"/>
      <c r="E39" s="109"/>
      <c r="F39" s="109"/>
      <c r="G39" s="109"/>
      <c r="H39" s="109"/>
      <c r="I39" s="109"/>
      <c r="J39" s="109"/>
      <c r="K39" s="109"/>
      <c r="L39" s="109"/>
      <c r="M39" s="50"/>
      <c r="N39" s="50"/>
      <c r="O39" s="50"/>
      <c r="P39" s="50"/>
      <c r="Q39" s="50"/>
      <c r="R39" s="50"/>
      <c r="S39" s="13"/>
      <c r="T39" s="13"/>
      <c r="U39" s="13"/>
      <c r="V39" s="13"/>
      <c r="W39" s="13"/>
      <c r="X39" s="13"/>
      <c r="Y39" s="13"/>
      <c r="Z39" s="13"/>
      <c r="AA39" s="13"/>
      <c r="AB39" s="13"/>
      <c r="AC39" s="13"/>
      <c r="AD39" s="13"/>
      <c r="AE39" s="50"/>
      <c r="AF39" s="50"/>
      <c r="AG39" s="50"/>
      <c r="AH39" s="50"/>
      <c r="AI39" s="50"/>
      <c r="AJ39" s="50"/>
      <c r="AK39" s="13"/>
      <c r="AL39" s="13"/>
      <c r="AM39" s="13"/>
      <c r="BB39" s="50"/>
      <c r="BO39" s="13"/>
      <c r="BP39" s="13"/>
      <c r="BQ39" s="13"/>
      <c r="BR39" s="13"/>
      <c r="BS39" s="13"/>
      <c r="BT39" s="13"/>
      <c r="BU39" s="13"/>
      <c r="BV39" s="13"/>
      <c r="BW39" s="13"/>
      <c r="BX39" s="13"/>
      <c r="BY39" s="13"/>
      <c r="BZ39" s="13"/>
      <c r="CA39" s="13"/>
      <c r="CB39" s="13"/>
      <c r="CC39" s="13"/>
      <c r="CD39" s="13"/>
      <c r="CE39" s="13"/>
      <c r="CF39" s="13"/>
      <c r="CG39" s="13"/>
    </row>
    <row r="40" spans="2:85" x14ac:dyDescent="0.25">
      <c r="AN40" s="40"/>
      <c r="AO40" s="40"/>
      <c r="AP40" s="40"/>
      <c r="AQ40" s="40"/>
      <c r="AR40" s="40"/>
      <c r="AS40" s="40"/>
      <c r="AT40" s="40"/>
      <c r="AU40" s="40"/>
      <c r="AV40" s="40"/>
      <c r="AW40" s="40"/>
      <c r="AX40" s="40"/>
    </row>
    <row r="41" spans="2:85" x14ac:dyDescent="0.25">
      <c r="AN41" s="40"/>
      <c r="AO41" s="40"/>
      <c r="AP41" s="40"/>
      <c r="AQ41" s="40"/>
      <c r="AR41" s="40"/>
      <c r="AS41" s="40"/>
      <c r="AT41" s="40"/>
      <c r="AU41" s="40"/>
      <c r="AV41" s="40"/>
      <c r="AW41" s="40"/>
      <c r="AX41" s="40"/>
    </row>
    <row r="42" spans="2:85" x14ac:dyDescent="0.25">
      <c r="AN42" s="40"/>
      <c r="AO42" s="40"/>
      <c r="AP42" s="40"/>
      <c r="AQ42" s="40"/>
      <c r="AR42" s="40"/>
      <c r="AS42" s="40"/>
      <c r="AT42" s="40"/>
      <c r="AU42" s="40"/>
      <c r="AV42" s="40"/>
      <c r="AW42" s="40"/>
      <c r="AX42" s="40"/>
    </row>
    <row r="43" spans="2:85" x14ac:dyDescent="0.25">
      <c r="AN43" s="40"/>
      <c r="AO43" s="40"/>
      <c r="AP43" s="40"/>
      <c r="AQ43" s="40"/>
      <c r="AR43" s="40"/>
      <c r="AS43" s="40"/>
      <c r="AT43" s="40"/>
      <c r="AU43" s="40"/>
      <c r="AV43" s="40"/>
      <c r="AW43" s="40"/>
      <c r="AX43" s="40"/>
    </row>
    <row r="44" spans="2:85" x14ac:dyDescent="0.25">
      <c r="AN44" s="40"/>
      <c r="AO44" s="40"/>
      <c r="AP44" s="40"/>
      <c r="AQ44" s="40"/>
      <c r="AR44" s="40"/>
      <c r="AS44" s="40"/>
      <c r="AT44" s="40"/>
      <c r="AU44" s="40"/>
      <c r="AV44" s="40"/>
      <c r="AW44" s="40"/>
      <c r="AX44" s="40"/>
    </row>
    <row r="45" spans="2:85" x14ac:dyDescent="0.25">
      <c r="AN45" s="40"/>
      <c r="AO45" s="40"/>
      <c r="AP45" s="40"/>
      <c r="AQ45" s="40"/>
      <c r="AR45" s="40"/>
      <c r="AS45" s="40"/>
      <c r="AT45" s="40"/>
      <c r="AU45" s="40"/>
      <c r="AV45" s="40"/>
      <c r="AW45" s="40"/>
      <c r="AX45" s="40"/>
    </row>
    <row r="46" spans="2:85" x14ac:dyDescent="0.25">
      <c r="AN46" s="40"/>
      <c r="AO46" s="40"/>
      <c r="AP46" s="40"/>
      <c r="AQ46" s="40"/>
      <c r="AR46" s="40"/>
      <c r="AS46" s="40"/>
      <c r="AT46" s="40"/>
      <c r="AU46" s="40"/>
      <c r="AV46" s="40"/>
      <c r="AW46" s="40"/>
      <c r="AX46" s="40"/>
    </row>
    <row r="47" spans="2:85" x14ac:dyDescent="0.25">
      <c r="AN47" s="40"/>
      <c r="AO47" s="40"/>
      <c r="AP47" s="40"/>
      <c r="AQ47" s="40"/>
      <c r="AR47" s="40"/>
      <c r="AS47" s="40"/>
      <c r="AT47" s="40"/>
      <c r="AU47" s="40"/>
      <c r="AV47" s="40"/>
      <c r="AW47" s="40"/>
      <c r="AX47" s="40"/>
    </row>
    <row r="48" spans="2:85" x14ac:dyDescent="0.25">
      <c r="AN48" s="40"/>
      <c r="AO48" s="40"/>
      <c r="AP48" s="40"/>
      <c r="AQ48" s="40"/>
      <c r="AR48" s="40"/>
      <c r="AS48" s="40"/>
      <c r="AT48" s="40"/>
      <c r="AU48" s="40"/>
      <c r="AV48" s="40"/>
      <c r="AW48" s="40"/>
      <c r="AX48" s="40"/>
    </row>
    <row r="49" spans="40:50" x14ac:dyDescent="0.25">
      <c r="AN49" s="40"/>
      <c r="AO49" s="40"/>
      <c r="AP49" s="40"/>
      <c r="AQ49" s="40"/>
      <c r="AR49" s="40"/>
      <c r="AS49" s="40"/>
      <c r="AT49" s="40"/>
      <c r="AU49" s="40"/>
      <c r="AV49" s="40"/>
      <c r="AW49" s="40"/>
      <c r="AX49" s="40"/>
    </row>
    <row r="50" spans="40:50" x14ac:dyDescent="0.25">
      <c r="AN50" s="40"/>
      <c r="AO50" s="40"/>
      <c r="AP50" s="40"/>
      <c r="AQ50" s="40"/>
      <c r="AR50" s="40"/>
      <c r="AS50" s="40"/>
      <c r="AT50" s="40"/>
      <c r="AU50" s="40"/>
      <c r="AV50" s="40"/>
      <c r="AW50" s="40"/>
      <c r="AX50" s="40"/>
    </row>
    <row r="51" spans="40:50" x14ac:dyDescent="0.25">
      <c r="AN51" s="40"/>
      <c r="AO51" s="40"/>
      <c r="AP51" s="40"/>
      <c r="AQ51" s="40"/>
      <c r="AR51" s="40"/>
      <c r="AS51" s="40"/>
      <c r="AT51" s="40"/>
      <c r="AU51" s="40"/>
      <c r="AV51" s="40"/>
      <c r="AW51" s="40"/>
      <c r="AX51" s="40"/>
    </row>
    <row r="52" spans="40:50" x14ac:dyDescent="0.25">
      <c r="AN52" s="40"/>
      <c r="AO52" s="40"/>
      <c r="AP52" s="40"/>
      <c r="AQ52" s="40"/>
      <c r="AR52" s="40"/>
      <c r="AS52" s="40"/>
      <c r="AT52" s="40"/>
      <c r="AU52" s="40"/>
      <c r="AV52" s="40"/>
      <c r="AW52" s="40"/>
      <c r="AX52" s="40"/>
    </row>
    <row r="53" spans="40:50" x14ac:dyDescent="0.25">
      <c r="AN53" s="40"/>
      <c r="AO53" s="40"/>
      <c r="AP53" s="40"/>
      <c r="AQ53" s="40"/>
      <c r="AR53" s="40"/>
      <c r="AS53" s="40"/>
      <c r="AT53" s="40"/>
      <c r="AU53" s="40"/>
      <c r="AV53" s="40"/>
      <c r="AW53" s="40"/>
      <c r="AX53" s="40"/>
    </row>
    <row r="54" spans="40:50" x14ac:dyDescent="0.25">
      <c r="AN54" s="40"/>
      <c r="AO54" s="40"/>
      <c r="AP54" s="40"/>
      <c r="AQ54" s="40"/>
      <c r="AR54" s="40"/>
      <c r="AS54" s="40"/>
      <c r="AT54" s="40"/>
      <c r="AU54" s="40"/>
      <c r="AV54" s="40"/>
      <c r="AW54" s="40"/>
      <c r="AX54" s="40"/>
    </row>
    <row r="55" spans="40:50" x14ac:dyDescent="0.25">
      <c r="AN55" s="40"/>
      <c r="AO55" s="40"/>
      <c r="AP55" s="40"/>
      <c r="AQ55" s="40"/>
      <c r="AR55" s="40"/>
      <c r="AS55" s="40"/>
      <c r="AT55" s="40"/>
      <c r="AU55" s="40"/>
      <c r="AV55" s="40"/>
      <c r="AW55" s="40"/>
      <c r="AX55" s="40"/>
    </row>
    <row r="56" spans="40:50" x14ac:dyDescent="0.25">
      <c r="AN56" s="40"/>
      <c r="AO56" s="40"/>
      <c r="AP56" s="40"/>
      <c r="AQ56" s="40"/>
      <c r="AR56" s="40"/>
      <c r="AS56" s="40"/>
      <c r="AT56" s="40"/>
      <c r="AU56" s="40"/>
      <c r="AV56" s="40"/>
      <c r="AW56" s="40"/>
      <c r="AX56" s="40"/>
    </row>
    <row r="57" spans="40:50" x14ac:dyDescent="0.25">
      <c r="AN57" s="40"/>
      <c r="AO57" s="40"/>
      <c r="AP57" s="40"/>
      <c r="AQ57" s="40"/>
      <c r="AR57" s="40"/>
      <c r="AS57" s="40"/>
      <c r="AT57" s="40"/>
      <c r="AU57" s="40"/>
      <c r="AV57" s="40"/>
      <c r="AW57" s="40"/>
      <c r="AX57" s="40"/>
    </row>
    <row r="58" spans="40:50" x14ac:dyDescent="0.25">
      <c r="AN58" s="40"/>
      <c r="AO58" s="40"/>
      <c r="AP58" s="40"/>
      <c r="AQ58" s="40"/>
      <c r="AR58" s="40"/>
      <c r="AS58" s="40"/>
      <c r="AT58" s="40"/>
      <c r="AU58" s="40"/>
      <c r="AV58" s="40"/>
      <c r="AW58" s="40"/>
      <c r="AX58" s="40"/>
    </row>
    <row r="59" spans="40:50" x14ac:dyDescent="0.25">
      <c r="AN59" s="40"/>
      <c r="AO59" s="40"/>
      <c r="AP59" s="40"/>
      <c r="AQ59" s="40"/>
      <c r="AR59" s="40"/>
      <c r="AS59" s="40"/>
      <c r="AT59" s="40"/>
      <c r="AU59" s="40"/>
      <c r="AV59" s="40"/>
      <c r="AW59" s="40"/>
      <c r="AX59" s="40"/>
    </row>
    <row r="60" spans="40:50" x14ac:dyDescent="0.25">
      <c r="AN60" s="40"/>
      <c r="AO60" s="40"/>
      <c r="AP60" s="40"/>
      <c r="AQ60" s="40"/>
      <c r="AR60" s="40"/>
      <c r="AS60" s="40"/>
      <c r="AT60" s="40"/>
      <c r="AU60" s="40"/>
      <c r="AV60" s="40"/>
      <c r="AW60" s="40"/>
      <c r="AX60" s="40"/>
    </row>
    <row r="61" spans="40:50" x14ac:dyDescent="0.25">
      <c r="AN61" s="40"/>
      <c r="AO61" s="40"/>
      <c r="AP61" s="40"/>
      <c r="AQ61" s="40"/>
      <c r="AR61" s="40"/>
      <c r="AS61" s="40"/>
      <c r="AT61" s="40"/>
      <c r="AU61" s="40"/>
      <c r="AV61" s="40"/>
      <c r="AW61" s="40"/>
      <c r="AX61" s="40"/>
    </row>
    <row r="62" spans="40:50" x14ac:dyDescent="0.25">
      <c r="AN62" s="40"/>
      <c r="AO62" s="40"/>
      <c r="AP62" s="40"/>
      <c r="AQ62" s="40"/>
      <c r="AR62" s="40"/>
      <c r="AS62" s="40"/>
      <c r="AT62" s="40"/>
      <c r="AU62" s="40"/>
      <c r="AV62" s="40"/>
      <c r="AW62" s="40"/>
      <c r="AX62" s="40"/>
    </row>
    <row r="63" spans="40:50" x14ac:dyDescent="0.25">
      <c r="AN63" s="40"/>
      <c r="AO63" s="40"/>
      <c r="AP63" s="40"/>
      <c r="AQ63" s="40"/>
      <c r="AR63" s="40"/>
      <c r="AS63" s="40"/>
      <c r="AT63" s="40"/>
      <c r="AU63" s="40"/>
      <c r="AV63" s="40"/>
      <c r="AW63" s="40"/>
      <c r="AX63" s="40"/>
    </row>
    <row r="64" spans="40:50" x14ac:dyDescent="0.25">
      <c r="AN64" s="40"/>
      <c r="AO64" s="40"/>
      <c r="AP64" s="40"/>
      <c r="AQ64" s="40"/>
      <c r="AR64" s="40"/>
      <c r="AS64" s="40"/>
      <c r="AT64" s="40"/>
      <c r="AU64" s="40"/>
      <c r="AV64" s="40"/>
      <c r="AW64" s="40"/>
      <c r="AX64" s="40"/>
    </row>
    <row r="65" spans="40:50" x14ac:dyDescent="0.25">
      <c r="AN65" s="40"/>
      <c r="AO65" s="40"/>
      <c r="AP65" s="40"/>
      <c r="AQ65" s="40"/>
      <c r="AR65" s="40"/>
      <c r="AS65" s="40"/>
      <c r="AT65" s="40"/>
      <c r="AU65" s="40"/>
      <c r="AV65" s="40"/>
      <c r="AW65" s="40"/>
      <c r="AX65" s="40"/>
    </row>
    <row r="66" spans="40:50" x14ac:dyDescent="0.25">
      <c r="AN66" s="40"/>
      <c r="AO66" s="40"/>
      <c r="AP66" s="40"/>
      <c r="AQ66" s="40"/>
      <c r="AR66" s="40"/>
      <c r="AS66" s="40"/>
      <c r="AT66" s="40"/>
      <c r="AU66" s="40"/>
      <c r="AV66" s="40"/>
      <c r="AW66" s="40"/>
      <c r="AX66" s="40"/>
    </row>
    <row r="67" spans="40:50" x14ac:dyDescent="0.25">
      <c r="AN67" s="40"/>
      <c r="AO67" s="40"/>
      <c r="AP67" s="40"/>
      <c r="AQ67" s="40"/>
      <c r="AR67" s="40"/>
      <c r="AS67" s="40"/>
      <c r="AT67" s="40"/>
      <c r="AU67" s="40"/>
      <c r="AV67" s="40"/>
      <c r="AW67" s="40"/>
      <c r="AX67" s="40"/>
    </row>
    <row r="68" spans="40:50" x14ac:dyDescent="0.25">
      <c r="AN68" s="40"/>
      <c r="AO68" s="40"/>
      <c r="AP68" s="40"/>
      <c r="AQ68" s="40"/>
      <c r="AR68" s="40"/>
      <c r="AS68" s="40"/>
      <c r="AT68" s="40"/>
      <c r="AU68" s="40"/>
      <c r="AV68" s="40"/>
      <c r="AW68" s="40"/>
      <c r="AX68" s="40"/>
    </row>
  </sheetData>
  <mergeCells count="17">
    <mergeCell ref="C3:L3"/>
    <mergeCell ref="B11:B12"/>
    <mergeCell ref="C11:C12"/>
    <mergeCell ref="D11:Q11"/>
    <mergeCell ref="T11:T12"/>
    <mergeCell ref="BD11:BD12"/>
    <mergeCell ref="BF11:BF12"/>
    <mergeCell ref="BH11:BT11"/>
    <mergeCell ref="BV11:CH11"/>
    <mergeCell ref="B13:C13"/>
    <mergeCell ref="AN11:BA11"/>
    <mergeCell ref="B36:L36"/>
    <mergeCell ref="B38:L38"/>
    <mergeCell ref="B39:L39"/>
    <mergeCell ref="V11:AI11"/>
    <mergeCell ref="AL11:AL12"/>
    <mergeCell ref="B35:L3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0A6C6-B315-49DF-B6AC-544C4183E2F5}">
  <dimension ref="A1:M113"/>
  <sheetViews>
    <sheetView workbookViewId="0">
      <pane xSplit="1" ySplit="2" topLeftCell="B69" activePane="bottomRight" state="frozen"/>
      <selection pane="topRight" activeCell="B1" sqref="B1"/>
      <selection pane="bottomLeft" activeCell="A6" sqref="A6"/>
      <selection pane="bottomRight" activeCell="C20" sqref="C20"/>
    </sheetView>
  </sheetViews>
  <sheetFormatPr defaultRowHeight="15" x14ac:dyDescent="0.25"/>
  <cols>
    <col min="1" max="1" width="17.140625" style="52" customWidth="1"/>
    <col min="2" max="2" width="33.28515625" style="60" bestFit="1" customWidth="1"/>
    <col min="3" max="4" width="30.28515625" style="60" customWidth="1"/>
    <col min="5" max="5" width="36" style="53" bestFit="1" customWidth="1"/>
    <col min="6" max="6" width="36" style="53" customWidth="1"/>
  </cols>
  <sheetData>
    <row r="1" spans="1:7" x14ac:dyDescent="0.25">
      <c r="A1" s="55" t="s">
        <v>62</v>
      </c>
      <c r="B1" s="52"/>
      <c r="C1" s="52"/>
      <c r="D1" s="52"/>
      <c r="E1" s="53" t="s">
        <v>9</v>
      </c>
    </row>
    <row r="2" spans="1:7" x14ac:dyDescent="0.25">
      <c r="A2" s="52" t="s">
        <v>63</v>
      </c>
      <c r="B2" s="52" t="s">
        <v>64</v>
      </c>
      <c r="C2" s="52" t="s">
        <v>65</v>
      </c>
      <c r="D2" s="52" t="s">
        <v>65</v>
      </c>
      <c r="E2" s="54" t="s">
        <v>66</v>
      </c>
      <c r="F2" s="54" t="s">
        <v>67</v>
      </c>
    </row>
    <row r="3" spans="1:7" x14ac:dyDescent="0.25">
      <c r="A3" s="52">
        <v>0</v>
      </c>
      <c r="B3" s="53">
        <v>339.56</v>
      </c>
      <c r="C3" s="104">
        <f>B3/100000</f>
        <v>3.3955999999999999E-3</v>
      </c>
      <c r="D3" s="56">
        <f>C3*100</f>
        <v>0.33955999999999997</v>
      </c>
      <c r="E3" s="66">
        <v>601913</v>
      </c>
      <c r="F3" s="66">
        <f>E3*(A3+0.5)</f>
        <v>300956.5</v>
      </c>
      <c r="G3" s="56"/>
    </row>
    <row r="4" spans="1:7" x14ac:dyDescent="0.25">
      <c r="A4" s="52">
        <v>1</v>
      </c>
      <c r="B4" s="53">
        <v>33.015000000000001</v>
      </c>
      <c r="C4" s="104">
        <f t="shared" ref="C4:C67" si="0">B4/100000</f>
        <v>3.3015000000000003E-4</v>
      </c>
      <c r="D4" s="56">
        <f t="shared" ref="D4:D67" si="1">C4*100</f>
        <v>3.3015000000000003E-2</v>
      </c>
      <c r="E4" s="66">
        <v>625476</v>
      </c>
      <c r="F4" s="66">
        <f t="shared" ref="F4:F67" si="2">E4*(A4+0.5)</f>
        <v>938214</v>
      </c>
    </row>
    <row r="5" spans="1:7" x14ac:dyDescent="0.25">
      <c r="A5" s="52">
        <v>2</v>
      </c>
      <c r="B5" s="53">
        <v>15.594999999999999</v>
      </c>
      <c r="C5" s="104">
        <f t="shared" si="0"/>
        <v>1.5595E-4</v>
      </c>
      <c r="D5" s="56">
        <f t="shared" si="1"/>
        <v>1.5594999999999999E-2</v>
      </c>
      <c r="E5" s="66">
        <v>650226</v>
      </c>
      <c r="F5" s="66">
        <f t="shared" si="2"/>
        <v>1625565</v>
      </c>
    </row>
    <row r="6" spans="1:7" x14ac:dyDescent="0.25">
      <c r="A6" s="52">
        <v>3</v>
      </c>
      <c r="B6" s="53">
        <v>8.64</v>
      </c>
      <c r="C6" s="104">
        <f t="shared" si="0"/>
        <v>8.6399999999999999E-5</v>
      </c>
      <c r="D6" s="56">
        <f t="shared" si="1"/>
        <v>8.6400000000000001E-3</v>
      </c>
      <c r="E6" s="66">
        <v>671016</v>
      </c>
      <c r="F6" s="66">
        <f t="shared" si="2"/>
        <v>2348556</v>
      </c>
    </row>
    <row r="7" spans="1:7" x14ac:dyDescent="0.25">
      <c r="A7" s="52">
        <v>4</v>
      </c>
      <c r="B7" s="53">
        <v>7.7149999999999999</v>
      </c>
      <c r="C7" s="104">
        <f t="shared" si="0"/>
        <v>7.7150000000000005E-5</v>
      </c>
      <c r="D7" s="56">
        <f t="shared" si="1"/>
        <v>7.7150000000000005E-3</v>
      </c>
      <c r="E7" s="66">
        <v>690816</v>
      </c>
      <c r="F7" s="66">
        <f t="shared" si="2"/>
        <v>3108672</v>
      </c>
    </row>
    <row r="8" spans="1:7" x14ac:dyDescent="0.25">
      <c r="A8" s="52">
        <v>5</v>
      </c>
      <c r="B8" s="53">
        <v>7.4</v>
      </c>
      <c r="C8" s="104">
        <f t="shared" si="0"/>
        <v>7.400000000000001E-5</v>
      </c>
      <c r="D8" s="56">
        <f t="shared" si="1"/>
        <v>7.4000000000000012E-3</v>
      </c>
      <c r="E8" s="66">
        <v>689190</v>
      </c>
      <c r="F8" s="66">
        <f t="shared" si="2"/>
        <v>3790545</v>
      </c>
    </row>
    <row r="9" spans="1:7" x14ac:dyDescent="0.25">
      <c r="A9" s="52">
        <v>6</v>
      </c>
      <c r="B9" s="53">
        <v>7.0250000000000004</v>
      </c>
      <c r="C9" s="104">
        <f t="shared" si="0"/>
        <v>7.025E-5</v>
      </c>
      <c r="D9" s="56">
        <f t="shared" si="1"/>
        <v>7.025E-3</v>
      </c>
      <c r="E9" s="66">
        <v>694734</v>
      </c>
      <c r="F9" s="66">
        <f t="shared" si="2"/>
        <v>4515771</v>
      </c>
    </row>
    <row r="10" spans="1:7" x14ac:dyDescent="0.25">
      <c r="A10" s="52">
        <v>7</v>
      </c>
      <c r="B10" s="53">
        <v>6.5</v>
      </c>
      <c r="C10" s="104">
        <f t="shared" si="0"/>
        <v>6.4999999999999994E-5</v>
      </c>
      <c r="D10" s="56">
        <f t="shared" si="1"/>
        <v>6.4999999999999997E-3</v>
      </c>
      <c r="E10" s="66">
        <v>709940</v>
      </c>
      <c r="F10" s="66">
        <f t="shared" si="2"/>
        <v>5324550</v>
      </c>
    </row>
    <row r="11" spans="1:7" x14ac:dyDescent="0.25">
      <c r="A11" s="52">
        <v>8</v>
      </c>
      <c r="B11" s="53">
        <v>5.9849999999999994</v>
      </c>
      <c r="C11" s="104">
        <f t="shared" si="0"/>
        <v>5.9849999999999991E-5</v>
      </c>
      <c r="D11" s="56">
        <f t="shared" si="1"/>
        <v>5.984999999999999E-3</v>
      </c>
      <c r="E11" s="66">
        <v>730548</v>
      </c>
      <c r="F11" s="66">
        <f t="shared" si="2"/>
        <v>6209658</v>
      </c>
    </row>
    <row r="12" spans="1:7" x14ac:dyDescent="0.25">
      <c r="A12" s="52">
        <v>9</v>
      </c>
      <c r="B12" s="53">
        <v>5.69</v>
      </c>
      <c r="C12" s="104">
        <f t="shared" si="0"/>
        <v>5.6900000000000001E-5</v>
      </c>
      <c r="D12" s="56">
        <f t="shared" si="1"/>
        <v>5.6899999999999997E-3</v>
      </c>
      <c r="E12" s="66">
        <v>715046</v>
      </c>
      <c r="F12" s="66">
        <f t="shared" si="2"/>
        <v>6792937</v>
      </c>
    </row>
    <row r="13" spans="1:7" x14ac:dyDescent="0.25">
      <c r="A13" s="52">
        <v>10</v>
      </c>
      <c r="B13" s="53">
        <v>5.7850000000000001</v>
      </c>
      <c r="C13" s="104">
        <f t="shared" si="0"/>
        <v>5.7850000000000003E-5</v>
      </c>
      <c r="D13" s="56">
        <f t="shared" si="1"/>
        <v>5.7850000000000002E-3</v>
      </c>
      <c r="E13" s="66">
        <v>703087</v>
      </c>
      <c r="F13" s="66">
        <f t="shared" si="2"/>
        <v>7382413.5</v>
      </c>
    </row>
    <row r="14" spans="1:7" x14ac:dyDescent="0.25">
      <c r="A14" s="52">
        <v>11</v>
      </c>
      <c r="B14" s="53">
        <v>6.26</v>
      </c>
      <c r="C14" s="104">
        <f t="shared" si="0"/>
        <v>6.2600000000000004E-5</v>
      </c>
      <c r="D14" s="56">
        <f t="shared" si="1"/>
        <v>6.2599999999999999E-3</v>
      </c>
      <c r="E14" s="66">
        <v>692873</v>
      </c>
      <c r="F14" s="66">
        <f t="shared" si="2"/>
        <v>7968039.5</v>
      </c>
    </row>
    <row r="15" spans="1:7" x14ac:dyDescent="0.25">
      <c r="A15" s="52">
        <v>12</v>
      </c>
      <c r="B15" s="53">
        <v>7.22</v>
      </c>
      <c r="C15" s="104">
        <f t="shared" si="0"/>
        <v>7.2199999999999993E-5</v>
      </c>
      <c r="D15" s="56">
        <f t="shared" si="1"/>
        <v>7.219999999999999E-3</v>
      </c>
      <c r="E15" s="66">
        <v>698821</v>
      </c>
      <c r="F15" s="66">
        <f t="shared" si="2"/>
        <v>8735262.5</v>
      </c>
    </row>
    <row r="16" spans="1:7" x14ac:dyDescent="0.25">
      <c r="A16" s="52">
        <v>13</v>
      </c>
      <c r="B16" s="53">
        <v>8.7050000000000001</v>
      </c>
      <c r="C16" s="104">
        <f t="shared" si="0"/>
        <v>8.7050000000000002E-5</v>
      </c>
      <c r="D16" s="56">
        <f t="shared" si="1"/>
        <v>8.7050000000000009E-3</v>
      </c>
      <c r="E16" s="66">
        <v>676773</v>
      </c>
      <c r="F16" s="66">
        <f t="shared" si="2"/>
        <v>9136435.5</v>
      </c>
    </row>
    <row r="17" spans="1:6" x14ac:dyDescent="0.25">
      <c r="A17" s="52">
        <v>14</v>
      </c>
      <c r="B17" s="53">
        <v>10.65</v>
      </c>
      <c r="C17" s="104">
        <f t="shared" si="0"/>
        <v>1.065E-4</v>
      </c>
      <c r="D17" s="56">
        <f t="shared" si="1"/>
        <v>1.065E-2</v>
      </c>
      <c r="E17" s="66">
        <v>664025</v>
      </c>
      <c r="F17" s="66">
        <f t="shared" si="2"/>
        <v>9628362.5</v>
      </c>
    </row>
    <row r="18" spans="1:6" x14ac:dyDescent="0.25">
      <c r="A18" s="52">
        <v>15</v>
      </c>
      <c r="B18" s="53">
        <v>13.04</v>
      </c>
      <c r="C18" s="104">
        <f t="shared" si="0"/>
        <v>1.304E-4</v>
      </c>
      <c r="D18" s="56">
        <f t="shared" si="1"/>
        <v>1.304E-2</v>
      </c>
      <c r="E18" s="66">
        <v>637756</v>
      </c>
      <c r="F18" s="66">
        <f t="shared" si="2"/>
        <v>9885218</v>
      </c>
    </row>
    <row r="19" spans="1:6" x14ac:dyDescent="0.25">
      <c r="A19" s="52">
        <v>16</v>
      </c>
      <c r="B19" s="53">
        <v>15.959999999999999</v>
      </c>
      <c r="C19" s="104">
        <f t="shared" si="0"/>
        <v>1.596E-4</v>
      </c>
      <c r="D19" s="56">
        <f t="shared" si="1"/>
        <v>1.5960000000000002E-2</v>
      </c>
      <c r="E19" s="66">
        <v>628023</v>
      </c>
      <c r="F19" s="66">
        <f t="shared" si="2"/>
        <v>10362379.5</v>
      </c>
    </row>
    <row r="20" spans="1:6" x14ac:dyDescent="0.25">
      <c r="A20" s="52">
        <v>17</v>
      </c>
      <c r="B20" s="53">
        <v>19.3</v>
      </c>
      <c r="C20" s="105">
        <f t="shared" si="0"/>
        <v>1.93E-4</v>
      </c>
      <c r="D20" s="56">
        <f t="shared" si="1"/>
        <v>1.9300000000000001E-2</v>
      </c>
      <c r="E20" s="66">
        <v>613025</v>
      </c>
      <c r="F20" s="66">
        <f t="shared" si="2"/>
        <v>10727937.5</v>
      </c>
    </row>
    <row r="21" spans="1:6" x14ac:dyDescent="0.25">
      <c r="A21" s="52">
        <v>18</v>
      </c>
      <c r="B21" s="53">
        <v>22.725000000000001</v>
      </c>
      <c r="C21" s="104">
        <f t="shared" si="0"/>
        <v>2.2725000000000002E-4</v>
      </c>
      <c r="D21" s="56">
        <f t="shared" si="1"/>
        <v>2.2725000000000002E-2</v>
      </c>
      <c r="E21" s="56">
        <v>606611</v>
      </c>
      <c r="F21" s="56">
        <f t="shared" si="2"/>
        <v>11222303.5</v>
      </c>
    </row>
    <row r="22" spans="1:6" x14ac:dyDescent="0.25">
      <c r="A22" s="52">
        <v>19</v>
      </c>
      <c r="B22" s="53">
        <v>25.98</v>
      </c>
      <c r="C22" s="104">
        <f t="shared" si="0"/>
        <v>2.5980000000000003E-4</v>
      </c>
      <c r="D22" s="56">
        <f t="shared" si="1"/>
        <v>2.5980000000000003E-2</v>
      </c>
      <c r="E22" s="56">
        <v>630456</v>
      </c>
      <c r="F22" s="56">
        <f t="shared" si="2"/>
        <v>12293892</v>
      </c>
    </row>
    <row r="23" spans="1:6" x14ac:dyDescent="0.25">
      <c r="A23" s="52">
        <v>20</v>
      </c>
      <c r="B23" s="53">
        <v>28.594999999999999</v>
      </c>
      <c r="C23" s="104">
        <f t="shared" si="0"/>
        <v>2.8594999999999998E-4</v>
      </c>
      <c r="D23" s="56">
        <f t="shared" si="1"/>
        <v>2.8594999999999999E-2</v>
      </c>
      <c r="E23" s="56">
        <v>653155</v>
      </c>
      <c r="F23" s="56">
        <f t="shared" si="2"/>
        <v>13389677.5</v>
      </c>
    </row>
    <row r="24" spans="1:6" x14ac:dyDescent="0.25">
      <c r="A24" s="52">
        <v>21</v>
      </c>
      <c r="B24" s="53">
        <v>30.4</v>
      </c>
      <c r="C24" s="104">
        <f t="shared" si="0"/>
        <v>3.0399999999999996E-4</v>
      </c>
      <c r="D24" s="56">
        <f t="shared" si="1"/>
        <v>3.0399999999999996E-2</v>
      </c>
      <c r="E24" s="56">
        <v>679487</v>
      </c>
      <c r="F24" s="56">
        <f t="shared" si="2"/>
        <v>14608970.5</v>
      </c>
    </row>
    <row r="25" spans="1:6" x14ac:dyDescent="0.25">
      <c r="A25" s="52">
        <v>22</v>
      </c>
      <c r="B25" s="53">
        <v>31.47</v>
      </c>
      <c r="C25" s="104">
        <f t="shared" si="0"/>
        <v>3.1470000000000001E-4</v>
      </c>
      <c r="D25" s="56">
        <f t="shared" si="1"/>
        <v>3.1469999999999998E-2</v>
      </c>
      <c r="E25" s="56">
        <v>694216</v>
      </c>
      <c r="F25" s="56">
        <f t="shared" si="2"/>
        <v>15619860</v>
      </c>
    </row>
    <row r="26" spans="1:6" x14ac:dyDescent="0.25">
      <c r="A26" s="52">
        <v>23</v>
      </c>
      <c r="B26" s="53">
        <v>32.215000000000003</v>
      </c>
      <c r="C26" s="104">
        <f t="shared" si="0"/>
        <v>3.2215000000000005E-4</v>
      </c>
      <c r="D26" s="56">
        <f t="shared" si="1"/>
        <v>3.2215000000000008E-2</v>
      </c>
      <c r="E26" s="56">
        <v>720400</v>
      </c>
      <c r="F26" s="56">
        <f t="shared" si="2"/>
        <v>16929400</v>
      </c>
    </row>
    <row r="27" spans="1:6" x14ac:dyDescent="0.25">
      <c r="A27" s="52">
        <v>24</v>
      </c>
      <c r="B27" s="53">
        <v>33.155000000000001</v>
      </c>
      <c r="C27" s="104">
        <f t="shared" si="0"/>
        <v>3.3155000000000001E-4</v>
      </c>
      <c r="D27" s="56">
        <f t="shared" si="1"/>
        <v>3.3155000000000004E-2</v>
      </c>
      <c r="E27" s="56">
        <v>725264</v>
      </c>
      <c r="F27" s="56">
        <f t="shared" si="2"/>
        <v>17768968</v>
      </c>
    </row>
    <row r="28" spans="1:6" x14ac:dyDescent="0.25">
      <c r="A28" s="52">
        <v>25</v>
      </c>
      <c r="B28" s="53">
        <v>34.575000000000003</v>
      </c>
      <c r="C28" s="104">
        <f t="shared" si="0"/>
        <v>3.4575000000000003E-4</v>
      </c>
      <c r="D28" s="56">
        <f t="shared" si="1"/>
        <v>3.4575000000000002E-2</v>
      </c>
      <c r="E28" s="66">
        <v>725111</v>
      </c>
      <c r="F28" s="66">
        <f t="shared" si="2"/>
        <v>18490330.5</v>
      </c>
    </row>
    <row r="29" spans="1:6" x14ac:dyDescent="0.25">
      <c r="A29" s="52">
        <v>26</v>
      </c>
      <c r="B29" s="53">
        <v>36.65</v>
      </c>
      <c r="C29" s="104">
        <f t="shared" si="0"/>
        <v>3.6649999999999996E-4</v>
      </c>
      <c r="D29" s="56">
        <f t="shared" si="1"/>
        <v>3.6649999999999995E-2</v>
      </c>
      <c r="E29" s="66">
        <v>745909</v>
      </c>
      <c r="F29" s="66">
        <f t="shared" si="2"/>
        <v>19766588.5</v>
      </c>
    </row>
    <row r="30" spans="1:6" x14ac:dyDescent="0.25">
      <c r="A30" s="52">
        <v>27</v>
      </c>
      <c r="B30" s="53">
        <v>39.44</v>
      </c>
      <c r="C30" s="104">
        <f t="shared" si="0"/>
        <v>3.9439999999999999E-4</v>
      </c>
      <c r="D30" s="56">
        <f t="shared" si="1"/>
        <v>3.9439999999999996E-2</v>
      </c>
      <c r="E30" s="66">
        <v>747190</v>
      </c>
      <c r="F30" s="66">
        <f t="shared" si="2"/>
        <v>20547725</v>
      </c>
    </row>
    <row r="31" spans="1:6" x14ac:dyDescent="0.25">
      <c r="A31" s="52">
        <v>28</v>
      </c>
      <c r="B31" s="53">
        <v>42.93</v>
      </c>
      <c r="C31" s="104">
        <f t="shared" si="0"/>
        <v>4.2929999999999997E-4</v>
      </c>
      <c r="D31" s="56">
        <f t="shared" si="1"/>
        <v>4.2929999999999996E-2</v>
      </c>
      <c r="E31" s="66">
        <v>768513</v>
      </c>
      <c r="F31" s="66">
        <f t="shared" si="2"/>
        <v>21902620.5</v>
      </c>
    </row>
    <row r="32" spans="1:6" x14ac:dyDescent="0.25">
      <c r="A32" s="52">
        <v>29</v>
      </c>
      <c r="B32" s="53">
        <v>46.849999999999994</v>
      </c>
      <c r="C32" s="104">
        <f t="shared" si="0"/>
        <v>4.6849999999999995E-4</v>
      </c>
      <c r="D32" s="56">
        <f t="shared" si="1"/>
        <v>4.6849999999999996E-2</v>
      </c>
      <c r="E32" s="66">
        <v>784770</v>
      </c>
      <c r="F32" s="66">
        <f t="shared" si="2"/>
        <v>23150715</v>
      </c>
    </row>
    <row r="33" spans="1:6" x14ac:dyDescent="0.25">
      <c r="A33" s="52">
        <v>30</v>
      </c>
      <c r="B33" s="53">
        <v>50.945</v>
      </c>
      <c r="C33" s="104">
        <f t="shared" si="0"/>
        <v>5.0945000000000005E-4</v>
      </c>
      <c r="D33" s="56">
        <f t="shared" si="1"/>
        <v>5.0945000000000004E-2</v>
      </c>
      <c r="E33" s="56">
        <v>771964</v>
      </c>
      <c r="F33" s="56">
        <f t="shared" si="2"/>
        <v>23544902</v>
      </c>
    </row>
    <row r="34" spans="1:6" x14ac:dyDescent="0.25">
      <c r="A34" s="52">
        <v>31</v>
      </c>
      <c r="B34" s="53">
        <v>55.245000000000005</v>
      </c>
      <c r="C34" s="104">
        <f t="shared" si="0"/>
        <v>5.5245000000000001E-4</v>
      </c>
      <c r="D34" s="56">
        <f t="shared" si="1"/>
        <v>5.5245000000000002E-2</v>
      </c>
      <c r="E34" s="56">
        <v>764738</v>
      </c>
      <c r="F34" s="56">
        <f t="shared" si="2"/>
        <v>24089247</v>
      </c>
    </row>
    <row r="35" spans="1:6" x14ac:dyDescent="0.25">
      <c r="A35" s="52">
        <v>32</v>
      </c>
      <c r="B35" s="53">
        <v>59.875</v>
      </c>
      <c r="C35" s="104">
        <f t="shared" si="0"/>
        <v>5.9875E-4</v>
      </c>
      <c r="D35" s="56">
        <f t="shared" si="1"/>
        <v>5.9874999999999998E-2</v>
      </c>
      <c r="E35" s="56">
        <v>773176</v>
      </c>
      <c r="F35" s="56">
        <f t="shared" si="2"/>
        <v>25128220</v>
      </c>
    </row>
    <row r="36" spans="1:6" x14ac:dyDescent="0.25">
      <c r="A36" s="52">
        <v>33</v>
      </c>
      <c r="B36" s="53">
        <v>64.805000000000007</v>
      </c>
      <c r="C36" s="104">
        <f t="shared" si="0"/>
        <v>6.4805000000000006E-4</v>
      </c>
      <c r="D36" s="56">
        <f t="shared" si="1"/>
        <v>6.4805000000000001E-2</v>
      </c>
      <c r="E36" s="56">
        <v>753953</v>
      </c>
      <c r="F36" s="56">
        <f t="shared" si="2"/>
        <v>25257425.5</v>
      </c>
    </row>
    <row r="37" spans="1:6" x14ac:dyDescent="0.25">
      <c r="A37" s="52">
        <v>34</v>
      </c>
      <c r="B37" s="53">
        <v>70.105000000000004</v>
      </c>
      <c r="C37" s="104">
        <f t="shared" si="0"/>
        <v>7.0105000000000005E-4</v>
      </c>
      <c r="D37" s="56">
        <f t="shared" si="1"/>
        <v>7.0105000000000001E-2</v>
      </c>
      <c r="E37" s="56">
        <v>760821</v>
      </c>
      <c r="F37" s="56">
        <f t="shared" si="2"/>
        <v>26248324.5</v>
      </c>
    </row>
    <row r="38" spans="1:6" x14ac:dyDescent="0.25">
      <c r="A38" s="52">
        <v>35</v>
      </c>
      <c r="B38" s="53">
        <v>76.125</v>
      </c>
      <c r="C38" s="104">
        <f t="shared" si="0"/>
        <v>7.6124999999999999E-4</v>
      </c>
      <c r="D38" s="56">
        <f t="shared" si="1"/>
        <v>7.6124999999999998E-2</v>
      </c>
      <c r="E38" s="66">
        <v>758955</v>
      </c>
      <c r="F38" s="66">
        <f t="shared" si="2"/>
        <v>26942902.5</v>
      </c>
    </row>
    <row r="39" spans="1:6" x14ac:dyDescent="0.25">
      <c r="A39" s="52">
        <v>36</v>
      </c>
      <c r="B39" s="53">
        <v>83.025000000000006</v>
      </c>
      <c r="C39" s="104">
        <f t="shared" si="0"/>
        <v>8.3025000000000004E-4</v>
      </c>
      <c r="D39" s="56">
        <f t="shared" si="1"/>
        <v>8.3025000000000002E-2</v>
      </c>
      <c r="E39" s="66">
        <v>741034</v>
      </c>
      <c r="F39" s="66">
        <f t="shared" si="2"/>
        <v>27047741</v>
      </c>
    </row>
    <row r="40" spans="1:6" x14ac:dyDescent="0.25">
      <c r="A40" s="52">
        <v>37</v>
      </c>
      <c r="B40" s="53">
        <v>90.78</v>
      </c>
      <c r="C40" s="104">
        <f t="shared" si="0"/>
        <v>9.0780000000000006E-4</v>
      </c>
      <c r="D40" s="56">
        <f t="shared" si="1"/>
        <v>9.078E-2</v>
      </c>
      <c r="E40" s="66">
        <v>745909</v>
      </c>
      <c r="F40" s="66">
        <f t="shared" si="2"/>
        <v>27971587.5</v>
      </c>
    </row>
    <row r="41" spans="1:6" x14ac:dyDescent="0.25">
      <c r="A41" s="52">
        <v>38</v>
      </c>
      <c r="B41" s="53">
        <v>99.3</v>
      </c>
      <c r="C41" s="104">
        <f t="shared" si="0"/>
        <v>9.9299999999999996E-4</v>
      </c>
      <c r="D41" s="56">
        <f t="shared" si="1"/>
        <v>9.9299999999999999E-2</v>
      </c>
      <c r="E41" s="66">
        <v>743814</v>
      </c>
      <c r="F41" s="66">
        <f t="shared" si="2"/>
        <v>28636839</v>
      </c>
    </row>
    <row r="42" spans="1:6" x14ac:dyDescent="0.25">
      <c r="A42" s="52">
        <v>39</v>
      </c>
      <c r="B42" s="53">
        <v>108.41500000000001</v>
      </c>
      <c r="C42" s="104">
        <f t="shared" si="0"/>
        <v>1.0841500000000001E-3</v>
      </c>
      <c r="D42" s="56">
        <f t="shared" si="1"/>
        <v>0.10841500000000001</v>
      </c>
      <c r="E42" s="66">
        <v>748497</v>
      </c>
      <c r="F42" s="66">
        <f t="shared" si="2"/>
        <v>29565631.5</v>
      </c>
    </row>
    <row r="43" spans="1:6" x14ac:dyDescent="0.25">
      <c r="A43" s="52">
        <v>40</v>
      </c>
      <c r="B43" s="53">
        <v>118.13</v>
      </c>
      <c r="C43" s="104">
        <f t="shared" si="0"/>
        <v>1.1812999999999999E-3</v>
      </c>
      <c r="D43" s="56">
        <f t="shared" si="1"/>
        <v>0.11813</v>
      </c>
      <c r="E43" s="56">
        <v>749883</v>
      </c>
      <c r="F43" s="56">
        <f t="shared" si="2"/>
        <v>30370261.5</v>
      </c>
    </row>
    <row r="44" spans="1:6" x14ac:dyDescent="0.25">
      <c r="A44" s="52">
        <v>41</v>
      </c>
      <c r="B44" s="53">
        <v>128.345</v>
      </c>
      <c r="C44" s="104">
        <f t="shared" si="0"/>
        <v>1.28345E-3</v>
      </c>
      <c r="D44" s="56">
        <f t="shared" si="1"/>
        <v>0.12834499999999999</v>
      </c>
      <c r="E44" s="56">
        <v>720148</v>
      </c>
      <c r="F44" s="56">
        <f t="shared" si="2"/>
        <v>29886142</v>
      </c>
    </row>
    <row r="45" spans="1:6" x14ac:dyDescent="0.25">
      <c r="A45" s="52">
        <v>42</v>
      </c>
      <c r="B45" s="53">
        <v>138.93</v>
      </c>
      <c r="C45" s="104">
        <f t="shared" si="0"/>
        <v>1.3893E-3</v>
      </c>
      <c r="D45" s="56">
        <f t="shared" si="1"/>
        <v>0.13893</v>
      </c>
      <c r="E45" s="56">
        <v>672256</v>
      </c>
      <c r="F45" s="56">
        <f t="shared" si="2"/>
        <v>28570880</v>
      </c>
    </row>
    <row r="46" spans="1:6" x14ac:dyDescent="0.25">
      <c r="A46" s="52">
        <v>43</v>
      </c>
      <c r="B46" s="53">
        <v>150.02000000000001</v>
      </c>
      <c r="C46" s="104">
        <f t="shared" si="0"/>
        <v>1.5002000000000001E-3</v>
      </c>
      <c r="D46" s="56">
        <f t="shared" si="1"/>
        <v>0.15002000000000001</v>
      </c>
      <c r="E46" s="56">
        <v>661208</v>
      </c>
      <c r="F46" s="56">
        <f t="shared" si="2"/>
        <v>28762548</v>
      </c>
    </row>
    <row r="47" spans="1:6" x14ac:dyDescent="0.25">
      <c r="A47" s="52">
        <v>44</v>
      </c>
      <c r="B47" s="53">
        <v>161.785</v>
      </c>
      <c r="C47" s="104">
        <f t="shared" si="0"/>
        <v>1.6178499999999999E-3</v>
      </c>
      <c r="D47" s="56">
        <f t="shared" si="1"/>
        <v>0.16178499999999998</v>
      </c>
      <c r="E47" s="56">
        <v>672808</v>
      </c>
      <c r="F47" s="56">
        <f t="shared" si="2"/>
        <v>29939956</v>
      </c>
    </row>
    <row r="48" spans="1:6" x14ac:dyDescent="0.25">
      <c r="A48" s="52">
        <v>45</v>
      </c>
      <c r="B48" s="53">
        <v>174.29</v>
      </c>
      <c r="C48" s="104">
        <f t="shared" si="0"/>
        <v>1.7428999999999999E-3</v>
      </c>
      <c r="D48" s="56">
        <f t="shared" si="1"/>
        <v>0.17429</v>
      </c>
      <c r="E48" s="66">
        <v>685301</v>
      </c>
      <c r="F48" s="66">
        <f t="shared" si="2"/>
        <v>31181195.5</v>
      </c>
    </row>
    <row r="49" spans="1:6" x14ac:dyDescent="0.25">
      <c r="A49" s="52">
        <v>46</v>
      </c>
      <c r="B49" s="53">
        <v>187.61500000000001</v>
      </c>
      <c r="C49" s="104">
        <f t="shared" si="0"/>
        <v>1.87615E-3</v>
      </c>
      <c r="D49" s="56">
        <f t="shared" si="1"/>
        <v>0.187615</v>
      </c>
      <c r="E49" s="66">
        <v>696231</v>
      </c>
      <c r="F49" s="66">
        <f t="shared" si="2"/>
        <v>32374741.5</v>
      </c>
    </row>
    <row r="50" spans="1:6" x14ac:dyDescent="0.25">
      <c r="A50" s="52">
        <v>47</v>
      </c>
      <c r="B50" s="53">
        <v>201.97500000000002</v>
      </c>
      <c r="C50" s="104">
        <f t="shared" si="0"/>
        <v>2.0197500000000003E-3</v>
      </c>
      <c r="D50" s="56">
        <f t="shared" si="1"/>
        <v>0.20197500000000002</v>
      </c>
      <c r="E50" s="66">
        <v>724675</v>
      </c>
      <c r="F50" s="66">
        <f t="shared" si="2"/>
        <v>34422062.5</v>
      </c>
    </row>
    <row r="51" spans="1:6" x14ac:dyDescent="0.25">
      <c r="A51" s="52">
        <v>48</v>
      </c>
      <c r="B51" s="53">
        <v>217.52500000000001</v>
      </c>
      <c r="C51" s="104">
        <f t="shared" si="0"/>
        <v>2.1752500000000001E-3</v>
      </c>
      <c r="D51" s="56">
        <f t="shared" si="1"/>
        <v>0.21752500000000002</v>
      </c>
      <c r="E51" s="66">
        <v>754435</v>
      </c>
      <c r="F51" s="66">
        <f t="shared" si="2"/>
        <v>36590097.5</v>
      </c>
    </row>
    <row r="52" spans="1:6" x14ac:dyDescent="0.25">
      <c r="A52" s="52">
        <v>49</v>
      </c>
      <c r="B52" s="53">
        <v>234.38499999999999</v>
      </c>
      <c r="C52" s="104">
        <f t="shared" si="0"/>
        <v>2.3438499999999998E-3</v>
      </c>
      <c r="D52" s="56">
        <f t="shared" si="1"/>
        <v>0.23438499999999998</v>
      </c>
      <c r="E52" s="66">
        <v>777997</v>
      </c>
      <c r="F52" s="66">
        <f t="shared" si="2"/>
        <v>38510851.5</v>
      </c>
    </row>
    <row r="53" spans="1:6" x14ac:dyDescent="0.25">
      <c r="A53" s="52">
        <v>50</v>
      </c>
      <c r="B53" s="53">
        <v>252.875</v>
      </c>
      <c r="C53" s="104">
        <f t="shared" si="0"/>
        <v>2.5287500000000002E-3</v>
      </c>
      <c r="D53" s="56">
        <f t="shared" si="1"/>
        <v>0.25287500000000002</v>
      </c>
      <c r="E53" s="56">
        <v>758905</v>
      </c>
      <c r="F53" s="56">
        <f t="shared" si="2"/>
        <v>38324702.5</v>
      </c>
    </row>
    <row r="54" spans="1:6" x14ac:dyDescent="0.25">
      <c r="A54" s="52">
        <v>51</v>
      </c>
      <c r="B54" s="53">
        <v>273.35500000000002</v>
      </c>
      <c r="C54" s="104">
        <f t="shared" si="0"/>
        <v>2.7335500000000004E-3</v>
      </c>
      <c r="D54" s="56">
        <f t="shared" si="1"/>
        <v>0.27335500000000001</v>
      </c>
      <c r="E54" s="56">
        <v>775715</v>
      </c>
      <c r="F54" s="56">
        <f t="shared" si="2"/>
        <v>39949322.5</v>
      </c>
    </row>
    <row r="55" spans="1:6" x14ac:dyDescent="0.25">
      <c r="A55" s="52">
        <v>52</v>
      </c>
      <c r="B55" s="53">
        <v>295.90500000000003</v>
      </c>
      <c r="C55" s="104">
        <f t="shared" si="0"/>
        <v>2.9590500000000004E-3</v>
      </c>
      <c r="D55" s="56">
        <f t="shared" si="1"/>
        <v>0.29590500000000003</v>
      </c>
      <c r="E55" s="56">
        <v>774083</v>
      </c>
      <c r="F55" s="56">
        <f t="shared" si="2"/>
        <v>40639357.5</v>
      </c>
    </row>
    <row r="56" spans="1:6" x14ac:dyDescent="0.25">
      <c r="A56" s="52">
        <v>53</v>
      </c>
      <c r="B56" s="53">
        <v>320.93</v>
      </c>
      <c r="C56" s="105">
        <f t="shared" si="0"/>
        <v>3.2093E-3</v>
      </c>
      <c r="D56" s="56">
        <f t="shared" si="1"/>
        <v>0.32092999999999999</v>
      </c>
      <c r="E56" s="56">
        <v>784116</v>
      </c>
      <c r="F56" s="56">
        <f t="shared" si="2"/>
        <v>41950206</v>
      </c>
    </row>
    <row r="57" spans="1:6" x14ac:dyDescent="0.25">
      <c r="A57" s="52">
        <v>54</v>
      </c>
      <c r="B57" s="53">
        <v>349.57000000000005</v>
      </c>
      <c r="C57" s="104">
        <f t="shared" si="0"/>
        <v>3.4957000000000005E-3</v>
      </c>
      <c r="D57" s="56">
        <f t="shared" si="1"/>
        <v>0.34957000000000005</v>
      </c>
      <c r="E57" s="56">
        <v>782532</v>
      </c>
      <c r="F57" s="56">
        <f t="shared" si="2"/>
        <v>42647994</v>
      </c>
    </row>
    <row r="58" spans="1:6" x14ac:dyDescent="0.25">
      <c r="A58" s="52">
        <v>55</v>
      </c>
      <c r="B58" s="53">
        <v>382.54</v>
      </c>
      <c r="C58" s="104">
        <f t="shared" si="0"/>
        <v>3.8254000000000001E-3</v>
      </c>
      <c r="D58" s="56">
        <f t="shared" si="1"/>
        <v>0.38253999999999999</v>
      </c>
      <c r="E58" s="66">
        <v>784299</v>
      </c>
      <c r="F58" s="66">
        <f t="shared" si="2"/>
        <v>43528594.5</v>
      </c>
    </row>
    <row r="59" spans="1:6" x14ac:dyDescent="0.25">
      <c r="A59" s="52">
        <v>56</v>
      </c>
      <c r="B59" s="53">
        <v>419.935</v>
      </c>
      <c r="C59" s="104">
        <f t="shared" si="0"/>
        <v>4.1993500000000001E-3</v>
      </c>
      <c r="D59" s="56">
        <f t="shared" si="1"/>
        <v>0.419935</v>
      </c>
      <c r="E59" s="66">
        <v>775320</v>
      </c>
      <c r="F59" s="66">
        <f t="shared" si="2"/>
        <v>43805580</v>
      </c>
    </row>
    <row r="60" spans="1:6" x14ac:dyDescent="0.25">
      <c r="A60" s="52">
        <v>57</v>
      </c>
      <c r="B60" s="53">
        <v>461.96500000000003</v>
      </c>
      <c r="C60" s="104">
        <f t="shared" si="0"/>
        <v>4.6196500000000003E-3</v>
      </c>
      <c r="D60" s="56">
        <f t="shared" si="1"/>
        <v>0.46196500000000001</v>
      </c>
      <c r="E60" s="66">
        <v>756023</v>
      </c>
      <c r="F60" s="66">
        <f t="shared" si="2"/>
        <v>43471322.5</v>
      </c>
    </row>
    <row r="61" spans="1:6" x14ac:dyDescent="0.25">
      <c r="A61" s="52">
        <v>58</v>
      </c>
      <c r="B61" s="53">
        <v>508.71</v>
      </c>
      <c r="C61" s="104">
        <f t="shared" si="0"/>
        <v>5.0870999999999998E-3</v>
      </c>
      <c r="D61" s="56">
        <f t="shared" si="1"/>
        <v>0.50871</v>
      </c>
      <c r="E61" s="66">
        <v>736939</v>
      </c>
      <c r="F61" s="66">
        <f t="shared" si="2"/>
        <v>43110931.5</v>
      </c>
    </row>
    <row r="62" spans="1:6" x14ac:dyDescent="0.25">
      <c r="A62" s="52">
        <v>59</v>
      </c>
      <c r="B62" s="53">
        <v>559.84500000000003</v>
      </c>
      <c r="C62" s="104">
        <f t="shared" si="0"/>
        <v>5.5984500000000005E-3</v>
      </c>
      <c r="D62" s="56">
        <f t="shared" si="1"/>
        <v>0.55984500000000004</v>
      </c>
      <c r="E62" s="66">
        <v>709201</v>
      </c>
      <c r="F62" s="66">
        <f t="shared" si="2"/>
        <v>42197459.5</v>
      </c>
    </row>
    <row r="63" spans="1:6" x14ac:dyDescent="0.25">
      <c r="A63" s="52">
        <v>60</v>
      </c>
      <c r="B63" s="53">
        <v>614.88</v>
      </c>
      <c r="C63" s="104">
        <f t="shared" si="0"/>
        <v>6.1488000000000003E-3</v>
      </c>
      <c r="D63" s="56">
        <f t="shared" si="1"/>
        <v>0.61487999999999998</v>
      </c>
      <c r="E63" s="56">
        <v>677962</v>
      </c>
      <c r="F63" s="56">
        <f t="shared" si="2"/>
        <v>41016701</v>
      </c>
    </row>
    <row r="64" spans="1:6" x14ac:dyDescent="0.25">
      <c r="A64" s="52">
        <v>61</v>
      </c>
      <c r="B64" s="53">
        <v>673.625</v>
      </c>
      <c r="C64" s="104">
        <f t="shared" si="0"/>
        <v>6.7362500000000001E-3</v>
      </c>
      <c r="D64" s="56">
        <f t="shared" si="1"/>
        <v>0.67362500000000003</v>
      </c>
      <c r="E64" s="56">
        <v>660419</v>
      </c>
      <c r="F64" s="56">
        <f t="shared" si="2"/>
        <v>40615768.5</v>
      </c>
    </row>
    <row r="65" spans="1:6" x14ac:dyDescent="0.25">
      <c r="A65" s="52">
        <v>62</v>
      </c>
      <c r="B65" s="53">
        <v>736.15</v>
      </c>
      <c r="C65" s="104">
        <f t="shared" si="0"/>
        <v>7.3615E-3</v>
      </c>
      <c r="D65" s="56">
        <f t="shared" si="1"/>
        <v>0.73614999999999997</v>
      </c>
      <c r="E65" s="56">
        <v>644896</v>
      </c>
      <c r="F65" s="56">
        <f t="shared" si="2"/>
        <v>40306000</v>
      </c>
    </row>
    <row r="66" spans="1:6" x14ac:dyDescent="0.25">
      <c r="A66" s="52">
        <v>63</v>
      </c>
      <c r="B66" s="53">
        <v>803.19499999999994</v>
      </c>
      <c r="C66" s="104">
        <f t="shared" si="0"/>
        <v>8.0319499999999995E-3</v>
      </c>
      <c r="D66" s="56">
        <f t="shared" si="1"/>
        <v>0.80319499999999999</v>
      </c>
      <c r="E66" s="56">
        <v>618893</v>
      </c>
      <c r="F66" s="56">
        <f t="shared" si="2"/>
        <v>39299705.5</v>
      </c>
    </row>
    <row r="67" spans="1:6" x14ac:dyDescent="0.25">
      <c r="A67" s="52">
        <v>64</v>
      </c>
      <c r="B67" s="53">
        <v>875.625</v>
      </c>
      <c r="C67" s="104">
        <f t="shared" si="0"/>
        <v>8.7562500000000001E-3</v>
      </c>
      <c r="D67" s="56">
        <f t="shared" si="1"/>
        <v>0.87562499999999999</v>
      </c>
      <c r="E67" s="56">
        <v>594643</v>
      </c>
      <c r="F67" s="56">
        <f t="shared" si="2"/>
        <v>38354473.5</v>
      </c>
    </row>
    <row r="68" spans="1:6" x14ac:dyDescent="0.25">
      <c r="A68" s="52">
        <v>65</v>
      </c>
      <c r="B68" s="53">
        <v>954.79500000000007</v>
      </c>
      <c r="C68" s="104">
        <f t="shared" ref="C68:C103" si="3">B68/100000</f>
        <v>9.5479500000000012E-3</v>
      </c>
      <c r="D68" s="56">
        <f t="shared" ref="D68:D103" si="4">C68*100</f>
        <v>0.95479500000000017</v>
      </c>
      <c r="E68" s="66">
        <v>571143</v>
      </c>
      <c r="F68" s="66">
        <f t="shared" ref="F68:F103" si="5">E68*(A68+0.5)</f>
        <v>37409866.5</v>
      </c>
    </row>
    <row r="69" spans="1:6" x14ac:dyDescent="0.25">
      <c r="A69" s="52">
        <v>66</v>
      </c>
      <c r="B69" s="53">
        <v>1042.76</v>
      </c>
      <c r="C69" s="104">
        <f t="shared" si="3"/>
        <v>1.04276E-2</v>
      </c>
      <c r="D69" s="56">
        <f t="shared" si="4"/>
        <v>1.0427600000000001</v>
      </c>
      <c r="E69" s="66">
        <v>569908</v>
      </c>
      <c r="F69" s="66">
        <f t="shared" si="5"/>
        <v>37898882</v>
      </c>
    </row>
    <row r="70" spans="1:6" x14ac:dyDescent="0.25">
      <c r="A70" s="52">
        <v>67</v>
      </c>
      <c r="B70" s="53">
        <v>1140.79</v>
      </c>
      <c r="C70" s="104">
        <f t="shared" si="3"/>
        <v>1.14079E-2</v>
      </c>
      <c r="D70" s="56">
        <f t="shared" si="4"/>
        <v>1.14079</v>
      </c>
      <c r="E70" s="66">
        <v>559844</v>
      </c>
      <c r="F70" s="66">
        <f t="shared" si="5"/>
        <v>37789470</v>
      </c>
    </row>
    <row r="71" spans="1:6" x14ac:dyDescent="0.25">
      <c r="A71" s="52">
        <v>68</v>
      </c>
      <c r="B71" s="53">
        <v>1250.3800000000001</v>
      </c>
      <c r="C71" s="104">
        <f t="shared" si="3"/>
        <v>1.2503800000000001E-2</v>
      </c>
      <c r="D71" s="56">
        <f t="shared" si="4"/>
        <v>1.25038</v>
      </c>
      <c r="E71" s="66">
        <v>541297</v>
      </c>
      <c r="F71" s="66">
        <f t="shared" si="5"/>
        <v>37078844.5</v>
      </c>
    </row>
    <row r="72" spans="1:6" x14ac:dyDescent="0.25">
      <c r="A72" s="52">
        <v>69</v>
      </c>
      <c r="B72" s="53">
        <v>1373.98</v>
      </c>
      <c r="C72" s="104">
        <f t="shared" si="3"/>
        <v>1.37398E-2</v>
      </c>
      <c r="D72" s="56">
        <f t="shared" si="4"/>
        <v>1.37398</v>
      </c>
      <c r="E72" s="66">
        <v>542108</v>
      </c>
      <c r="F72" s="66">
        <f t="shared" si="5"/>
        <v>37676506</v>
      </c>
    </row>
    <row r="73" spans="1:6" x14ac:dyDescent="0.25">
      <c r="A73" s="52">
        <v>70</v>
      </c>
      <c r="B73" s="53">
        <v>1514.3</v>
      </c>
      <c r="C73" s="104">
        <f t="shared" si="3"/>
        <v>1.5143E-2</v>
      </c>
      <c r="D73" s="56">
        <f t="shared" si="4"/>
        <v>1.5143</v>
      </c>
      <c r="E73" s="56">
        <v>550059</v>
      </c>
      <c r="F73" s="56">
        <f t="shared" si="5"/>
        <v>38779159.5</v>
      </c>
    </row>
    <row r="74" spans="1:6" x14ac:dyDescent="0.25">
      <c r="A74" s="52">
        <v>71</v>
      </c>
      <c r="B74" s="53">
        <v>1674.13</v>
      </c>
      <c r="C74" s="104">
        <f t="shared" si="3"/>
        <v>1.6741300000000001E-2</v>
      </c>
      <c r="D74" s="56">
        <f t="shared" si="4"/>
        <v>1.6741300000000001</v>
      </c>
      <c r="E74" s="56">
        <v>560762</v>
      </c>
      <c r="F74" s="56">
        <f t="shared" si="5"/>
        <v>40094483</v>
      </c>
    </row>
    <row r="75" spans="1:6" x14ac:dyDescent="0.25">
      <c r="A75" s="52">
        <v>72</v>
      </c>
      <c r="B75" s="53">
        <v>1856.27</v>
      </c>
      <c r="C75" s="104">
        <f t="shared" si="3"/>
        <v>1.8562700000000001E-2</v>
      </c>
      <c r="D75" s="56">
        <f t="shared" si="4"/>
        <v>1.8562700000000001</v>
      </c>
      <c r="E75" s="56">
        <v>587908</v>
      </c>
      <c r="F75" s="56">
        <f t="shared" si="5"/>
        <v>42623330</v>
      </c>
    </row>
    <row r="76" spans="1:6" x14ac:dyDescent="0.25">
      <c r="A76" s="52">
        <v>73</v>
      </c>
      <c r="B76" s="53">
        <v>2064.19</v>
      </c>
      <c r="C76" s="104">
        <f t="shared" si="3"/>
        <v>2.0641900000000001E-2</v>
      </c>
      <c r="D76" s="56">
        <f t="shared" si="4"/>
        <v>2.06419</v>
      </c>
      <c r="E76" s="56">
        <v>632852</v>
      </c>
      <c r="F76" s="56">
        <f t="shared" si="5"/>
        <v>46514622</v>
      </c>
    </row>
    <row r="77" spans="1:6" x14ac:dyDescent="0.25">
      <c r="A77" s="52">
        <v>74</v>
      </c>
      <c r="B77" s="53">
        <v>2301.335</v>
      </c>
      <c r="C77" s="104">
        <f t="shared" si="3"/>
        <v>2.3013350000000002E-2</v>
      </c>
      <c r="D77" s="56">
        <f t="shared" si="4"/>
        <v>2.3013350000000004</v>
      </c>
      <c r="E77" s="56">
        <v>482547</v>
      </c>
      <c r="F77" s="56">
        <f t="shared" si="5"/>
        <v>35949751.5</v>
      </c>
    </row>
    <row r="78" spans="1:6" x14ac:dyDescent="0.25">
      <c r="A78" s="52">
        <v>75</v>
      </c>
      <c r="B78" s="53">
        <v>2570.0950000000003</v>
      </c>
      <c r="C78" s="104">
        <f t="shared" si="3"/>
        <v>2.5700950000000004E-2</v>
      </c>
      <c r="D78" s="56">
        <f t="shared" si="4"/>
        <v>2.5700950000000002</v>
      </c>
      <c r="E78" s="66">
        <v>461855</v>
      </c>
      <c r="F78" s="66">
        <f t="shared" si="5"/>
        <v>34870052.5</v>
      </c>
    </row>
    <row r="79" spans="1:6" x14ac:dyDescent="0.25">
      <c r="A79" s="52">
        <v>76</v>
      </c>
      <c r="B79" s="53">
        <v>2872.54</v>
      </c>
      <c r="C79" s="104">
        <f t="shared" si="3"/>
        <v>2.8725399999999998E-2</v>
      </c>
      <c r="D79" s="56">
        <f t="shared" si="4"/>
        <v>2.8725399999999999</v>
      </c>
      <c r="E79" s="66">
        <v>453442</v>
      </c>
      <c r="F79" s="66">
        <f t="shared" si="5"/>
        <v>34688313</v>
      </c>
    </row>
    <row r="80" spans="1:6" x14ac:dyDescent="0.25">
      <c r="A80" s="52">
        <v>77</v>
      </c>
      <c r="B80" s="53">
        <v>3211.6849999999999</v>
      </c>
      <c r="C80" s="104">
        <f t="shared" si="3"/>
        <v>3.2116850000000002E-2</v>
      </c>
      <c r="D80" s="56">
        <f t="shared" si="4"/>
        <v>3.2116850000000001</v>
      </c>
      <c r="E80" s="66">
        <v>413706</v>
      </c>
      <c r="F80" s="66">
        <f t="shared" si="5"/>
        <v>32062215</v>
      </c>
    </row>
    <row r="81" spans="1:6" x14ac:dyDescent="0.25">
      <c r="A81" s="52">
        <v>78</v>
      </c>
      <c r="B81" s="53">
        <v>3592.0750000000003</v>
      </c>
      <c r="C81" s="104">
        <f t="shared" si="3"/>
        <v>3.5920750000000001E-2</v>
      </c>
      <c r="D81" s="56">
        <f t="shared" si="4"/>
        <v>3.5920750000000004</v>
      </c>
      <c r="E81" s="66">
        <v>362412</v>
      </c>
      <c r="F81" s="66">
        <f t="shared" si="5"/>
        <v>28449342</v>
      </c>
    </row>
    <row r="82" spans="1:6" x14ac:dyDescent="0.25">
      <c r="A82" s="52">
        <v>79</v>
      </c>
      <c r="B82" s="53">
        <v>4019.915</v>
      </c>
      <c r="C82" s="104">
        <f t="shared" si="3"/>
        <v>4.0199150000000003E-2</v>
      </c>
      <c r="D82" s="56">
        <f t="shared" si="4"/>
        <v>4.0199150000000001</v>
      </c>
      <c r="E82" s="66">
        <v>318577</v>
      </c>
      <c r="F82" s="66">
        <f t="shared" si="5"/>
        <v>25326871.5</v>
      </c>
    </row>
    <row r="83" spans="1:6" x14ac:dyDescent="0.25">
      <c r="A83" s="52">
        <v>80</v>
      </c>
      <c r="B83" s="53">
        <v>4504.67</v>
      </c>
      <c r="C83" s="104">
        <f t="shared" si="3"/>
        <v>4.5046700000000002E-2</v>
      </c>
      <c r="D83" s="56">
        <f t="shared" si="4"/>
        <v>4.50467</v>
      </c>
      <c r="E83" s="56">
        <v>323778</v>
      </c>
      <c r="F83" s="56">
        <f t="shared" si="5"/>
        <v>26064129</v>
      </c>
    </row>
    <row r="84" spans="1:6" x14ac:dyDescent="0.25">
      <c r="A84" s="52">
        <v>81</v>
      </c>
      <c r="B84" s="53">
        <v>5061.2749999999996</v>
      </c>
      <c r="C84" s="104">
        <f t="shared" si="3"/>
        <v>5.0612749999999998E-2</v>
      </c>
      <c r="D84" s="56">
        <f t="shared" si="4"/>
        <v>5.0612750000000002</v>
      </c>
      <c r="E84" s="56">
        <v>313081</v>
      </c>
      <c r="F84" s="56">
        <f t="shared" si="5"/>
        <v>25516101.5</v>
      </c>
    </row>
    <row r="85" spans="1:6" x14ac:dyDescent="0.25">
      <c r="A85" s="52">
        <v>82</v>
      </c>
      <c r="B85" s="53">
        <v>5704.2449999999999</v>
      </c>
      <c r="C85" s="104">
        <f t="shared" si="3"/>
        <v>5.7042450000000001E-2</v>
      </c>
      <c r="D85" s="56">
        <f t="shared" si="4"/>
        <v>5.7042450000000002</v>
      </c>
      <c r="E85" s="56">
        <v>294838</v>
      </c>
      <c r="F85" s="56">
        <f t="shared" si="5"/>
        <v>24324135</v>
      </c>
    </row>
    <row r="86" spans="1:6" x14ac:dyDescent="0.25">
      <c r="A86" s="52">
        <v>83</v>
      </c>
      <c r="B86" s="53">
        <v>6444.9750000000004</v>
      </c>
      <c r="C86" s="104">
        <f t="shared" si="3"/>
        <v>6.444975E-2</v>
      </c>
      <c r="D86" s="56">
        <f t="shared" si="4"/>
        <v>6.4449750000000003</v>
      </c>
      <c r="E86" s="56">
        <v>271063</v>
      </c>
      <c r="F86" s="56">
        <f t="shared" si="5"/>
        <v>22633760.5</v>
      </c>
    </row>
    <row r="87" spans="1:6" x14ac:dyDescent="0.25">
      <c r="A87" s="52">
        <v>84</v>
      </c>
      <c r="B87" s="53">
        <v>7295.1449999999995</v>
      </c>
      <c r="C87" s="104">
        <f t="shared" si="3"/>
        <v>7.2951450000000001E-2</v>
      </c>
      <c r="D87" s="56">
        <f t="shared" si="4"/>
        <v>7.2951449999999998</v>
      </c>
      <c r="E87" s="56">
        <v>246429</v>
      </c>
      <c r="F87" s="56">
        <f t="shared" si="5"/>
        <v>20823250.5</v>
      </c>
    </row>
    <row r="88" spans="1:6" x14ac:dyDescent="0.25">
      <c r="A88" s="52">
        <v>85</v>
      </c>
      <c r="B88" s="53">
        <v>8262.02</v>
      </c>
      <c r="C88" s="104">
        <f t="shared" si="3"/>
        <v>8.2620200000000005E-2</v>
      </c>
      <c r="D88" s="56">
        <f t="shared" si="4"/>
        <v>8.2620199999999997</v>
      </c>
      <c r="E88" s="66">
        <v>223058</v>
      </c>
      <c r="F88" s="66">
        <f t="shared" si="5"/>
        <v>19071459</v>
      </c>
    </row>
    <row r="89" spans="1:6" x14ac:dyDescent="0.25">
      <c r="A89" s="52">
        <v>86</v>
      </c>
      <c r="B89" s="53">
        <v>9346.0550000000003</v>
      </c>
      <c r="C89" s="104">
        <f t="shared" si="3"/>
        <v>9.3460550000000003E-2</v>
      </c>
      <c r="D89" s="56">
        <f t="shared" si="4"/>
        <v>9.3460549999999998</v>
      </c>
      <c r="E89" s="66">
        <v>195010</v>
      </c>
      <c r="F89" s="66">
        <f t="shared" si="5"/>
        <v>16868365</v>
      </c>
    </row>
    <row r="90" spans="1:6" x14ac:dyDescent="0.25">
      <c r="A90" s="52">
        <v>87</v>
      </c>
      <c r="B90" s="53">
        <v>10548.07</v>
      </c>
      <c r="C90" s="104">
        <f t="shared" si="3"/>
        <v>0.1054807</v>
      </c>
      <c r="D90" s="56">
        <f t="shared" si="4"/>
        <v>10.548069999999999</v>
      </c>
      <c r="E90" s="66">
        <v>173861</v>
      </c>
      <c r="F90" s="66">
        <f t="shared" si="5"/>
        <v>15212837.5</v>
      </c>
    </row>
    <row r="91" spans="1:6" x14ac:dyDescent="0.25">
      <c r="A91" s="52">
        <v>88</v>
      </c>
      <c r="B91" s="53">
        <v>11871.174999999999</v>
      </c>
      <c r="C91" s="104">
        <f t="shared" si="3"/>
        <v>0.11871174999999999</v>
      </c>
      <c r="D91" s="56">
        <f t="shared" si="4"/>
        <v>11.871174999999999</v>
      </c>
      <c r="E91" s="66">
        <v>156497</v>
      </c>
      <c r="F91" s="66">
        <f t="shared" si="5"/>
        <v>13849984.5</v>
      </c>
    </row>
    <row r="92" spans="1:6" x14ac:dyDescent="0.25">
      <c r="A92" s="52">
        <v>89</v>
      </c>
      <c r="B92" s="53">
        <v>13314.755000000001</v>
      </c>
      <c r="C92" s="104">
        <f t="shared" si="3"/>
        <v>0.13314755</v>
      </c>
      <c r="D92" s="56">
        <f t="shared" si="4"/>
        <v>13.314755</v>
      </c>
      <c r="E92" s="66">
        <v>136917</v>
      </c>
      <c r="F92" s="66">
        <f t="shared" si="5"/>
        <v>12254071.5</v>
      </c>
    </row>
    <row r="93" spans="1:6" x14ac:dyDescent="0.25">
      <c r="A93" s="52">
        <v>90</v>
      </c>
      <c r="B93" s="53">
        <v>14880.674999999999</v>
      </c>
      <c r="C93" s="104">
        <f t="shared" si="3"/>
        <v>0.14880674999999999</v>
      </c>
      <c r="D93" s="56">
        <f t="shared" si="4"/>
        <v>14.880674999999998</v>
      </c>
      <c r="E93" s="57">
        <f t="shared" ref="E93:E103" si="6">E92*(1-$B93/100000)</f>
        <v>116542.82621025</v>
      </c>
      <c r="F93" s="57">
        <f t="shared" si="5"/>
        <v>10547125.772027625</v>
      </c>
    </row>
    <row r="94" spans="1:6" x14ac:dyDescent="0.25">
      <c r="A94" s="52">
        <v>91</v>
      </c>
      <c r="B94" s="53">
        <v>16573.145</v>
      </c>
      <c r="C94" s="104">
        <f t="shared" si="3"/>
        <v>0.16573145</v>
      </c>
      <c r="D94" s="56">
        <f t="shared" si="4"/>
        <v>16.573145</v>
      </c>
      <c r="E94" s="57">
        <f t="shared" si="6"/>
        <v>97228.014635327258</v>
      </c>
      <c r="F94" s="57">
        <f t="shared" si="5"/>
        <v>8896363.3391324449</v>
      </c>
    </row>
    <row r="95" spans="1:6" x14ac:dyDescent="0.25">
      <c r="A95" s="52">
        <v>92</v>
      </c>
      <c r="B95" s="53">
        <v>18385.97</v>
      </c>
      <c r="C95" s="104">
        <f t="shared" si="3"/>
        <v>0.18385970000000001</v>
      </c>
      <c r="D95" s="56">
        <f t="shared" si="4"/>
        <v>18.38597</v>
      </c>
      <c r="E95" s="57">
        <f t="shared" si="6"/>
        <v>79351.701032880388</v>
      </c>
      <c r="F95" s="57">
        <f t="shared" si="5"/>
        <v>7340032.3455414362</v>
      </c>
    </row>
    <row r="96" spans="1:6" x14ac:dyDescent="0.25">
      <c r="A96" s="52">
        <v>93</v>
      </c>
      <c r="B96" s="53">
        <v>20303.440000000002</v>
      </c>
      <c r="C96" s="104">
        <f t="shared" si="3"/>
        <v>0.20303440000000003</v>
      </c>
      <c r="D96" s="56">
        <f t="shared" si="4"/>
        <v>20.303440000000002</v>
      </c>
      <c r="E96" s="57">
        <f t="shared" si="6"/>
        <v>63240.576024690134</v>
      </c>
      <c r="F96" s="57">
        <f t="shared" si="5"/>
        <v>5912993.8583085276</v>
      </c>
    </row>
    <row r="97" spans="1:13" x14ac:dyDescent="0.25">
      <c r="A97" s="52">
        <v>94</v>
      </c>
      <c r="B97" s="53">
        <v>22303.46</v>
      </c>
      <c r="C97" s="104">
        <f t="shared" si="3"/>
        <v>0.2230346</v>
      </c>
      <c r="D97" s="56">
        <f t="shared" si="4"/>
        <v>22.303460000000001</v>
      </c>
      <c r="E97" s="57">
        <f t="shared" si="6"/>
        <v>49135.739447253778</v>
      </c>
      <c r="F97" s="57">
        <f t="shared" si="5"/>
        <v>4643327.3777654823</v>
      </c>
    </row>
    <row r="98" spans="1:13" x14ac:dyDescent="0.25">
      <c r="A98" s="52">
        <v>95</v>
      </c>
      <c r="B98" s="53">
        <v>24380.18</v>
      </c>
      <c r="C98" s="104">
        <f t="shared" si="3"/>
        <v>0.24380180000000001</v>
      </c>
      <c r="D98" s="56">
        <f t="shared" si="4"/>
        <v>24.380180000000003</v>
      </c>
      <c r="E98" s="101">
        <f t="shared" si="6"/>
        <v>37156.357725682305</v>
      </c>
      <c r="F98" s="101">
        <f t="shared" si="5"/>
        <v>3548432.1628026599</v>
      </c>
    </row>
    <row r="99" spans="1:13" x14ac:dyDescent="0.25">
      <c r="A99" s="52">
        <v>96</v>
      </c>
      <c r="B99" s="53">
        <v>26588.42</v>
      </c>
      <c r="C99" s="104">
        <f t="shared" si="3"/>
        <v>0.26588419999999996</v>
      </c>
      <c r="D99" s="56">
        <f t="shared" si="4"/>
        <v>26.588419999999996</v>
      </c>
      <c r="E99" s="101">
        <f t="shared" si="6"/>
        <v>27277.069276875449</v>
      </c>
      <c r="F99" s="101">
        <f t="shared" si="5"/>
        <v>2632237.1852184809</v>
      </c>
    </row>
    <row r="100" spans="1:13" x14ac:dyDescent="0.25">
      <c r="A100" s="52">
        <v>97</v>
      </c>
      <c r="B100" s="53">
        <v>28995.33</v>
      </c>
      <c r="C100" s="104">
        <f t="shared" si="3"/>
        <v>0.28995330000000002</v>
      </c>
      <c r="D100" s="56">
        <f t="shared" si="4"/>
        <v>28.995330000000003</v>
      </c>
      <c r="E100" s="101">
        <f t="shared" si="6"/>
        <v>19367.993025716798</v>
      </c>
      <c r="F100" s="101">
        <f t="shared" si="5"/>
        <v>1888379.3200073878</v>
      </c>
    </row>
    <row r="101" spans="1:13" x14ac:dyDescent="0.25">
      <c r="A101" s="52">
        <v>98</v>
      </c>
      <c r="B101" s="53">
        <v>31575.375</v>
      </c>
      <c r="C101" s="104">
        <f t="shared" si="3"/>
        <v>0.31575375</v>
      </c>
      <c r="D101" s="56">
        <f t="shared" si="4"/>
        <v>31.575375000000001</v>
      </c>
      <c r="E101" s="101">
        <f t="shared" si="6"/>
        <v>13252.476597872872</v>
      </c>
      <c r="F101" s="101">
        <f t="shared" si="5"/>
        <v>1305368.9448904779</v>
      </c>
    </row>
    <row r="102" spans="1:13" x14ac:dyDescent="0.25">
      <c r="A102" s="52">
        <v>99</v>
      </c>
      <c r="B102" s="53">
        <v>34262.004999999997</v>
      </c>
      <c r="C102" s="104">
        <f t="shared" si="3"/>
        <v>0.34262004999999995</v>
      </c>
      <c r="D102" s="56">
        <f t="shared" si="4"/>
        <v>34.262004999999995</v>
      </c>
      <c r="E102" s="101">
        <f t="shared" si="6"/>
        <v>8711.9124032858399</v>
      </c>
      <c r="F102" s="101">
        <f t="shared" si="5"/>
        <v>866835.28412694111</v>
      </c>
    </row>
    <row r="103" spans="1:13" x14ac:dyDescent="0.25">
      <c r="A103" s="52">
        <v>100</v>
      </c>
      <c r="B103" s="53">
        <v>37014.555</v>
      </c>
      <c r="C103" s="104">
        <f t="shared" si="3"/>
        <v>0.37014554999999999</v>
      </c>
      <c r="D103" s="56">
        <f t="shared" si="4"/>
        <v>37.014555000000001</v>
      </c>
      <c r="E103" s="57">
        <f t="shared" si="6"/>
        <v>5487.236795219781</v>
      </c>
      <c r="F103" s="57">
        <f t="shared" si="5"/>
        <v>551467.29791958805</v>
      </c>
    </row>
    <row r="104" spans="1:13" x14ac:dyDescent="0.25">
      <c r="B104" s="53"/>
      <c r="C104" s="53"/>
      <c r="D104" s="53"/>
      <c r="E104" s="56"/>
      <c r="F104" s="56"/>
    </row>
    <row r="105" spans="1:13" x14ac:dyDescent="0.25">
      <c r="A105" s="58" t="s">
        <v>68</v>
      </c>
      <c r="B105" s="59" t="s">
        <v>69</v>
      </c>
      <c r="C105" s="59"/>
      <c r="D105" s="59"/>
      <c r="E105" s="57">
        <v>521067</v>
      </c>
      <c r="F105" s="57"/>
    </row>
    <row r="107" spans="1:13" x14ac:dyDescent="0.25">
      <c r="C107" s="54" t="s">
        <v>78</v>
      </c>
      <c r="D107" s="54"/>
      <c r="E107" s="56">
        <f>SUM(E3:E103)</f>
        <v>56545822.903175049</v>
      </c>
      <c r="F107" s="56"/>
    </row>
    <row r="108" spans="1:13" x14ac:dyDescent="0.25">
      <c r="B108" s="56"/>
      <c r="C108" s="61" t="s">
        <v>70</v>
      </c>
      <c r="D108" s="56"/>
      <c r="F108" s="102">
        <f>SUM(F3:F103)/SUM(E3:E103)</f>
        <v>40.864107139167572</v>
      </c>
    </row>
    <row r="109" spans="1:13" x14ac:dyDescent="0.25">
      <c r="B109" s="52"/>
      <c r="C109" s="54"/>
      <c r="D109" s="54"/>
    </row>
    <row r="110" spans="1:13" s="53" customFormat="1" x14ac:dyDescent="0.25">
      <c r="A110" s="52"/>
      <c r="B110" s="56"/>
      <c r="C110" s="56"/>
      <c r="D110" s="56"/>
      <c r="G110"/>
      <c r="H110"/>
      <c r="I110"/>
      <c r="J110"/>
      <c r="K110"/>
      <c r="L110"/>
      <c r="M110"/>
    </row>
    <row r="111" spans="1:13" s="53" customFormat="1" x14ac:dyDescent="0.25">
      <c r="A111" s="52"/>
      <c r="B111" s="56"/>
      <c r="C111" s="56"/>
      <c r="D111" s="56"/>
      <c r="G111"/>
      <c r="H111"/>
      <c r="I111"/>
      <c r="J111"/>
      <c r="K111"/>
      <c r="L111"/>
      <c r="M111"/>
    </row>
    <row r="112" spans="1:13" s="53" customFormat="1" x14ac:dyDescent="0.25">
      <c r="A112" s="52"/>
      <c r="B112" s="56"/>
      <c r="C112" s="56"/>
      <c r="D112" s="56"/>
      <c r="G112"/>
      <c r="H112"/>
      <c r="I112"/>
      <c r="J112"/>
      <c r="K112"/>
      <c r="L112"/>
      <c r="M112"/>
    </row>
    <row r="113" spans="1:13" s="53" customFormat="1" x14ac:dyDescent="0.25">
      <c r="A113" s="52"/>
      <c r="B113" s="56"/>
      <c r="C113" s="56"/>
      <c r="D113" s="56"/>
      <c r="G113"/>
      <c r="H113"/>
      <c r="I113"/>
      <c r="J113"/>
      <c r="K113"/>
      <c r="L113"/>
      <c r="M113"/>
    </row>
  </sheetData>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NHS Region</vt:lpstr>
      <vt:lpstr>Population 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George</dc:creator>
  <cp:lastModifiedBy>Michael George</cp:lastModifiedBy>
  <dcterms:created xsi:type="dcterms:W3CDTF">2021-09-08T14:38:14Z</dcterms:created>
  <dcterms:modified xsi:type="dcterms:W3CDTF">2021-09-08T15:42:08Z</dcterms:modified>
</cp:coreProperties>
</file>