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EE447922-6B3E-4208-B28D-BFF0D7D007FE}" xr6:coauthVersionLast="45" xr6:coauthVersionMax="45" xr10:uidLastSave="{00000000-0000-0000-0000-000000000000}"/>
  <bookViews>
    <workbookView xWindow="-120" yWindow="-120" windowWidth="29040" windowHeight="16440" tabRatio="748" activeTab="9" xr2:uid="{2E10C76F-872B-452C-8A27-924470753E43}"/>
  </bookViews>
  <sheets>
    <sheet name="notes" sheetId="12" r:id="rId1"/>
    <sheet name="params" sheetId="18" r:id="rId2"/>
    <sheet name="daily deaths" sheetId="5" r:id="rId3"/>
    <sheet name="daily charts" sheetId="9" r:id="rId4"/>
    <sheet name="weekly deaths" sheetId="4" r:id="rId5"/>
    <sheet name="weekly charts" sheetId="10" r:id="rId6"/>
    <sheet name="step 1 - non-covid" sheetId="11" r:id="rId7"/>
    <sheet name="step 2 - smooth" sheetId="15" r:id="rId8"/>
    <sheet name="step 3 - shift" sheetId="17" r:id="rId9"/>
    <sheet name="step 4 - combine" sheetId="16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1" l="1"/>
  <c r="B3" i="11"/>
  <c r="B3" i="15"/>
  <c r="AE3" i="16"/>
  <c r="J129" i="5"/>
  <c r="J128" i="5"/>
  <c r="J127" i="5"/>
  <c r="G133" i="5"/>
  <c r="G132" i="5"/>
  <c r="G131" i="5"/>
  <c r="G130" i="5"/>
  <c r="I136" i="5"/>
  <c r="I135" i="5"/>
  <c r="I134" i="5"/>
  <c r="I133" i="5"/>
  <c r="J132" i="5" s="1"/>
  <c r="I132" i="5"/>
  <c r="I131" i="5"/>
  <c r="I130" i="5"/>
  <c r="J133" i="5"/>
  <c r="G129" i="5"/>
  <c r="G128" i="5"/>
  <c r="G127" i="5"/>
  <c r="F136" i="5"/>
  <c r="F135" i="5"/>
  <c r="F134" i="5"/>
  <c r="F133" i="5"/>
  <c r="F132" i="5"/>
  <c r="F131" i="5"/>
  <c r="F130" i="5"/>
  <c r="AE18" i="4"/>
  <c r="J130" i="5" l="1"/>
  <c r="J131" i="5"/>
  <c r="AD18" i="4" l="1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B2" i="18"/>
  <c r="B3" i="18" s="1"/>
  <c r="AE3" i="15"/>
  <c r="AE5" i="15" s="1"/>
  <c r="AE3" i="17" s="1"/>
  <c r="AE3" i="11"/>
  <c r="AD3" i="16" l="1"/>
  <c r="AD3" i="15"/>
  <c r="AD5" i="15" s="1"/>
  <c r="AD3" i="17" s="1"/>
  <c r="AD4" i="17" s="1"/>
  <c r="AD3" i="11"/>
  <c r="I129" i="5"/>
  <c r="I128" i="5"/>
  <c r="I127" i="5"/>
  <c r="I126" i="5"/>
  <c r="I125" i="5"/>
  <c r="I124" i="5"/>
  <c r="I123" i="5"/>
  <c r="F129" i="5"/>
  <c r="F128" i="5"/>
  <c r="F127" i="5"/>
  <c r="F126" i="5"/>
  <c r="F125" i="5"/>
  <c r="F124" i="5"/>
  <c r="F123" i="5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 s="1"/>
  <c r="J126" i="5" l="1"/>
  <c r="G126" i="5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D4" i="16" l="1"/>
  <c r="AD5" i="16" l="1"/>
  <c r="AD6" i="16" s="1"/>
  <c r="T3" i="11"/>
  <c r="I3" i="11"/>
  <c r="I3" i="15" s="1"/>
  <c r="I5" i="15" s="1"/>
  <c r="I3" i="17" s="1"/>
  <c r="AC3" i="11"/>
  <c r="AB3" i="11"/>
  <c r="AA3" i="11"/>
  <c r="AA3" i="15" s="1"/>
  <c r="AA5" i="15" s="1"/>
  <c r="AA3" i="17" s="1"/>
  <c r="Z3" i="11"/>
  <c r="Y3" i="11"/>
  <c r="X3" i="11"/>
  <c r="W3" i="11"/>
  <c r="V3" i="11"/>
  <c r="U3" i="11"/>
  <c r="S3" i="11"/>
  <c r="R3" i="11"/>
  <c r="Q3" i="11"/>
  <c r="P3" i="11"/>
  <c r="O3" i="11"/>
  <c r="O3" i="15" s="1"/>
  <c r="O5" i="15" s="1"/>
  <c r="O3" i="17" s="1"/>
  <c r="N3" i="11"/>
  <c r="N3" i="15" s="1"/>
  <c r="N5" i="15" s="1"/>
  <c r="N3" i="17" s="1"/>
  <c r="M3" i="11"/>
  <c r="M3" i="15" s="1"/>
  <c r="M5" i="15" s="1"/>
  <c r="M3" i="17" s="1"/>
  <c r="L3" i="11"/>
  <c r="L3" i="15" s="1"/>
  <c r="L5" i="15" s="1"/>
  <c r="K3" i="11"/>
  <c r="K3" i="15" s="1"/>
  <c r="K5" i="15" s="1"/>
  <c r="K3" i="17" s="1"/>
  <c r="J3" i="11"/>
  <c r="J3" i="15" s="1"/>
  <c r="J5" i="15" s="1"/>
  <c r="J3" i="17" s="1"/>
  <c r="H3" i="11"/>
  <c r="H3" i="15" s="1"/>
  <c r="H5" i="15" s="1"/>
  <c r="H3" i="17" s="1"/>
  <c r="H4" i="17" s="1"/>
  <c r="G3" i="11"/>
  <c r="G3" i="15" s="1"/>
  <c r="G5" i="15" s="1"/>
  <c r="G3" i="17" s="1"/>
  <c r="G4" i="17" s="1"/>
  <c r="F3" i="11"/>
  <c r="F3" i="15" s="1"/>
  <c r="F5" i="15" s="1"/>
  <c r="F3" i="17" s="1"/>
  <c r="E3" i="11"/>
  <c r="E3" i="15" s="1"/>
  <c r="E5" i="15" s="1"/>
  <c r="E3" i="17" s="1"/>
  <c r="D3" i="11"/>
  <c r="D3" i="15" s="1"/>
  <c r="D5" i="15" s="1"/>
  <c r="D3" i="17" s="1"/>
  <c r="C3" i="11"/>
  <c r="I1" i="5"/>
  <c r="F1" i="5"/>
  <c r="I2" i="5"/>
  <c r="Z17" i="4"/>
  <c r="S17" i="4"/>
  <c r="Y17" i="4"/>
  <c r="V17" i="4"/>
  <c r="W17" i="4"/>
  <c r="T17" i="4"/>
  <c r="P17" i="4"/>
  <c r="X17" i="4"/>
  <c r="U17" i="4"/>
  <c r="R17" i="4"/>
  <c r="Q17" i="4"/>
  <c r="F4" i="17" l="1"/>
  <c r="L3" i="17"/>
  <c r="K4" i="17"/>
  <c r="L4" i="17"/>
  <c r="L4" i="16" s="1"/>
  <c r="L5" i="16" s="1"/>
  <c r="L6" i="16" s="1"/>
  <c r="D4" i="17"/>
  <c r="M4" i="17"/>
  <c r="M4" i="16" s="1"/>
  <c r="I4" i="17"/>
  <c r="I4" i="16" s="1"/>
  <c r="I5" i="16" s="1"/>
  <c r="I6" i="16" s="1"/>
  <c r="E4" i="17"/>
  <c r="J4" i="17"/>
  <c r="N4" i="17"/>
  <c r="N4" i="16" s="1"/>
  <c r="F4" i="16"/>
  <c r="F5" i="16" s="1"/>
  <c r="F6" i="16" s="1"/>
  <c r="E4" i="16"/>
  <c r="E5" i="16" s="1"/>
  <c r="E6" i="16" s="1"/>
  <c r="H4" i="16"/>
  <c r="H5" i="16" s="1"/>
  <c r="H6" i="16" s="1"/>
  <c r="J4" i="16"/>
  <c r="J5" i="16" s="1"/>
  <c r="J6" i="16" s="1"/>
  <c r="K4" i="16"/>
  <c r="K5" i="16" s="1"/>
  <c r="K6" i="16" s="1"/>
  <c r="S4" i="11"/>
  <c r="S3" i="15"/>
  <c r="X4" i="11"/>
  <c r="X3" i="15"/>
  <c r="C3" i="15"/>
  <c r="G4" i="16"/>
  <c r="G5" i="16" s="1"/>
  <c r="G6" i="16" s="1"/>
  <c r="P4" i="11"/>
  <c r="P3" i="15"/>
  <c r="P5" i="15" s="1"/>
  <c r="P3" i="17" s="1"/>
  <c r="U4" i="11"/>
  <c r="U3" i="15"/>
  <c r="Y4" i="11"/>
  <c r="Y3" i="15"/>
  <c r="D4" i="16"/>
  <c r="D5" i="16" s="1"/>
  <c r="D6" i="16" s="1"/>
  <c r="Q4" i="11"/>
  <c r="Q3" i="15"/>
  <c r="V4" i="11"/>
  <c r="V3" i="15"/>
  <c r="Z4" i="11"/>
  <c r="Z3" i="15"/>
  <c r="R4" i="11"/>
  <c r="R3" i="15"/>
  <c r="W4" i="11"/>
  <c r="W3" i="15"/>
  <c r="T4" i="11"/>
  <c r="T3" i="15"/>
  <c r="AB3" i="15"/>
  <c r="AC3" i="15"/>
  <c r="AC5" i="15" s="1"/>
  <c r="AC3" i="17" s="1"/>
  <c r="AC4" i="17" s="1"/>
  <c r="I117" i="5"/>
  <c r="I116" i="5"/>
  <c r="I115" i="5"/>
  <c r="I122" i="5"/>
  <c r="J125" i="5" s="1"/>
  <c r="I121" i="5"/>
  <c r="I120" i="5"/>
  <c r="I119" i="5"/>
  <c r="I118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M5" i="16" l="1"/>
  <c r="M6" i="16" s="1"/>
  <c r="N5" i="16"/>
  <c r="N6" i="16" s="1"/>
  <c r="N7" i="16" s="1"/>
  <c r="U4" i="15"/>
  <c r="V4" i="15" s="1"/>
  <c r="W5" i="15" s="1"/>
  <c r="W3" i="17" s="1"/>
  <c r="O4" i="17"/>
  <c r="O4" i="16" s="1"/>
  <c r="AC4" i="16"/>
  <c r="J122" i="5"/>
  <c r="J124" i="5"/>
  <c r="J118" i="5"/>
  <c r="J123" i="5"/>
  <c r="J120" i="5"/>
  <c r="J119" i="5"/>
  <c r="J117" i="5"/>
  <c r="J121" i="5"/>
  <c r="Q4" i="15"/>
  <c r="Q5" i="15"/>
  <c r="Q3" i="17" s="1"/>
  <c r="C5" i="15"/>
  <c r="X4" i="15"/>
  <c r="Y4" i="15" s="1"/>
  <c r="Z5" i="15" s="1"/>
  <c r="Z3" i="17" s="1"/>
  <c r="Z4" i="17" s="1"/>
  <c r="AB5" i="15"/>
  <c r="AB3" i="17" s="1"/>
  <c r="J115" i="5"/>
  <c r="J116" i="5"/>
  <c r="F122" i="5"/>
  <c r="G125" i="5" s="1"/>
  <c r="F121" i="5"/>
  <c r="F120" i="5"/>
  <c r="F119" i="5"/>
  <c r="F118" i="5"/>
  <c r="F117" i="5"/>
  <c r="F116" i="5"/>
  <c r="F115" i="5"/>
  <c r="F114" i="5"/>
  <c r="F113" i="5"/>
  <c r="F112" i="5"/>
  <c r="F111" i="5"/>
  <c r="J113" i="5"/>
  <c r="F110" i="5"/>
  <c r="F109" i="5"/>
  <c r="J111" i="5"/>
  <c r="F108" i="5"/>
  <c r="F107" i="5"/>
  <c r="J109" i="5"/>
  <c r="F106" i="5"/>
  <c r="F105" i="5"/>
  <c r="J107" i="5"/>
  <c r="F104" i="5"/>
  <c r="F103" i="5"/>
  <c r="J105" i="5"/>
  <c r="F102" i="5"/>
  <c r="F101" i="5"/>
  <c r="J103" i="5"/>
  <c r="F100" i="5"/>
  <c r="F99" i="5"/>
  <c r="J101" i="5"/>
  <c r="F98" i="5"/>
  <c r="F97" i="5"/>
  <c r="J99" i="5"/>
  <c r="F96" i="5"/>
  <c r="F95" i="5"/>
  <c r="J97" i="5"/>
  <c r="F94" i="5"/>
  <c r="F93" i="5"/>
  <c r="F92" i="5"/>
  <c r="F91" i="5"/>
  <c r="J93" i="5"/>
  <c r="F90" i="5"/>
  <c r="F89" i="5"/>
  <c r="J91" i="5"/>
  <c r="F88" i="5"/>
  <c r="F87" i="5"/>
  <c r="J89" i="5"/>
  <c r="F86" i="5"/>
  <c r="F85" i="5"/>
  <c r="J87" i="5"/>
  <c r="F84" i="5"/>
  <c r="F83" i="5"/>
  <c r="J85" i="5"/>
  <c r="F82" i="5"/>
  <c r="F81" i="5"/>
  <c r="J83" i="5"/>
  <c r="F80" i="5"/>
  <c r="F79" i="5"/>
  <c r="J81" i="5"/>
  <c r="F78" i="5"/>
  <c r="F77" i="5"/>
  <c r="J79" i="5"/>
  <c r="F76" i="5"/>
  <c r="F75" i="5"/>
  <c r="J77" i="5"/>
  <c r="F74" i="5"/>
  <c r="F73" i="5"/>
  <c r="J75" i="5"/>
  <c r="F72" i="5"/>
  <c r="F71" i="5"/>
  <c r="J73" i="5"/>
  <c r="F70" i="5"/>
  <c r="F69" i="5"/>
  <c r="J71" i="5"/>
  <c r="F68" i="5"/>
  <c r="F67" i="5"/>
  <c r="J69" i="5"/>
  <c r="F66" i="5"/>
  <c r="F65" i="5"/>
  <c r="J67" i="5"/>
  <c r="F64" i="5"/>
  <c r="F63" i="5"/>
  <c r="J65" i="5"/>
  <c r="F62" i="5"/>
  <c r="F61" i="5"/>
  <c r="J63" i="5"/>
  <c r="F60" i="5"/>
  <c r="F59" i="5"/>
  <c r="J61" i="5"/>
  <c r="F58" i="5"/>
  <c r="F57" i="5"/>
  <c r="J59" i="5"/>
  <c r="F56" i="5"/>
  <c r="F55" i="5"/>
  <c r="J57" i="5"/>
  <c r="F54" i="5"/>
  <c r="F53" i="5"/>
  <c r="J55" i="5"/>
  <c r="F52" i="5"/>
  <c r="F51" i="5"/>
  <c r="J53" i="5"/>
  <c r="F50" i="5"/>
  <c r="F49" i="5"/>
  <c r="J51" i="5"/>
  <c r="F48" i="5"/>
  <c r="F47" i="5"/>
  <c r="J49" i="5"/>
  <c r="F46" i="5"/>
  <c r="F45" i="5"/>
  <c r="J47" i="5"/>
  <c r="F44" i="5"/>
  <c r="F43" i="5"/>
  <c r="J45" i="5"/>
  <c r="F42" i="5"/>
  <c r="F41" i="5"/>
  <c r="J43" i="5"/>
  <c r="F40" i="5"/>
  <c r="F39" i="5"/>
  <c r="J41" i="5"/>
  <c r="F38" i="5"/>
  <c r="F37" i="5"/>
  <c r="J39" i="5"/>
  <c r="F36" i="5"/>
  <c r="F35" i="5"/>
  <c r="J37" i="5"/>
  <c r="F34" i="5"/>
  <c r="F33" i="5"/>
  <c r="J35" i="5"/>
  <c r="F32" i="5"/>
  <c r="F31" i="5"/>
  <c r="J33" i="5"/>
  <c r="F30" i="5"/>
  <c r="F29" i="5"/>
  <c r="J31" i="5"/>
  <c r="F28" i="5"/>
  <c r="F27" i="5"/>
  <c r="J29" i="5"/>
  <c r="F26" i="5"/>
  <c r="F25" i="5"/>
  <c r="J27" i="5"/>
  <c r="F24" i="5"/>
  <c r="F23" i="5"/>
  <c r="J25" i="5"/>
  <c r="F22" i="5"/>
  <c r="F21" i="5"/>
  <c r="J23" i="5"/>
  <c r="F20" i="5"/>
  <c r="F19" i="5"/>
  <c r="J21" i="5"/>
  <c r="F18" i="5"/>
  <c r="F17" i="5"/>
  <c r="J19" i="5"/>
  <c r="F16" i="5"/>
  <c r="F15" i="5"/>
  <c r="J17" i="5"/>
  <c r="F14" i="5"/>
  <c r="F13" i="5"/>
  <c r="J15" i="5"/>
  <c r="F12" i="5"/>
  <c r="F11" i="5"/>
  <c r="J13" i="5"/>
  <c r="F10" i="5"/>
  <c r="F9" i="5"/>
  <c r="J11" i="5"/>
  <c r="F8" i="5"/>
  <c r="F7" i="5"/>
  <c r="J9" i="5"/>
  <c r="F6" i="5"/>
  <c r="F5" i="5"/>
  <c r="J7" i="5"/>
  <c r="F4" i="5"/>
  <c r="F3" i="5"/>
  <c r="U5" i="15" l="1"/>
  <c r="U3" i="17" s="1"/>
  <c r="AC5" i="16"/>
  <c r="AC6" i="16" s="1"/>
  <c r="O5" i="16"/>
  <c r="O6" i="16" s="1"/>
  <c r="O7" i="16" s="1"/>
  <c r="AB4" i="17"/>
  <c r="AB4" i="16" s="1"/>
  <c r="AB5" i="16" s="1"/>
  <c r="AA4" i="17"/>
  <c r="AA4" i="16" s="1"/>
  <c r="P4" i="17"/>
  <c r="P4" i="16" s="1"/>
  <c r="Z4" i="16"/>
  <c r="G124" i="5"/>
  <c r="G123" i="5"/>
  <c r="G120" i="5"/>
  <c r="G121" i="5"/>
  <c r="G122" i="5"/>
  <c r="R4" i="15"/>
  <c r="C3" i="17"/>
  <c r="X5" i="15"/>
  <c r="X3" i="17" s="1"/>
  <c r="V5" i="15"/>
  <c r="V3" i="17" s="1"/>
  <c r="V4" i="17" s="1"/>
  <c r="Y5" i="15"/>
  <c r="Y3" i="17" s="1"/>
  <c r="Y4" i="17" s="1"/>
  <c r="G8" i="5"/>
  <c r="G11" i="5"/>
  <c r="G16" i="5"/>
  <c r="G19" i="5"/>
  <c r="G24" i="5"/>
  <c r="G27" i="5"/>
  <c r="G32" i="5"/>
  <c r="G35" i="5"/>
  <c r="H35" i="5" s="1"/>
  <c r="G40" i="5"/>
  <c r="H40" i="5" s="1"/>
  <c r="G43" i="5"/>
  <c r="H43" i="5" s="1"/>
  <c r="G48" i="5"/>
  <c r="H48" i="5" s="1"/>
  <c r="G51" i="5"/>
  <c r="G56" i="5"/>
  <c r="G59" i="5"/>
  <c r="G64" i="5"/>
  <c r="H64" i="5" s="1"/>
  <c r="G67" i="5"/>
  <c r="H67" i="5" s="1"/>
  <c r="G72" i="5"/>
  <c r="H72" i="5" s="1"/>
  <c r="G75" i="5"/>
  <c r="G80" i="5"/>
  <c r="H80" i="5" s="1"/>
  <c r="G83" i="5"/>
  <c r="H83" i="5" s="1"/>
  <c r="G88" i="5"/>
  <c r="H88" i="5" s="1"/>
  <c r="G91" i="5"/>
  <c r="H91" i="5" s="1"/>
  <c r="G97" i="5"/>
  <c r="G102" i="5"/>
  <c r="G105" i="5"/>
  <c r="G110" i="5"/>
  <c r="G113" i="5"/>
  <c r="G116" i="5"/>
  <c r="G9" i="5"/>
  <c r="G14" i="5"/>
  <c r="G25" i="5"/>
  <c r="G30" i="5"/>
  <c r="G49" i="5"/>
  <c r="H49" i="5" s="1"/>
  <c r="G54" i="5"/>
  <c r="G65" i="5"/>
  <c r="H65" i="5" s="1"/>
  <c r="G70" i="5"/>
  <c r="H70" i="5" s="1"/>
  <c r="G81" i="5"/>
  <c r="H81" i="5" s="1"/>
  <c r="G86" i="5"/>
  <c r="H86" i="5" s="1"/>
  <c r="G94" i="5"/>
  <c r="G100" i="5"/>
  <c r="G111" i="5"/>
  <c r="G7" i="5"/>
  <c r="G12" i="5"/>
  <c r="G15" i="5"/>
  <c r="G20" i="5"/>
  <c r="G23" i="5"/>
  <c r="G28" i="5"/>
  <c r="G31" i="5"/>
  <c r="G36" i="5"/>
  <c r="H36" i="5" s="1"/>
  <c r="G39" i="5"/>
  <c r="H39" i="5" s="1"/>
  <c r="G44" i="5"/>
  <c r="H44" i="5" s="1"/>
  <c r="G47" i="5"/>
  <c r="H47" i="5" s="1"/>
  <c r="G52" i="5"/>
  <c r="G55" i="5"/>
  <c r="G60" i="5"/>
  <c r="G63" i="5"/>
  <c r="H63" i="5" s="1"/>
  <c r="G68" i="5"/>
  <c r="H68" i="5" s="1"/>
  <c r="G71" i="5"/>
  <c r="H71" i="5" s="1"/>
  <c r="G76" i="5"/>
  <c r="G79" i="5"/>
  <c r="H79" i="5" s="1"/>
  <c r="G84" i="5"/>
  <c r="H84" i="5" s="1"/>
  <c r="G87" i="5"/>
  <c r="H87" i="5" s="1"/>
  <c r="G92" i="5"/>
  <c r="G95" i="5"/>
  <c r="G98" i="5"/>
  <c r="G101" i="5"/>
  <c r="G106" i="5"/>
  <c r="G109" i="5"/>
  <c r="G114" i="5"/>
  <c r="G118" i="5"/>
  <c r="G5" i="5"/>
  <c r="G6" i="5"/>
  <c r="G17" i="5"/>
  <c r="G22" i="5"/>
  <c r="G33" i="5"/>
  <c r="G38" i="5"/>
  <c r="H38" i="5" s="1"/>
  <c r="G41" i="5"/>
  <c r="H41" i="5" s="1"/>
  <c r="G46" i="5"/>
  <c r="H46" i="5" s="1"/>
  <c r="G57" i="5"/>
  <c r="G62" i="5"/>
  <c r="H62" i="5" s="1"/>
  <c r="G73" i="5"/>
  <c r="H73" i="5" s="1"/>
  <c r="G78" i="5"/>
  <c r="G89" i="5"/>
  <c r="H89" i="5" s="1"/>
  <c r="G103" i="5"/>
  <c r="G108" i="5"/>
  <c r="G117" i="5"/>
  <c r="G10" i="5"/>
  <c r="G13" i="5"/>
  <c r="G18" i="5"/>
  <c r="G21" i="5"/>
  <c r="G26" i="5"/>
  <c r="G29" i="5"/>
  <c r="G34" i="5"/>
  <c r="H34" i="5" s="1"/>
  <c r="G37" i="5"/>
  <c r="H37" i="5" s="1"/>
  <c r="G42" i="5"/>
  <c r="H42" i="5" s="1"/>
  <c r="G45" i="5"/>
  <c r="H45" i="5" s="1"/>
  <c r="G50" i="5"/>
  <c r="G53" i="5"/>
  <c r="G58" i="5"/>
  <c r="G61" i="5"/>
  <c r="G66" i="5"/>
  <c r="H66" i="5" s="1"/>
  <c r="G69" i="5"/>
  <c r="H69" i="5" s="1"/>
  <c r="G74" i="5"/>
  <c r="H74" i="5" s="1"/>
  <c r="G77" i="5"/>
  <c r="G82" i="5"/>
  <c r="H82" i="5" s="1"/>
  <c r="G85" i="5"/>
  <c r="H85" i="5" s="1"/>
  <c r="G90" i="5"/>
  <c r="H90" i="5" s="1"/>
  <c r="G93" i="5"/>
  <c r="G96" i="5"/>
  <c r="G99" i="5"/>
  <c r="G104" i="5"/>
  <c r="G107" i="5"/>
  <c r="G112" i="5"/>
  <c r="G115" i="5"/>
  <c r="G119" i="5"/>
  <c r="J5" i="5"/>
  <c r="J96" i="5"/>
  <c r="J98" i="5"/>
  <c r="J100" i="5"/>
  <c r="J102" i="5"/>
  <c r="J104" i="5"/>
  <c r="J106" i="5"/>
  <c r="J108" i="5"/>
  <c r="J110" i="5"/>
  <c r="J112" i="5"/>
  <c r="J114" i="5"/>
  <c r="J95" i="5"/>
  <c r="J8" i="5"/>
  <c r="J12" i="5"/>
  <c r="J16" i="5"/>
  <c r="J20" i="5"/>
  <c r="J22" i="5"/>
  <c r="J26" i="5"/>
  <c r="J30" i="5"/>
  <c r="J36" i="5"/>
  <c r="J38" i="5"/>
  <c r="J44" i="5"/>
  <c r="J48" i="5"/>
  <c r="J50" i="5"/>
  <c r="J56" i="5"/>
  <c r="J60" i="5"/>
  <c r="J66" i="5"/>
  <c r="J70" i="5"/>
  <c r="J74" i="5"/>
  <c r="J78" i="5"/>
  <c r="J82" i="5"/>
  <c r="J84" i="5"/>
  <c r="J88" i="5"/>
  <c r="J90" i="5"/>
  <c r="J92" i="5"/>
  <c r="J94" i="5"/>
  <c r="J6" i="5"/>
  <c r="J10" i="5"/>
  <c r="J14" i="5"/>
  <c r="J18" i="5"/>
  <c r="J24" i="5"/>
  <c r="J28" i="5"/>
  <c r="J32" i="5"/>
  <c r="J34" i="5"/>
  <c r="J40" i="5"/>
  <c r="J42" i="5"/>
  <c r="J46" i="5"/>
  <c r="J52" i="5"/>
  <c r="J54" i="5"/>
  <c r="J58" i="5"/>
  <c r="J62" i="5"/>
  <c r="J64" i="5"/>
  <c r="J68" i="5"/>
  <c r="J72" i="5"/>
  <c r="J76" i="5"/>
  <c r="J80" i="5"/>
  <c r="J86" i="5"/>
  <c r="Z5" i="16" l="1"/>
  <c r="Z6" i="16" s="1"/>
  <c r="Z7" i="16" s="1"/>
  <c r="P5" i="16"/>
  <c r="P6" i="16" s="1"/>
  <c r="P7" i="16" s="1"/>
  <c r="AA5" i="16"/>
  <c r="AA6" i="16" s="1"/>
  <c r="C4" i="17"/>
  <c r="X4" i="17"/>
  <c r="X4" i="16" s="1"/>
  <c r="W4" i="17"/>
  <c r="W4" i="16" s="1"/>
  <c r="U4" i="17"/>
  <c r="U4" i="16" s="1"/>
  <c r="V4" i="16"/>
  <c r="Y4" i="16"/>
  <c r="S4" i="15"/>
  <c r="T5" i="15" s="1"/>
  <c r="T3" i="17" s="1"/>
  <c r="T4" i="17" s="1"/>
  <c r="S5" i="15"/>
  <c r="S3" i="17" s="1"/>
  <c r="S4" i="17" s="1"/>
  <c r="R5" i="15"/>
  <c r="B5" i="15" s="1"/>
  <c r="AB6" i="16"/>
  <c r="V5" i="16" l="1"/>
  <c r="V6" i="16" s="1"/>
  <c r="V7" i="16" s="1"/>
  <c r="Y5" i="16"/>
  <c r="Y6" i="16" s="1"/>
  <c r="Y7" i="16" s="1"/>
  <c r="X5" i="16"/>
  <c r="X6" i="16" s="1"/>
  <c r="X7" i="16" s="1"/>
  <c r="W5" i="16"/>
  <c r="W6" i="16" s="1"/>
  <c r="W7" i="16" s="1"/>
  <c r="U5" i="16"/>
  <c r="U6" i="16" s="1"/>
  <c r="U7" i="16" s="1"/>
  <c r="T4" i="16"/>
  <c r="S4" i="16"/>
  <c r="R3" i="17"/>
  <c r="T5" i="16" l="1"/>
  <c r="T6" i="16" s="1"/>
  <c r="T7" i="16" s="1"/>
  <c r="S5" i="16"/>
  <c r="S6" i="16" s="1"/>
  <c r="S7" i="16" s="1"/>
  <c r="R4" i="17"/>
  <c r="Q4" i="17"/>
  <c r="B3" i="17"/>
  <c r="C4" i="16"/>
  <c r="R4" i="16"/>
  <c r="R5" i="16" l="1"/>
  <c r="R6" i="16" s="1"/>
  <c r="R7" i="16" s="1"/>
  <c r="B4" i="17"/>
  <c r="B5" i="17" s="1"/>
  <c r="C5" i="16"/>
  <c r="C6" i="16" l="1"/>
  <c r="Q4" i="16"/>
  <c r="Q5" i="16" l="1"/>
  <c r="B5" i="16" s="1"/>
  <c r="B4" i="16"/>
  <c r="Q6" i="16"/>
  <c r="B6" i="16" l="1"/>
  <c r="Q7" i="16"/>
  <c r="B7" i="16" s="1"/>
</calcChain>
</file>

<file path=xl/sharedStrings.xml><?xml version="1.0" encoding="utf-8"?>
<sst xmlns="http://schemas.openxmlformats.org/spreadsheetml/2006/main" count="58" uniqueCount="45">
  <si>
    <t>Week number</t>
  </si>
  <si>
    <t>Week ended</t>
  </si>
  <si>
    <t>Total deaths, all ages</t>
  </si>
  <si>
    <t>Total deaths: average of corresponding</t>
  </si>
  <si>
    <t>Note: Deaths could possibly be counted in both causes presented. If a death had an underlying respiratory cause and a mention of COVID-19 then it would appear in both counts.</t>
  </si>
  <si>
    <t>Deaths where the underlying cause was respiratory disease (ICD-10 J00-J99)</t>
  </si>
  <si>
    <t>Deaths where COVID-19 was mentioned on the death certificate (ICD-10 U07.1 and U07.2)</t>
  </si>
  <si>
    <t>Date</t>
  </si>
  <si>
    <t>Daily death counts released on GOV.UK (E&amp;W only)</t>
  </si>
  <si>
    <t>week over the previous 5 years 1 (England and Wales)</t>
  </si>
  <si>
    <t>week over the previous 5 years 1 (England)</t>
  </si>
  <si>
    <t>week over the previous 5 years 1 (Wales)</t>
  </si>
  <si>
    <t>Deaths by cause 2,3,4,5</t>
  </si>
  <si>
    <t>https://www.ons.gov.uk/peoplepopulationandcommunity/birthsdeathsandmarriages/deaths/datasets/weeklyprovisionalfiguresondeathsregisteredinenglandandwales</t>
  </si>
  <si>
    <t>Data in green comes from the ONS:</t>
  </si>
  <si>
    <t>ONS trends affected by bank holiday</t>
  </si>
  <si>
    <t>Data in yellow is calculated within this spreadsheet</t>
  </si>
  <si>
    <t>ONS trends by date of registration -
7-day MA</t>
  </si>
  <si>
    <t>ONS trends by actual date of death -
7-day MA</t>
  </si>
  <si>
    <t>ONS deaths affected by bank holiday</t>
  </si>
  <si>
    <t>Non-COVID deaths</t>
  </si>
  <si>
    <t>Non-COVID deaths affected by bank holiday</t>
  </si>
  <si>
    <t>Covid-19 - Weekly COVID deaths based on occurrence</t>
  </si>
  <si>
    <t>https://github.com/Logiqx/ons-stats</t>
  </si>
  <si>
    <t>AVERAGE</t>
  </si>
  <si>
    <t>Weekly deaths - provisional data from EWD report</t>
  </si>
  <si>
    <t>COVID Deaths</t>
  </si>
  <si>
    <t>TOTAL</t>
  </si>
  <si>
    <t>EXCESS DEATHS</t>
  </si>
  <si>
    <t>Data in blue comes from the ONS but is prepared / aggregated using SQL:</t>
  </si>
  <si>
    <t xml:space="preserve"> </t>
  </si>
  <si>
    <t>Non-COVID deaths (smoothed)</t>
  </si>
  <si>
    <t>ONS deaths by date of registration – registered by 10 July</t>
  </si>
  <si>
    <t>ONS deaths by actual date of death – registered by 10 July</t>
  </si>
  <si>
    <t>ONS deaths by actual date of death – registered by 18 July</t>
  </si>
  <si>
    <t>Bank holiday adjustment</t>
  </si>
  <si>
    <t>Weekly deaths - aggregated daily data (1970-2018)</t>
  </si>
  <si>
    <t>Non-COVID deaths (shifted)</t>
  </si>
  <si>
    <t>Shifted COVID registrations</t>
  </si>
  <si>
    <t>Shift Parameters</t>
  </si>
  <si>
    <t>% current week</t>
  </si>
  <si>
    <t>% next week</t>
  </si>
  <si>
    <t>RED = very likely to change in the next ONS update due to registration delays</t>
  </si>
  <si>
    <t>ERROR CHECK - zero means no error</t>
  </si>
  <si>
    <t>EXCESS DEATHS - 20 Mar to 12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</si>
</sst>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_-* #,##0_-;\-* #,##0_-;_-* &quot;-&quot;??_-;_-@_-"/>
    <numFmt numFmtId="166" formatCode="0.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02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15" fontId="3" fillId="0" borderId="0" xfId="10" applyNumberFormat="1" applyFont="1" applyFill="1" applyAlignment="1">
      <alignment horizontal="right"/>
    </xf>
    <xf numFmtId="164" fontId="4" fillId="0" borderId="2" xfId="10" applyFont="1" applyFill="1" applyBorder="1" applyAlignment="1"/>
    <xf numFmtId="164" fontId="3" fillId="0" borderId="0" xfId="10" applyFont="1" applyFill="1" applyBorder="1"/>
    <xf numFmtId="164" fontId="3" fillId="0" borderId="2" xfId="10" quotePrefix="1" applyFont="1" applyFill="1" applyBorder="1" applyAlignment="1">
      <alignment horizontal="right"/>
    </xf>
    <xf numFmtId="164" fontId="4" fillId="0" borderId="0" xfId="10" applyFont="1" applyFill="1" applyBorder="1" applyAlignment="1"/>
    <xf numFmtId="164" fontId="3" fillId="0" borderId="0" xfId="10" applyFont="1" applyFill="1" applyAlignment="1">
      <alignment wrapText="1"/>
    </xf>
    <xf numFmtId="0" fontId="18" fillId="0" borderId="0" xfId="0" applyFont="1"/>
    <xf numFmtId="0" fontId="20" fillId="0" borderId="3" xfId="30" applyFont="1" applyBorder="1" applyAlignment="1">
      <alignment wrapText="1"/>
    </xf>
    <xf numFmtId="3" fontId="3" fillId="0" borderId="0" xfId="10" applyNumberFormat="1" applyFont="1"/>
    <xf numFmtId="166" fontId="0" fillId="0" borderId="0" xfId="0" applyNumberFormat="1"/>
    <xf numFmtId="3" fontId="8" fillId="4" borderId="0" xfId="19" applyNumberFormat="1" applyFont="1" applyFill="1" applyAlignment="1"/>
    <xf numFmtId="0" fontId="0" fillId="4" borderId="0" xfId="0" applyFill="1"/>
    <xf numFmtId="3" fontId="0" fillId="4" borderId="0" xfId="0" applyNumberFormat="1" applyFill="1"/>
    <xf numFmtId="0" fontId="0" fillId="0" borderId="0" xfId="0" applyFill="1"/>
    <xf numFmtId="0" fontId="19" fillId="0" borderId="0" xfId="0" applyFont="1"/>
    <xf numFmtId="0" fontId="20" fillId="5" borderId="3" xfId="30" applyFont="1" applyFill="1" applyBorder="1" applyAlignment="1">
      <alignment wrapText="1"/>
    </xf>
    <xf numFmtId="0" fontId="15" fillId="5" borderId="3" xfId="30" applyFont="1" applyFill="1" applyBorder="1" applyAlignment="1">
      <alignment wrapText="1"/>
    </xf>
    <xf numFmtId="0" fontId="4" fillId="5" borderId="3" xfId="30" applyFont="1" applyFill="1" applyBorder="1" applyAlignment="1">
      <alignment wrapText="1"/>
    </xf>
    <xf numFmtId="14" fontId="8" fillId="5" borderId="0" xfId="19" applyNumberFormat="1" applyFont="1" applyFill="1" applyAlignment="1">
      <alignment horizontal="left" indent="1"/>
    </xf>
    <xf numFmtId="3" fontId="16" fillId="5" borderId="0" xfId="500" applyNumberFormat="1" applyFont="1" applyFill="1" applyAlignment="1"/>
    <xf numFmtId="3" fontId="8" fillId="5" borderId="0" xfId="173" applyNumberFormat="1" applyFont="1" applyFill="1" applyAlignment="1"/>
    <xf numFmtId="3" fontId="16" fillId="5" borderId="0" xfId="173" applyNumberFormat="1" applyFont="1" applyFill="1" applyAlignment="1"/>
    <xf numFmtId="3" fontId="2" fillId="5" borderId="0" xfId="173" applyNumberFormat="1" applyFont="1" applyFill="1" applyAlignment="1"/>
    <xf numFmtId="3" fontId="8" fillId="5" borderId="0" xfId="172" applyNumberFormat="1" applyFont="1" applyFill="1" applyAlignment="1"/>
    <xf numFmtId="14" fontId="8" fillId="5" borderId="0" xfId="19" applyNumberFormat="1" applyFont="1" applyFill="1" applyBorder="1" applyAlignment="1">
      <alignment horizontal="left" indent="1"/>
    </xf>
    <xf numFmtId="3" fontId="16" fillId="5" borderId="0" xfId="172" applyNumberFormat="1" applyFont="1" applyFill="1" applyAlignment="1"/>
    <xf numFmtId="3" fontId="16" fillId="5" borderId="0" xfId="19" applyNumberFormat="1" applyFont="1" applyFill="1" applyAlignment="1"/>
    <xf numFmtId="3" fontId="8" fillId="5" borderId="0" xfId="19" applyNumberFormat="1" applyFont="1" applyFill="1" applyAlignment="1"/>
    <xf numFmtId="3" fontId="2" fillId="5" borderId="0" xfId="19" applyNumberFormat="1" applyFont="1" applyFill="1"/>
    <xf numFmtId="0" fontId="9" fillId="5" borderId="0" xfId="501" applyFill="1"/>
    <xf numFmtId="166" fontId="0" fillId="0" borderId="0" xfId="0" applyNumberFormat="1" applyFill="1"/>
    <xf numFmtId="0" fontId="20" fillId="4" borderId="3" xfId="30" applyFont="1" applyFill="1" applyBorder="1" applyAlignment="1">
      <alignment wrapText="1"/>
    </xf>
    <xf numFmtId="0" fontId="4" fillId="4" borderId="3" xfId="30" applyFont="1" applyFill="1" applyBorder="1" applyAlignment="1">
      <alignment wrapText="1"/>
    </xf>
    <xf numFmtId="3" fontId="8" fillId="4" borderId="0" xfId="173" applyNumberFormat="1" applyFont="1" applyFill="1" applyAlignment="1"/>
    <xf numFmtId="3" fontId="8" fillId="4" borderId="0" xfId="172" applyNumberFormat="1" applyFont="1" applyFill="1" applyAlignment="1"/>
    <xf numFmtId="164" fontId="3" fillId="5" borderId="0" xfId="10" applyFont="1" applyFill="1" applyAlignment="1">
      <alignment wrapText="1"/>
    </xf>
    <xf numFmtId="164" fontId="3" fillId="5" borderId="0" xfId="10" applyFont="1" applyFill="1"/>
    <xf numFmtId="164" fontId="4" fillId="5" borderId="0" xfId="10" applyFont="1" applyFill="1" applyAlignment="1">
      <alignment horizontal="left" vertical="center"/>
    </xf>
    <xf numFmtId="164" fontId="3" fillId="5" borderId="0" xfId="10" applyFont="1" applyFill="1" applyAlignment="1">
      <alignment vertical="center"/>
    </xf>
    <xf numFmtId="3" fontId="3" fillId="5" borderId="0" xfId="5" applyNumberFormat="1" applyFont="1" applyFill="1" applyAlignment="1"/>
    <xf numFmtId="3" fontId="3" fillId="5" borderId="0" xfId="5" applyNumberFormat="1" applyFont="1" applyFill="1" applyAlignment="1">
      <alignment horizontal="right"/>
    </xf>
    <xf numFmtId="3" fontId="3" fillId="5" borderId="0" xfId="5" applyNumberFormat="1" applyFill="1" applyAlignment="1">
      <alignment horizontal="right"/>
    </xf>
    <xf numFmtId="164" fontId="4" fillId="5" borderId="0" xfId="10" applyFont="1" applyFill="1" applyAlignment="1"/>
    <xf numFmtId="164" fontId="15" fillId="5" borderId="0" xfId="10" applyFont="1" applyFill="1" applyAlignment="1"/>
    <xf numFmtId="164" fontId="16" fillId="5" borderId="0" xfId="10" applyFont="1" applyFill="1" applyAlignment="1">
      <alignment wrapText="1"/>
    </xf>
    <xf numFmtId="3" fontId="16" fillId="5" borderId="0" xfId="5" applyNumberFormat="1" applyFont="1" applyFill="1" applyAlignment="1"/>
    <xf numFmtId="3" fontId="16" fillId="5" borderId="0" xfId="5" applyNumberFormat="1" applyFont="1" applyFill="1" applyAlignment="1">
      <alignment horizontal="right"/>
    </xf>
    <xf numFmtId="0" fontId="17" fillId="5" borderId="0" xfId="1" applyFont="1" applyFill="1"/>
    <xf numFmtId="164" fontId="16" fillId="5" borderId="0" xfId="10" applyFont="1" applyFill="1"/>
    <xf numFmtId="3" fontId="17" fillId="5" borderId="0" xfId="2" applyNumberFormat="1" applyFont="1" applyFill="1"/>
    <xf numFmtId="165" fontId="17" fillId="5" borderId="0" xfId="2" applyNumberFormat="1" applyFont="1" applyFill="1"/>
    <xf numFmtId="164" fontId="15" fillId="5" borderId="0" xfId="10" applyFont="1" applyFill="1" applyAlignment="1">
      <alignment horizontal="left" wrapText="1"/>
    </xf>
    <xf numFmtId="3" fontId="17" fillId="5" borderId="0" xfId="1" applyNumberFormat="1" applyFont="1" applyFill="1" applyAlignment="1">
      <alignment horizontal="right"/>
    </xf>
    <xf numFmtId="3" fontId="16" fillId="5" borderId="0" xfId="16" applyNumberFormat="1" applyFont="1" applyFill="1" applyAlignment="1">
      <alignment horizontal="right"/>
    </xf>
    <xf numFmtId="164" fontId="4" fillId="5" borderId="0" xfId="10" applyNumberFormat="1" applyFont="1" applyFill="1" applyAlignment="1" applyProtection="1">
      <alignment horizontal="left" wrapText="1"/>
    </xf>
    <xf numFmtId="3" fontId="3" fillId="5" borderId="0" xfId="10" applyNumberFormat="1" applyFont="1" applyFill="1" applyAlignment="1">
      <alignment horizontal="right"/>
    </xf>
    <xf numFmtId="0" fontId="2" fillId="5" borderId="0" xfId="1" applyFill="1"/>
    <xf numFmtId="164" fontId="3" fillId="5" borderId="0" xfId="10" applyFont="1" applyFill="1" applyAlignment="1">
      <alignment vertical="top" wrapText="1"/>
    </xf>
    <xf numFmtId="3" fontId="3" fillId="5" borderId="0" xfId="16" applyNumberFormat="1" applyFont="1" applyFill="1" applyAlignment="1">
      <alignment horizontal="right" vertical="top"/>
    </xf>
    <xf numFmtId="3" fontId="2" fillId="5" borderId="0" xfId="1" applyNumberFormat="1" applyFill="1" applyAlignment="1">
      <alignment horizontal="right" vertical="top"/>
    </xf>
    <xf numFmtId="3" fontId="3" fillId="5" borderId="0" xfId="16" applyNumberFormat="1" applyFill="1" applyAlignment="1">
      <alignment horizontal="right" vertical="top"/>
    </xf>
    <xf numFmtId="0" fontId="21" fillId="4" borderId="0" xfId="0" applyFont="1" applyFill="1"/>
    <xf numFmtId="3" fontId="3" fillId="5" borderId="0" xfId="453" applyNumberFormat="1" applyFill="1" applyAlignment="1">
      <alignment horizontal="right"/>
    </xf>
    <xf numFmtId="3" fontId="3" fillId="5" borderId="0" xfId="10" applyNumberFormat="1" applyFont="1" applyFill="1"/>
    <xf numFmtId="164" fontId="16" fillId="5" borderId="0" xfId="10" applyFont="1" applyFill="1" applyAlignment="1">
      <alignment vertical="top" wrapText="1"/>
    </xf>
    <xf numFmtId="3" fontId="16" fillId="5" borderId="0" xfId="16" applyNumberFormat="1" applyFont="1" applyFill="1" applyAlignment="1">
      <alignment horizontal="right" vertical="top"/>
    </xf>
    <xf numFmtId="3" fontId="16" fillId="5" borderId="0" xfId="5" applyNumberFormat="1" applyFont="1" applyFill="1" applyAlignment="1">
      <alignment horizontal="right" vertical="top"/>
    </xf>
    <xf numFmtId="0" fontId="21" fillId="5" borderId="0" xfId="0" applyFont="1" applyFill="1"/>
    <xf numFmtId="0" fontId="21" fillId="7" borderId="0" xfId="0" applyFont="1" applyFill="1"/>
    <xf numFmtId="0" fontId="21" fillId="7" borderId="0" xfId="0" applyFont="1" applyFill="1" applyAlignment="1">
      <alignment horizontal="left"/>
    </xf>
    <xf numFmtId="0" fontId="0" fillId="7" borderId="0" xfId="0" applyFill="1"/>
    <xf numFmtId="0" fontId="9" fillId="7" borderId="0" xfId="501" applyFill="1"/>
    <xf numFmtId="1" fontId="0" fillId="7" borderId="0" xfId="0" applyNumberFormat="1" applyFill="1"/>
    <xf numFmtId="3" fontId="0" fillId="6" borderId="0" xfId="0" applyNumberFormat="1" applyFill="1"/>
    <xf numFmtId="3" fontId="8" fillId="8" borderId="0" xfId="19" applyNumberFormat="1" applyFont="1" applyFill="1" applyAlignment="1"/>
    <xf numFmtId="0" fontId="0" fillId="8" borderId="0" xfId="0" applyFill="1"/>
    <xf numFmtId="1" fontId="0" fillId="8" borderId="0" xfId="0" applyNumberFormat="1" applyFill="1"/>
    <xf numFmtId="15" fontId="3" fillId="3" borderId="0" xfId="10" applyNumberFormat="1" applyFont="1" applyFill="1" applyAlignment="1">
      <alignment horizontal="right"/>
    </xf>
    <xf numFmtId="3" fontId="0" fillId="9" borderId="0" xfId="0" applyNumberFormat="1" applyFill="1"/>
    <xf numFmtId="3" fontId="0" fillId="10" borderId="0" xfId="0" applyNumberFormat="1" applyFill="1"/>
    <xf numFmtId="0" fontId="21" fillId="0" borderId="0" xfId="0" applyFont="1"/>
    <xf numFmtId="3" fontId="22" fillId="4" borderId="0" xfId="0" applyNumberFormat="1" applyFont="1" applyFill="1"/>
    <xf numFmtId="3" fontId="23" fillId="5" borderId="0" xfId="10" applyNumberFormat="1" applyFont="1" applyFill="1"/>
    <xf numFmtId="3" fontId="0" fillId="0" borderId="0" xfId="0" applyNumberFormat="1"/>
    <xf numFmtId="14" fontId="23" fillId="5" borderId="0" xfId="19" applyNumberFormat="1" applyFont="1" applyFill="1" applyBorder="1" applyAlignment="1">
      <alignment horizontal="left" indent="1"/>
    </xf>
    <xf numFmtId="3" fontId="23" fillId="5" borderId="0" xfId="19" applyNumberFormat="1" applyFont="1" applyFill="1"/>
    <xf numFmtId="3" fontId="23" fillId="4" borderId="0" xfId="19" applyNumberFormat="1" applyFont="1" applyFill="1" applyAlignment="1"/>
    <xf numFmtId="3" fontId="23" fillId="8" borderId="0" xfId="19" applyNumberFormat="1" applyFont="1" applyFill="1" applyAlignment="1"/>
    <xf numFmtId="1" fontId="0" fillId="0" borderId="0" xfId="0" applyNumberFormat="1"/>
    <xf numFmtId="0" fontId="22" fillId="0" borderId="0" xfId="0" applyFont="1"/>
    <xf numFmtId="3" fontId="2" fillId="5" borderId="0" xfId="19" applyNumberFormat="1" applyFont="1" applyFill="1" applyAlignment="1"/>
    <xf numFmtId="3" fontId="2" fillId="4" borderId="0" xfId="19" applyNumberFormat="1" applyFont="1" applyFill="1" applyAlignment="1"/>
    <xf numFmtId="3" fontId="22" fillId="10" borderId="0" xfId="0" applyNumberFormat="1" applyFont="1" applyFill="1"/>
    <xf numFmtId="0" fontId="0" fillId="10" borderId="0" xfId="0" applyFill="1"/>
  </cellXfs>
  <cellStyles count="502">
    <cellStyle name="Comma 10" xfId="2" xr:uid="{2FBB2085-3E13-40B4-82E9-34FA0C408571}"/>
    <cellStyle name="Comma 11" xfId="205" xr:uid="{B1ACA4F0-46A2-4144-B7E6-7F679C68A01D}"/>
    <cellStyle name="Comma 12" xfId="353" xr:uid="{7F28F093-7050-4602-9C4F-A5A8E223E81D}"/>
    <cellStyle name="Comma 2" xfId="3" xr:uid="{1C7D2EB7-067A-4CF2-B32B-1E078A62A9F9}"/>
    <cellStyle name="Comma 2 10" xfId="94" xr:uid="{9F8FA562-C2E5-48ED-9BCE-AF58A41F3F06}"/>
    <cellStyle name="Comma 2 10 2" xfId="257" xr:uid="{55BB6380-73E8-4D2E-8F00-9FC8FA6DA7C4}"/>
    <cellStyle name="Comma 2 10 3" xfId="405" xr:uid="{63ED0177-B2DC-46E8-AF25-1C74A9632B10}"/>
    <cellStyle name="Comma 2 11" xfId="206" xr:uid="{9F81CC82-89F2-4389-846E-B9758D8ECDED}"/>
    <cellStyle name="Comma 2 12" xfId="354" xr:uid="{604DD34C-0936-4263-8024-F84175311CE2}"/>
    <cellStyle name="Comma 2 2" xfId="4" xr:uid="{D6D516B4-3D4B-406D-AD27-8D9CA4EB45A9}"/>
    <cellStyle name="Comma 2 2 10" xfId="355" xr:uid="{301772D2-37B7-4F7C-A367-D3B1400E1F72}"/>
    <cellStyle name="Comma 2 2 2" xfId="26" xr:uid="{F52841D3-41B3-4CFB-AD0D-21E8360B36F2}"/>
    <cellStyle name="Comma 2 2 2 2" xfId="41" xr:uid="{15F031CD-1303-49E3-8FBF-2C6E8AC965FC}"/>
    <cellStyle name="Comma 2 2 2 2 2" xfId="168" xr:uid="{B1BC056D-E0DB-4054-AD98-DE70B98A727F}"/>
    <cellStyle name="Comma 2 2 2 2 2 2" xfId="324" xr:uid="{E24179C9-38FE-4B67-BBDD-5FB572236954}"/>
    <cellStyle name="Comma 2 2 2 2 2 3" xfId="472" xr:uid="{AA1E134E-51C6-4802-8667-2543728B28C8}"/>
    <cellStyle name="Comma 2 2 2 2 3" xfId="117" xr:uid="{96121FEF-304F-4664-AFCE-56652619D2C8}"/>
    <cellStyle name="Comma 2 2 2 2 3 2" xfId="277" xr:uid="{9D789694-B3A5-4B81-AA58-DA3C666546F0}"/>
    <cellStyle name="Comma 2 2 2 2 3 3" xfId="425" xr:uid="{D5A0C414-46D2-46CD-A84F-D60B51D2961C}"/>
    <cellStyle name="Comma 2 2 2 2 4" xfId="227" xr:uid="{296A408F-131C-4C5E-8888-5A0F0A08CBAE}"/>
    <cellStyle name="Comma 2 2 2 2 5" xfId="375" xr:uid="{C3CFA177-79F4-4EF7-91FA-856B0CC55DFA}"/>
    <cellStyle name="Comma 2 2 2 3" xfId="73" xr:uid="{768D533F-00D9-4667-8B94-FA635E3B25D6}"/>
    <cellStyle name="Comma 2 2 2 3 2" xfId="188" xr:uid="{D297E2B6-E920-4A51-841D-F25581FDC330}"/>
    <cellStyle name="Comma 2 2 2 3 2 2" xfId="337" xr:uid="{30462426-D7DF-4FA1-875A-9C20EA2917BA}"/>
    <cellStyle name="Comma 2 2 2 3 2 3" xfId="485" xr:uid="{D8D90909-04EF-4DCC-AAA5-6533D0AA6F52}"/>
    <cellStyle name="Comma 2 2 2 3 3" xfId="131" xr:uid="{B9CD8BFC-E590-4127-9F24-16A2D3031988}"/>
    <cellStyle name="Comma 2 2 2 3 3 2" xfId="290" xr:uid="{5185195B-BC39-48C1-BAF7-7A03E816E39E}"/>
    <cellStyle name="Comma 2 2 2 3 3 3" xfId="438" xr:uid="{B45D0B24-D8F0-4FC8-8AA3-C59E7BACC5C8}"/>
    <cellStyle name="Comma 2 2 2 3 4" xfId="240" xr:uid="{4C4B2044-EEBC-4708-8843-723FE2FEB36E}"/>
    <cellStyle name="Comma 2 2 2 3 5" xfId="388" xr:uid="{7C9C97D9-06CB-4F54-9623-17B1061727CA}"/>
    <cellStyle name="Comma 2 2 2 4" xfId="155" xr:uid="{A10F3463-A987-4AD1-BDD5-26B1B87B70D6}"/>
    <cellStyle name="Comma 2 2 2 4 2" xfId="311" xr:uid="{F5B754F6-1D70-41C2-998A-DBA1B20EFB95}"/>
    <cellStyle name="Comma 2 2 2 4 3" xfId="459" xr:uid="{7C045ECE-1367-4ED4-BF1D-D2C12F756419}"/>
    <cellStyle name="Comma 2 2 2 5" xfId="102" xr:uid="{9F129967-45A7-47E4-81B2-EC7237313D74}"/>
    <cellStyle name="Comma 2 2 2 5 2" xfId="264" xr:uid="{8FF7AD0E-9159-4DC0-BADF-34FFAA14D5AE}"/>
    <cellStyle name="Comma 2 2 2 5 3" xfId="412" xr:uid="{AF6A30EA-2B4E-4C87-849C-6268BF7A15BF}"/>
    <cellStyle name="Comma 2 2 2 6" xfId="214" xr:uid="{B999C8C1-BE22-4E19-8CA7-E3C699559201}"/>
    <cellStyle name="Comma 2 2 2 7" xfId="362" xr:uid="{D08B4A8C-C1D6-44A1-841D-EBA4C3413354}"/>
    <cellStyle name="Comma 2 2 3" xfId="33" xr:uid="{E3D86E83-9E66-4341-8221-0B26F86E1848}"/>
    <cellStyle name="Comma 2 2 3 2" xfId="77" xr:uid="{5F4388AF-B9B9-4B8C-9227-E3D3A23E3B10}"/>
    <cellStyle name="Comma 2 2 3 2 2" xfId="192" xr:uid="{EA0C7E98-20FA-4A74-819B-0933ADDC59F6}"/>
    <cellStyle name="Comma 2 2 3 2 2 2" xfId="341" xr:uid="{3AC9F3E8-A623-44A5-A376-7C1806D8A4B6}"/>
    <cellStyle name="Comma 2 2 3 2 2 3" xfId="489" xr:uid="{318FBAB8-7DFE-4C0D-9D88-DA37EF111F71}"/>
    <cellStyle name="Comma 2 2 3 2 3" xfId="244" xr:uid="{76E8389A-11CC-49D8-AFB4-45D48BC4A70C}"/>
    <cellStyle name="Comma 2 2 3 2 4" xfId="392" xr:uid="{4C1530EF-11CF-4B35-A1CD-3A6E4F83BBA9}"/>
    <cellStyle name="Comma 2 2 3 3" xfId="161" xr:uid="{A47D0AD2-D1C6-4325-958B-3FB13DA153B5}"/>
    <cellStyle name="Comma 2 2 3 3 2" xfId="317" xr:uid="{6BED33AE-E0B0-4BC1-B8A0-46E9A445DF37}"/>
    <cellStyle name="Comma 2 2 3 3 3" xfId="465" xr:uid="{2583B679-5656-4490-A4C8-26AD87076807}"/>
    <cellStyle name="Comma 2 2 3 4" xfId="109" xr:uid="{8F29AAC4-9962-4290-9E04-53D1CAD57C69}"/>
    <cellStyle name="Comma 2 2 3 4 2" xfId="270" xr:uid="{22DAF33E-A483-4592-9865-4358FCB64BB7}"/>
    <cellStyle name="Comma 2 2 3 4 3" xfId="418" xr:uid="{60CC7921-4EE6-4E1E-8BBE-88667F206EF2}"/>
    <cellStyle name="Comma 2 2 3 5" xfId="220" xr:uid="{6E92BEBD-B246-4B49-8857-2A777CA73761}"/>
    <cellStyle name="Comma 2 2 3 6" xfId="368" xr:uid="{4172CA3C-4087-4A36-8D52-8F9A53CC7545}"/>
    <cellStyle name="Comma 2 2 4" xfId="82" xr:uid="{05439BA6-C747-4EA3-B328-F8BCFA35DD28}"/>
    <cellStyle name="Comma 2 2 4 2" xfId="196" xr:uid="{6A20EC94-E902-49BA-AFDF-CCACAED709F7}"/>
    <cellStyle name="Comma 2 2 4 2 2" xfId="345" xr:uid="{635772DD-85F2-49FA-AFEE-74D2598C4FCB}"/>
    <cellStyle name="Comma 2 2 4 2 3" xfId="493" xr:uid="{D8C6FB00-BDC9-4BA5-B84A-09D2E54A2A90}"/>
    <cellStyle name="Comma 2 2 4 3" xfId="124" xr:uid="{A99A2B5C-A23B-431C-91F2-1F3DC483CAD0}"/>
    <cellStyle name="Comma 2 2 4 3 2" xfId="283" xr:uid="{5975211A-6ED3-4A1E-B136-D0F2699C3CEC}"/>
    <cellStyle name="Comma 2 2 4 3 3" xfId="431" xr:uid="{056F03CD-3E9A-4D18-9CB6-0CD7CF07A342}"/>
    <cellStyle name="Comma 2 2 4 4" xfId="248" xr:uid="{664F6573-64CD-4350-8B58-E14DC7875357}"/>
    <cellStyle name="Comma 2 2 4 5" xfId="396" xr:uid="{CC2EEA91-3352-45AB-9C56-D7A4405991E1}"/>
    <cellStyle name="Comma 2 2 5" xfId="86" xr:uid="{31A15DCA-56F9-4E3A-B2AC-793825CC5E35}"/>
    <cellStyle name="Comma 2 2 5 2" xfId="200" xr:uid="{BA20457A-C5E7-4040-9A93-2D2CEADEC3F2}"/>
    <cellStyle name="Comma 2 2 5 2 2" xfId="349" xr:uid="{09AAE9E0-F440-4DAB-96C8-58CBA799B940}"/>
    <cellStyle name="Comma 2 2 5 2 3" xfId="497" xr:uid="{7E0677FC-5F99-4258-AB79-E8BC714BC28D}"/>
    <cellStyle name="Comma 2 2 5 3" xfId="137" xr:uid="{60939F8B-E1C9-43AA-ABD5-B51278A035BD}"/>
    <cellStyle name="Comma 2 2 5 3 2" xfId="296" xr:uid="{D6A84F0C-FA84-4178-BFAF-458448DEC955}"/>
    <cellStyle name="Comma 2 2 5 3 3" xfId="444" xr:uid="{AA325BC6-B985-4B36-BA29-8085402799B5}"/>
    <cellStyle name="Comma 2 2 5 4" xfId="252" xr:uid="{D42D1E5C-7EB4-42C9-89D0-36BB5804120D}"/>
    <cellStyle name="Comma 2 2 5 5" xfId="400" xr:uid="{7AAE1724-9915-4724-B8F4-C5713AF01E24}"/>
    <cellStyle name="Comma 2 2 6" xfId="64" xr:uid="{F4285276-8608-484D-B750-9BF23BC3BC1B}"/>
    <cellStyle name="Comma 2 2 6 2" xfId="182" xr:uid="{797FC4CF-D4BA-42E2-8610-46C61DD3781E}"/>
    <cellStyle name="Comma 2 2 6 2 2" xfId="333" xr:uid="{FB9ED3D2-0FF4-421F-A8FD-78EA47D8C6D0}"/>
    <cellStyle name="Comma 2 2 6 2 3" xfId="481" xr:uid="{3B04C465-4CE0-47A9-B2F7-B8AA703E0068}"/>
    <cellStyle name="Comma 2 2 6 3" xfId="236" xr:uid="{89C55FA8-53DB-4DC2-A1AE-51C40DA51F10}"/>
    <cellStyle name="Comma 2 2 6 4" xfId="384" xr:uid="{A63E2960-31AD-42EF-AFC3-6B93BF60F167}"/>
    <cellStyle name="Comma 2 2 7" xfId="148" xr:uid="{FC4EAF20-61D8-4E73-9926-0468C2F9EF33}"/>
    <cellStyle name="Comma 2 2 7 2" xfId="304" xr:uid="{62E4F434-8EB0-4142-8C7B-F3C37E1A7CFE}"/>
    <cellStyle name="Comma 2 2 7 3" xfId="452" xr:uid="{247B4293-C56E-400A-8FD0-B843BEC39DD6}"/>
    <cellStyle name="Comma 2 2 8" xfId="95" xr:uid="{5EE60A26-E025-4B2A-B63A-E7D192BA4845}"/>
    <cellStyle name="Comma 2 2 8 2" xfId="258" xr:uid="{C77CDF75-1EB9-409F-97E2-BE84D1735C4B}"/>
    <cellStyle name="Comma 2 2 8 3" xfId="406" xr:uid="{04FCDA46-F5D9-4FBE-A23C-4024494A02D3}"/>
    <cellStyle name="Comma 2 2 9" xfId="207" xr:uid="{DD4CAAB7-04D8-4B87-85B5-D7B82FC63916}"/>
    <cellStyle name="Comma 2 3" xfId="25" xr:uid="{04B8BE27-D552-4A7E-A063-88E454CCB888}"/>
    <cellStyle name="Comma 2 3 2" xfId="40" xr:uid="{1A5595C6-B11B-480E-9CD8-38FB55FFDE8B}"/>
    <cellStyle name="Comma 2 3 2 2" xfId="167" xr:uid="{3A5D6E2A-11A3-45CA-931B-E22AAF4BEFC6}"/>
    <cellStyle name="Comma 2 3 2 2 2" xfId="323" xr:uid="{80AB97BE-5EB2-4BCE-BB09-825ECFD3828B}"/>
    <cellStyle name="Comma 2 3 2 2 3" xfId="471" xr:uid="{4380F4C5-0D21-483B-B6F4-01B2CAB95861}"/>
    <cellStyle name="Comma 2 3 2 3" xfId="116" xr:uid="{8F955DDD-83E2-4C84-B112-19E4112C1876}"/>
    <cellStyle name="Comma 2 3 2 3 2" xfId="276" xr:uid="{2A77F6DD-8405-4E14-8D07-EECA286EB071}"/>
    <cellStyle name="Comma 2 3 2 3 3" xfId="424" xr:uid="{054B7B35-0540-4AF2-9C23-9F1C15DAC2F4}"/>
    <cellStyle name="Comma 2 3 2 4" xfId="226" xr:uid="{B3C5CE05-DD69-4188-9B41-C57E530B012C}"/>
    <cellStyle name="Comma 2 3 2 5" xfId="374" xr:uid="{A2AE3EA0-ED42-48AE-9E16-10BB855C6B2B}"/>
    <cellStyle name="Comma 2 3 3" xfId="63" xr:uid="{23F78DF4-7426-453A-B760-44FFF8CA309E}"/>
    <cellStyle name="Comma 2 3 3 2" xfId="181" xr:uid="{4D98010C-91A9-4637-804C-7929011E2771}"/>
    <cellStyle name="Comma 2 3 3 2 2" xfId="332" xr:uid="{5365B190-504D-4FDC-A0CA-3F7D4DE90B1F}"/>
    <cellStyle name="Comma 2 3 3 2 3" xfId="480" xr:uid="{274CA37E-AA27-4CD6-BE0F-CFB7F3D77FB2}"/>
    <cellStyle name="Comma 2 3 3 3" xfId="130" xr:uid="{33A63B1C-1370-4228-AB03-012003BE743F}"/>
    <cellStyle name="Comma 2 3 3 3 2" xfId="289" xr:uid="{B2F2DF74-0E51-4D51-AD35-B3EF9064EC26}"/>
    <cellStyle name="Comma 2 3 3 3 3" xfId="437" xr:uid="{33F6FB1F-A01E-4A0F-94A9-A26F0C018BD3}"/>
    <cellStyle name="Comma 2 3 3 4" xfId="235" xr:uid="{C8C5731D-F311-4C51-A216-E064C9FAED4A}"/>
    <cellStyle name="Comma 2 3 3 5" xfId="383" xr:uid="{3EAC68E0-A8CF-4D27-BEF0-BDBEA6F020C7}"/>
    <cellStyle name="Comma 2 3 4" xfId="154" xr:uid="{5EDAA4BE-2264-4287-A288-71FF67B4AD47}"/>
    <cellStyle name="Comma 2 3 4 2" xfId="310" xr:uid="{08AFB744-528B-431B-B59B-1DB9931F59C9}"/>
    <cellStyle name="Comma 2 3 4 3" xfId="458" xr:uid="{02A6BA75-27DF-4138-AFB1-C72735B127EA}"/>
    <cellStyle name="Comma 2 3 5" xfId="101" xr:uid="{741BE975-54C7-4D0D-9BFB-85994D7E50E3}"/>
    <cellStyle name="Comma 2 3 5 2" xfId="263" xr:uid="{6347480A-83A0-48C1-97C7-A1B030D0FB79}"/>
    <cellStyle name="Comma 2 3 5 3" xfId="411" xr:uid="{A66AE45A-F96D-4C05-8AC4-52E6F1DAB482}"/>
    <cellStyle name="Comma 2 3 6" xfId="213" xr:uid="{8D46DEC9-2F0F-416F-8061-896023010C25}"/>
    <cellStyle name="Comma 2 3 7" xfId="361" xr:uid="{B59AFBF6-DFCC-4EAF-9900-DFFECA188904}"/>
    <cellStyle name="Comma 2 4" xfId="32" xr:uid="{4658FC1F-6CCE-4F5D-8BD1-9FBC674FC709}"/>
    <cellStyle name="Comma 2 4 2" xfId="72" xr:uid="{5951F93F-2221-460B-8BB8-600D815397B3}"/>
    <cellStyle name="Comma 2 4 2 2" xfId="187" xr:uid="{41A69DCC-C71C-400D-A042-A77EF92C18EC}"/>
    <cellStyle name="Comma 2 4 2 2 2" xfId="336" xr:uid="{E2F395EC-D212-4B05-9DC7-5469BF2DD7C5}"/>
    <cellStyle name="Comma 2 4 2 2 3" xfId="484" xr:uid="{ABF6265F-E6C6-46A4-AABD-3AD2379B4A22}"/>
    <cellStyle name="Comma 2 4 2 3" xfId="239" xr:uid="{C186D0B6-47E4-41C4-901A-4908B04BD39B}"/>
    <cellStyle name="Comma 2 4 2 4" xfId="387" xr:uid="{2549B10D-5428-496D-B15D-B279D2B9F217}"/>
    <cellStyle name="Comma 2 4 3" xfId="160" xr:uid="{2764BD33-5078-449A-AEC4-0AAC1751AD28}"/>
    <cellStyle name="Comma 2 4 3 2" xfId="316" xr:uid="{B65E58E1-8CA0-45C5-B24A-876793FCC282}"/>
    <cellStyle name="Comma 2 4 3 3" xfId="464" xr:uid="{C3CA5E7E-88B6-4410-8EC3-EADF5E44C878}"/>
    <cellStyle name="Comma 2 4 4" xfId="108" xr:uid="{BD719AE1-0D2E-4024-A062-DFD9E65FF3C2}"/>
    <cellStyle name="Comma 2 4 4 2" xfId="269" xr:uid="{37B29C02-482D-4EAF-98AA-0DA75DBC7F8B}"/>
    <cellStyle name="Comma 2 4 4 3" xfId="417" xr:uid="{46C06033-229E-4491-AEC9-D90D7498F3AE}"/>
    <cellStyle name="Comma 2 4 5" xfId="219" xr:uid="{0B341529-969A-4D5C-A43A-A8E718D76D74}"/>
    <cellStyle name="Comma 2 4 6" xfId="367" xr:uid="{8C3F6187-AB94-48B3-A47C-B83BC4B2180A}"/>
    <cellStyle name="Comma 2 5" xfId="76" xr:uid="{2772664D-5926-4282-85F0-6E9F7457D55F}"/>
    <cellStyle name="Comma 2 5 2" xfId="191" xr:uid="{DAB6A76E-65F6-4D4C-8B75-2DB153BFF4A8}"/>
    <cellStyle name="Comma 2 5 2 2" xfId="340" xr:uid="{7B8AC850-2D7E-4E58-BCC2-C08EF53A7F97}"/>
    <cellStyle name="Comma 2 5 2 3" xfId="488" xr:uid="{9C20822B-5966-4D13-9012-01F3AA108AC0}"/>
    <cellStyle name="Comma 2 5 3" xfId="123" xr:uid="{CCB67D8F-5C03-4D11-A018-55529DF67E84}"/>
    <cellStyle name="Comma 2 5 3 2" xfId="282" xr:uid="{ED76C618-5051-4D53-BF53-87E606523BA7}"/>
    <cellStyle name="Comma 2 5 3 3" xfId="430" xr:uid="{A4D326E8-6216-4A94-B7B5-FAB7FE72067D}"/>
    <cellStyle name="Comma 2 5 4" xfId="243" xr:uid="{DFDA9ED3-36CC-4A8F-87F1-228653842D79}"/>
    <cellStyle name="Comma 2 5 5" xfId="391" xr:uid="{46DFD57A-D08C-496C-B5F0-AB0B96BDDE98}"/>
    <cellStyle name="Comma 2 6" xfId="81" xr:uid="{0D9F8824-232C-4DCD-A344-72290F0DA153}"/>
    <cellStyle name="Comma 2 6 2" xfId="195" xr:uid="{23B1B14B-65D8-4CED-A416-1BB8BA0868DB}"/>
    <cellStyle name="Comma 2 6 2 2" xfId="344" xr:uid="{1AA65D90-25FF-4086-A286-EFCBF92BF05B}"/>
    <cellStyle name="Comma 2 6 2 3" xfId="492" xr:uid="{92373927-EE4F-457F-B15A-161E85FE453B}"/>
    <cellStyle name="Comma 2 6 3" xfId="136" xr:uid="{693ECF93-FA1D-46B2-9AB3-9E3559E4A271}"/>
    <cellStyle name="Comma 2 6 3 2" xfId="295" xr:uid="{71D0A4B9-429C-46EC-A407-B6C47C2FD296}"/>
    <cellStyle name="Comma 2 6 3 3" xfId="443" xr:uid="{AF53AE41-1DA1-4546-8769-78269E79AF64}"/>
    <cellStyle name="Comma 2 6 4" xfId="247" xr:uid="{06186D39-1678-42DD-8B0D-38C5ABF30EE1}"/>
    <cellStyle name="Comma 2 6 5" xfId="395" xr:uid="{6EBE9F7C-E680-45F5-B4BD-956D3A355BE1}"/>
    <cellStyle name="Comma 2 7" xfId="85" xr:uid="{812D3F59-B6D6-4660-A1AE-2B7D7D5DFF43}"/>
    <cellStyle name="Comma 2 7 2" xfId="199" xr:uid="{CDE5D67A-F956-47F5-BD96-BC8D30A36969}"/>
    <cellStyle name="Comma 2 7 2 2" xfId="348" xr:uid="{AE7657C2-D467-4624-A655-AA52AF7AEAF9}"/>
    <cellStyle name="Comma 2 7 2 3" xfId="496" xr:uid="{41ED63C0-A6AF-4FBF-91E3-A3BEE77AB32F}"/>
    <cellStyle name="Comma 2 7 3" xfId="251" xr:uid="{B74EAA67-19FB-4CFB-B06B-12420C05F5F5}"/>
    <cellStyle name="Comma 2 7 4" xfId="399" xr:uid="{1D2127C2-0229-46D6-845C-ED511121B907}"/>
    <cellStyle name="Comma 2 8" xfId="54" xr:uid="{EC639229-EFB7-4F18-B384-C8143E57E952}"/>
    <cellStyle name="Comma 2 8 2" xfId="178" xr:uid="{DCFA6294-E608-427D-88DF-6CA93BA4A593}"/>
    <cellStyle name="Comma 2 8 2 2" xfId="329" xr:uid="{7AD1B740-6D84-459B-A9BC-52577EDCCA2E}"/>
    <cellStyle name="Comma 2 8 2 3" xfId="477" xr:uid="{EFFE5975-4000-44CE-B69E-2EE46F437D70}"/>
    <cellStyle name="Comma 2 8 3" xfId="232" xr:uid="{17A91B0E-EE83-41A9-9D2B-2F9B6B4F14E7}"/>
    <cellStyle name="Comma 2 8 4" xfId="380" xr:uid="{8C01162A-3724-475B-AF12-08F5DE934B20}"/>
    <cellStyle name="Comma 2 9" xfId="147" xr:uid="{48ED3549-9406-457B-BCEB-649F9E27BDF3}"/>
    <cellStyle name="Comma 2 9 2" xfId="303" xr:uid="{3894DDFE-A6EC-4106-B97E-BA779C623BFA}"/>
    <cellStyle name="Comma 2 9 3" xfId="451" xr:uid="{D8059E22-C0D2-4890-ABC5-09BCF28844EC}"/>
    <cellStyle name="Comma 3" xfId="5" xr:uid="{A1103150-A5C4-418F-B1B5-F9F23AF9DB6B}"/>
    <cellStyle name="Comma 3 10" xfId="149" xr:uid="{7D16F1A9-3E9B-4AB6-9EE0-C7B5E6D39B5D}"/>
    <cellStyle name="Comma 3 10 2" xfId="305" xr:uid="{3638D343-569E-4BF4-B31F-9625AC82E56B}"/>
    <cellStyle name="Comma 3 10 3" xfId="453" xr:uid="{55414A24-F847-4363-BFAC-093AE0BF57F4}"/>
    <cellStyle name="Comma 3 11" xfId="96" xr:uid="{DD945E75-FAF4-4341-BA9B-6426914728C6}"/>
    <cellStyle name="Comma 3 11 2" xfId="259" xr:uid="{C8AB1107-35FF-4E00-9FED-3DBC28FB3489}"/>
    <cellStyle name="Comma 3 11 3" xfId="407" xr:uid="{A17918C7-DEC3-4C33-9903-F51DB99D4E4C}"/>
    <cellStyle name="Comma 3 12" xfId="208" xr:uid="{E1A7B737-7A56-4BF5-83E6-F64F5FCE3AAE}"/>
    <cellStyle name="Comma 3 13" xfId="356" xr:uid="{3F198FB0-6346-426A-BED1-79FA08FC7C34}"/>
    <cellStyle name="Comma 3 2" xfId="6" xr:uid="{BA9CAB55-84F5-41A8-A54B-24C0B9428E48}"/>
    <cellStyle name="Comma 3 2 10" xfId="357" xr:uid="{4FC01B6F-49FB-4348-B9A6-7E22063597EB}"/>
    <cellStyle name="Comma 3 2 2" xfId="23" xr:uid="{26AEAD5C-E050-44E2-83F8-3C9E4207A21E}"/>
    <cellStyle name="Comma 3 2 2 2" xfId="38" xr:uid="{EE931EA6-D293-460F-B8A2-21B3F7288187}"/>
    <cellStyle name="Comma 3 2 2 2 2" xfId="165" xr:uid="{C61F05E2-1287-465D-98B2-A5A5D5ECB2E7}"/>
    <cellStyle name="Comma 3 2 2 2 2 2" xfId="321" xr:uid="{31952FC3-6D4B-4A5A-BA40-A47467B984AB}"/>
    <cellStyle name="Comma 3 2 2 2 2 3" xfId="469" xr:uid="{3AEF769F-3FD7-488D-93A1-DBBCF25B792D}"/>
    <cellStyle name="Comma 3 2 2 2 3" xfId="114" xr:uid="{6488353E-C7F1-41B2-9676-CAEF657298D0}"/>
    <cellStyle name="Comma 3 2 2 2 3 2" xfId="274" xr:uid="{1C57575D-B450-4164-8311-37671AC5FA89}"/>
    <cellStyle name="Comma 3 2 2 2 3 3" xfId="422" xr:uid="{59EDFD25-075A-4606-8695-5C26BA998594}"/>
    <cellStyle name="Comma 3 2 2 2 4" xfId="224" xr:uid="{F7EB20F2-6103-4F84-A9A4-31DC0D06B3AF}"/>
    <cellStyle name="Comma 3 2 2 2 5" xfId="372" xr:uid="{28BD7666-C548-4886-A025-9854DECB6AD0}"/>
    <cellStyle name="Comma 3 2 2 3" xfId="75" xr:uid="{44D1D99A-AB62-4695-8C53-2F4D3E0C5E17}"/>
    <cellStyle name="Comma 3 2 2 3 2" xfId="190" xr:uid="{583387FF-B12D-417A-B232-16AA2F1FB738}"/>
    <cellStyle name="Comma 3 2 2 3 2 2" xfId="339" xr:uid="{1F84519C-EFF2-4F3E-B02D-0F27663CF53D}"/>
    <cellStyle name="Comma 3 2 2 3 2 3" xfId="487" xr:uid="{23412D4A-CCCF-4A14-96FF-A7FFDB9C25CF}"/>
    <cellStyle name="Comma 3 2 2 3 3" xfId="128" xr:uid="{C505B1FE-EAC2-466C-A56E-0E616113423C}"/>
    <cellStyle name="Comma 3 2 2 3 3 2" xfId="287" xr:uid="{5683BCB1-9D96-40B5-8E5E-510639953CE0}"/>
    <cellStyle name="Comma 3 2 2 3 3 3" xfId="435" xr:uid="{BAD9E7E6-BDC5-4324-8679-99B05AE2ED4A}"/>
    <cellStyle name="Comma 3 2 2 3 4" xfId="242" xr:uid="{C8C718A6-CE09-4419-90A6-45AE1CCB8C8B}"/>
    <cellStyle name="Comma 3 2 2 3 5" xfId="390" xr:uid="{9B053910-F746-4A85-9BDD-222EA7768712}"/>
    <cellStyle name="Comma 3 2 2 4" xfId="152" xr:uid="{04E90157-B0A8-4A8E-8A79-32F725576A4E}"/>
    <cellStyle name="Comma 3 2 2 4 2" xfId="308" xr:uid="{B0B01BA3-58C4-45F7-BBB4-B02F14711B3F}"/>
    <cellStyle name="Comma 3 2 2 4 3" xfId="456" xr:uid="{78EFEAD9-E8F8-49FD-B846-57341CAE4ACF}"/>
    <cellStyle name="Comma 3 2 2 5" xfId="104" xr:uid="{80DC0EFC-56F2-409F-BD62-62A654129257}"/>
    <cellStyle name="Comma 3 2 2 5 2" xfId="266" xr:uid="{BB933FE4-A330-44B6-9734-C235D5C87898}"/>
    <cellStyle name="Comma 3 2 2 5 3" xfId="414" xr:uid="{EB2F6F8E-6515-40BC-95D1-B765274D0AB6}"/>
    <cellStyle name="Comma 3 2 2 6" xfId="211" xr:uid="{287F18F2-57E0-4574-96ED-195DDDBDBBED}"/>
    <cellStyle name="Comma 3 2 2 7" xfId="359" xr:uid="{949892B4-38E8-4F4E-9275-E21D1A968DC4}"/>
    <cellStyle name="Comma 3 2 3" xfId="28" xr:uid="{ECDD0A0E-F4D7-4733-A071-5B75FF981472}"/>
    <cellStyle name="Comma 3 2 3 2" xfId="43" xr:uid="{B846A8AD-18E7-483E-948C-86D4994F086F}"/>
    <cellStyle name="Comma 3 2 3 2 2" xfId="170" xr:uid="{01F6CD55-834C-49F2-B6F8-5F51F0316C03}"/>
    <cellStyle name="Comma 3 2 3 2 2 2" xfId="326" xr:uid="{D46C146F-5EFE-49C1-A987-66EFECB14B3D}"/>
    <cellStyle name="Comma 3 2 3 2 2 3" xfId="474" xr:uid="{E750885E-4807-4BD8-8874-B8E3AC65A615}"/>
    <cellStyle name="Comma 3 2 3 2 3" xfId="133" xr:uid="{E0AFC490-A679-4060-9D37-705049788C82}"/>
    <cellStyle name="Comma 3 2 3 2 3 2" xfId="292" xr:uid="{3720F5AC-0894-43C1-AF03-1A5A9709FE11}"/>
    <cellStyle name="Comma 3 2 3 2 3 3" xfId="440" xr:uid="{50DEE95D-C009-46F0-948F-09C1F76CE0BC}"/>
    <cellStyle name="Comma 3 2 3 2 4" xfId="229" xr:uid="{D2CF302F-4302-47BC-A1B7-4C5721475FC8}"/>
    <cellStyle name="Comma 3 2 3 2 5" xfId="377" xr:uid="{BEE8129E-BBCF-4C0D-B1B7-C21399026992}"/>
    <cellStyle name="Comma 3 2 3 3" xfId="79" xr:uid="{E02F2DA8-4065-4648-AFB8-AEEC720CA999}"/>
    <cellStyle name="Comma 3 2 3 3 2" xfId="194" xr:uid="{D78B23A2-D135-4D2C-B970-51F233B87C72}"/>
    <cellStyle name="Comma 3 2 3 3 2 2" xfId="343" xr:uid="{A3A1719F-D2D3-4E4B-BDFE-8C825579540C}"/>
    <cellStyle name="Comma 3 2 3 3 2 3" xfId="491" xr:uid="{86A27C35-1357-4D85-9055-ABF3A669A774}"/>
    <cellStyle name="Comma 3 2 3 3 3" xfId="246" xr:uid="{EA2BBE9E-07CA-47C8-8184-ACBE0CDB2C88}"/>
    <cellStyle name="Comma 3 2 3 3 4" xfId="394" xr:uid="{CB02C3A9-4D44-43BA-A611-04E983FA9C2E}"/>
    <cellStyle name="Comma 3 2 3 4" xfId="157" xr:uid="{8BBC5EC3-0A80-4C5B-BE44-D72F755FA894}"/>
    <cellStyle name="Comma 3 2 3 4 2" xfId="313" xr:uid="{DEE8FF64-40BF-4E6E-8C58-0752E0ABBA60}"/>
    <cellStyle name="Comma 3 2 3 4 3" xfId="461" xr:uid="{E0A828B2-202E-44DD-876A-6AFF9DC5D8DA}"/>
    <cellStyle name="Comma 3 2 3 5" xfId="119" xr:uid="{58D1AAF4-8B41-496A-9DB6-2A2CEA42D9C5}"/>
    <cellStyle name="Comma 3 2 3 5 2" xfId="279" xr:uid="{1E0BF773-2B9F-46CB-8005-A882288043C7}"/>
    <cellStyle name="Comma 3 2 3 5 3" xfId="427" xr:uid="{FED28030-1746-43F4-ACDB-C9AAB19632EB}"/>
    <cellStyle name="Comma 3 2 3 6" xfId="216" xr:uid="{98E89E0B-C056-42B3-843C-30230F3E39EA}"/>
    <cellStyle name="Comma 3 2 3 7" xfId="364" xr:uid="{6D20FF2F-D610-4A3A-8551-162BDFA06583}"/>
    <cellStyle name="Comma 3 2 4" xfId="35" xr:uid="{53AA3373-B3CF-4042-AD67-FE008B1BD06B}"/>
    <cellStyle name="Comma 3 2 4 2" xfId="84" xr:uid="{DE8A0572-76BE-4C2A-A618-5AB4ED32F436}"/>
    <cellStyle name="Comma 3 2 4 2 2" xfId="198" xr:uid="{7FD90168-E17A-4027-9CC7-86780792A0FD}"/>
    <cellStyle name="Comma 3 2 4 2 2 2" xfId="347" xr:uid="{14EE827E-788C-4C8D-A827-C9E4073CB44F}"/>
    <cellStyle name="Comma 3 2 4 2 2 3" xfId="495" xr:uid="{3598455C-7F46-4C58-A9B2-CE2F41312FD1}"/>
    <cellStyle name="Comma 3 2 4 2 3" xfId="250" xr:uid="{A38EC47C-8B38-49D8-B2AE-A06A7F77C460}"/>
    <cellStyle name="Comma 3 2 4 2 4" xfId="398" xr:uid="{C0DA31B7-0278-4D43-AB4F-09347D7CB1D2}"/>
    <cellStyle name="Comma 3 2 4 3" xfId="163" xr:uid="{5AD2A151-83F4-4130-9B6E-6E8BB8668269}"/>
    <cellStyle name="Comma 3 2 4 3 2" xfId="319" xr:uid="{66C89F8B-F15B-4DB9-A7CB-547E45A26031}"/>
    <cellStyle name="Comma 3 2 4 3 3" xfId="467" xr:uid="{F28AAD1A-CD80-466E-A87D-6A7371CCB2AA}"/>
    <cellStyle name="Comma 3 2 4 4" xfId="111" xr:uid="{055E4D58-B0F5-41A3-8356-C0F92762430A}"/>
    <cellStyle name="Comma 3 2 4 4 2" xfId="272" xr:uid="{F17EA1F9-ACE5-4EB7-8753-36B255550E1B}"/>
    <cellStyle name="Comma 3 2 4 4 3" xfId="420" xr:uid="{14DE5FBE-A28E-438E-AC88-D3DD15B647FC}"/>
    <cellStyle name="Comma 3 2 4 5" xfId="222" xr:uid="{04556E0E-72B1-44EA-B1C0-54C8068ACEF3}"/>
    <cellStyle name="Comma 3 2 4 6" xfId="370" xr:uid="{857183C1-5DFC-4402-95CC-C4B1CD99AD01}"/>
    <cellStyle name="Comma 3 2 5" xfId="88" xr:uid="{5E420A62-754A-4398-B219-9F08EFD7F90E}"/>
    <cellStyle name="Comma 3 2 5 2" xfId="202" xr:uid="{5DCA3512-FA26-471D-BCCF-39AFE1DB9FE1}"/>
    <cellStyle name="Comma 3 2 5 2 2" xfId="351" xr:uid="{81C0410A-064B-402C-AE9B-BC9FBAFFEE02}"/>
    <cellStyle name="Comma 3 2 5 2 3" xfId="499" xr:uid="{9C5DC1D0-F0E9-46A9-A795-8FF162919D8A}"/>
    <cellStyle name="Comma 3 2 5 3" xfId="126" xr:uid="{41FA6800-55D4-4897-BAA0-5CC53DE1445A}"/>
    <cellStyle name="Comma 3 2 5 3 2" xfId="285" xr:uid="{91367A76-CD7A-47CB-A435-5E0FAF7FCAEA}"/>
    <cellStyle name="Comma 3 2 5 3 3" xfId="433" xr:uid="{8788FDD4-5A27-4217-B93F-F83A31EF8DD7}"/>
    <cellStyle name="Comma 3 2 5 4" xfId="254" xr:uid="{E266FD2C-0223-4C6C-9E54-7C2E44DDD6D2}"/>
    <cellStyle name="Comma 3 2 5 5" xfId="402" xr:uid="{E75F2758-890C-44D0-869C-11D20A7A57B8}"/>
    <cellStyle name="Comma 3 2 6" xfId="66" xr:uid="{056E969B-5273-492A-B7FD-96EE8F0FB541}"/>
    <cellStyle name="Comma 3 2 6 2" xfId="184" xr:uid="{4904B510-952B-4D19-91D4-A694D8A98AAC}"/>
    <cellStyle name="Comma 3 2 6 2 2" xfId="335" xr:uid="{638522B1-1EEB-428A-A16A-F07211D8D597}"/>
    <cellStyle name="Comma 3 2 6 2 3" xfId="483" xr:uid="{364B85DC-41EE-4B2A-8522-4F324AF7C077}"/>
    <cellStyle name="Comma 3 2 6 3" xfId="139" xr:uid="{2175FA8D-F12F-4C91-AE79-5777155E6636}"/>
    <cellStyle name="Comma 3 2 6 3 2" xfId="298" xr:uid="{0EB166D3-2A30-43A8-B12E-2EE180ECCD5D}"/>
    <cellStyle name="Comma 3 2 6 3 3" xfId="446" xr:uid="{3CF86FDE-80CA-4720-92E5-12073A460F29}"/>
    <cellStyle name="Comma 3 2 6 4" xfId="238" xr:uid="{8A875C6C-DD49-4DC0-93AA-5CF33AEC3436}"/>
    <cellStyle name="Comma 3 2 6 5" xfId="386" xr:uid="{71E7DD66-F5CF-421A-BDA7-647003DD508C}"/>
    <cellStyle name="Comma 3 2 7" xfId="150" xr:uid="{DFC59C35-101D-4944-8D53-0E97E16EB817}"/>
    <cellStyle name="Comma 3 2 7 2" xfId="306" xr:uid="{81BD6AEE-552E-4649-9546-E882BBAB4F03}"/>
    <cellStyle name="Comma 3 2 7 3" xfId="454" xr:uid="{EB83DB8C-1E6B-4FFD-A889-3C275B3C4BF3}"/>
    <cellStyle name="Comma 3 2 8" xfId="97" xr:uid="{6548791E-9A76-4B83-A88D-4B804A003A66}"/>
    <cellStyle name="Comma 3 2 8 2" xfId="260" xr:uid="{9CF96382-592B-4469-AAE4-CBA0E03CEBA1}"/>
    <cellStyle name="Comma 3 2 8 3" xfId="408" xr:uid="{CCE42A27-7AF9-42FE-A880-4E9E6880E20D}"/>
    <cellStyle name="Comma 3 2 9" xfId="209" xr:uid="{F677BE92-2AC1-4C32-AB7E-69D181AF6020}"/>
    <cellStyle name="Comma 3 3" xfId="27" xr:uid="{5F60EC90-DC39-4573-A191-5A5E6852C67D}"/>
    <cellStyle name="Comma 3 3 2" xfId="42" xr:uid="{21DECF2B-35B8-432A-BC4B-957FFB7C00D6}"/>
    <cellStyle name="Comma 3 3 2 2" xfId="169" xr:uid="{0A9BCCB2-3784-44AA-BF89-AF7C6A3AB076}"/>
    <cellStyle name="Comma 3 3 2 2 2" xfId="325" xr:uid="{6C879412-51F8-486C-975D-68C971FBDBD9}"/>
    <cellStyle name="Comma 3 3 2 2 3" xfId="473" xr:uid="{D719F7B4-6620-423B-A19A-9DDB2D7A1EF7}"/>
    <cellStyle name="Comma 3 3 2 3" xfId="118" xr:uid="{8C1CBA79-3C6A-492A-9F43-CB37E20C0AAE}"/>
    <cellStyle name="Comma 3 3 2 3 2" xfId="278" xr:uid="{00862926-B622-4B6B-9F5C-3FE91300C95D}"/>
    <cellStyle name="Comma 3 3 2 3 3" xfId="426" xr:uid="{FD68691C-6500-4BBB-9AC7-37C796AD0F8D}"/>
    <cellStyle name="Comma 3 3 2 4" xfId="228" xr:uid="{54C1424C-303B-4B5D-A853-B579089684CB}"/>
    <cellStyle name="Comma 3 3 2 5" xfId="376" xr:uid="{0E99351D-9B32-41E3-A67A-1840A6A5C8EB}"/>
    <cellStyle name="Comma 3 3 3" xfId="61" xr:uid="{E0836282-0E8A-4E94-B04B-423455BDE579}"/>
    <cellStyle name="Comma 3 3 3 2" xfId="180" xr:uid="{5B68CE27-B9E1-46D8-9BE2-777D230A7AFB}"/>
    <cellStyle name="Comma 3 3 3 2 2" xfId="331" xr:uid="{D434B29B-13AC-4A3D-A374-02F6974C01E0}"/>
    <cellStyle name="Comma 3 3 3 2 3" xfId="479" xr:uid="{BABCB909-1AEC-45F4-89E4-E6EFABFE434F}"/>
    <cellStyle name="Comma 3 3 3 3" xfId="132" xr:uid="{4AC4E28B-1299-4747-B83C-A565ECEAFD66}"/>
    <cellStyle name="Comma 3 3 3 3 2" xfId="291" xr:uid="{DE3DC63C-33D3-42F0-8932-09262D461778}"/>
    <cellStyle name="Comma 3 3 3 3 3" xfId="439" xr:uid="{5B3287E1-D92F-492C-8EEA-F86EA5B11CB0}"/>
    <cellStyle name="Comma 3 3 3 4" xfId="234" xr:uid="{245F6BB8-802C-46A2-B35F-999E4E70F16D}"/>
    <cellStyle name="Comma 3 3 3 5" xfId="382" xr:uid="{8396DCB9-FDB4-4C44-8338-104058D94A8A}"/>
    <cellStyle name="Comma 3 3 4" xfId="156" xr:uid="{E4B9FFB0-E54D-4505-8904-C6B043DEB1E9}"/>
    <cellStyle name="Comma 3 3 4 2" xfId="312" xr:uid="{3924B7A6-80E4-4315-8136-3F708A0DEEEF}"/>
    <cellStyle name="Comma 3 3 4 3" xfId="460" xr:uid="{E771E3E8-6FA0-464A-AE65-894E98B9325F}"/>
    <cellStyle name="Comma 3 3 5" xfId="103" xr:uid="{475028DE-F4F3-44D1-A377-1D5BE30E7B62}"/>
    <cellStyle name="Comma 3 3 5 2" xfId="265" xr:uid="{3E655EC4-BF96-43EC-98A0-8DEDAD2C29F9}"/>
    <cellStyle name="Comma 3 3 5 3" xfId="413" xr:uid="{FD696A9F-2679-41CE-8A11-A29F3F0AA82A}"/>
    <cellStyle name="Comma 3 3 6" xfId="215" xr:uid="{8B6D9D3F-8199-462A-9DAF-A31BCEFA59EA}"/>
    <cellStyle name="Comma 3 3 7" xfId="363" xr:uid="{60FC0BB6-76BA-426D-A8E3-3AD012EDF1D8}"/>
    <cellStyle name="Comma 3 4" xfId="34" xr:uid="{F72B4F65-1939-4956-AE82-855DB53F1EA9}"/>
    <cellStyle name="Comma 3 4 2" xfId="65" xr:uid="{F5BB24B1-EF69-47D5-B7B2-9E48A0F3119D}"/>
    <cellStyle name="Comma 3 4 2 2" xfId="183" xr:uid="{97F9FBFD-F0E2-463A-9664-0EF5E02E838A}"/>
    <cellStyle name="Comma 3 4 2 2 2" xfId="334" xr:uid="{7510DE32-0B29-425B-8143-BC8976F1B594}"/>
    <cellStyle name="Comma 3 4 2 2 3" xfId="482" xr:uid="{65F65FFA-B951-415C-8E17-189673DA0DA5}"/>
    <cellStyle name="Comma 3 4 2 3" xfId="237" xr:uid="{0E6A479B-14CA-4A6C-8C87-9CE4AFBC93E5}"/>
    <cellStyle name="Comma 3 4 2 4" xfId="385" xr:uid="{D7D98F93-49DE-48EA-9A1E-3F7A7A37582B}"/>
    <cellStyle name="Comma 3 4 3" xfId="162" xr:uid="{683ED6E4-48BF-4125-9523-DB29E57D37CC}"/>
    <cellStyle name="Comma 3 4 3 2" xfId="318" xr:uid="{C7CF8E27-A762-45BD-8E00-9A352E7254D3}"/>
    <cellStyle name="Comma 3 4 3 3" xfId="466" xr:uid="{04E08346-A245-4405-A2AB-D56DC7E69376}"/>
    <cellStyle name="Comma 3 4 4" xfId="110" xr:uid="{47ECFA4D-660E-4D6A-B691-D244FF06A020}"/>
    <cellStyle name="Comma 3 4 4 2" xfId="271" xr:uid="{7686DACC-380B-4116-88C9-377953C3F29D}"/>
    <cellStyle name="Comma 3 4 4 3" xfId="419" xr:uid="{03C996FF-B702-4E55-9840-78037A341D36}"/>
    <cellStyle name="Comma 3 4 5" xfId="221" xr:uid="{3D217C8E-5B18-4C4A-8444-39D641BCAC5E}"/>
    <cellStyle name="Comma 3 4 6" xfId="369" xr:uid="{42F62762-301D-4A56-920B-92902D6C913D}"/>
    <cellStyle name="Comma 3 5" xfId="74" xr:uid="{30C0BA7B-8ECA-4187-A226-853F4AAAD85D}"/>
    <cellStyle name="Comma 3 5 2" xfId="189" xr:uid="{183468AC-9D2D-4F86-8139-AA54E1F48D06}"/>
    <cellStyle name="Comma 3 5 2 2" xfId="338" xr:uid="{94ACFC94-9FC2-4A6F-90EC-506C3526E545}"/>
    <cellStyle name="Comma 3 5 2 3" xfId="486" xr:uid="{F67D2E77-F41A-4EB9-9640-5AD5BFAE43E3}"/>
    <cellStyle name="Comma 3 5 3" xfId="125" xr:uid="{398CAA85-3A1C-4940-BA81-F3CA9629AF9C}"/>
    <cellStyle name="Comma 3 5 3 2" xfId="284" xr:uid="{8E42C846-6362-4CDE-A40A-2FA26D8D8EC4}"/>
    <cellStyle name="Comma 3 5 3 3" xfId="432" xr:uid="{59C5E30E-0E49-420A-902A-7424C7FC6D33}"/>
    <cellStyle name="Comma 3 5 4" xfId="241" xr:uid="{DAFD5B42-92A9-4F62-9593-02AC1AACE9B9}"/>
    <cellStyle name="Comma 3 5 5" xfId="389" xr:uid="{FADF9EA3-C40C-465A-9702-758B4CFC53D9}"/>
    <cellStyle name="Comma 3 6" xfId="78" xr:uid="{8261F64B-5A3E-4F81-9F6A-64FE62D06D36}"/>
    <cellStyle name="Comma 3 6 2" xfId="193" xr:uid="{2B8905BC-83B0-442C-91B5-3DEE6EA75265}"/>
    <cellStyle name="Comma 3 6 2 2" xfId="342" xr:uid="{37185CC7-3BEA-44C8-A192-97C8010FAA21}"/>
    <cellStyle name="Comma 3 6 2 3" xfId="490" xr:uid="{C9560B6F-197C-49E2-AF0F-E9F59BEBD596}"/>
    <cellStyle name="Comma 3 6 3" xfId="138" xr:uid="{A7D7B04C-407E-433A-99D5-B1241E70CA92}"/>
    <cellStyle name="Comma 3 6 3 2" xfId="297" xr:uid="{068C2AFE-01A4-49CB-BBAD-C16F51847D11}"/>
    <cellStyle name="Comma 3 6 3 3" xfId="445" xr:uid="{B474CDA6-2DA5-40DB-BA3F-2BC50823593C}"/>
    <cellStyle name="Comma 3 6 4" xfId="245" xr:uid="{01DE774E-96D5-4430-A59C-5458AC26B50D}"/>
    <cellStyle name="Comma 3 6 5" xfId="393" xr:uid="{8FE62891-E412-4C85-ACB9-ACA4CA2C1112}"/>
    <cellStyle name="Comma 3 7" xfId="83" xr:uid="{30C6B6A2-CB82-4E9B-9A45-5DAA76F96F59}"/>
    <cellStyle name="Comma 3 7 2" xfId="197" xr:uid="{AF8B5852-B009-42B1-87A4-6134D8F2DB5A}"/>
    <cellStyle name="Comma 3 7 2 2" xfId="346" xr:uid="{9EDED7F3-5418-49C0-8746-16989E1FFA2D}"/>
    <cellStyle name="Comma 3 7 2 3" xfId="494" xr:uid="{ADDEC331-4AE6-423C-8BA1-8C6D1E7623C3}"/>
    <cellStyle name="Comma 3 7 3" xfId="249" xr:uid="{80825CAF-FF85-4DF4-AFCB-3CB1A55497E2}"/>
    <cellStyle name="Comma 3 7 4" xfId="397" xr:uid="{F52A5B79-B4BB-4ACD-874D-0EC5508F6A6F}"/>
    <cellStyle name="Comma 3 8" xfId="87" xr:uid="{40810ECD-5AB0-4827-9978-CB062AEE0A9D}"/>
    <cellStyle name="Comma 3 8 2" xfId="201" xr:uid="{2909CFC5-318F-4FBA-8778-E8BB539432A1}"/>
    <cellStyle name="Comma 3 8 2 2" xfId="350" xr:uid="{81444707-87FA-45FD-82B6-C5765EA2CB0C}"/>
    <cellStyle name="Comma 3 8 2 3" xfId="498" xr:uid="{C308F11F-D575-4A14-956F-91B48F534C2C}"/>
    <cellStyle name="Comma 3 8 3" xfId="253" xr:uid="{BF925E42-6CD6-4866-AA5B-E96F6F3E57AE}"/>
    <cellStyle name="Comma 3 8 4" xfId="401" xr:uid="{3AD07949-D333-46C7-9438-BF092CB52AAF}"/>
    <cellStyle name="Comma 3 9" xfId="60" xr:uid="{3D673D5A-229E-4E3A-ADD9-769ECAC9EA3D}"/>
    <cellStyle name="Comma 3 9 2" xfId="179" xr:uid="{A5525A83-82BA-4103-B2B6-B724984D772B}"/>
    <cellStyle name="Comma 3 9 2 2" xfId="330" xr:uid="{65EEF688-4A5D-4395-A8D7-BA3ECC4F58AA}"/>
    <cellStyle name="Comma 3 9 2 3" xfId="478" xr:uid="{4471E804-E358-4CCB-B0AD-9DF899ED18F4}"/>
    <cellStyle name="Comma 3 9 3" xfId="233" xr:uid="{B1832600-CA6A-4842-B2B2-317ECA71F4D3}"/>
    <cellStyle name="Comma 3 9 4" xfId="381" xr:uid="{A4EB38AB-F430-4AAC-B915-578335EC60AB}"/>
    <cellStyle name="Comma 4" xfId="7" xr:uid="{F6D3EE97-128D-4213-9143-127694ACD58C}"/>
    <cellStyle name="Comma 4 2" xfId="29" xr:uid="{05771B2F-296A-4C62-99D8-CBC040712548}"/>
    <cellStyle name="Comma 4 2 2" xfId="44" xr:uid="{845260F5-C458-4EE0-A6A9-F05968D31B53}"/>
    <cellStyle name="Comma 4 2 2 2" xfId="171" xr:uid="{3CEE2ABB-C469-4CF0-8443-6F01500E7EE7}"/>
    <cellStyle name="Comma 4 2 2 2 2" xfId="327" xr:uid="{67001D76-CEB3-4934-9099-2BBEC2398439}"/>
    <cellStyle name="Comma 4 2 2 2 3" xfId="475" xr:uid="{1C5405BE-9D7A-40F5-882C-F027D6453511}"/>
    <cellStyle name="Comma 4 2 2 3" xfId="120" xr:uid="{33ADC3F2-5941-4CDF-A0FF-D50B75466110}"/>
    <cellStyle name="Comma 4 2 2 3 2" xfId="280" xr:uid="{1AE6C241-14DA-40EC-AF3C-4D69789F5561}"/>
    <cellStyle name="Comma 4 2 2 3 3" xfId="428" xr:uid="{13A1530C-6930-4D53-90EB-5960EE12D4F5}"/>
    <cellStyle name="Comma 4 2 2 4" xfId="230" xr:uid="{8C6A7DCE-93EB-4D22-8345-7C5C99D5E7F2}"/>
    <cellStyle name="Comma 4 2 2 5" xfId="378" xr:uid="{14171251-0683-48A7-9C02-C0AA39505707}"/>
    <cellStyle name="Comma 4 2 3" xfId="134" xr:uid="{9BB48F0C-946D-4694-80D2-1C83AAABE917}"/>
    <cellStyle name="Comma 4 2 3 2" xfId="293" xr:uid="{5FE99917-4078-42CC-A999-5CB5CC958299}"/>
    <cellStyle name="Comma 4 2 3 3" xfId="441" xr:uid="{B1094317-5332-409F-85C6-4EB4410BDCF4}"/>
    <cellStyle name="Comma 4 2 4" xfId="158" xr:uid="{7F9EF7EE-5CAB-4A1C-9607-9FEF949534C5}"/>
    <cellStyle name="Comma 4 2 4 2" xfId="314" xr:uid="{0C6F2ACF-A9D6-43D2-B2C8-C446338CF326}"/>
    <cellStyle name="Comma 4 2 4 3" xfId="462" xr:uid="{CD80B692-D173-496A-B593-76A66F0BCDEE}"/>
    <cellStyle name="Comma 4 2 5" xfId="105" xr:uid="{23DBB43F-2186-4E7F-99C9-B20F8BE6B74C}"/>
    <cellStyle name="Comma 4 2 5 2" xfId="267" xr:uid="{52A8F291-4C5B-4311-A55A-7A1E4AECBB32}"/>
    <cellStyle name="Comma 4 2 5 3" xfId="415" xr:uid="{94B98206-7D4F-4F36-88AF-0C9C9AB18403}"/>
    <cellStyle name="Comma 4 2 6" xfId="217" xr:uid="{06F1398E-D811-4E86-B15C-C4048FBDBFAC}"/>
    <cellStyle name="Comma 4 2 7" xfId="365" xr:uid="{88A0D545-9AC5-40B2-97B0-679084157033}"/>
    <cellStyle name="Comma 4 3" xfId="36" xr:uid="{9D9B4EEE-DD52-49AC-BFA3-7E84F3D440A3}"/>
    <cellStyle name="Comma 4 3 2" xfId="164" xr:uid="{5727CEEF-FBC8-480D-8F9E-EB27B4A3FA3D}"/>
    <cellStyle name="Comma 4 3 2 2" xfId="320" xr:uid="{9EEE48BC-D413-4701-89A6-1476EDAD83AE}"/>
    <cellStyle name="Comma 4 3 2 3" xfId="468" xr:uid="{8B8B0DBE-EC6D-49EC-B7B0-7A475FED2D09}"/>
    <cellStyle name="Comma 4 3 3" xfId="112" xr:uid="{5EEC160C-6EDC-4618-ACF9-EF22C587616F}"/>
    <cellStyle name="Comma 4 3 3 2" xfId="273" xr:uid="{FC086706-37AF-4361-B92B-3200CEFE41C0}"/>
    <cellStyle name="Comma 4 3 3 3" xfId="421" xr:uid="{203AB363-B4A0-4822-9A4C-6C2D88DEAF7C}"/>
    <cellStyle name="Comma 4 3 4" xfId="223" xr:uid="{B872F73E-3214-41CF-9179-07F370584BEB}"/>
    <cellStyle name="Comma 4 3 5" xfId="371" xr:uid="{0AEB0CCA-4916-48A5-A068-D23B1ED4C079}"/>
    <cellStyle name="Comma 4 4" xfId="127" xr:uid="{974B20DD-EE3E-42BE-9E89-A81F27D7A744}"/>
    <cellStyle name="Comma 4 4 2" xfId="286" xr:uid="{15FCE165-CC1C-492F-B126-496AA3391803}"/>
    <cellStyle name="Comma 4 4 3" xfId="434" xr:uid="{8D56133B-1EC4-461C-AC04-426FECB5581D}"/>
    <cellStyle name="Comma 4 5" xfId="140" xr:uid="{FE7AC4E5-A7DE-403E-8453-F52AB5111E34}"/>
    <cellStyle name="Comma 4 5 2" xfId="299" xr:uid="{E3DA7D80-EAEA-4A92-AC46-F786B5DBC97E}"/>
    <cellStyle name="Comma 4 5 3" xfId="447" xr:uid="{22938917-FC2C-4D9D-8BF5-53FB2601C7A1}"/>
    <cellStyle name="Comma 4 6" xfId="151" xr:uid="{07047B33-7989-4463-ADE8-EA56D7DC1EE8}"/>
    <cellStyle name="Comma 4 6 2" xfId="307" xr:uid="{9B2C602A-F0CA-4CE1-9628-3CF5506366E8}"/>
    <cellStyle name="Comma 4 6 3" xfId="455" xr:uid="{C7446EC5-3095-4BB3-A29F-FDE0B7908B5E}"/>
    <cellStyle name="Comma 4 7" xfId="98" xr:uid="{7EEDEFDE-DCF4-4987-BB97-79A009F0A685}"/>
    <cellStyle name="Comma 4 7 2" xfId="261" xr:uid="{98D2F782-7DD5-4C1F-81AA-55DD74507C51}"/>
    <cellStyle name="Comma 4 7 3" xfId="409" xr:uid="{697FC5BD-281D-450B-8332-8EAD06E772B2}"/>
    <cellStyle name="Comma 4 8" xfId="210" xr:uid="{A4CF622F-A482-4598-BA14-0C97C6005DEB}"/>
    <cellStyle name="Comma 4 9" xfId="358" xr:uid="{CC0AB4DF-DB18-4486-A16B-C0689D693BFD}"/>
    <cellStyle name="Comma 5" xfId="24" xr:uid="{542EE2EB-42B5-4558-83A8-4F4E37FE84AF}"/>
    <cellStyle name="Comma 5 2" xfId="39" xr:uid="{E51689E0-9766-42A6-8474-BB1064A2D00C}"/>
    <cellStyle name="Comma 5 2 2" xfId="166" xr:uid="{BF128B24-19A2-41B8-AB6F-C533C4510F68}"/>
    <cellStyle name="Comma 5 2 2 2" xfId="322" xr:uid="{7B28E266-A407-4399-B1ED-CAD861DC721A}"/>
    <cellStyle name="Comma 5 2 2 3" xfId="470" xr:uid="{3398F297-9ABB-491B-8952-95E3AD20B323}"/>
    <cellStyle name="Comma 5 2 3" xfId="115" xr:uid="{E9B88DE7-AE5F-4803-AE71-3F98C783AF98}"/>
    <cellStyle name="Comma 5 2 3 2" xfId="275" xr:uid="{5017CC12-2C76-4B10-89A7-BBFDF2092917}"/>
    <cellStyle name="Comma 5 2 3 3" xfId="423" xr:uid="{CF91EBAC-07BF-4EC9-9559-3202CA302146}"/>
    <cellStyle name="Comma 5 2 4" xfId="225" xr:uid="{17BCD9AD-A35F-49E7-874D-9E1888D1B32A}"/>
    <cellStyle name="Comma 5 2 5" xfId="373" xr:uid="{B0943271-8C72-4FB0-A25B-CD5A240D9229}"/>
    <cellStyle name="Comma 5 3" xfId="129" xr:uid="{44990E03-3E34-40C2-8B2D-1F4ABEDAA8F4}"/>
    <cellStyle name="Comma 5 3 2" xfId="288" xr:uid="{6D11CFB2-EB07-48B0-9F5A-1A596E140041}"/>
    <cellStyle name="Comma 5 3 3" xfId="436" xr:uid="{F38B15EC-DC45-4C79-BCA9-CCCEB6C087F5}"/>
    <cellStyle name="Comma 5 4" xfId="135" xr:uid="{07BDE1E6-A16C-4635-8CB4-A81340372005}"/>
    <cellStyle name="Comma 5 4 2" xfId="294" xr:uid="{08836B7E-7E96-4736-A8C5-79FCEB0E33D6}"/>
    <cellStyle name="Comma 5 4 3" xfId="442" xr:uid="{7F20AD7D-63A3-4398-BD5A-7FC5B7EE3CD4}"/>
    <cellStyle name="Comma 5 5" xfId="153" xr:uid="{C62BFFDA-17E1-4C65-89AE-93DB3595D089}"/>
    <cellStyle name="Comma 5 5 2" xfId="309" xr:uid="{7A2B36F2-AF62-4364-BB1F-9BE67D5A1C0D}"/>
    <cellStyle name="Comma 5 5 3" xfId="457" xr:uid="{CA456011-1335-4A80-9A1E-091F10A73311}"/>
    <cellStyle name="Comma 5 6" xfId="93" xr:uid="{67E3B604-B6A7-4E9A-BC35-F2F4A4CAC728}"/>
    <cellStyle name="Comma 5 6 2" xfId="256" xr:uid="{31E10FC2-873D-4B38-A25D-A03C43640BD4}"/>
    <cellStyle name="Comma 5 6 3" xfId="404" xr:uid="{932D6836-DD3D-499A-9011-061C8A3F5CBC}"/>
    <cellStyle name="Comma 5 7" xfId="212" xr:uid="{48579A00-6841-465A-B077-798AF884A35F}"/>
    <cellStyle name="Comma 5 8" xfId="360" xr:uid="{CF7D53D8-4993-4E52-9FB5-86F811D5DE58}"/>
    <cellStyle name="Comma 6" xfId="31" xr:uid="{727C8E2B-973D-4179-8C63-E51A33C12C4D}"/>
    <cellStyle name="Comma 6 2" xfId="159" xr:uid="{590D0705-8C35-4FB2-BC29-04C31A6500E2}"/>
    <cellStyle name="Comma 6 2 2" xfId="315" xr:uid="{9D7DCE87-AE81-4CE6-908A-50924CA56F9D}"/>
    <cellStyle name="Comma 6 2 3" xfId="463" xr:uid="{18894128-A906-43AB-B7BA-25874A6CFAE4}"/>
    <cellStyle name="Comma 6 3" xfId="100" xr:uid="{8C667475-2C2D-4261-B220-FD7528496FF4}"/>
    <cellStyle name="Comma 6 3 2" xfId="262" xr:uid="{9E113936-B944-4039-A4A8-6E2CC4B1E250}"/>
    <cellStyle name="Comma 6 3 3" xfId="410" xr:uid="{7BBAFFA4-6719-437E-A9A2-83450ED7F1EA}"/>
    <cellStyle name="Comma 6 4" xfId="218" xr:uid="{3821B758-9810-486A-8970-9FA80D49EC7B}"/>
    <cellStyle name="Comma 6 5" xfId="366" xr:uid="{F73D94EF-8E33-4DB7-B705-CCE455FE27AE}"/>
    <cellStyle name="Comma 7" xfId="47" xr:uid="{A9F48B0C-BDD1-4192-8C7B-55DB9422B271}"/>
    <cellStyle name="Comma 7 2" xfId="174" xr:uid="{DEDB9836-9740-4308-B145-207FABD7ED14}"/>
    <cellStyle name="Comma 7 2 2" xfId="328" xr:uid="{F25081FA-2039-4652-A775-445091CF3D6B}"/>
    <cellStyle name="Comma 7 2 3" xfId="476" xr:uid="{AA66E5D4-33AA-4F58-B567-640C05317D7C}"/>
    <cellStyle name="Comma 7 3" xfId="107" xr:uid="{04F8B94B-4D10-4199-8BE1-AAF620DDA94A}"/>
    <cellStyle name="Comma 7 3 2" xfId="268" xr:uid="{8711B95E-8A68-4E80-AE69-D0B162C70AE5}"/>
    <cellStyle name="Comma 7 3 3" xfId="416" xr:uid="{06C029EE-9629-4CC7-AEB4-9041AAF42926}"/>
    <cellStyle name="Comma 7 4" xfId="231" xr:uid="{F12C452D-7CDB-40A1-B7D8-C39077116276}"/>
    <cellStyle name="Comma 7 5" xfId="379" xr:uid="{6DD6F122-84CA-4C81-B456-151EE907BE29}"/>
    <cellStyle name="Comma 8" xfId="91" xr:uid="{7DB6D759-A37B-44D8-87FC-8613CDA9E189}"/>
    <cellStyle name="Comma 8 2" xfId="203" xr:uid="{D443ED3B-93CD-4884-90EC-C8816CEFF780}"/>
    <cellStyle name="Comma 8 2 2" xfId="352" xr:uid="{A44983BD-F18F-4B3E-B203-D76BF99A3639}"/>
    <cellStyle name="Comma 8 2 3" xfId="500" xr:uid="{5B041A3D-E93F-4511-8FEB-8935C1AB8DA7}"/>
    <cellStyle name="Comma 8 3" xfId="144" xr:uid="{8CCB279D-569A-4610-A80E-4B3D9CACA024}"/>
    <cellStyle name="Comma 8 3 2" xfId="301" xr:uid="{C3DB694F-89B7-4326-9F76-FF2AA475EAC0}"/>
    <cellStyle name="Comma 8 3 3" xfId="449" xr:uid="{1ADF63D0-AF82-4FA1-847D-0489AD076CC3}"/>
    <cellStyle name="Comma 8 4" xfId="122" xr:uid="{2DB705EF-E6B4-4332-A92A-9C4D14F6453A}"/>
    <cellStyle name="Comma 8 4 2" xfId="281" xr:uid="{5B842922-8426-419E-9266-1CE015766849}"/>
    <cellStyle name="Comma 8 4 3" xfId="429" xr:uid="{2C277768-E956-4E15-9D38-E2B285009B98}"/>
    <cellStyle name="Comma 8 5" xfId="255" xr:uid="{7472D6B9-D35D-4819-A6ED-66F482470882}"/>
    <cellStyle name="Comma 8 6" xfId="403" xr:uid="{5BC94035-0408-4A76-9A30-1573380DBBF1}"/>
    <cellStyle name="Comma 9" xfId="141" xr:uid="{CF91B042-D2BA-4029-BB70-ED57989AF1DA}"/>
    <cellStyle name="Comma 9 2" xfId="146" xr:uid="{A936B055-0E68-454A-B130-B2222F0D82D8}"/>
    <cellStyle name="Comma 9 2 2" xfId="302" xr:uid="{C5089F1D-CFBE-4AC4-8945-D15C51645AC9}"/>
    <cellStyle name="Comma 9 2 3" xfId="450" xr:uid="{C7C259C7-B951-4A23-91E1-D148738765A7}"/>
    <cellStyle name="Comma 9 3" xfId="300" xr:uid="{E35F7741-429A-4504-BDE5-C089805D12DC}"/>
    <cellStyle name="Comma 9 4" xfId="448" xr:uid="{68836C9A-F7C9-4C8E-85AD-9B3D5985504C}"/>
    <cellStyle name="Hyperlink" xfId="501" builtinId="8"/>
    <cellStyle name="Hyperlink 2" xfId="8" xr:uid="{E5D500D2-3A61-4F11-9C35-82CB8DA70900}"/>
    <cellStyle name="Hyperlink 2 2" xfId="9" xr:uid="{5BC3DC01-7348-4F1E-84F6-5924A72DA4E7}"/>
    <cellStyle name="Hyperlink 2 2 2" xfId="22" xr:uid="{DB4616CD-2716-4FE4-B50B-D335EC975553}"/>
    <cellStyle name="Hyperlink 3" xfId="20" xr:uid="{01D41A99-D21B-4AFA-AE35-E10F2553735A}"/>
    <cellStyle name="Hyperlink 3 2" xfId="55" xr:uid="{1E65ABD3-D786-41A5-8F35-17F5978B7722}"/>
    <cellStyle name="Hyperlink 3 2 2" xfId="67" xr:uid="{B4F7E3F5-1565-4A66-A114-360B7C05FD77}"/>
    <cellStyle name="Hyperlink 3 3" xfId="51" xr:uid="{EBDF2EBB-11B1-4C0E-931A-C563C2DEE799}"/>
    <cellStyle name="Hyperlink 4" xfId="58" xr:uid="{04B2DA04-595C-490F-A189-939754CB8B42}"/>
    <cellStyle name="Normal" xfId="0" builtinId="0"/>
    <cellStyle name="Normal 10" xfId="53" xr:uid="{706D2CD2-2DE4-4E3B-A978-BBFB8D3FDA51}"/>
    <cellStyle name="Normal 11" xfId="62" xr:uid="{9D0858E2-46B6-49AB-9759-B342095C811D}"/>
    <cellStyle name="Normal 12" xfId="80" xr:uid="{F281134F-9546-4FAA-814B-8D46C9FAEA9A}"/>
    <cellStyle name="Normal 13" xfId="46" xr:uid="{F11CEC07-F10A-440A-96C9-1C36E5BE3D21}"/>
    <cellStyle name="Normal 13 2" xfId="173" xr:uid="{94FFB551-C00F-471A-9A15-F27E82621924}"/>
    <cellStyle name="Normal 14" xfId="145" xr:uid="{196BDA8A-59F1-457E-8929-495F50E28390}"/>
    <cellStyle name="Normal 15" xfId="92" xr:uid="{42D8F052-66B8-41DB-946F-27504A83D430}"/>
    <cellStyle name="Normal 16" xfId="204" xr:uid="{581DE4FE-683E-44B2-B5F9-09E88C1C4687}"/>
    <cellStyle name="Normal 17" xfId="1" xr:uid="{E6A9511E-00C3-404E-8EDC-80C41521E570}"/>
    <cellStyle name="Normal 2" xfId="10" xr:uid="{5E4C2BBB-7DF9-4F48-86CB-1279192E056F}"/>
    <cellStyle name="Normal 2 2" xfId="11" xr:uid="{2DEB7F90-BD8C-4489-A0F0-F15375FC640D}"/>
    <cellStyle name="Normal 2 2 2" xfId="12" xr:uid="{BC8F9EE2-0F8D-474A-A88D-8056264A0264}"/>
    <cellStyle name="Normal 2 3" xfId="13" xr:uid="{3B626439-FA67-4020-A370-3A429B227131}"/>
    <cellStyle name="Normal 2 4" xfId="14" xr:uid="{5D8CFC3D-FEC1-4A35-8CFA-D66389DA5913}"/>
    <cellStyle name="Normal 2 5" xfId="21" xr:uid="{03CDF473-0A80-4A00-B020-5C3CF1BBA4CD}"/>
    <cellStyle name="Normal 3" xfId="15" xr:uid="{D6CD47D6-7B1D-480B-ABF1-C54C802AD7CF}"/>
    <cellStyle name="Normal 3 2" xfId="16" xr:uid="{029258BE-38D2-46F6-B5BF-79F02481131A}"/>
    <cellStyle name="Normal 3 2 2" xfId="68" xr:uid="{7FD2ED7D-065B-4B68-8AE6-8B767AD19C0A}"/>
    <cellStyle name="Normal 3 2 2 2" xfId="185" xr:uid="{4EF103BD-06B2-4EFF-9B34-99A601EB7D57}"/>
    <cellStyle name="Normal 3 3" xfId="17" xr:uid="{E56F1BA3-6629-43EC-ABC9-F86E3E2E4950}"/>
    <cellStyle name="Normal 3 4" xfId="52" xr:uid="{3A9365CE-6231-4BB0-8725-B15A178E3BA3}"/>
    <cellStyle name="Normal 3 4 2" xfId="177" xr:uid="{4F397917-CFC8-479A-AC47-949FB396ADA7}"/>
    <cellStyle name="Normal 4" xfId="18" xr:uid="{7A036BD7-1DE1-495C-AB98-56312C79292D}"/>
    <cellStyle name="Normal 4 2" xfId="69" xr:uid="{7626860B-C740-441F-BB3D-86A69A0018A1}"/>
    <cellStyle name="Normal 5" xfId="19" xr:uid="{28694441-E715-4C9A-BC50-C69D7EDDE2B0}"/>
    <cellStyle name="Normal 5 2" xfId="30" xr:uid="{713D8A64-A426-4E20-BE20-D72A1D90795E}"/>
    <cellStyle name="Normal 5 2 2" xfId="45" xr:uid="{F64B3CBB-8290-470F-8DC6-5D8EB4CDD5D4}"/>
    <cellStyle name="Normal 5 2 2 2" xfId="172" xr:uid="{905DE265-2587-420D-83B6-751165CDD29B}"/>
    <cellStyle name="Normal 5 2 3" xfId="90" xr:uid="{9A38A757-B2BC-4D70-9E93-FC0EA508853E}"/>
    <cellStyle name="Normal 5 2 4" xfId="121" xr:uid="{22A4BA25-5564-4E5B-985B-87412664D5E1}"/>
    <cellStyle name="Normal 5 3" xfId="37" xr:uid="{42785C2F-F797-4E97-B89E-5FC88F40BD32}"/>
    <cellStyle name="Normal 5 3 2" xfId="113" xr:uid="{17FD569A-BA50-47B7-9C61-1620869296F8}"/>
    <cellStyle name="Normal 5 4" xfId="48" xr:uid="{8F42C0FA-1023-49D3-AEB3-6123CB532934}"/>
    <cellStyle name="Normal 5 5" xfId="89" xr:uid="{50CC8093-50BB-4EC5-A025-A1CC0672F9FD}"/>
    <cellStyle name="Normal 6" xfId="50" xr:uid="{433741EB-B4F1-48ED-9181-DDFB411A6D06}"/>
    <cellStyle name="Normal 6 2" xfId="142" xr:uid="{974CBA87-4009-41EC-B146-1844396B5A00}"/>
    <cellStyle name="Normal 6 3" xfId="176" xr:uid="{F4F63ED5-2960-48A1-AF19-7DBDFCE4B40D}"/>
    <cellStyle name="Normal 6 4" xfId="106" xr:uid="{051D96A3-74EF-493B-B1B0-18DC7983B20F}"/>
    <cellStyle name="Normal 7" xfId="49" xr:uid="{ED8622C4-1761-4A6C-B1EC-2D5BF264123F}"/>
    <cellStyle name="Normal 7 2" xfId="175" xr:uid="{C009A242-988C-4AEF-8D2F-C03FC1394B3E}"/>
    <cellStyle name="Normal 8" xfId="56" xr:uid="{E3EA6831-FA73-4B6F-AFDC-F96A8E745A28}"/>
    <cellStyle name="Normal 8 2" xfId="57" xr:uid="{008F2471-F0BF-423B-8D09-E29F4B03E5F5}"/>
    <cellStyle name="Normal 9" xfId="59" xr:uid="{8E96B79F-5B6D-42CF-8AE7-6B526419CFC0}"/>
    <cellStyle name="Note 2" xfId="70" xr:uid="{794E313A-222C-47E9-9F9A-3B0234D28C4B}"/>
    <cellStyle name="Note 2 2" xfId="186" xr:uid="{A9D00A70-2F79-43D9-AD8B-8D8E0B05C0A4}"/>
    <cellStyle name="Percent 2" xfId="71" xr:uid="{F7DA4277-C30F-449D-8DEC-A0118B277475}"/>
    <cellStyle name="Percent 2 2" xfId="143" xr:uid="{385E0341-99DE-494F-88CB-5C38BFBBDDBA}"/>
    <cellStyle name="Percent 3" xfId="99" xr:uid="{3897020A-7EF2-4F7A-AA32-0E36DC015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occurences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Deaths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deaths'!$A$3:$A$122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'daily deaths'!$I$3:$I$129</c:f>
              <c:numCache>
                <c:formatCode>#,##0</c:formatCode>
                <c:ptCount val="12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30</c:v>
                </c:pt>
                <c:pt idx="10">
                  <c:v>47</c:v>
                </c:pt>
                <c:pt idx="11">
                  <c:v>54</c:v>
                </c:pt>
                <c:pt idx="12">
                  <c:v>67</c:v>
                </c:pt>
                <c:pt idx="13">
                  <c:v>74</c:v>
                </c:pt>
                <c:pt idx="14">
                  <c:v>110</c:v>
                </c:pt>
                <c:pt idx="15">
                  <c:v>132</c:v>
                </c:pt>
                <c:pt idx="16">
                  <c:v>175</c:v>
                </c:pt>
                <c:pt idx="17">
                  <c:v>196</c:v>
                </c:pt>
                <c:pt idx="18">
                  <c:v>246</c:v>
                </c:pt>
                <c:pt idx="19">
                  <c:v>308</c:v>
                </c:pt>
                <c:pt idx="20">
                  <c:v>384</c:v>
                </c:pt>
                <c:pt idx="21">
                  <c:v>430</c:v>
                </c:pt>
                <c:pt idx="22">
                  <c:v>470</c:v>
                </c:pt>
                <c:pt idx="23">
                  <c:v>553</c:v>
                </c:pt>
                <c:pt idx="24">
                  <c:v>647</c:v>
                </c:pt>
                <c:pt idx="25">
                  <c:v>763</c:v>
                </c:pt>
                <c:pt idx="26">
                  <c:v>844</c:v>
                </c:pt>
                <c:pt idx="27">
                  <c:v>928</c:v>
                </c:pt>
                <c:pt idx="28">
                  <c:v>967</c:v>
                </c:pt>
                <c:pt idx="29">
                  <c:v>1069</c:v>
                </c:pt>
                <c:pt idx="30">
                  <c:v>1112</c:v>
                </c:pt>
                <c:pt idx="31">
                  <c:v>1063</c:v>
                </c:pt>
                <c:pt idx="32">
                  <c:v>1190</c:v>
                </c:pt>
                <c:pt idx="33">
                  <c:v>1347</c:v>
                </c:pt>
                <c:pt idx="34">
                  <c:v>1228</c:v>
                </c:pt>
                <c:pt idx="35">
                  <c:v>1205</c:v>
                </c:pt>
                <c:pt idx="36">
                  <c:v>1248</c:v>
                </c:pt>
                <c:pt idx="37">
                  <c:v>1265</c:v>
                </c:pt>
                <c:pt idx="38">
                  <c:v>1127</c:v>
                </c:pt>
                <c:pt idx="39">
                  <c:v>1133</c:v>
                </c:pt>
                <c:pt idx="40">
                  <c:v>1155</c:v>
                </c:pt>
                <c:pt idx="41">
                  <c:v>1194</c:v>
                </c:pt>
                <c:pt idx="42">
                  <c:v>1168</c:v>
                </c:pt>
                <c:pt idx="43">
                  <c:v>1073</c:v>
                </c:pt>
                <c:pt idx="44">
                  <c:v>1015</c:v>
                </c:pt>
                <c:pt idx="45">
                  <c:v>1033</c:v>
                </c:pt>
                <c:pt idx="46">
                  <c:v>964</c:v>
                </c:pt>
                <c:pt idx="47">
                  <c:v>982</c:v>
                </c:pt>
                <c:pt idx="48">
                  <c:v>938</c:v>
                </c:pt>
                <c:pt idx="49">
                  <c:v>910</c:v>
                </c:pt>
                <c:pt idx="50">
                  <c:v>811</c:v>
                </c:pt>
                <c:pt idx="51">
                  <c:v>790</c:v>
                </c:pt>
                <c:pt idx="52">
                  <c:v>752</c:v>
                </c:pt>
                <c:pt idx="53">
                  <c:v>726</c:v>
                </c:pt>
                <c:pt idx="54">
                  <c:v>727</c:v>
                </c:pt>
                <c:pt idx="55">
                  <c:v>689</c:v>
                </c:pt>
                <c:pt idx="56">
                  <c:v>689</c:v>
                </c:pt>
                <c:pt idx="57">
                  <c:v>620</c:v>
                </c:pt>
                <c:pt idx="58">
                  <c:v>580</c:v>
                </c:pt>
                <c:pt idx="59">
                  <c:v>594</c:v>
                </c:pt>
                <c:pt idx="60">
                  <c:v>565</c:v>
                </c:pt>
                <c:pt idx="61">
                  <c:v>554</c:v>
                </c:pt>
                <c:pt idx="62">
                  <c:v>559</c:v>
                </c:pt>
                <c:pt idx="63">
                  <c:v>495</c:v>
                </c:pt>
                <c:pt idx="64">
                  <c:v>478</c:v>
                </c:pt>
                <c:pt idx="65">
                  <c:v>439</c:v>
                </c:pt>
                <c:pt idx="66">
                  <c:v>376</c:v>
                </c:pt>
                <c:pt idx="67">
                  <c:v>396</c:v>
                </c:pt>
                <c:pt idx="68">
                  <c:v>392</c:v>
                </c:pt>
                <c:pt idx="69">
                  <c:v>395</c:v>
                </c:pt>
                <c:pt idx="70">
                  <c:v>375</c:v>
                </c:pt>
                <c:pt idx="71">
                  <c:v>372</c:v>
                </c:pt>
                <c:pt idx="72">
                  <c:v>329</c:v>
                </c:pt>
                <c:pt idx="73">
                  <c:v>360</c:v>
                </c:pt>
                <c:pt idx="74">
                  <c:v>324</c:v>
                </c:pt>
                <c:pt idx="75">
                  <c:v>313</c:v>
                </c:pt>
                <c:pt idx="76">
                  <c:v>297</c:v>
                </c:pt>
                <c:pt idx="77">
                  <c:v>272</c:v>
                </c:pt>
                <c:pt idx="78">
                  <c:v>264</c:v>
                </c:pt>
                <c:pt idx="79">
                  <c:v>254</c:v>
                </c:pt>
                <c:pt idx="80">
                  <c:v>249</c:v>
                </c:pt>
                <c:pt idx="81">
                  <c:v>274</c:v>
                </c:pt>
                <c:pt idx="82">
                  <c:v>246</c:v>
                </c:pt>
                <c:pt idx="83">
                  <c:v>255</c:v>
                </c:pt>
                <c:pt idx="84">
                  <c:v>228</c:v>
                </c:pt>
                <c:pt idx="85">
                  <c:v>200</c:v>
                </c:pt>
                <c:pt idx="86">
                  <c:v>178</c:v>
                </c:pt>
                <c:pt idx="87">
                  <c:v>188</c:v>
                </c:pt>
                <c:pt idx="88">
                  <c:v>207</c:v>
                </c:pt>
                <c:pt idx="89">
                  <c:v>184</c:v>
                </c:pt>
                <c:pt idx="90">
                  <c:v>176</c:v>
                </c:pt>
                <c:pt idx="91">
                  <c:v>166</c:v>
                </c:pt>
                <c:pt idx="92">
                  <c:v>132</c:v>
                </c:pt>
                <c:pt idx="93">
                  <c:v>149</c:v>
                </c:pt>
                <c:pt idx="94">
                  <c:v>147</c:v>
                </c:pt>
                <c:pt idx="95">
                  <c:v>130</c:v>
                </c:pt>
                <c:pt idx="96">
                  <c:v>146</c:v>
                </c:pt>
                <c:pt idx="97">
                  <c:v>110</c:v>
                </c:pt>
                <c:pt idx="98">
                  <c:v>121</c:v>
                </c:pt>
                <c:pt idx="99">
                  <c:v>91</c:v>
                </c:pt>
                <c:pt idx="100">
                  <c:v>125</c:v>
                </c:pt>
                <c:pt idx="101">
                  <c:v>94</c:v>
                </c:pt>
                <c:pt idx="102">
                  <c:v>110</c:v>
                </c:pt>
                <c:pt idx="103">
                  <c:v>91</c:v>
                </c:pt>
                <c:pt idx="104">
                  <c:v>78</c:v>
                </c:pt>
                <c:pt idx="105">
                  <c:v>82</c:v>
                </c:pt>
                <c:pt idx="106">
                  <c:v>78</c:v>
                </c:pt>
                <c:pt idx="107">
                  <c:v>70</c:v>
                </c:pt>
                <c:pt idx="108">
                  <c:v>74</c:v>
                </c:pt>
                <c:pt idx="109">
                  <c:v>88</c:v>
                </c:pt>
                <c:pt idx="110">
                  <c:v>92</c:v>
                </c:pt>
                <c:pt idx="111">
                  <c:v>100</c:v>
                </c:pt>
                <c:pt idx="112">
                  <c:v>70</c:v>
                </c:pt>
                <c:pt idx="113">
                  <c:v>64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47</c:v>
                </c:pt>
                <c:pt idx="118">
                  <c:v>61</c:v>
                </c:pt>
                <c:pt idx="119">
                  <c:v>44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42</c:v>
                </c:pt>
                <c:pt idx="124">
                  <c:v>43</c:v>
                </c:pt>
                <c:pt idx="125">
                  <c:v>54</c:v>
                </c:pt>
                <c:pt idx="12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deaths'!$J$3:$J$129</c:f>
              <c:numCache>
                <c:formatCode>#,##0</c:formatCode>
                <c:ptCount val="127"/>
                <c:pt idx="2">
                  <c:v>3.2857142857142856</c:v>
                </c:pt>
                <c:pt idx="3">
                  <c:v>4.2857142857142856</c:v>
                </c:pt>
                <c:pt idx="4">
                  <c:v>6.2857142857142856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26.285714285714285</c:v>
                </c:pt>
                <c:pt idx="9">
                  <c:v>34.857142857142854</c:v>
                </c:pt>
                <c:pt idx="10">
                  <c:v>43.857142857142854</c:v>
                </c:pt>
                <c:pt idx="11">
                  <c:v>57.285714285714285</c:v>
                </c:pt>
                <c:pt idx="12">
                  <c:v>73.428571428571431</c:v>
                </c:pt>
                <c:pt idx="13">
                  <c:v>94.142857142857139</c:v>
                </c:pt>
                <c:pt idx="14">
                  <c:v>115.42857142857143</c:v>
                </c:pt>
                <c:pt idx="15">
                  <c:v>142.85714285714286</c:v>
                </c:pt>
                <c:pt idx="16">
                  <c:v>177.28571428571428</c:v>
                </c:pt>
                <c:pt idx="17">
                  <c:v>221.57142857142858</c:v>
                </c:pt>
                <c:pt idx="18">
                  <c:v>267.28571428571428</c:v>
                </c:pt>
                <c:pt idx="19">
                  <c:v>315.57142857142856</c:v>
                </c:pt>
                <c:pt idx="20">
                  <c:v>369.57142857142856</c:v>
                </c:pt>
                <c:pt idx="21">
                  <c:v>434</c:v>
                </c:pt>
                <c:pt idx="22">
                  <c:v>507.85714285714283</c:v>
                </c:pt>
                <c:pt idx="23">
                  <c:v>584.42857142857144</c:v>
                </c:pt>
                <c:pt idx="24">
                  <c:v>662.14285714285711</c:v>
                </c:pt>
                <c:pt idx="25">
                  <c:v>738.85714285714289</c:v>
                </c:pt>
                <c:pt idx="26">
                  <c:v>824.42857142857144</c:v>
                </c:pt>
                <c:pt idx="27">
                  <c:v>904.28571428571433</c:v>
                </c:pt>
                <c:pt idx="28">
                  <c:v>963.71428571428567</c:v>
                </c:pt>
                <c:pt idx="29">
                  <c:v>1024.7142857142858</c:v>
                </c:pt>
                <c:pt idx="30">
                  <c:v>1096.5714285714287</c:v>
                </c:pt>
                <c:pt idx="31">
                  <c:v>1139.4285714285713</c:v>
                </c:pt>
                <c:pt idx="32">
                  <c:v>1173.4285714285713</c:v>
                </c:pt>
                <c:pt idx="33">
                  <c:v>1199</c:v>
                </c:pt>
                <c:pt idx="34">
                  <c:v>1220.8571428571429</c:v>
                </c:pt>
                <c:pt idx="35">
                  <c:v>1230</c:v>
                </c:pt>
                <c:pt idx="36">
                  <c:v>1221.8571428571429</c:v>
                </c:pt>
                <c:pt idx="37">
                  <c:v>1194.4285714285713</c:v>
                </c:pt>
                <c:pt idx="38">
                  <c:v>1189.5714285714287</c:v>
                </c:pt>
                <c:pt idx="39">
                  <c:v>1184.2857142857142</c:v>
                </c:pt>
                <c:pt idx="40">
                  <c:v>1159.2857142857142</c:v>
                </c:pt>
                <c:pt idx="41">
                  <c:v>1123.5714285714287</c:v>
                </c:pt>
                <c:pt idx="42">
                  <c:v>1110.1428571428571</c:v>
                </c:pt>
                <c:pt idx="43">
                  <c:v>1086</c:v>
                </c:pt>
                <c:pt idx="44">
                  <c:v>1061.2857142857142</c:v>
                </c:pt>
                <c:pt idx="45">
                  <c:v>1024.7142857142858</c:v>
                </c:pt>
                <c:pt idx="46">
                  <c:v>987.85714285714289</c:v>
                </c:pt>
                <c:pt idx="47">
                  <c:v>950.42857142857144</c:v>
                </c:pt>
                <c:pt idx="48">
                  <c:v>918.28571428571433</c:v>
                </c:pt>
                <c:pt idx="49">
                  <c:v>878.14285714285711</c:v>
                </c:pt>
                <c:pt idx="50">
                  <c:v>844.14285714285711</c:v>
                </c:pt>
                <c:pt idx="51">
                  <c:v>807.71428571428567</c:v>
                </c:pt>
                <c:pt idx="52">
                  <c:v>772.14285714285711</c:v>
                </c:pt>
                <c:pt idx="53">
                  <c:v>740.57142857142856</c:v>
                </c:pt>
                <c:pt idx="54">
                  <c:v>713.28571428571433</c:v>
                </c:pt>
                <c:pt idx="55">
                  <c:v>683.28571428571433</c:v>
                </c:pt>
                <c:pt idx="56">
                  <c:v>660.71428571428567</c:v>
                </c:pt>
                <c:pt idx="57">
                  <c:v>637.71428571428567</c:v>
                </c:pt>
                <c:pt idx="58">
                  <c:v>613</c:v>
                </c:pt>
                <c:pt idx="59">
                  <c:v>594.42857142857144</c:v>
                </c:pt>
                <c:pt idx="60">
                  <c:v>566.71428571428567</c:v>
                </c:pt>
                <c:pt idx="61">
                  <c:v>546.42857142857144</c:v>
                </c:pt>
                <c:pt idx="62">
                  <c:v>526.28571428571433</c:v>
                </c:pt>
                <c:pt idx="63">
                  <c:v>495.14285714285717</c:v>
                </c:pt>
                <c:pt idx="64">
                  <c:v>471</c:v>
                </c:pt>
                <c:pt idx="65">
                  <c:v>447.85714285714283</c:v>
                </c:pt>
                <c:pt idx="66">
                  <c:v>424.42857142857144</c:v>
                </c:pt>
                <c:pt idx="67">
                  <c:v>407.28571428571428</c:v>
                </c:pt>
                <c:pt idx="68">
                  <c:v>392.14285714285717</c:v>
                </c:pt>
                <c:pt idx="69">
                  <c:v>376.42857142857144</c:v>
                </c:pt>
                <c:pt idx="70">
                  <c:v>374.14285714285717</c:v>
                </c:pt>
                <c:pt idx="71">
                  <c:v>363.85714285714283</c:v>
                </c:pt>
                <c:pt idx="72">
                  <c:v>352.57142857142856</c:v>
                </c:pt>
                <c:pt idx="73">
                  <c:v>338.57142857142856</c:v>
                </c:pt>
                <c:pt idx="74">
                  <c:v>323.85714285714283</c:v>
                </c:pt>
                <c:pt idx="75">
                  <c:v>308.42857142857144</c:v>
                </c:pt>
                <c:pt idx="76">
                  <c:v>297.71428571428572</c:v>
                </c:pt>
                <c:pt idx="77">
                  <c:v>281.85714285714283</c:v>
                </c:pt>
                <c:pt idx="78">
                  <c:v>274.71428571428572</c:v>
                </c:pt>
                <c:pt idx="79">
                  <c:v>265.14285714285717</c:v>
                </c:pt>
                <c:pt idx="80">
                  <c:v>259.14285714285717</c:v>
                </c:pt>
                <c:pt idx="81">
                  <c:v>252.85714285714286</c:v>
                </c:pt>
                <c:pt idx="82">
                  <c:v>243.71428571428572</c:v>
                </c:pt>
                <c:pt idx="83">
                  <c:v>232.85714285714286</c:v>
                </c:pt>
                <c:pt idx="84">
                  <c:v>224.14285714285714</c:v>
                </c:pt>
                <c:pt idx="85">
                  <c:v>214.57142857142858</c:v>
                </c:pt>
                <c:pt idx="86">
                  <c:v>205.71428571428572</c:v>
                </c:pt>
                <c:pt idx="87">
                  <c:v>194.42857142857142</c:v>
                </c:pt>
                <c:pt idx="88">
                  <c:v>185.57142857142858</c:v>
                </c:pt>
                <c:pt idx="89">
                  <c:v>175.85714285714286</c:v>
                </c:pt>
                <c:pt idx="90">
                  <c:v>171.71428571428572</c:v>
                </c:pt>
                <c:pt idx="91">
                  <c:v>165.85714285714286</c:v>
                </c:pt>
                <c:pt idx="92">
                  <c:v>154.85714285714286</c:v>
                </c:pt>
                <c:pt idx="93">
                  <c:v>149.42857142857142</c:v>
                </c:pt>
                <c:pt idx="94">
                  <c:v>140</c:v>
                </c:pt>
                <c:pt idx="95">
                  <c:v>133.57142857142858</c:v>
                </c:pt>
                <c:pt idx="96">
                  <c:v>127.71428571428571</c:v>
                </c:pt>
                <c:pt idx="97">
                  <c:v>124.28571428571429</c:v>
                </c:pt>
                <c:pt idx="98">
                  <c:v>116.71428571428571</c:v>
                </c:pt>
                <c:pt idx="99">
                  <c:v>113.85714285714286</c:v>
                </c:pt>
                <c:pt idx="100">
                  <c:v>106</c:v>
                </c:pt>
                <c:pt idx="101">
                  <c:v>101.42857142857143</c:v>
                </c:pt>
                <c:pt idx="102">
                  <c:v>95.857142857142861</c:v>
                </c:pt>
                <c:pt idx="103">
                  <c:v>94</c:v>
                </c:pt>
                <c:pt idx="104">
                  <c:v>86.142857142857139</c:v>
                </c:pt>
                <c:pt idx="105">
                  <c:v>83.285714285714292</c:v>
                </c:pt>
                <c:pt idx="106">
                  <c:v>80.142857142857139</c:v>
                </c:pt>
                <c:pt idx="107">
                  <c:v>80.285714285714292</c:v>
                </c:pt>
                <c:pt idx="108">
                  <c:v>83.428571428571431</c:v>
                </c:pt>
                <c:pt idx="109">
                  <c:v>81.714285714285708</c:v>
                </c:pt>
                <c:pt idx="110">
                  <c:v>79.714285714285708</c:v>
                </c:pt>
                <c:pt idx="111">
                  <c:v>79.142857142857139</c:v>
                </c:pt>
                <c:pt idx="112">
                  <c:v>78</c:v>
                </c:pt>
                <c:pt idx="113">
                  <c:v>76</c:v>
                </c:pt>
                <c:pt idx="114">
                  <c:v>69.571428571428569</c:v>
                </c:pt>
                <c:pt idx="115">
                  <c:v>64</c:v>
                </c:pt>
                <c:pt idx="116">
                  <c:v>60.285714285714285</c:v>
                </c:pt>
                <c:pt idx="117">
                  <c:v>58</c:v>
                </c:pt>
                <c:pt idx="118">
                  <c:v>55.428571428571431</c:v>
                </c:pt>
                <c:pt idx="119">
                  <c:v>52.857142857142854</c:v>
                </c:pt>
                <c:pt idx="120">
                  <c:v>48.285714285714285</c:v>
                </c:pt>
                <c:pt idx="121">
                  <c:v>47.714285714285715</c:v>
                </c:pt>
                <c:pt idx="122">
                  <c:v>46.714285714285715</c:v>
                </c:pt>
                <c:pt idx="123">
                  <c:v>46.142857142857146</c:v>
                </c:pt>
                <c:pt idx="124">
                  <c:v>43.571428571428569</c:v>
                </c:pt>
                <c:pt idx="125">
                  <c:v>40.571428571428569</c:v>
                </c:pt>
                <c:pt idx="1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combine'!$L$4:$AD$4</c:f>
              <c:numCache>
                <c:formatCode>#,##0</c:formatCode>
                <c:ptCount val="19"/>
                <c:pt idx="0">
                  <c:v>10946</c:v>
                </c:pt>
                <c:pt idx="1">
                  <c:v>10811.714285714286</c:v>
                </c:pt>
                <c:pt idx="2">
                  <c:v>10567.714285714286</c:v>
                </c:pt>
                <c:pt idx="3">
                  <c:v>11592</c:v>
                </c:pt>
                <c:pt idx="4">
                  <c:v>13239.642857142857</c:v>
                </c:pt>
                <c:pt idx="5">
                  <c:v>13712.285714285714</c:v>
                </c:pt>
                <c:pt idx="6">
                  <c:v>13319.857142857141</c:v>
                </c:pt>
                <c:pt idx="7">
                  <c:v>12163.642857142859</c:v>
                </c:pt>
                <c:pt idx="8">
                  <c:v>11003.714285714286</c:v>
                </c:pt>
                <c:pt idx="9">
                  <c:v>10097.380952380952</c:v>
                </c:pt>
                <c:pt idx="10">
                  <c:v>9394.3492063492067</c:v>
                </c:pt>
                <c:pt idx="11">
                  <c:v>8941.5555555555566</c:v>
                </c:pt>
                <c:pt idx="12">
                  <c:v>8682.7142857142844</c:v>
                </c:pt>
                <c:pt idx="13">
                  <c:v>8641.2380952380954</c:v>
                </c:pt>
                <c:pt idx="14">
                  <c:v>8596.7619047619046</c:v>
                </c:pt>
                <c:pt idx="15">
                  <c:v>8477.5714285714275</c:v>
                </c:pt>
                <c:pt idx="16">
                  <c:v>8473.7142857142862</c:v>
                </c:pt>
                <c:pt idx="17">
                  <c:v>8486.2857142857138</c:v>
                </c:pt>
                <c:pt idx="18">
                  <c:v>8411.4285714285725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83-8A2A-2A75AE412657}"/>
            </c:ext>
          </c:extLst>
        </c:ser>
        <c:ser>
          <c:idx val="0"/>
          <c:order val="1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combine'!$L$3:$AD$3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83-8A2A-2A75AE41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and registrations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combine'!$L$5:$AD$5</c:f>
              <c:numCache>
                <c:formatCode>#,##0</c:formatCode>
                <c:ptCount val="19"/>
                <c:pt idx="0">
                  <c:v>10952</c:v>
                </c:pt>
                <c:pt idx="1">
                  <c:v>10855.714285714286</c:v>
                </c:pt>
                <c:pt idx="2">
                  <c:v>10968.714285714286</c:v>
                </c:pt>
                <c:pt idx="3">
                  <c:v>13463</c:v>
                </c:pt>
                <c:pt idx="4">
                  <c:v>18411.642857142855</c:v>
                </c:pt>
                <c:pt idx="5">
                  <c:v>21926.285714285714</c:v>
                </c:pt>
                <c:pt idx="6">
                  <c:v>21609.857142857141</c:v>
                </c:pt>
                <c:pt idx="7">
                  <c:v>19078.642857142859</c:v>
                </c:pt>
                <c:pt idx="8">
                  <c:v>16187.714285714286</c:v>
                </c:pt>
                <c:pt idx="9">
                  <c:v>14064.380952380952</c:v>
                </c:pt>
                <c:pt idx="10">
                  <c:v>12245.349206349207</c:v>
                </c:pt>
                <c:pt idx="11">
                  <c:v>11208.555555555557</c:v>
                </c:pt>
                <c:pt idx="12">
                  <c:v>10452.714285714284</c:v>
                </c:pt>
                <c:pt idx="13">
                  <c:v>9940.2380952380954</c:v>
                </c:pt>
                <c:pt idx="14">
                  <c:v>9531.7619047619046</c:v>
                </c:pt>
                <c:pt idx="15">
                  <c:v>9148.5714285714275</c:v>
                </c:pt>
                <c:pt idx="16">
                  <c:v>9045.7142857142862</c:v>
                </c:pt>
                <c:pt idx="17">
                  <c:v>8908.2857142857138</c:v>
                </c:pt>
                <c:pt idx="1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55E-A3AE-4E542D837BD7}"/>
            </c:ext>
          </c:extLst>
        </c:ser>
        <c:ser>
          <c:idx val="0"/>
          <c:order val="1"/>
          <c:tx>
            <c:v>Weekly Registrations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55E-A3AE-4E542D837BD7}"/>
            </c:ext>
          </c:extLst>
        </c:ser>
        <c:ser>
          <c:idx val="1"/>
          <c:order val="2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55E-A3AE-4E542D837BD7}"/>
            </c:ext>
          </c:extLst>
        </c:ser>
        <c:ser>
          <c:idx val="3"/>
          <c:order val="3"/>
          <c:tx>
            <c:v>COVID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D-455E-A3AE-4E542D83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combine'!$L$5:$AD$5</c:f>
              <c:numCache>
                <c:formatCode>#,##0</c:formatCode>
                <c:ptCount val="19"/>
                <c:pt idx="0">
                  <c:v>10952</c:v>
                </c:pt>
                <c:pt idx="1">
                  <c:v>10855.714285714286</c:v>
                </c:pt>
                <c:pt idx="2">
                  <c:v>10968.714285714286</c:v>
                </c:pt>
                <c:pt idx="3">
                  <c:v>13463</c:v>
                </c:pt>
                <c:pt idx="4">
                  <c:v>18411.642857142855</c:v>
                </c:pt>
                <c:pt idx="5">
                  <c:v>21926.285714285714</c:v>
                </c:pt>
                <c:pt idx="6">
                  <c:v>21609.857142857141</c:v>
                </c:pt>
                <c:pt idx="7">
                  <c:v>19078.642857142859</c:v>
                </c:pt>
                <c:pt idx="8">
                  <c:v>16187.714285714286</c:v>
                </c:pt>
                <c:pt idx="9">
                  <c:v>14064.380952380952</c:v>
                </c:pt>
                <c:pt idx="10">
                  <c:v>12245.349206349207</c:v>
                </c:pt>
                <c:pt idx="11">
                  <c:v>11208.555555555557</c:v>
                </c:pt>
                <c:pt idx="12">
                  <c:v>10452.714285714284</c:v>
                </c:pt>
                <c:pt idx="13">
                  <c:v>9940.2380952380954</c:v>
                </c:pt>
                <c:pt idx="14">
                  <c:v>9531.7619047619046</c:v>
                </c:pt>
                <c:pt idx="15">
                  <c:v>9148.5714285714275</c:v>
                </c:pt>
                <c:pt idx="16">
                  <c:v>9045.7142857142862</c:v>
                </c:pt>
                <c:pt idx="17">
                  <c:v>8908.2857142857138</c:v>
                </c:pt>
                <c:pt idx="18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F-4ACE-AE81-ED96FF0A843E}"/>
            </c:ext>
          </c:extLst>
        </c:ser>
        <c:ser>
          <c:idx val="1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deaths'!$L$25:$AD$25</c:f>
              <c:numCache>
                <c:formatCode>0</c:formatCode>
                <c:ptCount val="19"/>
                <c:pt idx="0">
                  <c:v>11252.8</c:v>
                </c:pt>
                <c:pt idx="1">
                  <c:v>10910</c:v>
                </c:pt>
                <c:pt idx="2">
                  <c:v>10607.2</c:v>
                </c:pt>
                <c:pt idx="3">
                  <c:v>10448.799999999999</c:v>
                </c:pt>
                <c:pt idx="4">
                  <c:v>10360.4</c:v>
                </c:pt>
                <c:pt idx="5">
                  <c:v>10263.4</c:v>
                </c:pt>
                <c:pt idx="6">
                  <c:v>10084.799999999999</c:v>
                </c:pt>
                <c:pt idx="7">
                  <c:v>9812.2000000000007</c:v>
                </c:pt>
                <c:pt idx="8">
                  <c:v>9743.7999999999993</c:v>
                </c:pt>
                <c:pt idx="9">
                  <c:v>9746</c:v>
                </c:pt>
                <c:pt idx="10">
                  <c:v>9537</c:v>
                </c:pt>
                <c:pt idx="11">
                  <c:v>9500.2000000000007</c:v>
                </c:pt>
                <c:pt idx="12">
                  <c:v>9197</c:v>
                </c:pt>
                <c:pt idx="13">
                  <c:v>9223.4</c:v>
                </c:pt>
                <c:pt idx="14">
                  <c:v>9205.6</c:v>
                </c:pt>
                <c:pt idx="15">
                  <c:v>9275</c:v>
                </c:pt>
                <c:pt idx="16">
                  <c:v>9051.6</c:v>
                </c:pt>
                <c:pt idx="17">
                  <c:v>9271.6</c:v>
                </c:pt>
                <c:pt idx="18">
                  <c:v>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F-4ACE-AE81-ED96FF0A843E}"/>
            </c:ext>
          </c:extLst>
        </c:ser>
        <c:ser>
          <c:idx val="3"/>
          <c:order val="2"/>
          <c:tx>
            <c:v>Weekly deaths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4 - combine'!$L$3:$AD$3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F-4ACE-AE81-ED96FF0A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'step 4 - combine'!$C$5:$AD$5</c:f>
              <c:numCache>
                <c:formatCode>#,##0</c:formatCode>
                <c:ptCount val="28"/>
                <c:pt idx="0">
                  <c:v>13027.142857142857</c:v>
                </c:pt>
                <c:pt idx="1">
                  <c:v>13600.285714285714</c:v>
                </c:pt>
                <c:pt idx="2">
                  <c:v>12504</c:v>
                </c:pt>
                <c:pt idx="3">
                  <c:v>11751.428571428572</c:v>
                </c:pt>
                <c:pt idx="4">
                  <c:v>11343.714285714286</c:v>
                </c:pt>
                <c:pt idx="5">
                  <c:v>10968</c:v>
                </c:pt>
                <c:pt idx="6">
                  <c:v>10899.857142857143</c:v>
                </c:pt>
                <c:pt idx="7">
                  <c:v>10830.285714285714</c:v>
                </c:pt>
                <c:pt idx="8">
                  <c:v>10849.857142857143</c:v>
                </c:pt>
                <c:pt idx="9">
                  <c:v>10952</c:v>
                </c:pt>
                <c:pt idx="10">
                  <c:v>10855.714285714286</c:v>
                </c:pt>
                <c:pt idx="11">
                  <c:v>10968.714285714286</c:v>
                </c:pt>
                <c:pt idx="12">
                  <c:v>13463</c:v>
                </c:pt>
                <c:pt idx="13">
                  <c:v>18411.642857142855</c:v>
                </c:pt>
                <c:pt idx="14">
                  <c:v>21926.285714285714</c:v>
                </c:pt>
                <c:pt idx="15">
                  <c:v>21609.857142857141</c:v>
                </c:pt>
                <c:pt idx="16">
                  <c:v>19078.642857142859</c:v>
                </c:pt>
                <c:pt idx="17">
                  <c:v>16187.714285714286</c:v>
                </c:pt>
                <c:pt idx="18">
                  <c:v>14064.380952380952</c:v>
                </c:pt>
                <c:pt idx="19">
                  <c:v>12245.349206349207</c:v>
                </c:pt>
                <c:pt idx="20">
                  <c:v>11208.555555555557</c:v>
                </c:pt>
                <c:pt idx="21">
                  <c:v>10452.714285714284</c:v>
                </c:pt>
                <c:pt idx="22">
                  <c:v>9940.2380952380954</c:v>
                </c:pt>
                <c:pt idx="23">
                  <c:v>9531.7619047619046</c:v>
                </c:pt>
                <c:pt idx="24">
                  <c:v>9148.5714285714275</c:v>
                </c:pt>
                <c:pt idx="25">
                  <c:v>9045.7142857142862</c:v>
                </c:pt>
                <c:pt idx="26">
                  <c:v>8908.2857142857138</c:v>
                </c:pt>
                <c:pt idx="27">
                  <c:v>8734.4285714285725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794-9870-32BB32A7CB78}"/>
            </c:ext>
          </c:extLst>
        </c:ser>
        <c:ser>
          <c:idx val="1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'weekly deaths'!$C$25:$AD$25</c:f>
              <c:numCache>
                <c:formatCode>0</c:formatCode>
                <c:ptCount val="28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794-9870-32BB32A7CB78}"/>
            </c:ext>
          </c:extLst>
        </c:ser>
        <c:ser>
          <c:idx val="3"/>
          <c:order val="2"/>
          <c:tx>
            <c:v>Weekly deaths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combine'!$C$2:$AD$2</c:f>
              <c:numCache>
                <c:formatCode>d\-mmm\-yy</c:formatCode>
                <c:ptCount val="28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</c:numCache>
            </c:numRef>
          </c:cat>
          <c:val>
            <c:numRef>
              <c:f>'step 4 - combine'!$C$3:$AD$3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44</c:v>
                </c:pt>
                <c:pt idx="11">
                  <c:v>401</c:v>
                </c:pt>
                <c:pt idx="12">
                  <c:v>1871</c:v>
                </c:pt>
                <c:pt idx="13">
                  <c:v>5172</c:v>
                </c:pt>
                <c:pt idx="14">
                  <c:v>8214</c:v>
                </c:pt>
                <c:pt idx="15">
                  <c:v>8290</c:v>
                </c:pt>
                <c:pt idx="16">
                  <c:v>6915</c:v>
                </c:pt>
                <c:pt idx="17">
                  <c:v>5184</c:v>
                </c:pt>
                <c:pt idx="18">
                  <c:v>3967</c:v>
                </c:pt>
                <c:pt idx="19">
                  <c:v>2851</c:v>
                </c:pt>
                <c:pt idx="20">
                  <c:v>2267</c:v>
                </c:pt>
                <c:pt idx="21">
                  <c:v>1770</c:v>
                </c:pt>
                <c:pt idx="22">
                  <c:v>1299</c:v>
                </c:pt>
                <c:pt idx="23">
                  <c:v>935</c:v>
                </c:pt>
                <c:pt idx="24">
                  <c:v>671</c:v>
                </c:pt>
                <c:pt idx="25">
                  <c:v>572</c:v>
                </c:pt>
                <c:pt idx="26">
                  <c:v>422</c:v>
                </c:pt>
                <c:pt idx="27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0-4794-9870-32BB32A7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 and </a:t>
            </a:r>
            <a:r>
              <a:rPr lang="en-GB" sz="1400" b="0" i="0" u="none" strike="noStrike" baseline="0">
                <a:effectLst/>
              </a:rPr>
              <a:t>COVID-19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Registrations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4-4D9F-A8F4-6EDC2D9134EA}"/>
            </c:ext>
          </c:extLst>
        </c:ser>
        <c:ser>
          <c:idx val="3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deaths'!$L$5:$AD$5</c:f>
              <c:numCache>
                <c:formatCode>#,##0</c:formatCode>
                <c:ptCount val="19"/>
                <c:pt idx="0">
                  <c:v>11498</c:v>
                </c:pt>
                <c:pt idx="1">
                  <c:v>11205</c:v>
                </c:pt>
                <c:pt idx="2">
                  <c:v>10573</c:v>
                </c:pt>
                <c:pt idx="3">
                  <c:v>10130</c:v>
                </c:pt>
                <c:pt idx="4">
                  <c:v>10305</c:v>
                </c:pt>
                <c:pt idx="5">
                  <c:v>10520</c:v>
                </c:pt>
                <c:pt idx="6">
                  <c:v>10497</c:v>
                </c:pt>
                <c:pt idx="7">
                  <c:v>10458</c:v>
                </c:pt>
                <c:pt idx="8">
                  <c:v>9941</c:v>
                </c:pt>
                <c:pt idx="9">
                  <c:v>9576</c:v>
                </c:pt>
                <c:pt idx="10">
                  <c:v>10188</c:v>
                </c:pt>
                <c:pt idx="11">
                  <c:v>9940</c:v>
                </c:pt>
                <c:pt idx="12">
                  <c:v>8171</c:v>
                </c:pt>
                <c:pt idx="13">
                  <c:v>9977</c:v>
                </c:pt>
                <c:pt idx="14">
                  <c:v>9417</c:v>
                </c:pt>
                <c:pt idx="15">
                  <c:v>9404</c:v>
                </c:pt>
                <c:pt idx="16">
                  <c:v>9293</c:v>
                </c:pt>
                <c:pt idx="17">
                  <c:v>9183</c:v>
                </c:pt>
                <c:pt idx="18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4-4D9F-A8F4-6EDC2D9134EA}"/>
            </c:ext>
          </c:extLst>
        </c:ser>
        <c:ser>
          <c:idx val="1"/>
          <c:order val="2"/>
          <c:tx>
            <c:v>Weekly Registrations where COVID-19 was mentioned on the death certificate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4-4D9F-A8F4-6EDC2D91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registrations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Registrations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deaths'!$A$3:$A$122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'daily deaths'!$F$3:$F$129</c:f>
              <c:numCache>
                <c:formatCode>#,##0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14</c:v>
                </c:pt>
                <c:pt idx="12">
                  <c:v>20</c:v>
                </c:pt>
                <c:pt idx="13">
                  <c:v>28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69</c:v>
                </c:pt>
                <c:pt idx="19">
                  <c:v>126</c:v>
                </c:pt>
                <c:pt idx="20">
                  <c:v>107</c:v>
                </c:pt>
                <c:pt idx="21">
                  <c:v>194</c:v>
                </c:pt>
                <c:pt idx="22">
                  <c:v>20</c:v>
                </c:pt>
                <c:pt idx="23">
                  <c:v>5</c:v>
                </c:pt>
                <c:pt idx="24">
                  <c:v>464</c:v>
                </c:pt>
                <c:pt idx="25">
                  <c:v>580</c:v>
                </c:pt>
                <c:pt idx="26">
                  <c:v>709</c:v>
                </c:pt>
                <c:pt idx="27">
                  <c:v>822</c:v>
                </c:pt>
                <c:pt idx="28">
                  <c:v>905</c:v>
                </c:pt>
                <c:pt idx="29">
                  <c:v>106</c:v>
                </c:pt>
                <c:pt idx="30">
                  <c:v>22</c:v>
                </c:pt>
                <c:pt idx="31">
                  <c:v>1133</c:v>
                </c:pt>
                <c:pt idx="32">
                  <c:v>1376</c:v>
                </c:pt>
                <c:pt idx="33">
                  <c:v>1461</c:v>
                </c:pt>
                <c:pt idx="34">
                  <c:v>1529</c:v>
                </c:pt>
                <c:pt idx="35">
                  <c:v>616</c:v>
                </c:pt>
                <c:pt idx="36">
                  <c:v>392</c:v>
                </c:pt>
                <c:pt idx="37">
                  <c:v>77</c:v>
                </c:pt>
                <c:pt idx="38">
                  <c:v>572</c:v>
                </c:pt>
                <c:pt idx="39">
                  <c:v>2076</c:v>
                </c:pt>
                <c:pt idx="40">
                  <c:v>2073</c:v>
                </c:pt>
                <c:pt idx="41">
                  <c:v>1859</c:v>
                </c:pt>
                <c:pt idx="42">
                  <c:v>1754</c:v>
                </c:pt>
                <c:pt idx="43">
                  <c:v>247</c:v>
                </c:pt>
                <c:pt idx="44">
                  <c:v>38</c:v>
                </c:pt>
                <c:pt idx="45">
                  <c:v>1771</c:v>
                </c:pt>
                <c:pt idx="46">
                  <c:v>1905</c:v>
                </c:pt>
                <c:pt idx="47">
                  <c:v>1633</c:v>
                </c:pt>
                <c:pt idx="48">
                  <c:v>1446</c:v>
                </c:pt>
                <c:pt idx="49">
                  <c:v>1256</c:v>
                </c:pt>
                <c:pt idx="50">
                  <c:v>103</c:v>
                </c:pt>
                <c:pt idx="51">
                  <c:v>29</c:v>
                </c:pt>
                <c:pt idx="52">
                  <c:v>1385</c:v>
                </c:pt>
                <c:pt idx="53">
                  <c:v>1435</c:v>
                </c:pt>
                <c:pt idx="54">
                  <c:v>1217</c:v>
                </c:pt>
                <c:pt idx="55">
                  <c:v>992</c:v>
                </c:pt>
                <c:pt idx="56">
                  <c:v>930</c:v>
                </c:pt>
                <c:pt idx="57">
                  <c:v>63</c:v>
                </c:pt>
                <c:pt idx="58">
                  <c:v>6</c:v>
                </c:pt>
                <c:pt idx="59">
                  <c:v>963</c:v>
                </c:pt>
                <c:pt idx="60">
                  <c:v>1069</c:v>
                </c:pt>
                <c:pt idx="61">
                  <c:v>945</c:v>
                </c:pt>
                <c:pt idx="62">
                  <c:v>885</c:v>
                </c:pt>
                <c:pt idx="63">
                  <c:v>34</c:v>
                </c:pt>
                <c:pt idx="64">
                  <c:v>44</c:v>
                </c:pt>
                <c:pt idx="65">
                  <c:v>3</c:v>
                </c:pt>
                <c:pt idx="66">
                  <c:v>926</c:v>
                </c:pt>
                <c:pt idx="67">
                  <c:v>979</c:v>
                </c:pt>
                <c:pt idx="68">
                  <c:v>758</c:v>
                </c:pt>
                <c:pt idx="69">
                  <c:v>606</c:v>
                </c:pt>
                <c:pt idx="70">
                  <c:v>536</c:v>
                </c:pt>
                <c:pt idx="71">
                  <c:v>19</c:v>
                </c:pt>
                <c:pt idx="72">
                  <c:v>2</c:v>
                </c:pt>
                <c:pt idx="73">
                  <c:v>571</c:v>
                </c:pt>
                <c:pt idx="74">
                  <c:v>626</c:v>
                </c:pt>
                <c:pt idx="75">
                  <c:v>585</c:v>
                </c:pt>
                <c:pt idx="76">
                  <c:v>437</c:v>
                </c:pt>
                <c:pt idx="77">
                  <c:v>396</c:v>
                </c:pt>
                <c:pt idx="78">
                  <c:v>14</c:v>
                </c:pt>
                <c:pt idx="79">
                  <c:v>1</c:v>
                </c:pt>
                <c:pt idx="80">
                  <c:v>5</c:v>
                </c:pt>
                <c:pt idx="81">
                  <c:v>467</c:v>
                </c:pt>
                <c:pt idx="82">
                  <c:v>487</c:v>
                </c:pt>
                <c:pt idx="83">
                  <c:v>500</c:v>
                </c:pt>
                <c:pt idx="84">
                  <c:v>379</c:v>
                </c:pt>
                <c:pt idx="85">
                  <c:v>11</c:v>
                </c:pt>
                <c:pt idx="86">
                  <c:v>2</c:v>
                </c:pt>
                <c:pt idx="87">
                  <c:v>376</c:v>
                </c:pt>
                <c:pt idx="88">
                  <c:v>376</c:v>
                </c:pt>
                <c:pt idx="89">
                  <c:v>318</c:v>
                </c:pt>
                <c:pt idx="90">
                  <c:v>304</c:v>
                </c:pt>
                <c:pt idx="91">
                  <c:v>233</c:v>
                </c:pt>
                <c:pt idx="92">
                  <c:v>15</c:v>
                </c:pt>
                <c:pt idx="93">
                  <c:v>0</c:v>
                </c:pt>
                <c:pt idx="94">
                  <c:v>235</c:v>
                </c:pt>
                <c:pt idx="95">
                  <c:v>297</c:v>
                </c:pt>
                <c:pt idx="96">
                  <c:v>217</c:v>
                </c:pt>
                <c:pt idx="97">
                  <c:v>183</c:v>
                </c:pt>
                <c:pt idx="98">
                  <c:v>190</c:v>
                </c:pt>
                <c:pt idx="99">
                  <c:v>11</c:v>
                </c:pt>
                <c:pt idx="100">
                  <c:v>1</c:v>
                </c:pt>
                <c:pt idx="101">
                  <c:v>152</c:v>
                </c:pt>
                <c:pt idx="102">
                  <c:v>195</c:v>
                </c:pt>
                <c:pt idx="103">
                  <c:v>179</c:v>
                </c:pt>
                <c:pt idx="104">
                  <c:v>138</c:v>
                </c:pt>
                <c:pt idx="105">
                  <c:v>121</c:v>
                </c:pt>
                <c:pt idx="106">
                  <c:v>4</c:v>
                </c:pt>
                <c:pt idx="107">
                  <c:v>0</c:v>
                </c:pt>
                <c:pt idx="108">
                  <c:v>108</c:v>
                </c:pt>
                <c:pt idx="109">
                  <c:v>146</c:v>
                </c:pt>
                <c:pt idx="110">
                  <c:v>126</c:v>
                </c:pt>
                <c:pt idx="111">
                  <c:v>110</c:v>
                </c:pt>
                <c:pt idx="112">
                  <c:v>113</c:v>
                </c:pt>
                <c:pt idx="113">
                  <c:v>2</c:v>
                </c:pt>
                <c:pt idx="114">
                  <c:v>0</c:v>
                </c:pt>
                <c:pt idx="115">
                  <c:v>111</c:v>
                </c:pt>
                <c:pt idx="116">
                  <c:v>114</c:v>
                </c:pt>
                <c:pt idx="117">
                  <c:v>104</c:v>
                </c:pt>
                <c:pt idx="118">
                  <c:v>110</c:v>
                </c:pt>
                <c:pt idx="119">
                  <c:v>92</c:v>
                </c:pt>
                <c:pt idx="120">
                  <c:v>5</c:v>
                </c:pt>
                <c:pt idx="121">
                  <c:v>0</c:v>
                </c:pt>
                <c:pt idx="122">
                  <c:v>60</c:v>
                </c:pt>
                <c:pt idx="123">
                  <c:v>84</c:v>
                </c:pt>
                <c:pt idx="124">
                  <c:v>83</c:v>
                </c:pt>
                <c:pt idx="125">
                  <c:v>70</c:v>
                </c:pt>
                <c:pt idx="12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deaths'!$G$3:$G$129</c:f>
              <c:numCache>
                <c:formatCode>#,##0</c:formatCode>
                <c:ptCount val="127"/>
                <c:pt idx="2">
                  <c:v>0.42857142857142855</c:v>
                </c:pt>
                <c:pt idx="3">
                  <c:v>0.42857142857142855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2.1428571428571428</c:v>
                </c:pt>
                <c:pt idx="8">
                  <c:v>4</c:v>
                </c:pt>
                <c:pt idx="9">
                  <c:v>6.7142857142857144</c:v>
                </c:pt>
                <c:pt idx="10">
                  <c:v>10.714285714285714</c:v>
                </c:pt>
                <c:pt idx="11">
                  <c:v>15.285714285714286</c:v>
                </c:pt>
                <c:pt idx="12">
                  <c:v>15.285714285714286</c:v>
                </c:pt>
                <c:pt idx="13">
                  <c:v>15.285714285714286</c:v>
                </c:pt>
                <c:pt idx="14">
                  <c:v>21.857142857142858</c:v>
                </c:pt>
                <c:pt idx="15">
                  <c:v>29.714285714285715</c:v>
                </c:pt>
                <c:pt idx="16">
                  <c:v>44.857142857142854</c:v>
                </c:pt>
                <c:pt idx="17">
                  <c:v>56.142857142857146</c:v>
                </c:pt>
                <c:pt idx="18">
                  <c:v>79</c:v>
                </c:pt>
                <c:pt idx="19">
                  <c:v>81.857142857142861</c:v>
                </c:pt>
                <c:pt idx="20">
                  <c:v>82.571428571428569</c:v>
                </c:pt>
                <c:pt idx="21">
                  <c:v>140.71428571428572</c:v>
                </c:pt>
                <c:pt idx="22">
                  <c:v>213.71428571428572</c:v>
                </c:pt>
                <c:pt idx="23">
                  <c:v>297</c:v>
                </c:pt>
                <c:pt idx="24">
                  <c:v>399.14285714285717</c:v>
                </c:pt>
                <c:pt idx="25">
                  <c:v>500.71428571428572</c:v>
                </c:pt>
                <c:pt idx="26">
                  <c:v>513</c:v>
                </c:pt>
                <c:pt idx="27">
                  <c:v>515.42857142857144</c:v>
                </c:pt>
                <c:pt idx="28">
                  <c:v>611</c:v>
                </c:pt>
                <c:pt idx="29">
                  <c:v>724.71428571428567</c:v>
                </c:pt>
                <c:pt idx="30">
                  <c:v>832.14285714285711</c:v>
                </c:pt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47">
                  <c:v>1164.5714285714287</c:v>
                </c:pt>
                <c:pt idx="48">
                  <c:v>1163.2857142857142</c:v>
                </c:pt>
                <c:pt idx="49">
                  <c:v>1108.1428571428571</c:v>
                </c:pt>
                <c:pt idx="50">
                  <c:v>1041</c:v>
                </c:pt>
                <c:pt idx="51">
                  <c:v>981.57142857142856</c:v>
                </c:pt>
                <c:pt idx="52">
                  <c:v>916.71428571428567</c:v>
                </c:pt>
                <c:pt idx="53">
                  <c:v>870.14285714285711</c:v>
                </c:pt>
                <c:pt idx="54">
                  <c:v>864.42857142857144</c:v>
                </c:pt>
                <c:pt idx="55">
                  <c:v>861.14285714285711</c:v>
                </c:pt>
                <c:pt idx="56">
                  <c:v>800.85714285714289</c:v>
                </c:pt>
                <c:pt idx="57">
                  <c:v>748.57142857142856</c:v>
                </c:pt>
                <c:pt idx="58">
                  <c:v>709.71428571428567</c:v>
                </c:pt>
                <c:pt idx="59">
                  <c:v>694.42857142857144</c:v>
                </c:pt>
                <c:pt idx="60">
                  <c:v>566.42857142857144</c:v>
                </c:pt>
                <c:pt idx="61">
                  <c:v>563.71428571428567</c:v>
                </c:pt>
                <c:pt idx="62">
                  <c:v>563.28571428571433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2">
                  <c:v>420.71428571428572</c:v>
                </c:pt>
                <c:pt idx="73">
                  <c:v>396.57142857142856</c:v>
                </c:pt>
                <c:pt idx="74">
                  <c:v>376.57142857142856</c:v>
                </c:pt>
                <c:pt idx="75">
                  <c:v>375.85714285714283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  <c:pt idx="89">
                  <c:v>232</c:v>
                </c:pt>
                <c:pt idx="90">
                  <c:v>231.71428571428572</c:v>
                </c:pt>
                <c:pt idx="91">
                  <c:v>211.57142857142858</c:v>
                </c:pt>
                <c:pt idx="92">
                  <c:v>200.28571428571428</c:v>
                </c:pt>
                <c:pt idx="93">
                  <c:v>185.85714285714286</c:v>
                </c:pt>
                <c:pt idx="94">
                  <c:v>168.57142857142858</c:v>
                </c:pt>
                <c:pt idx="95">
                  <c:v>162.42857142857142</c:v>
                </c:pt>
                <c:pt idx="96">
                  <c:v>161.85714285714286</c:v>
                </c:pt>
                <c:pt idx="97">
                  <c:v>162</c:v>
                </c:pt>
                <c:pt idx="98">
                  <c:v>150.14285714285714</c:v>
                </c:pt>
                <c:pt idx="99">
                  <c:v>135.57142857142858</c:v>
                </c:pt>
                <c:pt idx="100">
                  <c:v>130.14285714285714</c:v>
                </c:pt>
                <c:pt idx="101">
                  <c:v>123.71428571428571</c:v>
                </c:pt>
                <c:pt idx="102">
                  <c:v>113.85714285714286</c:v>
                </c:pt>
                <c:pt idx="103">
                  <c:v>112.85714285714286</c:v>
                </c:pt>
                <c:pt idx="104">
                  <c:v>112.71428571428571</c:v>
                </c:pt>
                <c:pt idx="105">
                  <c:v>106.42857142857143</c:v>
                </c:pt>
                <c:pt idx="106">
                  <c:v>99.428571428571431</c:v>
                </c:pt>
                <c:pt idx="107">
                  <c:v>91.857142857142861</c:v>
                </c:pt>
                <c:pt idx="108">
                  <c:v>87.857142857142861</c:v>
                </c:pt>
                <c:pt idx="109">
                  <c:v>86.714285714285708</c:v>
                </c:pt>
                <c:pt idx="110">
                  <c:v>86.428571428571431</c:v>
                </c:pt>
                <c:pt idx="111">
                  <c:v>86.428571428571431</c:v>
                </c:pt>
                <c:pt idx="112">
                  <c:v>86.857142857142861</c:v>
                </c:pt>
                <c:pt idx="113">
                  <c:v>82.285714285714292</c:v>
                </c:pt>
                <c:pt idx="114">
                  <c:v>79.142857142857139</c:v>
                </c:pt>
                <c:pt idx="115">
                  <c:v>79.142857142857139</c:v>
                </c:pt>
                <c:pt idx="116">
                  <c:v>76.142857142857139</c:v>
                </c:pt>
                <c:pt idx="117">
                  <c:v>76.571428571428569</c:v>
                </c:pt>
                <c:pt idx="118">
                  <c:v>76.571428571428569</c:v>
                </c:pt>
                <c:pt idx="119">
                  <c:v>69.285714285714292</c:v>
                </c:pt>
                <c:pt idx="120">
                  <c:v>65</c:v>
                </c:pt>
                <c:pt idx="121">
                  <c:v>62</c:v>
                </c:pt>
                <c:pt idx="122">
                  <c:v>56.285714285714285</c:v>
                </c:pt>
                <c:pt idx="123">
                  <c:v>52.285714285714285</c:v>
                </c:pt>
                <c:pt idx="124">
                  <c:v>51.857142857142854</c:v>
                </c:pt>
                <c:pt idx="125">
                  <c:v>51.857142857142854</c:v>
                </c:pt>
                <c:pt idx="126">
                  <c:v>52.285714285714285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D-4718-8FB7-108476A4559D}"/>
            </c:ext>
          </c:extLst>
        </c:ser>
        <c:ser>
          <c:idx val="2"/>
          <c:order val="2"/>
          <c:tx>
            <c:v>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deaths'!$A$3:$A$129</c:f>
              <c:numCache>
                <c:formatCode>m/d/yyyy</c:formatCode>
                <c:ptCount val="12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</c:numCache>
            </c:numRef>
          </c:cat>
          <c:val>
            <c:numRef>
              <c:f>'daily deaths'!$H$3:$H$129</c:f>
              <c:numCache>
                <c:formatCode>#,##0</c:formatCode>
                <c:ptCount val="127"/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59">
                  <c:v>694.42857142857144</c:v>
                </c:pt>
                <c:pt idx="60">
                  <c:v>566.42857142857144</c:v>
                </c:pt>
                <c:pt idx="61">
                  <c:v>563.71428571428567</c:v>
                </c:pt>
                <c:pt idx="62">
                  <c:v>563.28571428571433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 and </a:t>
            </a:r>
            <a:r>
              <a:rPr lang="en-GB" sz="1400" b="0" i="0" u="none" strike="noStrike" baseline="0">
                <a:effectLst/>
              </a:rPr>
              <a:t>COVID-19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Registrations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0-4AF9-B268-9626510D92E6}"/>
            </c:ext>
          </c:extLst>
        </c:ser>
        <c:ser>
          <c:idx val="3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deaths'!$L$5:$AD$5</c:f>
              <c:numCache>
                <c:formatCode>#,##0</c:formatCode>
                <c:ptCount val="19"/>
                <c:pt idx="0">
                  <c:v>11498</c:v>
                </c:pt>
                <c:pt idx="1">
                  <c:v>11205</c:v>
                </c:pt>
                <c:pt idx="2">
                  <c:v>10573</c:v>
                </c:pt>
                <c:pt idx="3">
                  <c:v>10130</c:v>
                </c:pt>
                <c:pt idx="4">
                  <c:v>10305</c:v>
                </c:pt>
                <c:pt idx="5">
                  <c:v>10520</c:v>
                </c:pt>
                <c:pt idx="6">
                  <c:v>10497</c:v>
                </c:pt>
                <c:pt idx="7">
                  <c:v>10458</c:v>
                </c:pt>
                <c:pt idx="8">
                  <c:v>9941</c:v>
                </c:pt>
                <c:pt idx="9">
                  <c:v>9576</c:v>
                </c:pt>
                <c:pt idx="10">
                  <c:v>10188</c:v>
                </c:pt>
                <c:pt idx="11">
                  <c:v>9940</c:v>
                </c:pt>
                <c:pt idx="12">
                  <c:v>8171</c:v>
                </c:pt>
                <c:pt idx="13">
                  <c:v>9977</c:v>
                </c:pt>
                <c:pt idx="14">
                  <c:v>9417</c:v>
                </c:pt>
                <c:pt idx="15">
                  <c:v>9404</c:v>
                </c:pt>
                <c:pt idx="16">
                  <c:v>9293</c:v>
                </c:pt>
                <c:pt idx="17">
                  <c:v>9183</c:v>
                </c:pt>
                <c:pt idx="18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0-4AF9-B268-9626510D92E6}"/>
            </c:ext>
          </c:extLst>
        </c:ser>
        <c:ser>
          <c:idx val="1"/>
          <c:order val="2"/>
          <c:tx>
            <c:v>Weekly Registrations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0-4AF9-B268-9626510D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76E-9493-B66119AF3551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deaths'!$L$13:$AD$13</c:f>
              <c:numCache>
                <c:formatCode>#,##0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76E-9493-B66119AF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40AC-A615-F6D63E7CA3BF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deaths'!$L$17:$AD$17</c:f>
              <c:numCache>
                <c:formatCode>General</c:formatCode>
                <c:ptCount val="19"/>
                <c:pt idx="4" formatCode="#,##0">
                  <c:v>16387</c:v>
                </c:pt>
                <c:pt idx="5" formatCode="#,##0">
                  <c:v>18516</c:v>
                </c:pt>
                <c:pt idx="6" formatCode="#,##0">
                  <c:v>22351</c:v>
                </c:pt>
                <c:pt idx="7" formatCode="#,##0">
                  <c:v>21997</c:v>
                </c:pt>
                <c:pt idx="8" formatCode="#,##0">
                  <c:v>17953</c:v>
                </c:pt>
                <c:pt idx="9" formatCode="#,##0">
                  <c:v>12657</c:v>
                </c:pt>
                <c:pt idx="10" formatCode="#,##0">
                  <c:v>14573</c:v>
                </c:pt>
                <c:pt idx="11" formatCode="#,##0">
                  <c:v>12288</c:v>
                </c:pt>
                <c:pt idx="12" formatCode="#,##0">
                  <c:v>9824</c:v>
                </c:pt>
                <c:pt idx="13" formatCode="#,##0">
                  <c:v>10709</c:v>
                </c:pt>
                <c:pt idx="14" formatCode="#,##0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28th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deaths'!$L$15:$AD$15</c:f>
              <c:numCache>
                <c:formatCode>#,##0</c:formatCode>
                <c:ptCount val="19"/>
                <c:pt idx="0">
                  <c:v>6</c:v>
                </c:pt>
                <c:pt idx="1">
                  <c:v>44</c:v>
                </c:pt>
                <c:pt idx="2">
                  <c:v>401</c:v>
                </c:pt>
                <c:pt idx="3">
                  <c:v>1871</c:v>
                </c:pt>
                <c:pt idx="4">
                  <c:v>5172</c:v>
                </c:pt>
                <c:pt idx="5">
                  <c:v>8214</c:v>
                </c:pt>
                <c:pt idx="6">
                  <c:v>8290</c:v>
                </c:pt>
                <c:pt idx="7">
                  <c:v>6915</c:v>
                </c:pt>
                <c:pt idx="8">
                  <c:v>5184</c:v>
                </c:pt>
                <c:pt idx="9">
                  <c:v>3967</c:v>
                </c:pt>
                <c:pt idx="10">
                  <c:v>2851</c:v>
                </c:pt>
                <c:pt idx="11">
                  <c:v>2267</c:v>
                </c:pt>
                <c:pt idx="12">
                  <c:v>1770</c:v>
                </c:pt>
                <c:pt idx="13">
                  <c:v>1299</c:v>
                </c:pt>
                <c:pt idx="14">
                  <c:v>935</c:v>
                </c:pt>
                <c:pt idx="15">
                  <c:v>671</c:v>
                </c:pt>
                <c:pt idx="16">
                  <c:v>572</c:v>
                </c:pt>
                <c:pt idx="17">
                  <c:v>422</c:v>
                </c:pt>
                <c:pt idx="1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9-44DB-A9CF-CC6312B99E4C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'weekly deaths'!$L$18:$AD$18</c:f>
              <c:numCache>
                <c:formatCode>#,##0</c:formatCode>
                <c:ptCount val="19"/>
                <c:pt idx="0">
                  <c:v>2.1428571428571432</c:v>
                </c:pt>
                <c:pt idx="1">
                  <c:v>47</c:v>
                </c:pt>
                <c:pt idx="2">
                  <c:v>289.85714285714289</c:v>
                </c:pt>
                <c:pt idx="3">
                  <c:v>1797.2857142857144</c:v>
                </c:pt>
                <c:pt idx="4">
                  <c:v>4648.4285714285716</c:v>
                </c:pt>
                <c:pt idx="5">
                  <c:v>7303.7142857142862</c:v>
                </c:pt>
                <c:pt idx="6">
                  <c:v>8534.7142857142862</c:v>
                </c:pt>
                <c:pt idx="7">
                  <c:v>7293.2857142857138</c:v>
                </c:pt>
                <c:pt idx="8">
                  <c:v>5132.8571428571431</c:v>
                </c:pt>
                <c:pt idx="9">
                  <c:v>3878.5714285714284</c:v>
                </c:pt>
                <c:pt idx="10">
                  <c:v>3286.7142857142853</c:v>
                </c:pt>
                <c:pt idx="11">
                  <c:v>2260.2857142857142</c:v>
                </c:pt>
                <c:pt idx="12">
                  <c:v>1721.7142857142858</c:v>
                </c:pt>
                <c:pt idx="13">
                  <c:v>1384.8571428571427</c:v>
                </c:pt>
                <c:pt idx="14">
                  <c:v>972.14285714285711</c:v>
                </c:pt>
                <c:pt idx="15">
                  <c:v>707.14285714285711</c:v>
                </c:pt>
                <c:pt idx="16">
                  <c:v>574.28571428571433</c:v>
                </c:pt>
                <c:pt idx="17">
                  <c:v>460.85714285714289</c:v>
                </c:pt>
                <c:pt idx="18">
                  <c:v>335.57142857142856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9-44DB-A9CF-CC6312B9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1 - non-covid'!$L$3:$AD$3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2E3-8CB1-CEAD5857A327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non-covid'!$L$4:$AD$4</c:f>
              <c:numCache>
                <c:formatCode>#,##0</c:formatCode>
                <c:ptCount val="19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2 - smooth'!$L$3:$AD$3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'step 2 - smooth'!$L$3:$AD$3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3A2-8B42-7CBA866B167E}"/>
            </c:ext>
          </c:extLst>
        </c:ser>
        <c:ser>
          <c:idx val="3"/>
          <c:order val="2"/>
          <c:tx>
            <c:v>Smoothed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2 - smooth'!$L$5:$AD$5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21st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 (registrations)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3 - shift'!$L$2:$AD$2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3 - shift'!$L$4:$AD$4</c:f>
              <c:numCache>
                <c:formatCode>#,##0</c:formatCode>
                <c:ptCount val="19"/>
                <c:pt idx="0">
                  <c:v>10946</c:v>
                </c:pt>
                <c:pt idx="1">
                  <c:v>10811.714285714286</c:v>
                </c:pt>
                <c:pt idx="2">
                  <c:v>10567.714285714286</c:v>
                </c:pt>
                <c:pt idx="3">
                  <c:v>11592</c:v>
                </c:pt>
                <c:pt idx="4">
                  <c:v>13239.642857142857</c:v>
                </c:pt>
                <c:pt idx="5">
                  <c:v>13712.285714285714</c:v>
                </c:pt>
                <c:pt idx="6">
                  <c:v>13319.857142857141</c:v>
                </c:pt>
                <c:pt idx="7">
                  <c:v>12163.642857142859</c:v>
                </c:pt>
                <c:pt idx="8">
                  <c:v>11003.714285714286</c:v>
                </c:pt>
                <c:pt idx="9">
                  <c:v>10097.380952380952</c:v>
                </c:pt>
                <c:pt idx="10">
                  <c:v>9394.3492063492067</c:v>
                </c:pt>
                <c:pt idx="11">
                  <c:v>8941.5555555555566</c:v>
                </c:pt>
                <c:pt idx="12">
                  <c:v>8682.7142857142844</c:v>
                </c:pt>
                <c:pt idx="13">
                  <c:v>8641.2380952380954</c:v>
                </c:pt>
                <c:pt idx="14">
                  <c:v>8596.7619047619046</c:v>
                </c:pt>
                <c:pt idx="15">
                  <c:v>8477.5714285714275</c:v>
                </c:pt>
                <c:pt idx="16">
                  <c:v>8473.7142857142862</c:v>
                </c:pt>
                <c:pt idx="17">
                  <c:v>8486.2857142857138</c:v>
                </c:pt>
                <c:pt idx="18">
                  <c:v>8411.4285714285725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260-8BF9-31BD3E43AD81}"/>
            </c:ext>
          </c:extLst>
        </c:ser>
        <c:ser>
          <c:idx val="0"/>
          <c:order val="1"/>
          <c:tx>
            <c:v>Non-COVID deaths (occurences)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3 - shift'!$L$2:$AD$2</c:f>
              <c:numCache>
                <c:formatCode>d\-mmm\-yy</c:formatCode>
                <c:ptCount val="19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</c:numCache>
            </c:numRef>
          </c:cat>
          <c:val>
            <c:numRef>
              <c:f>'step 3 - shift'!$L$3:$AD$3</c:f>
              <c:numCache>
                <c:formatCode>#,##0</c:formatCode>
                <c:ptCount val="19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260-8BF9-31BD3E43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571500</xdr:colOff>
      <xdr:row>26</xdr:row>
      <xdr:rowOff>114303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87B68-86AC-4162-9345-54104E7F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571500</xdr:colOff>
      <xdr:row>26</xdr:row>
      <xdr:rowOff>114303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C12CC-4468-4A94-B772-4E767BDF3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409575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1F5D-5702-4754-ACAB-9162DB4F4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409575</xdr:colOff>
      <xdr:row>50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95A7F-DB52-4897-A0FD-903A36CC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409575</xdr:colOff>
      <xdr:row>24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E9A04-B48C-40F9-A52E-5D59AB21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25</xdr:col>
      <xdr:colOff>409575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40CB6-771E-4D2C-804A-C18084CD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23</xdr:col>
      <xdr:colOff>257175</xdr:colOff>
      <xdr:row>29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446A6D-8F77-4277-BA62-74A390CE1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23</xdr:col>
      <xdr:colOff>257175</xdr:colOff>
      <xdr:row>30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D41D9-BA78-4B3B-BB94-F853D175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23</xdr:col>
      <xdr:colOff>257175</xdr:colOff>
      <xdr:row>30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E730F-E2D2-4C9E-B7E5-2E538C307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14</xdr:col>
      <xdr:colOff>409575</xdr:colOff>
      <xdr:row>33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60008-3392-4FD4-BF9D-1C520791E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27</xdr:col>
      <xdr:colOff>247650</xdr:colOff>
      <xdr:row>33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5D435-3235-4CB6-9CA5-20B1FEC4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14</xdr:col>
      <xdr:colOff>409575</xdr:colOff>
      <xdr:row>59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DEA65-228D-41BD-A6F3-4A507BB70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27</xdr:col>
      <xdr:colOff>247650</xdr:colOff>
      <xdr:row>59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190CD-0796-4030-9674-9CDB9AC5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409575</xdr:colOff>
      <xdr:row>85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FDB196-0D1D-403F-87AB-AF757C7B6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giqx/ons-sta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A81E-7F0E-4E83-A71C-39416467D1CD}">
  <dimension ref="A1:A7"/>
  <sheetViews>
    <sheetView workbookViewId="0">
      <selection activeCell="A9" sqref="A9"/>
    </sheetView>
  </sheetViews>
  <sheetFormatPr defaultRowHeight="15" x14ac:dyDescent="0.25"/>
  <cols>
    <col min="1" max="1" width="155" bestFit="1" customWidth="1"/>
  </cols>
  <sheetData>
    <row r="1" spans="1:1" x14ac:dyDescent="0.25">
      <c r="A1" s="68" t="s">
        <v>14</v>
      </c>
    </row>
    <row r="2" spans="1:1" x14ac:dyDescent="0.25">
      <c r="A2" s="30" t="s">
        <v>13</v>
      </c>
    </row>
    <row r="4" spans="1:1" x14ac:dyDescent="0.25">
      <c r="A4" s="69" t="s">
        <v>29</v>
      </c>
    </row>
    <row r="5" spans="1:1" x14ac:dyDescent="0.25">
      <c r="A5" s="72" t="s">
        <v>23</v>
      </c>
    </row>
    <row r="7" spans="1:1" x14ac:dyDescent="0.25">
      <c r="A7" s="62" t="s">
        <v>16</v>
      </c>
    </row>
  </sheetData>
  <hyperlinks>
    <hyperlink ref="A5" r:id="rId1" xr:uid="{752F0787-A5B6-4A66-88CC-5699679F1A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4CBE-01CA-4AE2-A408-A6826773F04A}">
  <dimension ref="A1:BC6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26</v>
      </c>
      <c r="B3" s="13">
        <f>SUM(C3:BB3)</f>
        <v>51366</v>
      </c>
      <c r="C3" s="13">
        <f>'weekly deaths'!C15</f>
        <v>0</v>
      </c>
      <c r="D3" s="13">
        <f>'weekly deaths'!D15</f>
        <v>0</v>
      </c>
      <c r="E3" s="13">
        <f>'weekly deaths'!E15</f>
        <v>0</v>
      </c>
      <c r="F3" s="13">
        <f>'weekly deaths'!F15</f>
        <v>0</v>
      </c>
      <c r="G3" s="13">
        <f>'weekly deaths'!G15</f>
        <v>0</v>
      </c>
      <c r="H3" s="13">
        <f>'weekly deaths'!H15</f>
        <v>0</v>
      </c>
      <c r="I3" s="13">
        <f>'weekly deaths'!I15</f>
        <v>0</v>
      </c>
      <c r="J3" s="13">
        <f>'weekly deaths'!J15</f>
        <v>0</v>
      </c>
      <c r="K3" s="13">
        <f>'weekly deaths'!K15</f>
        <v>0</v>
      </c>
      <c r="L3" s="13">
        <f>'weekly deaths'!L15</f>
        <v>6</v>
      </c>
      <c r="M3" s="13">
        <f>'weekly deaths'!M15</f>
        <v>44</v>
      </c>
      <c r="N3" s="13">
        <f>'weekly deaths'!N15</f>
        <v>401</v>
      </c>
      <c r="O3" s="13">
        <f>'weekly deaths'!O15</f>
        <v>1871</v>
      </c>
      <c r="P3" s="13">
        <f>'weekly deaths'!P15</f>
        <v>5172</v>
      </c>
      <c r="Q3" s="13">
        <f>'weekly deaths'!Q15</f>
        <v>8214</v>
      </c>
      <c r="R3" s="13">
        <f>'weekly deaths'!R15</f>
        <v>8290</v>
      </c>
      <c r="S3" s="13">
        <f>'weekly deaths'!S15</f>
        <v>6915</v>
      </c>
      <c r="T3" s="13">
        <f>'weekly deaths'!T15</f>
        <v>5184</v>
      </c>
      <c r="U3" s="13">
        <f>'weekly deaths'!U15</f>
        <v>3967</v>
      </c>
      <c r="V3" s="13">
        <f>'weekly deaths'!V15</f>
        <v>2851</v>
      </c>
      <c r="W3" s="13">
        <f>'weekly deaths'!W15</f>
        <v>2267</v>
      </c>
      <c r="X3" s="13">
        <f>'weekly deaths'!X15</f>
        <v>1770</v>
      </c>
      <c r="Y3" s="13">
        <f>'weekly deaths'!Y15</f>
        <v>1299</v>
      </c>
      <c r="Z3" s="13">
        <f>'weekly deaths'!Z15</f>
        <v>935</v>
      </c>
      <c r="AA3" s="13">
        <f>'weekly deaths'!AA15</f>
        <v>671</v>
      </c>
      <c r="AB3" s="13">
        <f>'weekly deaths'!AB15</f>
        <v>572</v>
      </c>
      <c r="AC3" s="13">
        <f>'weekly deaths'!AC15</f>
        <v>422</v>
      </c>
      <c r="AD3" s="13">
        <f>'weekly deaths'!AD15</f>
        <v>323</v>
      </c>
      <c r="AE3" s="82">
        <f>'weekly deaths'!AE15</f>
        <v>192</v>
      </c>
      <c r="AF3" s="93"/>
      <c r="AG3" s="93"/>
    </row>
    <row r="4" spans="1:55" x14ac:dyDescent="0.25">
      <c r="A4" s="62" t="s">
        <v>20</v>
      </c>
      <c r="B4" s="13">
        <f>SUM(C4:BB4)</f>
        <v>301334.1428571429</v>
      </c>
      <c r="C4" s="13">
        <f>'step 3 - shift'!C4</f>
        <v>13027.142857142857</v>
      </c>
      <c r="D4" s="13">
        <f>'step 3 - shift'!D4</f>
        <v>13600.285714285714</v>
      </c>
      <c r="E4" s="13">
        <f>'step 3 - shift'!E4</f>
        <v>12504</v>
      </c>
      <c r="F4" s="13">
        <f>'step 3 - shift'!F4</f>
        <v>11751.428571428572</v>
      </c>
      <c r="G4" s="13">
        <f>'step 3 - shift'!G4</f>
        <v>11343.714285714286</v>
      </c>
      <c r="H4" s="13">
        <f>'step 3 - shift'!H4</f>
        <v>10968</v>
      </c>
      <c r="I4" s="13">
        <f>'step 3 - shift'!I4</f>
        <v>10899.857142857143</v>
      </c>
      <c r="J4" s="13">
        <f>'step 3 - shift'!J4</f>
        <v>10830.285714285714</v>
      </c>
      <c r="K4" s="13">
        <f>'step 3 - shift'!K4</f>
        <v>10849.857142857143</v>
      </c>
      <c r="L4" s="13">
        <f>'step 3 - shift'!L4</f>
        <v>10946</v>
      </c>
      <c r="M4" s="13">
        <f>'step 3 - shift'!M4</f>
        <v>10811.714285714286</v>
      </c>
      <c r="N4" s="13">
        <f>'step 3 - shift'!N4</f>
        <v>10567.714285714286</v>
      </c>
      <c r="O4" s="13">
        <f>'step 3 - shift'!O4</f>
        <v>11592</v>
      </c>
      <c r="P4" s="13">
        <f>'step 3 - shift'!P4</f>
        <v>13239.642857142857</v>
      </c>
      <c r="Q4" s="13">
        <f>'step 3 - shift'!Q4</f>
        <v>13712.285714285714</v>
      </c>
      <c r="R4" s="13">
        <f>'step 3 - shift'!R4</f>
        <v>13319.857142857141</v>
      </c>
      <c r="S4" s="13">
        <f>'step 3 - shift'!S4</f>
        <v>12163.642857142859</v>
      </c>
      <c r="T4" s="13">
        <f>'step 3 - shift'!T4</f>
        <v>11003.714285714286</v>
      </c>
      <c r="U4" s="13">
        <f>'step 3 - shift'!U4</f>
        <v>10097.380952380952</v>
      </c>
      <c r="V4" s="13">
        <f>'step 3 - shift'!V4</f>
        <v>9394.3492063492067</v>
      </c>
      <c r="W4" s="13">
        <f>'step 3 - shift'!W4</f>
        <v>8941.5555555555566</v>
      </c>
      <c r="X4" s="13">
        <f>'step 3 - shift'!X4</f>
        <v>8682.7142857142844</v>
      </c>
      <c r="Y4" s="13">
        <f>'step 3 - shift'!Y4</f>
        <v>8641.2380952380954</v>
      </c>
      <c r="Z4" s="13">
        <f>'step 3 - shift'!Z4</f>
        <v>8596.7619047619046</v>
      </c>
      <c r="AA4" s="13">
        <f>'step 3 - shift'!AA4</f>
        <v>8477.5714285714275</v>
      </c>
      <c r="AB4" s="13">
        <f>'step 3 - shift'!AB4</f>
        <v>8473.7142857142862</v>
      </c>
      <c r="AC4" s="13">
        <f>'step 3 - shift'!AC4</f>
        <v>8486.2857142857138</v>
      </c>
      <c r="AD4" s="13">
        <f>'step 3 - shift'!AD4</f>
        <v>8411.4285714285725</v>
      </c>
      <c r="AE4" s="93"/>
      <c r="AF4" s="93"/>
      <c r="AG4" s="93"/>
    </row>
    <row r="5" spans="1:55" x14ac:dyDescent="0.25">
      <c r="A5" s="62" t="s">
        <v>27</v>
      </c>
      <c r="B5" s="13">
        <f>SUM(C5:BB5)</f>
        <v>352508.14285714284</v>
      </c>
      <c r="C5" s="13">
        <f t="shared" ref="C5:I5" si="0">C3+C4</f>
        <v>13027.142857142857</v>
      </c>
      <c r="D5" s="13">
        <f t="shared" si="0"/>
        <v>13600.285714285714</v>
      </c>
      <c r="E5" s="13">
        <f t="shared" si="0"/>
        <v>12504</v>
      </c>
      <c r="F5" s="13">
        <f t="shared" si="0"/>
        <v>11751.428571428572</v>
      </c>
      <c r="G5" s="13">
        <f t="shared" si="0"/>
        <v>11343.714285714286</v>
      </c>
      <c r="H5" s="13">
        <f t="shared" si="0"/>
        <v>10968</v>
      </c>
      <c r="I5" s="13">
        <f t="shared" si="0"/>
        <v>10899.857142857143</v>
      </c>
      <c r="J5" s="13">
        <f>J3+J4</f>
        <v>10830.285714285714</v>
      </c>
      <c r="K5" s="13">
        <f t="shared" ref="K5:AD5" si="1">K3+K4</f>
        <v>10849.857142857143</v>
      </c>
      <c r="L5" s="13">
        <f t="shared" si="1"/>
        <v>10952</v>
      </c>
      <c r="M5" s="13">
        <f t="shared" si="1"/>
        <v>10855.714285714286</v>
      </c>
      <c r="N5" s="13">
        <f t="shared" si="1"/>
        <v>10968.714285714286</v>
      </c>
      <c r="O5" s="13">
        <f t="shared" si="1"/>
        <v>13463</v>
      </c>
      <c r="P5" s="13">
        <f t="shared" si="1"/>
        <v>18411.642857142855</v>
      </c>
      <c r="Q5" s="13">
        <f t="shared" si="1"/>
        <v>21926.285714285714</v>
      </c>
      <c r="R5" s="13">
        <f t="shared" si="1"/>
        <v>21609.857142857141</v>
      </c>
      <c r="S5" s="13">
        <f t="shared" si="1"/>
        <v>19078.642857142859</v>
      </c>
      <c r="T5" s="13">
        <f t="shared" si="1"/>
        <v>16187.714285714286</v>
      </c>
      <c r="U5" s="13">
        <f t="shared" si="1"/>
        <v>14064.380952380952</v>
      </c>
      <c r="V5" s="13">
        <f t="shared" si="1"/>
        <v>12245.349206349207</v>
      </c>
      <c r="W5" s="13">
        <f t="shared" si="1"/>
        <v>11208.555555555557</v>
      </c>
      <c r="X5" s="13">
        <f t="shared" si="1"/>
        <v>10452.714285714284</v>
      </c>
      <c r="Y5" s="13">
        <f t="shared" si="1"/>
        <v>9940.2380952380954</v>
      </c>
      <c r="Z5" s="13">
        <f t="shared" si="1"/>
        <v>9531.7619047619046</v>
      </c>
      <c r="AA5" s="13">
        <f t="shared" si="1"/>
        <v>9148.5714285714275</v>
      </c>
      <c r="AB5" s="13">
        <f t="shared" si="1"/>
        <v>9045.7142857142862</v>
      </c>
      <c r="AC5" s="13">
        <f t="shared" si="1"/>
        <v>8908.2857142857138</v>
      </c>
      <c r="AD5" s="13">
        <f t="shared" si="1"/>
        <v>8734.4285714285725</v>
      </c>
      <c r="AE5" s="93"/>
      <c r="AF5" s="93"/>
      <c r="AG5" s="93"/>
    </row>
    <row r="6" spans="1:55" x14ac:dyDescent="0.25">
      <c r="A6" s="62" t="s">
        <v>28</v>
      </c>
      <c r="B6" s="13">
        <f>SUM(C6:BB6)</f>
        <v>57590.342857142859</v>
      </c>
      <c r="C6" s="13">
        <f>C5-'weekly deaths'!C25</f>
        <v>326.74285714285725</v>
      </c>
      <c r="D6" s="13">
        <f>D5-'weekly deaths'!D25</f>
        <v>705.28571428571377</v>
      </c>
      <c r="E6" s="13">
        <f>E5-'weekly deaths'!E25</f>
        <v>-114.60000000000036</v>
      </c>
      <c r="F6" s="13">
        <f>F5-'weekly deaths'!F25</f>
        <v>-421.97142857142717</v>
      </c>
      <c r="G6" s="13">
        <f>G5-'weekly deaths'!G25</f>
        <v>-735.88571428571413</v>
      </c>
      <c r="H6" s="13">
        <f>H5-'weekly deaths'!H25</f>
        <v>-702.79999999999927</v>
      </c>
      <c r="I6" s="13">
        <f>I5-'weekly deaths'!I25</f>
        <v>-760.74285714285725</v>
      </c>
      <c r="J6" s="13">
        <f>J5-'weekly deaths'!J25</f>
        <v>-572.11428571428587</v>
      </c>
      <c r="K6" s="13">
        <f>K5-'weekly deaths'!K25</f>
        <v>-473.34285714285761</v>
      </c>
      <c r="L6" s="13">
        <f>L5-'weekly deaths'!L25</f>
        <v>-300.79999999999927</v>
      </c>
      <c r="M6" s="13">
        <f>M5-'weekly deaths'!M25</f>
        <v>-54.285714285713766</v>
      </c>
      <c r="N6" s="13">
        <f>N5-'weekly deaths'!N25</f>
        <v>361.51428571428551</v>
      </c>
      <c r="O6" s="13">
        <f>O5-'weekly deaths'!O25</f>
        <v>3014.2000000000007</v>
      </c>
      <c r="P6" s="13">
        <f>P5-'weekly deaths'!P25</f>
        <v>8051.2428571428554</v>
      </c>
      <c r="Q6" s="13">
        <f>Q5-'weekly deaths'!Q25</f>
        <v>11662.885714285714</v>
      </c>
      <c r="R6" s="13">
        <f>R5-'weekly deaths'!R25</f>
        <v>11525.057142857142</v>
      </c>
      <c r="S6" s="13">
        <f>S5-'weekly deaths'!S25</f>
        <v>9266.442857142858</v>
      </c>
      <c r="T6" s="13">
        <f>T5-'weekly deaths'!T25</f>
        <v>6443.914285714287</v>
      </c>
      <c r="U6" s="13">
        <f>U5-'weekly deaths'!U25</f>
        <v>4318.3809523809523</v>
      </c>
      <c r="V6" s="13">
        <f>V5-'weekly deaths'!V25</f>
        <v>2708.3492063492067</v>
      </c>
      <c r="W6" s="13">
        <f>W5-'weekly deaths'!W25</f>
        <v>1708.3555555555558</v>
      </c>
      <c r="X6" s="13">
        <f>X5-'weekly deaths'!X25</f>
        <v>1255.7142857142844</v>
      </c>
      <c r="Y6" s="13">
        <f>Y5-'weekly deaths'!Y25</f>
        <v>716.83809523809578</v>
      </c>
      <c r="Z6" s="13">
        <f>Z5-'weekly deaths'!Z25</f>
        <v>326.16190476190422</v>
      </c>
      <c r="AA6" s="13">
        <f>AA5-'weekly deaths'!AA25</f>
        <v>-126.42857142857247</v>
      </c>
      <c r="AB6" s="13">
        <f>AB5-'weekly deaths'!AB25</f>
        <v>-5.8857142857141298</v>
      </c>
      <c r="AC6" s="13">
        <f>AC5-'weekly deaths'!AC25</f>
        <v>-363.3142857142866</v>
      </c>
      <c r="AD6" s="13">
        <f>AD5-'weekly deaths'!AD25</f>
        <v>-168.57142857142753</v>
      </c>
      <c r="AE6" s="93"/>
      <c r="AF6" s="93"/>
      <c r="AG6" s="93"/>
    </row>
    <row r="7" spans="1:55" x14ac:dyDescent="0.25">
      <c r="A7" s="62" t="s">
        <v>44</v>
      </c>
      <c r="B7" s="13">
        <f>SUM(C7:BB7)</f>
        <v>61359.057142857142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13">
        <f>N6</f>
        <v>361.51428571428551</v>
      </c>
      <c r="O7" s="13">
        <f t="shared" ref="O7:Z7" si="2">O6</f>
        <v>3014.2000000000007</v>
      </c>
      <c r="P7" s="13">
        <f t="shared" si="2"/>
        <v>8051.2428571428554</v>
      </c>
      <c r="Q7" s="13">
        <f t="shared" si="2"/>
        <v>11662.885714285714</v>
      </c>
      <c r="R7" s="13">
        <f t="shared" si="2"/>
        <v>11525.057142857142</v>
      </c>
      <c r="S7" s="13">
        <f t="shared" si="2"/>
        <v>9266.442857142858</v>
      </c>
      <c r="T7" s="13">
        <f t="shared" si="2"/>
        <v>6443.914285714287</v>
      </c>
      <c r="U7" s="13">
        <f t="shared" si="2"/>
        <v>4318.3809523809523</v>
      </c>
      <c r="V7" s="13">
        <f t="shared" si="2"/>
        <v>2708.3492063492067</v>
      </c>
      <c r="W7" s="13">
        <f t="shared" si="2"/>
        <v>1708.3555555555558</v>
      </c>
      <c r="X7" s="13">
        <f t="shared" si="2"/>
        <v>1255.7142857142844</v>
      </c>
      <c r="Y7" s="13">
        <f t="shared" si="2"/>
        <v>716.83809523809578</v>
      </c>
      <c r="Z7" s="13">
        <f t="shared" si="2"/>
        <v>326.16190476190422</v>
      </c>
      <c r="AA7" s="93"/>
      <c r="AB7" s="93"/>
      <c r="AC7" s="93"/>
      <c r="AD7" s="93"/>
      <c r="AE7" s="93"/>
      <c r="AF7" s="93"/>
      <c r="AG7" s="93"/>
    </row>
    <row r="63" spans="12:12" x14ac:dyDescent="0.25">
      <c r="L63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49E2-77DB-41A2-80F6-2DEE02D8A44F}">
  <dimension ref="A1:B3"/>
  <sheetViews>
    <sheetView workbookViewId="0">
      <selection activeCell="A5" sqref="A5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81" t="s">
        <v>39</v>
      </c>
    </row>
    <row r="2" spans="1:2" x14ac:dyDescent="0.25">
      <c r="A2" t="s">
        <v>40</v>
      </c>
      <c r="B2" s="10">
        <f>4/7</f>
        <v>0.5714285714285714</v>
      </c>
    </row>
    <row r="3" spans="1:2" x14ac:dyDescent="0.25">
      <c r="A3" t="s">
        <v>41</v>
      </c>
      <c r="B3" s="10">
        <f>1-B2</f>
        <v>0.4285714285714286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D257-21A9-4EF7-8F4D-02D09C7A68BB}">
  <dimension ref="A1:J154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A140" sqref="A140"/>
    </sheetView>
  </sheetViews>
  <sheetFormatPr defaultRowHeight="15" x14ac:dyDescent="0.25"/>
  <cols>
    <col min="1" max="1" width="11.42578125" bestFit="1" customWidth="1"/>
    <col min="2" max="2" width="20.28515625" style="7" customWidth="1"/>
    <col min="3" max="3" width="20.28515625" customWidth="1"/>
    <col min="4" max="4" width="20.28515625" style="7" customWidth="1"/>
    <col min="5" max="5" width="20.28515625" style="15" customWidth="1"/>
    <col min="6" max="10" width="20.28515625" style="14" customWidth="1"/>
  </cols>
  <sheetData>
    <row r="1" spans="1:10" s="8" customFormat="1" ht="51" x14ac:dyDescent="0.2">
      <c r="A1" s="16" t="s">
        <v>7</v>
      </c>
      <c r="B1" s="17" t="s">
        <v>8</v>
      </c>
      <c r="C1" s="16" t="s">
        <v>32</v>
      </c>
      <c r="D1" s="17" t="s">
        <v>33</v>
      </c>
      <c r="E1" s="18" t="s">
        <v>34</v>
      </c>
      <c r="F1" s="32" t="str">
        <f>C1</f>
        <v>ONS deaths by date of registration – registered by 10 July</v>
      </c>
      <c r="G1" s="32" t="s">
        <v>17</v>
      </c>
      <c r="H1" s="32" t="s">
        <v>15</v>
      </c>
      <c r="I1" s="33" t="str">
        <f>E1</f>
        <v>ONS deaths by actual date of death – registered by 18 July</v>
      </c>
      <c r="J1" s="33" t="s">
        <v>18</v>
      </c>
    </row>
    <row r="2" spans="1:10" x14ac:dyDescent="0.25">
      <c r="A2" s="19">
        <v>43895</v>
      </c>
      <c r="B2" s="20">
        <v>1</v>
      </c>
      <c r="C2" s="21">
        <v>0</v>
      </c>
      <c r="D2" s="22">
        <v>4</v>
      </c>
      <c r="E2" s="23">
        <v>4</v>
      </c>
      <c r="F2" s="34">
        <v>0</v>
      </c>
      <c r="G2" s="75"/>
      <c r="H2" s="75"/>
      <c r="I2" s="34">
        <f>E2</f>
        <v>4</v>
      </c>
      <c r="J2" s="75"/>
    </row>
    <row r="3" spans="1:10" x14ac:dyDescent="0.25">
      <c r="A3" s="19">
        <v>43896</v>
      </c>
      <c r="B3" s="22">
        <v>2</v>
      </c>
      <c r="C3" s="21">
        <v>0</v>
      </c>
      <c r="D3" s="22">
        <v>6</v>
      </c>
      <c r="E3" s="23">
        <v>6</v>
      </c>
      <c r="F3" s="34">
        <f t="shared" ref="F3:F34" si="0">C3-C2</f>
        <v>0</v>
      </c>
      <c r="G3" s="75"/>
      <c r="H3" s="75"/>
      <c r="I3" s="34">
        <f t="shared" ref="I3:I34" si="1">E3-E2</f>
        <v>2</v>
      </c>
      <c r="J3" s="75"/>
    </row>
    <row r="4" spans="1:10" x14ac:dyDescent="0.25">
      <c r="A4" s="19">
        <v>43897</v>
      </c>
      <c r="B4" s="22">
        <v>2</v>
      </c>
      <c r="C4" s="21">
        <v>0</v>
      </c>
      <c r="D4" s="22">
        <v>6</v>
      </c>
      <c r="E4" s="23">
        <v>6</v>
      </c>
      <c r="F4" s="34">
        <f t="shared" si="0"/>
        <v>0</v>
      </c>
      <c r="G4" s="75"/>
      <c r="H4" s="75"/>
      <c r="I4" s="34">
        <f t="shared" si="1"/>
        <v>0</v>
      </c>
      <c r="J4" s="75"/>
    </row>
    <row r="5" spans="1:10" x14ac:dyDescent="0.25">
      <c r="A5" s="19">
        <v>43898</v>
      </c>
      <c r="B5" s="22">
        <v>3</v>
      </c>
      <c r="C5" s="21">
        <v>0</v>
      </c>
      <c r="D5" s="22">
        <v>8</v>
      </c>
      <c r="E5" s="23">
        <v>8</v>
      </c>
      <c r="F5" s="34">
        <f t="shared" si="0"/>
        <v>0</v>
      </c>
      <c r="G5" s="34">
        <f>AVERAGE(F2:F8)</f>
        <v>0.42857142857142855</v>
      </c>
      <c r="H5" s="75"/>
      <c r="I5" s="34">
        <f t="shared" si="1"/>
        <v>2</v>
      </c>
      <c r="J5" s="34">
        <f>AVERAGE(I2:I8)</f>
        <v>3.2857142857142856</v>
      </c>
    </row>
    <row r="6" spans="1:10" x14ac:dyDescent="0.25">
      <c r="A6" s="19">
        <v>43899</v>
      </c>
      <c r="B6" s="22">
        <v>7</v>
      </c>
      <c r="C6" s="24">
        <v>1</v>
      </c>
      <c r="D6" s="22">
        <v>13</v>
      </c>
      <c r="E6" s="23">
        <v>13</v>
      </c>
      <c r="F6" s="35">
        <f t="shared" si="0"/>
        <v>1</v>
      </c>
      <c r="G6" s="35">
        <f>AVERAGE(F3:F9)</f>
        <v>0.42857142857142855</v>
      </c>
      <c r="H6" s="75"/>
      <c r="I6" s="35">
        <f t="shared" si="1"/>
        <v>5</v>
      </c>
      <c r="J6" s="35">
        <f>AVERAGE(I3:I9)</f>
        <v>4.2857142857142856</v>
      </c>
    </row>
    <row r="7" spans="1:10" x14ac:dyDescent="0.25">
      <c r="A7" s="19">
        <v>43900</v>
      </c>
      <c r="B7" s="22">
        <v>7</v>
      </c>
      <c r="C7" s="24">
        <v>2</v>
      </c>
      <c r="D7" s="22">
        <v>16</v>
      </c>
      <c r="E7" s="23">
        <v>16</v>
      </c>
      <c r="F7" s="35">
        <f t="shared" si="0"/>
        <v>1</v>
      </c>
      <c r="G7" s="35">
        <f t="shared" ref="G7:G70" si="2">AVERAGE(F4:F10)</f>
        <v>0.7142857142857143</v>
      </c>
      <c r="H7" s="75"/>
      <c r="I7" s="35">
        <f t="shared" si="1"/>
        <v>3</v>
      </c>
      <c r="J7" s="35">
        <f t="shared" ref="J7:J70" si="3">AVERAGE(I4:I10)</f>
        <v>6.2857142857142856</v>
      </c>
    </row>
    <row r="8" spans="1:10" x14ac:dyDescent="0.25">
      <c r="A8" s="19">
        <v>43901</v>
      </c>
      <c r="B8" s="22">
        <v>9</v>
      </c>
      <c r="C8" s="24">
        <v>3</v>
      </c>
      <c r="D8" s="22">
        <v>23</v>
      </c>
      <c r="E8" s="23">
        <v>23</v>
      </c>
      <c r="F8" s="35">
        <f t="shared" si="0"/>
        <v>1</v>
      </c>
      <c r="G8" s="35">
        <f t="shared" si="2"/>
        <v>0.7142857142857143</v>
      </c>
      <c r="H8" s="75"/>
      <c r="I8" s="35">
        <f t="shared" si="1"/>
        <v>7</v>
      </c>
      <c r="J8" s="35">
        <f t="shared" si="3"/>
        <v>9</v>
      </c>
    </row>
    <row r="9" spans="1:10" x14ac:dyDescent="0.25">
      <c r="A9" s="19">
        <v>43902</v>
      </c>
      <c r="B9" s="22">
        <v>10</v>
      </c>
      <c r="C9" s="24">
        <v>3</v>
      </c>
      <c r="D9" s="22">
        <v>34</v>
      </c>
      <c r="E9" s="23">
        <v>34</v>
      </c>
      <c r="F9" s="35">
        <f t="shared" si="0"/>
        <v>0</v>
      </c>
      <c r="G9" s="35">
        <f t="shared" si="2"/>
        <v>0.7142857142857143</v>
      </c>
      <c r="H9" s="75"/>
      <c r="I9" s="35">
        <f t="shared" si="1"/>
        <v>11</v>
      </c>
      <c r="J9" s="35">
        <f t="shared" si="3"/>
        <v>13</v>
      </c>
    </row>
    <row r="10" spans="1:10" x14ac:dyDescent="0.25">
      <c r="A10" s="19">
        <v>43903</v>
      </c>
      <c r="B10" s="22">
        <v>28</v>
      </c>
      <c r="C10" s="24">
        <v>5</v>
      </c>
      <c r="D10" s="22">
        <v>50</v>
      </c>
      <c r="E10" s="23">
        <v>50</v>
      </c>
      <c r="F10" s="35">
        <f t="shared" si="0"/>
        <v>2</v>
      </c>
      <c r="G10" s="35">
        <f t="shared" si="2"/>
        <v>2.1428571428571428</v>
      </c>
      <c r="H10" s="75"/>
      <c r="I10" s="35">
        <f t="shared" si="1"/>
        <v>16</v>
      </c>
      <c r="J10" s="35">
        <f t="shared" si="3"/>
        <v>19</v>
      </c>
    </row>
    <row r="11" spans="1:10" x14ac:dyDescent="0.25">
      <c r="A11" s="19">
        <v>43904</v>
      </c>
      <c r="B11" s="22">
        <v>42</v>
      </c>
      <c r="C11" s="24">
        <v>5</v>
      </c>
      <c r="D11" s="22">
        <v>69</v>
      </c>
      <c r="E11" s="23">
        <v>69</v>
      </c>
      <c r="F11" s="35">
        <f t="shared" si="0"/>
        <v>0</v>
      </c>
      <c r="G11" s="35">
        <f t="shared" si="2"/>
        <v>4</v>
      </c>
      <c r="H11" s="75"/>
      <c r="I11" s="35">
        <f t="shared" si="1"/>
        <v>19</v>
      </c>
      <c r="J11" s="35">
        <f t="shared" si="3"/>
        <v>26.285714285714285</v>
      </c>
    </row>
    <row r="12" spans="1:10" x14ac:dyDescent="0.25">
      <c r="A12" s="19">
        <v>43905</v>
      </c>
      <c r="B12" s="22">
        <v>64</v>
      </c>
      <c r="C12" s="24">
        <v>5</v>
      </c>
      <c r="D12" s="22">
        <v>99</v>
      </c>
      <c r="E12" s="23">
        <v>99</v>
      </c>
      <c r="F12" s="35">
        <f t="shared" si="0"/>
        <v>0</v>
      </c>
      <c r="G12" s="35">
        <f t="shared" si="2"/>
        <v>6.7142857142857144</v>
      </c>
      <c r="H12" s="75"/>
      <c r="I12" s="35">
        <f t="shared" si="1"/>
        <v>30</v>
      </c>
      <c r="J12" s="35">
        <f t="shared" si="3"/>
        <v>34.857142857142854</v>
      </c>
    </row>
    <row r="13" spans="1:10" x14ac:dyDescent="0.25">
      <c r="A13" s="19">
        <v>43906</v>
      </c>
      <c r="B13" s="22">
        <v>80</v>
      </c>
      <c r="C13" s="24">
        <v>16</v>
      </c>
      <c r="D13" s="22">
        <v>146</v>
      </c>
      <c r="E13" s="23">
        <v>146</v>
      </c>
      <c r="F13" s="35">
        <f t="shared" si="0"/>
        <v>11</v>
      </c>
      <c r="G13" s="35">
        <f t="shared" si="2"/>
        <v>10.714285714285714</v>
      </c>
      <c r="H13" s="75"/>
      <c r="I13" s="35">
        <f t="shared" si="1"/>
        <v>47</v>
      </c>
      <c r="J13" s="35">
        <f t="shared" si="3"/>
        <v>43.857142857142854</v>
      </c>
    </row>
    <row r="14" spans="1:10" x14ac:dyDescent="0.25">
      <c r="A14" s="19">
        <v>43907</v>
      </c>
      <c r="B14" s="22">
        <v>113</v>
      </c>
      <c r="C14" s="24">
        <v>30</v>
      </c>
      <c r="D14" s="22">
        <v>200</v>
      </c>
      <c r="E14" s="23">
        <v>200</v>
      </c>
      <c r="F14" s="35">
        <f t="shared" si="0"/>
        <v>14</v>
      </c>
      <c r="G14" s="35">
        <f t="shared" si="2"/>
        <v>15.285714285714286</v>
      </c>
      <c r="H14" s="75"/>
      <c r="I14" s="35">
        <f t="shared" si="1"/>
        <v>54</v>
      </c>
      <c r="J14" s="35">
        <f t="shared" si="3"/>
        <v>57.285714285714285</v>
      </c>
    </row>
    <row r="15" spans="1:10" x14ac:dyDescent="0.25">
      <c r="A15" s="19">
        <v>43908</v>
      </c>
      <c r="B15" s="22">
        <v>155</v>
      </c>
      <c r="C15" s="24">
        <v>50</v>
      </c>
      <c r="D15" s="22">
        <v>267</v>
      </c>
      <c r="E15" s="23">
        <v>267</v>
      </c>
      <c r="F15" s="35">
        <f t="shared" si="0"/>
        <v>20</v>
      </c>
      <c r="G15" s="35">
        <f t="shared" si="2"/>
        <v>15.285714285714286</v>
      </c>
      <c r="H15" s="75"/>
      <c r="I15" s="35">
        <f t="shared" si="1"/>
        <v>67</v>
      </c>
      <c r="J15" s="35">
        <f t="shared" si="3"/>
        <v>73.428571428571431</v>
      </c>
    </row>
    <row r="16" spans="1:10" x14ac:dyDescent="0.25">
      <c r="A16" s="25">
        <v>43909</v>
      </c>
      <c r="B16" s="22">
        <v>187</v>
      </c>
      <c r="C16" s="24">
        <v>78</v>
      </c>
      <c r="D16" s="22">
        <v>341</v>
      </c>
      <c r="E16" s="23">
        <v>341</v>
      </c>
      <c r="F16" s="35">
        <f t="shared" si="0"/>
        <v>28</v>
      </c>
      <c r="G16" s="35">
        <f t="shared" si="2"/>
        <v>15.285714285714286</v>
      </c>
      <c r="H16" s="75"/>
      <c r="I16" s="35">
        <f t="shared" si="1"/>
        <v>74</v>
      </c>
      <c r="J16" s="35">
        <f t="shared" si="3"/>
        <v>94.142857142857139</v>
      </c>
    </row>
    <row r="17" spans="1:10" x14ac:dyDescent="0.25">
      <c r="A17" s="25">
        <v>43910</v>
      </c>
      <c r="B17" s="22">
        <v>243</v>
      </c>
      <c r="C17" s="24">
        <v>112</v>
      </c>
      <c r="D17" s="22">
        <v>451</v>
      </c>
      <c r="E17" s="23">
        <v>451</v>
      </c>
      <c r="F17" s="35">
        <f t="shared" si="0"/>
        <v>34</v>
      </c>
      <c r="G17" s="35">
        <f t="shared" si="2"/>
        <v>21.857142857142858</v>
      </c>
      <c r="H17" s="75"/>
      <c r="I17" s="35">
        <f t="shared" si="1"/>
        <v>110</v>
      </c>
      <c r="J17" s="35">
        <f t="shared" si="3"/>
        <v>115.42857142857143</v>
      </c>
    </row>
    <row r="18" spans="1:10" x14ac:dyDescent="0.25">
      <c r="A18" s="25">
        <v>43911</v>
      </c>
      <c r="B18" s="22">
        <v>276</v>
      </c>
      <c r="C18" s="24">
        <v>112</v>
      </c>
      <c r="D18" s="22">
        <v>583</v>
      </c>
      <c r="E18" s="23">
        <v>583</v>
      </c>
      <c r="F18" s="35">
        <f t="shared" si="0"/>
        <v>0</v>
      </c>
      <c r="G18" s="35">
        <f t="shared" si="2"/>
        <v>29.714285714285715</v>
      </c>
      <c r="H18" s="75"/>
      <c r="I18" s="35">
        <f t="shared" si="1"/>
        <v>132</v>
      </c>
      <c r="J18" s="35">
        <f t="shared" si="3"/>
        <v>142.85714285714286</v>
      </c>
    </row>
    <row r="19" spans="1:10" x14ac:dyDescent="0.25">
      <c r="A19" s="25">
        <v>43912</v>
      </c>
      <c r="B19" s="22">
        <v>347</v>
      </c>
      <c r="C19" s="24">
        <v>112</v>
      </c>
      <c r="D19" s="22">
        <v>758</v>
      </c>
      <c r="E19" s="23">
        <v>758</v>
      </c>
      <c r="F19" s="35">
        <f t="shared" si="0"/>
        <v>0</v>
      </c>
      <c r="G19" s="35">
        <f t="shared" si="2"/>
        <v>44.857142857142854</v>
      </c>
      <c r="H19" s="75"/>
      <c r="I19" s="35">
        <f t="shared" si="1"/>
        <v>175</v>
      </c>
      <c r="J19" s="35">
        <f t="shared" si="3"/>
        <v>177.28571428571428</v>
      </c>
    </row>
    <row r="20" spans="1:10" x14ac:dyDescent="0.25">
      <c r="A20" s="25">
        <v>43913</v>
      </c>
      <c r="B20" s="22">
        <v>491</v>
      </c>
      <c r="C20" s="24">
        <v>169</v>
      </c>
      <c r="D20" s="22">
        <v>954</v>
      </c>
      <c r="E20" s="23">
        <v>954</v>
      </c>
      <c r="F20" s="35">
        <f t="shared" si="0"/>
        <v>57</v>
      </c>
      <c r="G20" s="35">
        <f t="shared" si="2"/>
        <v>56.142857142857146</v>
      </c>
      <c r="H20" s="75"/>
      <c r="I20" s="35">
        <f t="shared" si="1"/>
        <v>196</v>
      </c>
      <c r="J20" s="35">
        <f t="shared" si="3"/>
        <v>221.57142857142858</v>
      </c>
    </row>
    <row r="21" spans="1:10" x14ac:dyDescent="0.25">
      <c r="A21" s="25">
        <v>43914</v>
      </c>
      <c r="B21" s="22">
        <v>674</v>
      </c>
      <c r="C21" s="24">
        <v>238</v>
      </c>
      <c r="D21" s="22">
        <v>1200</v>
      </c>
      <c r="E21" s="23">
        <v>1200</v>
      </c>
      <c r="F21" s="35">
        <f t="shared" si="0"/>
        <v>69</v>
      </c>
      <c r="G21" s="35">
        <f t="shared" si="2"/>
        <v>79</v>
      </c>
      <c r="H21" s="75"/>
      <c r="I21" s="35">
        <f t="shared" si="1"/>
        <v>246</v>
      </c>
      <c r="J21" s="35">
        <f t="shared" si="3"/>
        <v>267.28571428571428</v>
      </c>
    </row>
    <row r="22" spans="1:10" x14ac:dyDescent="0.25">
      <c r="A22" s="25">
        <v>43915</v>
      </c>
      <c r="B22" s="22">
        <v>849</v>
      </c>
      <c r="C22" s="24">
        <v>364</v>
      </c>
      <c r="D22" s="22">
        <v>1508</v>
      </c>
      <c r="E22" s="23">
        <v>1508</v>
      </c>
      <c r="F22" s="35">
        <f t="shared" si="0"/>
        <v>126</v>
      </c>
      <c r="G22" s="35">
        <f t="shared" si="2"/>
        <v>81.857142857142861</v>
      </c>
      <c r="H22" s="75"/>
      <c r="I22" s="35">
        <f t="shared" si="1"/>
        <v>308</v>
      </c>
      <c r="J22" s="35">
        <f t="shared" si="3"/>
        <v>315.57142857142856</v>
      </c>
    </row>
    <row r="23" spans="1:10" x14ac:dyDescent="0.25">
      <c r="A23" s="25">
        <v>43916</v>
      </c>
      <c r="B23" s="22">
        <v>1127</v>
      </c>
      <c r="C23" s="24">
        <v>471</v>
      </c>
      <c r="D23" s="22">
        <v>1892</v>
      </c>
      <c r="E23" s="23">
        <v>1892</v>
      </c>
      <c r="F23" s="35">
        <f t="shared" si="0"/>
        <v>107</v>
      </c>
      <c r="G23" s="35">
        <f t="shared" si="2"/>
        <v>82.571428571428569</v>
      </c>
      <c r="H23" s="75"/>
      <c r="I23" s="35">
        <f t="shared" si="1"/>
        <v>384</v>
      </c>
      <c r="J23" s="35">
        <f t="shared" si="3"/>
        <v>369.57142857142856</v>
      </c>
    </row>
    <row r="24" spans="1:10" x14ac:dyDescent="0.25">
      <c r="A24" s="25">
        <v>43917</v>
      </c>
      <c r="B24" s="22">
        <v>1410</v>
      </c>
      <c r="C24" s="24">
        <v>665</v>
      </c>
      <c r="D24" s="22">
        <v>2322</v>
      </c>
      <c r="E24" s="23">
        <v>2322</v>
      </c>
      <c r="F24" s="35">
        <f t="shared" si="0"/>
        <v>194</v>
      </c>
      <c r="G24" s="35">
        <f t="shared" si="2"/>
        <v>140.71428571428572</v>
      </c>
      <c r="H24" s="75"/>
      <c r="I24" s="35">
        <f t="shared" si="1"/>
        <v>430</v>
      </c>
      <c r="J24" s="35">
        <f t="shared" si="3"/>
        <v>434</v>
      </c>
    </row>
    <row r="25" spans="1:10" x14ac:dyDescent="0.25">
      <c r="A25" s="25">
        <v>43918</v>
      </c>
      <c r="B25" s="22">
        <v>1615</v>
      </c>
      <c r="C25" s="24">
        <v>685</v>
      </c>
      <c r="D25" s="22">
        <v>2792</v>
      </c>
      <c r="E25" s="23">
        <v>2792</v>
      </c>
      <c r="F25" s="35">
        <f t="shared" si="0"/>
        <v>20</v>
      </c>
      <c r="G25" s="35">
        <f t="shared" si="2"/>
        <v>213.71428571428572</v>
      </c>
      <c r="H25" s="75"/>
      <c r="I25" s="35">
        <f t="shared" si="1"/>
        <v>470</v>
      </c>
      <c r="J25" s="35">
        <f t="shared" si="3"/>
        <v>507.85714285714283</v>
      </c>
    </row>
    <row r="26" spans="1:10" x14ac:dyDescent="0.25">
      <c r="A26" s="25">
        <v>43919</v>
      </c>
      <c r="B26" s="22">
        <v>1982</v>
      </c>
      <c r="C26" s="24">
        <v>690</v>
      </c>
      <c r="D26" s="22">
        <v>3345</v>
      </c>
      <c r="E26" s="23">
        <v>3345</v>
      </c>
      <c r="F26" s="35">
        <f t="shared" si="0"/>
        <v>5</v>
      </c>
      <c r="G26" s="35">
        <f t="shared" si="2"/>
        <v>297</v>
      </c>
      <c r="H26" s="75"/>
      <c r="I26" s="35">
        <f t="shared" si="1"/>
        <v>553</v>
      </c>
      <c r="J26" s="35">
        <f t="shared" si="3"/>
        <v>584.42857142857144</v>
      </c>
    </row>
    <row r="27" spans="1:10" x14ac:dyDescent="0.25">
      <c r="A27" s="25">
        <v>43920</v>
      </c>
      <c r="B27" s="22">
        <v>2357</v>
      </c>
      <c r="C27" s="24">
        <v>1154</v>
      </c>
      <c r="D27" s="22">
        <v>3992</v>
      </c>
      <c r="E27" s="23">
        <v>3992</v>
      </c>
      <c r="F27" s="35">
        <f t="shared" si="0"/>
        <v>464</v>
      </c>
      <c r="G27" s="35">
        <f t="shared" si="2"/>
        <v>399.14285714285717</v>
      </c>
      <c r="H27" s="75"/>
      <c r="I27" s="35">
        <f t="shared" si="1"/>
        <v>647</v>
      </c>
      <c r="J27" s="35">
        <f t="shared" si="3"/>
        <v>662.14285714285711</v>
      </c>
    </row>
    <row r="28" spans="1:10" x14ac:dyDescent="0.25">
      <c r="A28" s="25">
        <v>43921</v>
      </c>
      <c r="B28" s="22">
        <v>2999</v>
      </c>
      <c r="C28" s="24">
        <v>1734</v>
      </c>
      <c r="D28" s="22">
        <v>4755</v>
      </c>
      <c r="E28" s="23">
        <v>4755</v>
      </c>
      <c r="F28" s="35">
        <f t="shared" si="0"/>
        <v>580</v>
      </c>
      <c r="G28" s="35">
        <f t="shared" si="2"/>
        <v>500.71428571428572</v>
      </c>
      <c r="H28" s="75"/>
      <c r="I28" s="35">
        <f t="shared" si="1"/>
        <v>763</v>
      </c>
      <c r="J28" s="35">
        <f t="shared" si="3"/>
        <v>738.85714285714289</v>
      </c>
    </row>
    <row r="29" spans="1:10" x14ac:dyDescent="0.25">
      <c r="A29" s="25">
        <v>43922</v>
      </c>
      <c r="B29" s="22">
        <v>3621</v>
      </c>
      <c r="C29" s="24">
        <v>2443</v>
      </c>
      <c r="D29" s="22">
        <v>5599</v>
      </c>
      <c r="E29" s="23">
        <v>5599</v>
      </c>
      <c r="F29" s="35">
        <f t="shared" si="0"/>
        <v>709</v>
      </c>
      <c r="G29" s="35">
        <f t="shared" si="2"/>
        <v>513</v>
      </c>
      <c r="H29" s="75"/>
      <c r="I29" s="35">
        <f t="shared" si="1"/>
        <v>844</v>
      </c>
      <c r="J29" s="35">
        <f t="shared" si="3"/>
        <v>824.42857142857144</v>
      </c>
    </row>
    <row r="30" spans="1:10" x14ac:dyDescent="0.25">
      <c r="A30" s="25">
        <v>43923</v>
      </c>
      <c r="B30" s="22">
        <v>4300</v>
      </c>
      <c r="C30" s="24">
        <v>3265</v>
      </c>
      <c r="D30" s="22">
        <v>6527</v>
      </c>
      <c r="E30" s="23">
        <v>6527</v>
      </c>
      <c r="F30" s="35">
        <f t="shared" si="0"/>
        <v>822</v>
      </c>
      <c r="G30" s="35">
        <f t="shared" si="2"/>
        <v>515.42857142857144</v>
      </c>
      <c r="H30" s="75"/>
      <c r="I30" s="35">
        <f t="shared" si="1"/>
        <v>928</v>
      </c>
      <c r="J30" s="35">
        <f t="shared" si="3"/>
        <v>904.28571428571433</v>
      </c>
    </row>
    <row r="31" spans="1:10" x14ac:dyDescent="0.25">
      <c r="A31" s="25">
        <v>43924</v>
      </c>
      <c r="B31" s="22">
        <v>5002</v>
      </c>
      <c r="C31" s="24">
        <v>4170</v>
      </c>
      <c r="D31" s="22">
        <v>7494</v>
      </c>
      <c r="E31" s="23">
        <v>7494</v>
      </c>
      <c r="F31" s="35">
        <f t="shared" si="0"/>
        <v>905</v>
      </c>
      <c r="G31" s="35">
        <f t="shared" si="2"/>
        <v>611</v>
      </c>
      <c r="H31" s="75"/>
      <c r="I31" s="35">
        <f t="shared" si="1"/>
        <v>967</v>
      </c>
      <c r="J31" s="35">
        <f t="shared" si="3"/>
        <v>963.71428571428567</v>
      </c>
    </row>
    <row r="32" spans="1:10" x14ac:dyDescent="0.25">
      <c r="A32" s="25">
        <v>43925</v>
      </c>
      <c r="B32" s="22">
        <v>5592</v>
      </c>
      <c r="C32" s="24">
        <v>4276</v>
      </c>
      <c r="D32" s="22">
        <v>8563</v>
      </c>
      <c r="E32" s="23">
        <v>8563</v>
      </c>
      <c r="F32" s="35">
        <f t="shared" si="0"/>
        <v>106</v>
      </c>
      <c r="G32" s="35">
        <f t="shared" si="2"/>
        <v>724.71428571428567</v>
      </c>
      <c r="H32" s="75"/>
      <c r="I32" s="35">
        <f t="shared" si="1"/>
        <v>1069</v>
      </c>
      <c r="J32" s="35">
        <f t="shared" si="3"/>
        <v>1024.7142857142858</v>
      </c>
    </row>
    <row r="33" spans="1:10" x14ac:dyDescent="0.25">
      <c r="A33" s="25">
        <v>43926</v>
      </c>
      <c r="B33" s="22">
        <v>6151</v>
      </c>
      <c r="C33" s="24">
        <v>4298</v>
      </c>
      <c r="D33" s="22">
        <v>9675</v>
      </c>
      <c r="E33" s="23">
        <v>9675</v>
      </c>
      <c r="F33" s="35">
        <f t="shared" si="0"/>
        <v>22</v>
      </c>
      <c r="G33" s="35">
        <f t="shared" si="2"/>
        <v>832.14285714285711</v>
      </c>
      <c r="H33" s="75"/>
      <c r="I33" s="35">
        <f t="shared" si="1"/>
        <v>1112</v>
      </c>
      <c r="J33" s="35">
        <f t="shared" si="3"/>
        <v>1096.5714285714287</v>
      </c>
    </row>
    <row r="34" spans="1:10" x14ac:dyDescent="0.25">
      <c r="A34" s="25">
        <v>43927</v>
      </c>
      <c r="B34" s="22">
        <v>7180</v>
      </c>
      <c r="C34" s="24">
        <v>5431</v>
      </c>
      <c r="D34" s="22">
        <v>10738</v>
      </c>
      <c r="E34" s="23">
        <v>10738</v>
      </c>
      <c r="F34" s="35">
        <f t="shared" si="0"/>
        <v>1133</v>
      </c>
      <c r="G34" s="35">
        <f t="shared" si="2"/>
        <v>933.14285714285711</v>
      </c>
      <c r="H34" s="35">
        <f t="shared" ref="H34:H69" si="4">G34</f>
        <v>933.14285714285711</v>
      </c>
      <c r="I34" s="35">
        <f t="shared" si="1"/>
        <v>1063</v>
      </c>
      <c r="J34" s="35">
        <f t="shared" si="3"/>
        <v>1139.4285714285713</v>
      </c>
    </row>
    <row r="35" spans="1:10" x14ac:dyDescent="0.25">
      <c r="A35" s="25">
        <v>43928</v>
      </c>
      <c r="B35" s="22">
        <v>8137</v>
      </c>
      <c r="C35" s="24">
        <v>6807</v>
      </c>
      <c r="D35" s="22">
        <v>11928</v>
      </c>
      <c r="E35" s="23">
        <v>11928</v>
      </c>
      <c r="F35" s="35">
        <f t="shared" ref="F35:F66" si="5">C35-C34</f>
        <v>1376</v>
      </c>
      <c r="G35" s="35">
        <f t="shared" si="2"/>
        <v>891.85714285714289</v>
      </c>
      <c r="H35" s="35">
        <f t="shared" si="4"/>
        <v>891.85714285714289</v>
      </c>
      <c r="I35" s="35">
        <f t="shared" ref="I35:I66" si="6">E35-E34</f>
        <v>1190</v>
      </c>
      <c r="J35" s="35">
        <f t="shared" si="3"/>
        <v>1173.4285714285713</v>
      </c>
    </row>
    <row r="36" spans="1:10" x14ac:dyDescent="0.25">
      <c r="A36" s="25">
        <v>43929</v>
      </c>
      <c r="B36" s="22">
        <v>9172</v>
      </c>
      <c r="C36" s="24">
        <v>8268</v>
      </c>
      <c r="D36" s="22">
        <v>13275</v>
      </c>
      <c r="E36" s="23">
        <v>13275</v>
      </c>
      <c r="F36" s="35">
        <f t="shared" si="5"/>
        <v>1461</v>
      </c>
      <c r="G36" s="35">
        <f t="shared" si="2"/>
        <v>932.71428571428567</v>
      </c>
      <c r="H36" s="35">
        <f t="shared" si="4"/>
        <v>932.71428571428567</v>
      </c>
      <c r="I36" s="35">
        <f t="shared" si="6"/>
        <v>1347</v>
      </c>
      <c r="J36" s="35">
        <f t="shared" si="3"/>
        <v>1199</v>
      </c>
    </row>
    <row r="37" spans="1:10" x14ac:dyDescent="0.25">
      <c r="A37" s="25">
        <v>43930</v>
      </c>
      <c r="B37" s="22">
        <v>10239</v>
      </c>
      <c r="C37" s="24">
        <v>9797</v>
      </c>
      <c r="D37" s="22">
        <v>14502</v>
      </c>
      <c r="E37" s="23">
        <v>14503</v>
      </c>
      <c r="F37" s="35">
        <f t="shared" si="5"/>
        <v>1529</v>
      </c>
      <c r="G37" s="35">
        <f t="shared" si="2"/>
        <v>940.57142857142856</v>
      </c>
      <c r="H37" s="35">
        <f t="shared" si="4"/>
        <v>940.57142857142856</v>
      </c>
      <c r="I37" s="35">
        <f t="shared" si="6"/>
        <v>1228</v>
      </c>
      <c r="J37" s="35">
        <f t="shared" si="3"/>
        <v>1220.8571428571429</v>
      </c>
    </row>
    <row r="38" spans="1:10" x14ac:dyDescent="0.25">
      <c r="A38" s="25">
        <v>43931</v>
      </c>
      <c r="B38" s="22">
        <v>11021</v>
      </c>
      <c r="C38" s="24">
        <v>10413</v>
      </c>
      <c r="D38" s="22">
        <v>15706</v>
      </c>
      <c r="E38" s="23">
        <v>15708</v>
      </c>
      <c r="F38" s="35">
        <f t="shared" si="5"/>
        <v>616</v>
      </c>
      <c r="G38" s="35">
        <f t="shared" si="2"/>
        <v>860.42857142857144</v>
      </c>
      <c r="H38" s="35">
        <f t="shared" si="4"/>
        <v>860.42857142857144</v>
      </c>
      <c r="I38" s="35">
        <f t="shared" si="6"/>
        <v>1205</v>
      </c>
      <c r="J38" s="35">
        <f t="shared" si="3"/>
        <v>1230</v>
      </c>
    </row>
    <row r="39" spans="1:10" x14ac:dyDescent="0.25">
      <c r="A39" s="25">
        <v>43932</v>
      </c>
      <c r="B39" s="22">
        <v>11645</v>
      </c>
      <c r="C39" s="24">
        <v>10805</v>
      </c>
      <c r="D39" s="22">
        <v>16954</v>
      </c>
      <c r="E39" s="23">
        <v>16956</v>
      </c>
      <c r="F39" s="35">
        <f t="shared" si="5"/>
        <v>392</v>
      </c>
      <c r="G39" s="35">
        <f t="shared" si="2"/>
        <v>960.42857142857144</v>
      </c>
      <c r="H39" s="35">
        <f t="shared" si="4"/>
        <v>960.42857142857144</v>
      </c>
      <c r="I39" s="35">
        <f t="shared" si="6"/>
        <v>1248</v>
      </c>
      <c r="J39" s="35">
        <f t="shared" si="3"/>
        <v>1221.8571428571429</v>
      </c>
    </row>
    <row r="40" spans="1:10" x14ac:dyDescent="0.25">
      <c r="A40" s="25">
        <v>43933</v>
      </c>
      <c r="B40" s="22">
        <v>12354</v>
      </c>
      <c r="C40" s="24">
        <v>10882</v>
      </c>
      <c r="D40" s="22">
        <v>18219</v>
      </c>
      <c r="E40" s="23">
        <v>18221</v>
      </c>
      <c r="F40" s="35">
        <f t="shared" si="5"/>
        <v>77</v>
      </c>
      <c r="G40" s="35">
        <f t="shared" si="2"/>
        <v>1047.8571428571429</v>
      </c>
      <c r="H40" s="35">
        <f t="shared" si="4"/>
        <v>1047.8571428571429</v>
      </c>
      <c r="I40" s="35">
        <f t="shared" si="6"/>
        <v>1265</v>
      </c>
      <c r="J40" s="35">
        <f t="shared" si="3"/>
        <v>1194.4285714285713</v>
      </c>
    </row>
    <row r="41" spans="1:10" x14ac:dyDescent="0.25">
      <c r="A41" s="25">
        <v>43934</v>
      </c>
      <c r="B41" s="22">
        <v>13386</v>
      </c>
      <c r="C41" s="24">
        <v>11454</v>
      </c>
      <c r="D41" s="22">
        <v>19346</v>
      </c>
      <c r="E41" s="23">
        <v>19348</v>
      </c>
      <c r="F41" s="35">
        <f t="shared" si="5"/>
        <v>572</v>
      </c>
      <c r="G41" s="35">
        <f t="shared" si="2"/>
        <v>1095</v>
      </c>
      <c r="H41" s="35">
        <f t="shared" si="4"/>
        <v>1095</v>
      </c>
      <c r="I41" s="35">
        <f t="shared" si="6"/>
        <v>1127</v>
      </c>
      <c r="J41" s="35">
        <f t="shared" si="3"/>
        <v>1189.5714285714287</v>
      </c>
    </row>
    <row r="42" spans="1:10" x14ac:dyDescent="0.25">
      <c r="A42" s="25">
        <v>43935</v>
      </c>
      <c r="B42" s="22">
        <v>14178</v>
      </c>
      <c r="C42" s="24">
        <v>13530</v>
      </c>
      <c r="D42" s="22">
        <v>20479</v>
      </c>
      <c r="E42" s="23">
        <v>20481</v>
      </c>
      <c r="F42" s="35">
        <f t="shared" si="5"/>
        <v>2076</v>
      </c>
      <c r="G42" s="35">
        <f t="shared" si="2"/>
        <v>1257.5714285714287</v>
      </c>
      <c r="H42" s="35">
        <f t="shared" si="4"/>
        <v>1257.5714285714287</v>
      </c>
      <c r="I42" s="35">
        <f t="shared" si="6"/>
        <v>1133</v>
      </c>
      <c r="J42" s="35">
        <f t="shared" si="3"/>
        <v>1184.2857142857142</v>
      </c>
    </row>
    <row r="43" spans="1:10" x14ac:dyDescent="0.25">
      <c r="A43" s="25">
        <v>43936</v>
      </c>
      <c r="B43" s="22">
        <v>15117</v>
      </c>
      <c r="C43" s="24">
        <v>15603</v>
      </c>
      <c r="D43" s="22">
        <v>21634</v>
      </c>
      <c r="E43" s="23">
        <v>21636</v>
      </c>
      <c r="F43" s="35">
        <f t="shared" si="5"/>
        <v>2073</v>
      </c>
      <c r="G43" s="35">
        <f t="shared" si="2"/>
        <v>1236.8571428571429</v>
      </c>
      <c r="H43" s="35">
        <f t="shared" si="4"/>
        <v>1236.8571428571429</v>
      </c>
      <c r="I43" s="35">
        <f t="shared" si="6"/>
        <v>1155</v>
      </c>
      <c r="J43" s="35">
        <f t="shared" si="3"/>
        <v>1159.2857142857142</v>
      </c>
    </row>
    <row r="44" spans="1:10" x14ac:dyDescent="0.25">
      <c r="A44" s="25">
        <v>43937</v>
      </c>
      <c r="B44" s="22">
        <v>15955</v>
      </c>
      <c r="C44" s="24">
        <v>17462</v>
      </c>
      <c r="D44" s="22">
        <v>22827</v>
      </c>
      <c r="E44" s="23">
        <v>22830</v>
      </c>
      <c r="F44" s="35">
        <f t="shared" si="5"/>
        <v>1859</v>
      </c>
      <c r="G44" s="35">
        <f t="shared" si="2"/>
        <v>1231.2857142857142</v>
      </c>
      <c r="H44" s="35">
        <f t="shared" si="4"/>
        <v>1231.2857142857142</v>
      </c>
      <c r="I44" s="35">
        <f t="shared" si="6"/>
        <v>1194</v>
      </c>
      <c r="J44" s="35">
        <f t="shared" si="3"/>
        <v>1123.5714285714287</v>
      </c>
    </row>
    <row r="45" spans="1:10" x14ac:dyDescent="0.25">
      <c r="A45" s="25">
        <v>43938</v>
      </c>
      <c r="B45" s="22">
        <v>16994</v>
      </c>
      <c r="C45" s="24">
        <v>19216</v>
      </c>
      <c r="D45" s="22">
        <v>23995</v>
      </c>
      <c r="E45" s="23">
        <v>23998</v>
      </c>
      <c r="F45" s="35">
        <f t="shared" si="5"/>
        <v>1754</v>
      </c>
      <c r="G45" s="35">
        <f t="shared" si="2"/>
        <v>1402.5714285714287</v>
      </c>
      <c r="H45" s="35">
        <f t="shared" si="4"/>
        <v>1402.5714285714287</v>
      </c>
      <c r="I45" s="35">
        <f t="shared" si="6"/>
        <v>1168</v>
      </c>
      <c r="J45" s="35">
        <f t="shared" si="3"/>
        <v>1110.1428571428571</v>
      </c>
    </row>
    <row r="46" spans="1:10" x14ac:dyDescent="0.25">
      <c r="A46" s="25">
        <v>43939</v>
      </c>
      <c r="B46" s="22">
        <v>17419</v>
      </c>
      <c r="C46" s="24">
        <v>19463</v>
      </c>
      <c r="D46" s="26">
        <v>25068</v>
      </c>
      <c r="E46" s="23">
        <v>25071</v>
      </c>
      <c r="F46" s="35">
        <f t="shared" si="5"/>
        <v>247</v>
      </c>
      <c r="G46" s="35">
        <f t="shared" si="2"/>
        <v>1378.1428571428571</v>
      </c>
      <c r="H46" s="35">
        <f t="shared" si="4"/>
        <v>1378.1428571428571</v>
      </c>
      <c r="I46" s="35">
        <f t="shared" si="6"/>
        <v>1073</v>
      </c>
      <c r="J46" s="35">
        <f t="shared" si="3"/>
        <v>1086</v>
      </c>
    </row>
    <row r="47" spans="1:10" x14ac:dyDescent="0.25">
      <c r="A47" s="25">
        <v>43940</v>
      </c>
      <c r="B47" s="22">
        <v>17967</v>
      </c>
      <c r="C47" s="24">
        <v>19501</v>
      </c>
      <c r="D47" s="26">
        <v>26083</v>
      </c>
      <c r="E47" s="23">
        <v>26086</v>
      </c>
      <c r="F47" s="35">
        <f t="shared" si="5"/>
        <v>38</v>
      </c>
      <c r="G47" s="35">
        <f t="shared" si="2"/>
        <v>1315.2857142857142</v>
      </c>
      <c r="H47" s="35">
        <f t="shared" si="4"/>
        <v>1315.2857142857142</v>
      </c>
      <c r="I47" s="35">
        <f t="shared" si="6"/>
        <v>1015</v>
      </c>
      <c r="J47" s="35">
        <f t="shared" si="3"/>
        <v>1061.2857142857142</v>
      </c>
    </row>
    <row r="48" spans="1:10" x14ac:dyDescent="0.25">
      <c r="A48" s="25">
        <v>43941</v>
      </c>
      <c r="B48" s="22">
        <v>19115</v>
      </c>
      <c r="C48" s="24">
        <v>21272</v>
      </c>
      <c r="D48" s="26">
        <v>27116</v>
      </c>
      <c r="E48" s="23">
        <v>27119</v>
      </c>
      <c r="F48" s="35">
        <f t="shared" si="5"/>
        <v>1771</v>
      </c>
      <c r="G48" s="35">
        <f t="shared" si="2"/>
        <v>1256.2857142857142</v>
      </c>
      <c r="H48" s="35">
        <f t="shared" si="4"/>
        <v>1256.2857142857142</v>
      </c>
      <c r="I48" s="35">
        <f t="shared" si="6"/>
        <v>1033</v>
      </c>
      <c r="J48" s="35">
        <f t="shared" si="3"/>
        <v>1024.7142857142858</v>
      </c>
    </row>
    <row r="49" spans="1:10" x14ac:dyDescent="0.25">
      <c r="A49" s="25">
        <v>43942</v>
      </c>
      <c r="B49" s="22">
        <v>19869</v>
      </c>
      <c r="C49" s="24">
        <v>23177</v>
      </c>
      <c r="D49" s="26">
        <v>28080</v>
      </c>
      <c r="E49" s="23">
        <v>28083</v>
      </c>
      <c r="F49" s="35">
        <f t="shared" si="5"/>
        <v>1905</v>
      </c>
      <c r="G49" s="35">
        <f t="shared" si="2"/>
        <v>1185.1428571428571</v>
      </c>
      <c r="H49" s="35">
        <f t="shared" si="4"/>
        <v>1185.1428571428571</v>
      </c>
      <c r="I49" s="35">
        <f t="shared" si="6"/>
        <v>964</v>
      </c>
      <c r="J49" s="35">
        <f t="shared" si="3"/>
        <v>987.85714285714289</v>
      </c>
    </row>
    <row r="50" spans="1:10" x14ac:dyDescent="0.25">
      <c r="A50" s="25">
        <v>43943</v>
      </c>
      <c r="B50" s="22">
        <v>20489</v>
      </c>
      <c r="C50" s="24">
        <v>24810</v>
      </c>
      <c r="D50" s="26">
        <v>29062</v>
      </c>
      <c r="E50" s="23">
        <v>29065</v>
      </c>
      <c r="F50" s="35">
        <f t="shared" si="5"/>
        <v>1633</v>
      </c>
      <c r="G50" s="35">
        <f t="shared" si="2"/>
        <v>1164.5714285714287</v>
      </c>
      <c r="H50" s="75"/>
      <c r="I50" s="35">
        <f t="shared" si="6"/>
        <v>982</v>
      </c>
      <c r="J50" s="35">
        <f t="shared" si="3"/>
        <v>950.42857142857144</v>
      </c>
    </row>
    <row r="51" spans="1:10" x14ac:dyDescent="0.25">
      <c r="A51" s="25">
        <v>43944</v>
      </c>
      <c r="B51" s="22">
        <v>21424</v>
      </c>
      <c r="C51" s="24">
        <v>26256</v>
      </c>
      <c r="D51" s="26">
        <v>30000</v>
      </c>
      <c r="E51" s="23">
        <v>30003</v>
      </c>
      <c r="F51" s="35">
        <f t="shared" si="5"/>
        <v>1446</v>
      </c>
      <c r="G51" s="35">
        <f t="shared" si="2"/>
        <v>1163.2857142857142</v>
      </c>
      <c r="H51" s="75"/>
      <c r="I51" s="35">
        <f t="shared" si="6"/>
        <v>938</v>
      </c>
      <c r="J51" s="35">
        <f t="shared" si="3"/>
        <v>918.28571428571433</v>
      </c>
    </row>
    <row r="52" spans="1:10" x14ac:dyDescent="0.25">
      <c r="A52" s="25">
        <v>43945</v>
      </c>
      <c r="B52" s="22">
        <v>22188</v>
      </c>
      <c r="C52" s="24">
        <v>27512</v>
      </c>
      <c r="D52" s="26">
        <v>30910</v>
      </c>
      <c r="E52" s="23">
        <v>30913</v>
      </c>
      <c r="F52" s="35">
        <f t="shared" si="5"/>
        <v>1256</v>
      </c>
      <c r="G52" s="35">
        <f t="shared" si="2"/>
        <v>1108.1428571428571</v>
      </c>
      <c r="H52" s="75"/>
      <c r="I52" s="35">
        <f t="shared" si="6"/>
        <v>910</v>
      </c>
      <c r="J52" s="35">
        <f t="shared" si="3"/>
        <v>878.14285714285711</v>
      </c>
    </row>
    <row r="53" spans="1:10" x14ac:dyDescent="0.25">
      <c r="A53" s="25">
        <v>43946</v>
      </c>
      <c r="B53" s="22">
        <v>22545</v>
      </c>
      <c r="C53" s="24">
        <v>27615</v>
      </c>
      <c r="D53" s="26">
        <v>31721</v>
      </c>
      <c r="E53" s="23">
        <v>31724</v>
      </c>
      <c r="F53" s="35">
        <f t="shared" si="5"/>
        <v>103</v>
      </c>
      <c r="G53" s="35">
        <f t="shared" si="2"/>
        <v>1041</v>
      </c>
      <c r="H53" s="75"/>
      <c r="I53" s="35">
        <f t="shared" si="6"/>
        <v>811</v>
      </c>
      <c r="J53" s="35">
        <f t="shared" si="3"/>
        <v>844.14285714285711</v>
      </c>
    </row>
    <row r="54" spans="1:10" x14ac:dyDescent="0.25">
      <c r="A54" s="25">
        <v>43947</v>
      </c>
      <c r="B54" s="22">
        <v>22860</v>
      </c>
      <c r="C54" s="24">
        <v>27644</v>
      </c>
      <c r="D54" s="26">
        <v>32511</v>
      </c>
      <c r="E54" s="23">
        <v>32514</v>
      </c>
      <c r="F54" s="35">
        <f t="shared" si="5"/>
        <v>29</v>
      </c>
      <c r="G54" s="35">
        <f t="shared" si="2"/>
        <v>981.57142857142856</v>
      </c>
      <c r="H54" s="75"/>
      <c r="I54" s="35">
        <f t="shared" si="6"/>
        <v>790</v>
      </c>
      <c r="J54" s="35">
        <f t="shared" si="3"/>
        <v>807.71428571428567</v>
      </c>
    </row>
    <row r="55" spans="1:10" x14ac:dyDescent="0.25">
      <c r="A55" s="25">
        <v>43948</v>
      </c>
      <c r="B55" s="22">
        <v>23748</v>
      </c>
      <c r="C55" s="24">
        <v>29029</v>
      </c>
      <c r="D55" s="26">
        <v>33263</v>
      </c>
      <c r="E55" s="23">
        <v>33266</v>
      </c>
      <c r="F55" s="35">
        <f t="shared" si="5"/>
        <v>1385</v>
      </c>
      <c r="G55" s="35">
        <f t="shared" si="2"/>
        <v>916.71428571428567</v>
      </c>
      <c r="H55" s="75"/>
      <c r="I55" s="35">
        <f t="shared" si="6"/>
        <v>752</v>
      </c>
      <c r="J55" s="35">
        <f t="shared" si="3"/>
        <v>772.14285714285711</v>
      </c>
    </row>
    <row r="56" spans="1:10" x14ac:dyDescent="0.25">
      <c r="A56" s="25">
        <v>43949</v>
      </c>
      <c r="B56" s="22">
        <v>24453</v>
      </c>
      <c r="C56" s="24">
        <v>30464</v>
      </c>
      <c r="D56" s="26">
        <v>33989</v>
      </c>
      <c r="E56" s="23">
        <v>33992</v>
      </c>
      <c r="F56" s="35">
        <f t="shared" si="5"/>
        <v>1435</v>
      </c>
      <c r="G56" s="35">
        <f t="shared" si="2"/>
        <v>870.14285714285711</v>
      </c>
      <c r="H56" s="75"/>
      <c r="I56" s="35">
        <f t="shared" si="6"/>
        <v>726</v>
      </c>
      <c r="J56" s="35">
        <f t="shared" si="3"/>
        <v>740.57142857142856</v>
      </c>
    </row>
    <row r="57" spans="1:10" x14ac:dyDescent="0.25">
      <c r="A57" s="25">
        <v>43950</v>
      </c>
      <c r="B57" s="22">
        <v>25035</v>
      </c>
      <c r="C57" s="24">
        <v>31681</v>
      </c>
      <c r="D57" s="26">
        <v>34716</v>
      </c>
      <c r="E57" s="23">
        <v>34719</v>
      </c>
      <c r="F57" s="35">
        <f t="shared" si="5"/>
        <v>1217</v>
      </c>
      <c r="G57" s="35">
        <f t="shared" si="2"/>
        <v>864.42857142857144</v>
      </c>
      <c r="H57" s="75"/>
      <c r="I57" s="35">
        <f t="shared" si="6"/>
        <v>727</v>
      </c>
      <c r="J57" s="35">
        <f t="shared" si="3"/>
        <v>713.28571428571433</v>
      </c>
    </row>
    <row r="58" spans="1:10" x14ac:dyDescent="0.25">
      <c r="A58" s="25">
        <v>43951</v>
      </c>
      <c r="B58" s="22">
        <v>25706</v>
      </c>
      <c r="C58" s="24">
        <v>32673</v>
      </c>
      <c r="D58" s="26">
        <v>35405</v>
      </c>
      <c r="E58" s="23">
        <v>35408</v>
      </c>
      <c r="F58" s="35">
        <f t="shared" si="5"/>
        <v>992</v>
      </c>
      <c r="G58" s="35">
        <f t="shared" si="2"/>
        <v>861.14285714285711</v>
      </c>
      <c r="H58" s="75"/>
      <c r="I58" s="35">
        <f t="shared" si="6"/>
        <v>689</v>
      </c>
      <c r="J58" s="35">
        <f t="shared" si="3"/>
        <v>683.28571428571433</v>
      </c>
    </row>
    <row r="59" spans="1:10" x14ac:dyDescent="0.25">
      <c r="A59" s="25">
        <v>43952</v>
      </c>
      <c r="B59" s="22">
        <v>26269</v>
      </c>
      <c r="C59" s="24">
        <v>33603</v>
      </c>
      <c r="D59" s="26">
        <v>36094</v>
      </c>
      <c r="E59" s="23">
        <v>36097</v>
      </c>
      <c r="F59" s="35">
        <f t="shared" si="5"/>
        <v>930</v>
      </c>
      <c r="G59" s="35">
        <f t="shared" si="2"/>
        <v>800.85714285714289</v>
      </c>
      <c r="H59" s="75"/>
      <c r="I59" s="35">
        <f t="shared" si="6"/>
        <v>689</v>
      </c>
      <c r="J59" s="35">
        <f t="shared" si="3"/>
        <v>660.71428571428567</v>
      </c>
    </row>
    <row r="60" spans="1:10" x14ac:dyDescent="0.25">
      <c r="A60" s="25">
        <v>43953</v>
      </c>
      <c r="B60" s="22">
        <v>26529</v>
      </c>
      <c r="C60" s="24">
        <v>33666</v>
      </c>
      <c r="D60" s="26">
        <v>36714</v>
      </c>
      <c r="E60" s="23">
        <v>36717</v>
      </c>
      <c r="F60" s="35">
        <f t="shared" si="5"/>
        <v>63</v>
      </c>
      <c r="G60" s="35">
        <f t="shared" si="2"/>
        <v>748.57142857142856</v>
      </c>
      <c r="H60" s="75"/>
      <c r="I60" s="35">
        <f t="shared" si="6"/>
        <v>620</v>
      </c>
      <c r="J60" s="35">
        <f t="shared" si="3"/>
        <v>637.71428571428567</v>
      </c>
    </row>
    <row r="61" spans="1:10" x14ac:dyDescent="0.25">
      <c r="A61" s="25">
        <v>43954</v>
      </c>
      <c r="B61" s="22">
        <v>26800</v>
      </c>
      <c r="C61" s="24">
        <v>33672</v>
      </c>
      <c r="D61" s="26">
        <v>37294</v>
      </c>
      <c r="E61" s="23">
        <v>37297</v>
      </c>
      <c r="F61" s="35">
        <f t="shared" si="5"/>
        <v>6</v>
      </c>
      <c r="G61" s="35">
        <f t="shared" si="2"/>
        <v>709.71428571428567</v>
      </c>
      <c r="H61" s="75"/>
      <c r="I61" s="35">
        <f t="shared" si="6"/>
        <v>580</v>
      </c>
      <c r="J61" s="35">
        <f t="shared" si="3"/>
        <v>613</v>
      </c>
    </row>
    <row r="62" spans="1:10" x14ac:dyDescent="0.25">
      <c r="A62" s="25">
        <v>43955</v>
      </c>
      <c r="B62" s="22">
        <v>27483</v>
      </c>
      <c r="C62" s="24">
        <v>34635</v>
      </c>
      <c r="D62" s="26">
        <v>37888</v>
      </c>
      <c r="E62" s="23">
        <v>37891</v>
      </c>
      <c r="F62" s="35">
        <f t="shared" si="5"/>
        <v>963</v>
      </c>
      <c r="G62" s="35">
        <f t="shared" si="2"/>
        <v>694.42857142857144</v>
      </c>
      <c r="H62" s="35">
        <f t="shared" si="4"/>
        <v>694.42857142857144</v>
      </c>
      <c r="I62" s="35">
        <f t="shared" si="6"/>
        <v>594</v>
      </c>
      <c r="J62" s="35">
        <f t="shared" si="3"/>
        <v>594.42857142857144</v>
      </c>
    </row>
    <row r="63" spans="1:10" x14ac:dyDescent="0.25">
      <c r="A63" s="25">
        <v>43956</v>
      </c>
      <c r="B63" s="22">
        <v>28074</v>
      </c>
      <c r="C63" s="24">
        <v>35704</v>
      </c>
      <c r="D63" s="26">
        <v>38453</v>
      </c>
      <c r="E63" s="23">
        <v>38456</v>
      </c>
      <c r="F63" s="35">
        <f t="shared" si="5"/>
        <v>1069</v>
      </c>
      <c r="G63" s="35">
        <f t="shared" si="2"/>
        <v>566.42857142857144</v>
      </c>
      <c r="H63" s="35">
        <f t="shared" si="4"/>
        <v>566.42857142857144</v>
      </c>
      <c r="I63" s="35">
        <f t="shared" si="6"/>
        <v>565</v>
      </c>
      <c r="J63" s="35">
        <f t="shared" si="3"/>
        <v>566.71428571428567</v>
      </c>
    </row>
    <row r="64" spans="1:10" x14ac:dyDescent="0.25">
      <c r="A64" s="25">
        <v>43957</v>
      </c>
      <c r="B64" s="22">
        <v>28517</v>
      </c>
      <c r="C64" s="24">
        <v>36649</v>
      </c>
      <c r="D64" s="26">
        <v>39007</v>
      </c>
      <c r="E64" s="23">
        <v>39010</v>
      </c>
      <c r="F64" s="35">
        <f t="shared" si="5"/>
        <v>945</v>
      </c>
      <c r="G64" s="35">
        <f t="shared" si="2"/>
        <v>563.71428571428567</v>
      </c>
      <c r="H64" s="35">
        <f t="shared" si="4"/>
        <v>563.71428571428567</v>
      </c>
      <c r="I64" s="35">
        <f t="shared" si="6"/>
        <v>554</v>
      </c>
      <c r="J64" s="35">
        <f t="shared" si="3"/>
        <v>546.42857142857144</v>
      </c>
    </row>
    <row r="65" spans="1:10" x14ac:dyDescent="0.25">
      <c r="A65" s="25">
        <v>43958</v>
      </c>
      <c r="B65" s="22">
        <v>29081</v>
      </c>
      <c r="C65" s="24">
        <v>37534</v>
      </c>
      <c r="D65" s="26">
        <v>39566</v>
      </c>
      <c r="E65" s="23">
        <v>39569</v>
      </c>
      <c r="F65" s="35">
        <f t="shared" si="5"/>
        <v>885</v>
      </c>
      <c r="G65" s="35">
        <f t="shared" si="2"/>
        <v>563.28571428571433</v>
      </c>
      <c r="H65" s="35">
        <f t="shared" si="4"/>
        <v>563.28571428571433</v>
      </c>
      <c r="I65" s="35">
        <f t="shared" si="6"/>
        <v>559</v>
      </c>
      <c r="J65" s="35">
        <f t="shared" si="3"/>
        <v>526.28571428571433</v>
      </c>
    </row>
    <row r="66" spans="1:10" x14ac:dyDescent="0.25">
      <c r="A66" s="25">
        <v>43959</v>
      </c>
      <c r="B66" s="22">
        <v>29373</v>
      </c>
      <c r="C66" s="24">
        <v>37568</v>
      </c>
      <c r="D66" s="26">
        <v>40061</v>
      </c>
      <c r="E66" s="23">
        <v>40064</v>
      </c>
      <c r="F66" s="35">
        <f t="shared" si="5"/>
        <v>34</v>
      </c>
      <c r="G66" s="35">
        <f t="shared" si="2"/>
        <v>558</v>
      </c>
      <c r="H66" s="35">
        <f t="shared" si="4"/>
        <v>558</v>
      </c>
      <c r="I66" s="35">
        <f t="shared" si="6"/>
        <v>495</v>
      </c>
      <c r="J66" s="35">
        <f t="shared" si="3"/>
        <v>495.14285714285717</v>
      </c>
    </row>
    <row r="67" spans="1:10" x14ac:dyDescent="0.25">
      <c r="A67" s="25">
        <v>43960</v>
      </c>
      <c r="B67" s="22">
        <v>29602</v>
      </c>
      <c r="C67" s="24">
        <v>37612</v>
      </c>
      <c r="D67" s="26">
        <v>40539</v>
      </c>
      <c r="E67" s="23">
        <v>40542</v>
      </c>
      <c r="F67" s="35">
        <f t="shared" ref="F67:F98" si="7">C67-C66</f>
        <v>44</v>
      </c>
      <c r="G67" s="35">
        <f t="shared" si="2"/>
        <v>545.14285714285711</v>
      </c>
      <c r="H67" s="35">
        <f t="shared" si="4"/>
        <v>545.14285714285711</v>
      </c>
      <c r="I67" s="35">
        <f t="shared" ref="I67:I98" si="8">E67-E66</f>
        <v>478</v>
      </c>
      <c r="J67" s="35">
        <f t="shared" si="3"/>
        <v>471</v>
      </c>
    </row>
    <row r="68" spans="1:10" x14ac:dyDescent="0.25">
      <c r="A68" s="25">
        <v>43961</v>
      </c>
      <c r="B68" s="22">
        <v>29798</v>
      </c>
      <c r="C68" s="24">
        <v>37615</v>
      </c>
      <c r="D68" s="26">
        <v>40978</v>
      </c>
      <c r="E68" s="23">
        <v>40981</v>
      </c>
      <c r="F68" s="35">
        <f t="shared" si="7"/>
        <v>3</v>
      </c>
      <c r="G68" s="35">
        <f t="shared" si="2"/>
        <v>518.42857142857144</v>
      </c>
      <c r="H68" s="35">
        <f t="shared" si="4"/>
        <v>518.42857142857144</v>
      </c>
      <c r="I68" s="35">
        <f t="shared" si="8"/>
        <v>439</v>
      </c>
      <c r="J68" s="35">
        <f t="shared" si="3"/>
        <v>447.85714285714283</v>
      </c>
    </row>
    <row r="69" spans="1:10" x14ac:dyDescent="0.25">
      <c r="A69" s="25">
        <v>43962</v>
      </c>
      <c r="B69" s="22">
        <v>30420</v>
      </c>
      <c r="C69" s="24">
        <v>38541</v>
      </c>
      <c r="D69" s="26">
        <v>41354</v>
      </c>
      <c r="E69" s="23">
        <v>41357</v>
      </c>
      <c r="F69" s="35">
        <f t="shared" si="7"/>
        <v>926</v>
      </c>
      <c r="G69" s="35">
        <f t="shared" si="2"/>
        <v>478.57142857142856</v>
      </c>
      <c r="H69" s="35">
        <f t="shared" si="4"/>
        <v>478.57142857142856</v>
      </c>
      <c r="I69" s="35">
        <f t="shared" si="8"/>
        <v>376</v>
      </c>
      <c r="J69" s="35">
        <f t="shared" si="3"/>
        <v>424.42857142857144</v>
      </c>
    </row>
    <row r="70" spans="1:10" x14ac:dyDescent="0.25">
      <c r="A70" s="25">
        <v>43963</v>
      </c>
      <c r="B70" s="22">
        <v>30857</v>
      </c>
      <c r="C70" s="24">
        <v>39520</v>
      </c>
      <c r="D70" s="26">
        <v>41750</v>
      </c>
      <c r="E70" s="23">
        <v>41753</v>
      </c>
      <c r="F70" s="35">
        <f t="shared" si="7"/>
        <v>979</v>
      </c>
      <c r="G70" s="35">
        <f t="shared" si="2"/>
        <v>550.28571428571433</v>
      </c>
      <c r="H70" s="35">
        <f t="shared" ref="H70:H91" si="9">G70</f>
        <v>550.28571428571433</v>
      </c>
      <c r="I70" s="35">
        <f t="shared" si="8"/>
        <v>396</v>
      </c>
      <c r="J70" s="35">
        <f t="shared" si="3"/>
        <v>407.28571428571428</v>
      </c>
    </row>
    <row r="71" spans="1:10" x14ac:dyDescent="0.25">
      <c r="A71" s="25">
        <v>43964</v>
      </c>
      <c r="B71" s="22">
        <v>31222</v>
      </c>
      <c r="C71" s="24">
        <v>40278</v>
      </c>
      <c r="D71" s="26">
        <v>42142</v>
      </c>
      <c r="E71" s="23">
        <v>42145</v>
      </c>
      <c r="F71" s="35">
        <f t="shared" si="7"/>
        <v>758</v>
      </c>
      <c r="G71" s="35">
        <f t="shared" ref="G71:G133" si="10">AVERAGE(F68:F74)</f>
        <v>546.71428571428567</v>
      </c>
      <c r="H71" s="35">
        <f t="shared" si="9"/>
        <v>546.71428571428567</v>
      </c>
      <c r="I71" s="35">
        <f t="shared" si="8"/>
        <v>392</v>
      </c>
      <c r="J71" s="35">
        <f t="shared" ref="J71:J133" si="11">AVERAGE(I68:I74)</f>
        <v>392.14285714285717</v>
      </c>
    </row>
    <row r="72" spans="1:10" x14ac:dyDescent="0.25">
      <c r="A72" s="25">
        <v>43965</v>
      </c>
      <c r="B72" s="22">
        <v>31567</v>
      </c>
      <c r="C72" s="24">
        <v>40884</v>
      </c>
      <c r="D72" s="26">
        <v>42537</v>
      </c>
      <c r="E72" s="23">
        <v>42540</v>
      </c>
      <c r="F72" s="35">
        <f t="shared" si="7"/>
        <v>606</v>
      </c>
      <c r="G72" s="35">
        <f t="shared" si="10"/>
        <v>546.57142857142856</v>
      </c>
      <c r="H72" s="35">
        <f t="shared" si="9"/>
        <v>546.57142857142856</v>
      </c>
      <c r="I72" s="35">
        <f t="shared" si="8"/>
        <v>395</v>
      </c>
      <c r="J72" s="35">
        <f t="shared" si="11"/>
        <v>376.42857142857144</v>
      </c>
    </row>
    <row r="73" spans="1:10" x14ac:dyDescent="0.25">
      <c r="A73" s="25">
        <v>43966</v>
      </c>
      <c r="B73" s="22">
        <v>31986</v>
      </c>
      <c r="C73" s="24">
        <v>41420</v>
      </c>
      <c r="D73" s="26">
        <v>42912</v>
      </c>
      <c r="E73" s="23">
        <v>42915</v>
      </c>
      <c r="F73" s="35">
        <f t="shared" si="7"/>
        <v>536</v>
      </c>
      <c r="G73" s="35">
        <f t="shared" si="10"/>
        <v>495.85714285714283</v>
      </c>
      <c r="H73" s="35">
        <f t="shared" si="9"/>
        <v>495.85714285714283</v>
      </c>
      <c r="I73" s="35">
        <f t="shared" si="8"/>
        <v>375</v>
      </c>
      <c r="J73" s="35">
        <f t="shared" si="11"/>
        <v>374.14285714285717</v>
      </c>
    </row>
    <row r="74" spans="1:10" x14ac:dyDescent="0.25">
      <c r="A74" s="25">
        <v>43967</v>
      </c>
      <c r="B74" s="22">
        <v>32111</v>
      </c>
      <c r="C74" s="24">
        <v>41439</v>
      </c>
      <c r="D74" s="26">
        <v>43284</v>
      </c>
      <c r="E74" s="23">
        <v>43287</v>
      </c>
      <c r="F74" s="35">
        <f t="shared" si="7"/>
        <v>19</v>
      </c>
      <c r="G74" s="35">
        <f t="shared" si="10"/>
        <v>445.42857142857144</v>
      </c>
      <c r="H74" s="35">
        <f t="shared" si="9"/>
        <v>445.42857142857144</v>
      </c>
      <c r="I74" s="35">
        <f t="shared" si="8"/>
        <v>372</v>
      </c>
      <c r="J74" s="35">
        <f t="shared" si="11"/>
        <v>363.85714285714283</v>
      </c>
    </row>
    <row r="75" spans="1:10" x14ac:dyDescent="0.25">
      <c r="A75" s="25">
        <v>43968</v>
      </c>
      <c r="B75" s="22">
        <v>32259</v>
      </c>
      <c r="C75" s="24">
        <v>41441</v>
      </c>
      <c r="D75" s="26">
        <v>43613</v>
      </c>
      <c r="E75" s="23">
        <v>43616</v>
      </c>
      <c r="F75" s="35">
        <f t="shared" si="7"/>
        <v>2</v>
      </c>
      <c r="G75" s="35">
        <f t="shared" si="10"/>
        <v>420.71428571428572</v>
      </c>
      <c r="H75" s="75"/>
      <c r="I75" s="35">
        <f t="shared" si="8"/>
        <v>329</v>
      </c>
      <c r="J75" s="35">
        <f t="shared" si="11"/>
        <v>352.57142857142856</v>
      </c>
    </row>
    <row r="76" spans="1:10" x14ac:dyDescent="0.25">
      <c r="A76" s="25">
        <v>43969</v>
      </c>
      <c r="B76" s="22">
        <v>32799</v>
      </c>
      <c r="C76" s="24">
        <v>42012</v>
      </c>
      <c r="D76" s="26">
        <v>43973</v>
      </c>
      <c r="E76" s="23">
        <v>43976</v>
      </c>
      <c r="F76" s="35">
        <f t="shared" si="7"/>
        <v>571</v>
      </c>
      <c r="G76" s="35">
        <f t="shared" si="10"/>
        <v>396.57142857142856</v>
      </c>
      <c r="H76" s="75"/>
      <c r="I76" s="35">
        <f t="shared" si="8"/>
        <v>360</v>
      </c>
      <c r="J76" s="35">
        <f t="shared" si="11"/>
        <v>338.57142857142856</v>
      </c>
    </row>
    <row r="77" spans="1:10" x14ac:dyDescent="0.25">
      <c r="A77" s="25">
        <v>43970</v>
      </c>
      <c r="B77" s="22">
        <v>33132</v>
      </c>
      <c r="C77" s="24">
        <v>42638</v>
      </c>
      <c r="D77" s="26">
        <v>44297</v>
      </c>
      <c r="E77" s="23">
        <v>44300</v>
      </c>
      <c r="F77" s="35">
        <f t="shared" si="7"/>
        <v>626</v>
      </c>
      <c r="G77" s="35">
        <f t="shared" si="10"/>
        <v>376.57142857142856</v>
      </c>
      <c r="H77" s="75"/>
      <c r="I77" s="35">
        <f t="shared" si="8"/>
        <v>324</v>
      </c>
      <c r="J77" s="35">
        <f t="shared" si="11"/>
        <v>323.85714285714283</v>
      </c>
    </row>
    <row r="78" spans="1:10" x14ac:dyDescent="0.25">
      <c r="A78" s="25">
        <v>43971</v>
      </c>
      <c r="B78" s="22">
        <v>33415</v>
      </c>
      <c r="C78" s="24">
        <v>43223</v>
      </c>
      <c r="D78" s="26">
        <v>44609</v>
      </c>
      <c r="E78" s="23">
        <v>44613</v>
      </c>
      <c r="F78" s="35">
        <f t="shared" si="7"/>
        <v>585</v>
      </c>
      <c r="G78" s="35">
        <f t="shared" si="10"/>
        <v>375.85714285714283</v>
      </c>
      <c r="H78" s="75"/>
      <c r="I78" s="35">
        <f t="shared" si="8"/>
        <v>313</v>
      </c>
      <c r="J78" s="35">
        <f t="shared" si="11"/>
        <v>308.42857142857144</v>
      </c>
    </row>
    <row r="79" spans="1:10" x14ac:dyDescent="0.25">
      <c r="A79" s="25">
        <v>43972</v>
      </c>
      <c r="B79" s="22">
        <v>33729</v>
      </c>
      <c r="C79" s="24">
        <v>43660</v>
      </c>
      <c r="D79" s="26">
        <v>44906</v>
      </c>
      <c r="E79" s="23">
        <v>44910</v>
      </c>
      <c r="F79" s="35">
        <f t="shared" si="7"/>
        <v>437</v>
      </c>
      <c r="G79" s="35">
        <f t="shared" si="10"/>
        <v>375.71428571428572</v>
      </c>
      <c r="H79" s="35">
        <f t="shared" si="9"/>
        <v>375.71428571428572</v>
      </c>
      <c r="I79" s="35">
        <f t="shared" si="8"/>
        <v>297</v>
      </c>
      <c r="J79" s="35">
        <f t="shared" si="11"/>
        <v>297.71428571428572</v>
      </c>
    </row>
    <row r="80" spans="1:10" x14ac:dyDescent="0.25">
      <c r="A80" s="25">
        <v>43973</v>
      </c>
      <c r="B80" s="22">
        <v>33985</v>
      </c>
      <c r="C80" s="24">
        <v>44056</v>
      </c>
      <c r="D80" s="26">
        <v>45178</v>
      </c>
      <c r="E80" s="23">
        <v>45182</v>
      </c>
      <c r="F80" s="35">
        <f t="shared" si="7"/>
        <v>396</v>
      </c>
      <c r="G80" s="35">
        <f t="shared" si="10"/>
        <v>294.85714285714283</v>
      </c>
      <c r="H80" s="35">
        <f t="shared" si="9"/>
        <v>294.85714285714283</v>
      </c>
      <c r="I80" s="35">
        <f t="shared" si="8"/>
        <v>272</v>
      </c>
      <c r="J80" s="35">
        <f t="shared" si="11"/>
        <v>281.85714285714283</v>
      </c>
    </row>
    <row r="81" spans="1:10" x14ac:dyDescent="0.25">
      <c r="A81" s="25">
        <v>43974</v>
      </c>
      <c r="B81" s="22">
        <v>34409</v>
      </c>
      <c r="C81" s="24">
        <v>44070</v>
      </c>
      <c r="D81" s="26">
        <v>45441</v>
      </c>
      <c r="E81" s="23">
        <v>45446</v>
      </c>
      <c r="F81" s="35">
        <f t="shared" si="7"/>
        <v>14</v>
      </c>
      <c r="G81" s="35">
        <f t="shared" si="10"/>
        <v>272.14285714285717</v>
      </c>
      <c r="H81" s="35">
        <f t="shared" si="9"/>
        <v>272.14285714285717</v>
      </c>
      <c r="I81" s="35">
        <f t="shared" si="8"/>
        <v>264</v>
      </c>
      <c r="J81" s="35">
        <f t="shared" si="11"/>
        <v>274.71428571428572</v>
      </c>
    </row>
    <row r="82" spans="1:10" x14ac:dyDescent="0.25">
      <c r="A82" s="25">
        <v>43975</v>
      </c>
      <c r="B82" s="22">
        <v>34521</v>
      </c>
      <c r="C82" s="24">
        <v>44071</v>
      </c>
      <c r="D82" s="26">
        <v>45695</v>
      </c>
      <c r="E82" s="23">
        <v>45700</v>
      </c>
      <c r="F82" s="35">
        <f t="shared" si="7"/>
        <v>1</v>
      </c>
      <c r="G82" s="35">
        <f t="shared" si="10"/>
        <v>258.14285714285717</v>
      </c>
      <c r="H82" s="35">
        <f t="shared" si="9"/>
        <v>258.14285714285717</v>
      </c>
      <c r="I82" s="35">
        <f t="shared" si="8"/>
        <v>254</v>
      </c>
      <c r="J82" s="35">
        <f t="shared" si="11"/>
        <v>265.14285714285717</v>
      </c>
    </row>
    <row r="83" spans="1:10" x14ac:dyDescent="0.25">
      <c r="A83" s="25">
        <v>43976</v>
      </c>
      <c r="B83" s="22">
        <v>34646</v>
      </c>
      <c r="C83" s="24">
        <v>44076</v>
      </c>
      <c r="D83" s="26">
        <v>45944</v>
      </c>
      <c r="E83" s="23">
        <v>45949</v>
      </c>
      <c r="F83" s="35">
        <f t="shared" si="7"/>
        <v>5</v>
      </c>
      <c r="G83" s="35">
        <f t="shared" si="10"/>
        <v>267.14285714285717</v>
      </c>
      <c r="H83" s="35">
        <f t="shared" si="9"/>
        <v>267.14285714285717</v>
      </c>
      <c r="I83" s="35">
        <f t="shared" si="8"/>
        <v>249</v>
      </c>
      <c r="J83" s="35">
        <f t="shared" si="11"/>
        <v>259.14285714285717</v>
      </c>
    </row>
    <row r="84" spans="1:10" x14ac:dyDescent="0.25">
      <c r="A84" s="25">
        <v>43977</v>
      </c>
      <c r="B84" s="22">
        <v>35071</v>
      </c>
      <c r="C84" s="24">
        <v>44543</v>
      </c>
      <c r="D84" s="26">
        <v>46218</v>
      </c>
      <c r="E84" s="23">
        <v>46223</v>
      </c>
      <c r="F84" s="35">
        <f t="shared" si="7"/>
        <v>467</v>
      </c>
      <c r="G84" s="35">
        <f t="shared" si="10"/>
        <v>264.71428571428572</v>
      </c>
      <c r="H84" s="35">
        <f t="shared" si="9"/>
        <v>264.71428571428572</v>
      </c>
      <c r="I84" s="35">
        <f t="shared" si="8"/>
        <v>274</v>
      </c>
      <c r="J84" s="35">
        <f t="shared" si="11"/>
        <v>252.85714285714286</v>
      </c>
    </row>
    <row r="85" spans="1:10" x14ac:dyDescent="0.25">
      <c r="A85" s="25">
        <v>43978</v>
      </c>
      <c r="B85" s="22">
        <v>35472</v>
      </c>
      <c r="C85" s="24">
        <v>45030</v>
      </c>
      <c r="D85" s="26">
        <v>46464</v>
      </c>
      <c r="E85" s="23">
        <v>46469</v>
      </c>
      <c r="F85" s="35">
        <f t="shared" si="7"/>
        <v>487</v>
      </c>
      <c r="G85" s="35">
        <f t="shared" si="10"/>
        <v>264.28571428571428</v>
      </c>
      <c r="H85" s="35">
        <f t="shared" si="9"/>
        <v>264.28571428571428</v>
      </c>
      <c r="I85" s="35">
        <f t="shared" si="8"/>
        <v>246</v>
      </c>
      <c r="J85" s="35">
        <f t="shared" si="11"/>
        <v>243.71428571428572</v>
      </c>
    </row>
    <row r="86" spans="1:10" x14ac:dyDescent="0.25">
      <c r="A86" s="25">
        <v>43979</v>
      </c>
      <c r="B86" s="22">
        <v>35831</v>
      </c>
      <c r="C86" s="21">
        <v>45530</v>
      </c>
      <c r="D86" s="22">
        <v>46719</v>
      </c>
      <c r="E86" s="23">
        <v>46724</v>
      </c>
      <c r="F86" s="34">
        <f t="shared" si="7"/>
        <v>500</v>
      </c>
      <c r="G86" s="34">
        <f t="shared" si="10"/>
        <v>264.42857142857144</v>
      </c>
      <c r="H86" s="34">
        <f t="shared" si="9"/>
        <v>264.42857142857144</v>
      </c>
      <c r="I86" s="34">
        <f t="shared" si="8"/>
        <v>255</v>
      </c>
      <c r="J86" s="34">
        <f t="shared" si="11"/>
        <v>232.85714285714286</v>
      </c>
    </row>
    <row r="87" spans="1:10" x14ac:dyDescent="0.25">
      <c r="A87" s="25">
        <v>43980</v>
      </c>
      <c r="B87" s="22">
        <v>36043</v>
      </c>
      <c r="C87" s="21">
        <v>45909</v>
      </c>
      <c r="D87" s="22">
        <v>46947</v>
      </c>
      <c r="E87" s="23">
        <v>46952</v>
      </c>
      <c r="F87" s="34">
        <f t="shared" si="7"/>
        <v>379</v>
      </c>
      <c r="G87" s="34">
        <f t="shared" si="10"/>
        <v>317.42857142857144</v>
      </c>
      <c r="H87" s="34">
        <f t="shared" si="9"/>
        <v>317.42857142857144</v>
      </c>
      <c r="I87" s="34">
        <f t="shared" si="8"/>
        <v>228</v>
      </c>
      <c r="J87" s="34">
        <f t="shared" si="11"/>
        <v>224.14285714285714</v>
      </c>
    </row>
    <row r="88" spans="1:10" x14ac:dyDescent="0.25">
      <c r="A88" s="25">
        <v>43981</v>
      </c>
      <c r="B88" s="22">
        <v>36135</v>
      </c>
      <c r="C88" s="21">
        <v>45920</v>
      </c>
      <c r="D88" s="22">
        <v>47147</v>
      </c>
      <c r="E88" s="23">
        <v>47152</v>
      </c>
      <c r="F88" s="34">
        <f t="shared" si="7"/>
        <v>11</v>
      </c>
      <c r="G88" s="34">
        <f t="shared" si="10"/>
        <v>304.42857142857144</v>
      </c>
      <c r="H88" s="34">
        <f t="shared" si="9"/>
        <v>304.42857142857144</v>
      </c>
      <c r="I88" s="34">
        <f t="shared" si="8"/>
        <v>200</v>
      </c>
      <c r="J88" s="34">
        <f t="shared" si="11"/>
        <v>214.57142857142858</v>
      </c>
    </row>
    <row r="89" spans="1:10" x14ac:dyDescent="0.25">
      <c r="A89" s="25">
        <v>43982</v>
      </c>
      <c r="B89" s="22">
        <v>36236</v>
      </c>
      <c r="C89" s="21">
        <v>45922</v>
      </c>
      <c r="D89" s="22">
        <v>47325</v>
      </c>
      <c r="E89" s="23">
        <v>47330</v>
      </c>
      <c r="F89" s="34">
        <f t="shared" si="7"/>
        <v>2</v>
      </c>
      <c r="G89" s="34">
        <f t="shared" si="10"/>
        <v>280.28571428571428</v>
      </c>
      <c r="H89" s="34">
        <f t="shared" si="9"/>
        <v>280.28571428571428</v>
      </c>
      <c r="I89" s="34">
        <f t="shared" si="8"/>
        <v>178</v>
      </c>
      <c r="J89" s="34">
        <f t="shared" si="11"/>
        <v>205.71428571428572</v>
      </c>
    </row>
    <row r="90" spans="1:10" x14ac:dyDescent="0.25">
      <c r="A90" s="25">
        <v>43983</v>
      </c>
      <c r="B90" s="22">
        <v>36560</v>
      </c>
      <c r="C90" s="21">
        <v>46298</v>
      </c>
      <c r="D90" s="22">
        <v>47513</v>
      </c>
      <c r="E90" s="23">
        <v>47518</v>
      </c>
      <c r="F90" s="34">
        <f t="shared" si="7"/>
        <v>376</v>
      </c>
      <c r="G90" s="34">
        <f t="shared" si="10"/>
        <v>252.28571428571428</v>
      </c>
      <c r="H90" s="34">
        <f t="shared" si="9"/>
        <v>252.28571428571428</v>
      </c>
      <c r="I90" s="34">
        <f t="shared" si="8"/>
        <v>188</v>
      </c>
      <c r="J90" s="34">
        <f t="shared" si="11"/>
        <v>194.42857142857142</v>
      </c>
    </row>
    <row r="91" spans="1:10" x14ac:dyDescent="0.25">
      <c r="A91" s="25">
        <v>43984</v>
      </c>
      <c r="B91" s="22">
        <v>36911</v>
      </c>
      <c r="C91" s="21">
        <v>46674</v>
      </c>
      <c r="D91" s="22">
        <v>47720</v>
      </c>
      <c r="E91" s="23">
        <v>47725</v>
      </c>
      <c r="F91" s="34">
        <f t="shared" si="7"/>
        <v>376</v>
      </c>
      <c r="G91" s="34">
        <f t="shared" si="10"/>
        <v>231.42857142857142</v>
      </c>
      <c r="H91" s="34">
        <f t="shared" si="9"/>
        <v>231.42857142857142</v>
      </c>
      <c r="I91" s="34">
        <f t="shared" si="8"/>
        <v>207</v>
      </c>
      <c r="J91" s="34">
        <f t="shared" si="11"/>
        <v>185.57142857142858</v>
      </c>
    </row>
    <row r="92" spans="1:10" x14ac:dyDescent="0.25">
      <c r="A92" s="25">
        <v>43985</v>
      </c>
      <c r="B92" s="22">
        <v>37069</v>
      </c>
      <c r="C92" s="21">
        <v>46992</v>
      </c>
      <c r="D92" s="22">
        <v>47904</v>
      </c>
      <c r="E92" s="23">
        <v>47909</v>
      </c>
      <c r="F92" s="34">
        <f t="shared" si="7"/>
        <v>318</v>
      </c>
      <c r="G92" s="34">
        <f t="shared" si="10"/>
        <v>232</v>
      </c>
      <c r="H92" s="75"/>
      <c r="I92" s="34">
        <f t="shared" si="8"/>
        <v>184</v>
      </c>
      <c r="J92" s="34">
        <f t="shared" si="11"/>
        <v>175.85714285714286</v>
      </c>
    </row>
    <row r="93" spans="1:10" x14ac:dyDescent="0.25">
      <c r="A93" s="25">
        <v>43986</v>
      </c>
      <c r="B93" s="22">
        <v>37417</v>
      </c>
      <c r="C93" s="21">
        <v>47296</v>
      </c>
      <c r="D93" s="22">
        <v>48080</v>
      </c>
      <c r="E93" s="23">
        <v>48085</v>
      </c>
      <c r="F93" s="34">
        <f t="shared" si="7"/>
        <v>304</v>
      </c>
      <c r="G93" s="34">
        <f t="shared" si="10"/>
        <v>231.71428571428572</v>
      </c>
      <c r="H93" s="75"/>
      <c r="I93" s="34">
        <f t="shared" si="8"/>
        <v>176</v>
      </c>
      <c r="J93" s="34">
        <f t="shared" si="11"/>
        <v>171.71428571428572</v>
      </c>
    </row>
    <row r="94" spans="1:10" x14ac:dyDescent="0.25">
      <c r="A94" s="25">
        <v>43987</v>
      </c>
      <c r="B94" s="22">
        <v>37609</v>
      </c>
      <c r="C94" s="21">
        <v>47529</v>
      </c>
      <c r="D94" s="22">
        <v>48246</v>
      </c>
      <c r="E94" s="23">
        <v>48251</v>
      </c>
      <c r="F94" s="34">
        <f t="shared" si="7"/>
        <v>233</v>
      </c>
      <c r="G94" s="34">
        <f t="shared" si="10"/>
        <v>211.57142857142858</v>
      </c>
      <c r="H94" s="75"/>
      <c r="I94" s="34">
        <f t="shared" si="8"/>
        <v>166</v>
      </c>
      <c r="J94" s="34">
        <f t="shared" si="11"/>
        <v>165.85714285714286</v>
      </c>
    </row>
    <row r="95" spans="1:10" x14ac:dyDescent="0.25">
      <c r="A95" s="25">
        <v>43988</v>
      </c>
      <c r="B95" s="22">
        <v>37679</v>
      </c>
      <c r="C95" s="21">
        <v>47544</v>
      </c>
      <c r="D95" s="22">
        <v>48377</v>
      </c>
      <c r="E95" s="23">
        <v>48383</v>
      </c>
      <c r="F95" s="34">
        <f t="shared" si="7"/>
        <v>15</v>
      </c>
      <c r="G95" s="34">
        <f t="shared" si="10"/>
        <v>200.28571428571428</v>
      </c>
      <c r="H95" s="75"/>
      <c r="I95" s="34">
        <f t="shared" si="8"/>
        <v>132</v>
      </c>
      <c r="J95" s="34">
        <f t="shared" si="11"/>
        <v>154.85714285714286</v>
      </c>
    </row>
    <row r="96" spans="1:10" x14ac:dyDescent="0.25">
      <c r="A96" s="25">
        <v>43989</v>
      </c>
      <c r="B96" s="22">
        <v>37734</v>
      </c>
      <c r="C96" s="21">
        <v>47544</v>
      </c>
      <c r="D96" s="22">
        <v>48526</v>
      </c>
      <c r="E96" s="23">
        <v>48532</v>
      </c>
      <c r="F96" s="34">
        <f t="shared" si="7"/>
        <v>0</v>
      </c>
      <c r="G96" s="34">
        <f t="shared" si="10"/>
        <v>185.85714285714286</v>
      </c>
      <c r="H96" s="75"/>
      <c r="I96" s="34">
        <f t="shared" si="8"/>
        <v>149</v>
      </c>
      <c r="J96" s="34">
        <f t="shared" si="11"/>
        <v>149.42857142857142</v>
      </c>
    </row>
    <row r="97" spans="1:10" x14ac:dyDescent="0.25">
      <c r="A97" s="25">
        <v>43990</v>
      </c>
      <c r="B97" s="22">
        <v>38023</v>
      </c>
      <c r="C97" s="21">
        <v>47779</v>
      </c>
      <c r="D97" s="22">
        <v>48673</v>
      </c>
      <c r="E97" s="23">
        <v>48679</v>
      </c>
      <c r="F97" s="34">
        <f t="shared" si="7"/>
        <v>235</v>
      </c>
      <c r="G97" s="34">
        <f t="shared" si="10"/>
        <v>168.57142857142858</v>
      </c>
      <c r="H97" s="75"/>
      <c r="I97" s="34">
        <f t="shared" si="8"/>
        <v>147</v>
      </c>
      <c r="J97" s="34">
        <f t="shared" si="11"/>
        <v>140</v>
      </c>
    </row>
    <row r="98" spans="1:10" x14ac:dyDescent="0.25">
      <c r="A98" s="25">
        <v>43991</v>
      </c>
      <c r="B98" s="22">
        <v>38266</v>
      </c>
      <c r="C98" s="21">
        <v>48076</v>
      </c>
      <c r="D98" s="22">
        <v>48803</v>
      </c>
      <c r="E98" s="23">
        <v>48809</v>
      </c>
      <c r="F98" s="34">
        <f t="shared" si="7"/>
        <v>297</v>
      </c>
      <c r="G98" s="34">
        <f t="shared" si="10"/>
        <v>162.42857142857142</v>
      </c>
      <c r="H98" s="75"/>
      <c r="I98" s="34">
        <f t="shared" si="8"/>
        <v>130</v>
      </c>
      <c r="J98" s="34">
        <f t="shared" si="11"/>
        <v>133.57142857142858</v>
      </c>
    </row>
    <row r="99" spans="1:10" x14ac:dyDescent="0.25">
      <c r="A99" s="25">
        <v>43992</v>
      </c>
      <c r="B99" s="22">
        <v>38406</v>
      </c>
      <c r="C99" s="21">
        <v>48293</v>
      </c>
      <c r="D99" s="22">
        <v>48949</v>
      </c>
      <c r="E99" s="23">
        <v>48955</v>
      </c>
      <c r="F99" s="34">
        <f t="shared" ref="F99:F136" si="12">C99-C98</f>
        <v>217</v>
      </c>
      <c r="G99" s="34">
        <f t="shared" si="10"/>
        <v>161.85714285714286</v>
      </c>
      <c r="H99" s="75"/>
      <c r="I99" s="34">
        <f t="shared" ref="I99:I136" si="13">E99-E98</f>
        <v>146</v>
      </c>
      <c r="J99" s="34">
        <f t="shared" si="11"/>
        <v>127.71428571428571</v>
      </c>
    </row>
    <row r="100" spans="1:10" x14ac:dyDescent="0.25">
      <c r="A100" s="25">
        <v>43993</v>
      </c>
      <c r="B100" s="27">
        <v>38604</v>
      </c>
      <c r="C100" s="28">
        <v>48476</v>
      </c>
      <c r="D100" s="27">
        <v>49059</v>
      </c>
      <c r="E100" s="29">
        <v>49065</v>
      </c>
      <c r="F100" s="11">
        <f t="shared" si="12"/>
        <v>183</v>
      </c>
      <c r="G100" s="11">
        <f t="shared" si="10"/>
        <v>162</v>
      </c>
      <c r="H100" s="75"/>
      <c r="I100" s="11">
        <f t="shared" si="13"/>
        <v>110</v>
      </c>
      <c r="J100" s="11">
        <f t="shared" si="11"/>
        <v>124.28571428571429</v>
      </c>
    </row>
    <row r="101" spans="1:10" x14ac:dyDescent="0.25">
      <c r="A101" s="25">
        <v>43994</v>
      </c>
      <c r="B101" s="27">
        <v>38783</v>
      </c>
      <c r="C101" s="28">
        <v>48666</v>
      </c>
      <c r="D101" s="27">
        <v>49180</v>
      </c>
      <c r="E101" s="29">
        <v>49186</v>
      </c>
      <c r="F101" s="11">
        <f t="shared" si="12"/>
        <v>190</v>
      </c>
      <c r="G101" s="11">
        <f t="shared" si="10"/>
        <v>150.14285714285714</v>
      </c>
      <c r="H101" s="75"/>
      <c r="I101" s="11">
        <f t="shared" si="13"/>
        <v>121</v>
      </c>
      <c r="J101" s="11">
        <f t="shared" si="11"/>
        <v>116.71428571428571</v>
      </c>
    </row>
    <row r="102" spans="1:10" x14ac:dyDescent="0.25">
      <c r="A102" s="25">
        <v>43995</v>
      </c>
      <c r="B102" s="27">
        <v>38812</v>
      </c>
      <c r="C102" s="28">
        <v>48677</v>
      </c>
      <c r="D102" s="27">
        <v>49271</v>
      </c>
      <c r="E102" s="29">
        <v>49277</v>
      </c>
      <c r="F102" s="11">
        <f t="shared" si="12"/>
        <v>11</v>
      </c>
      <c r="G102" s="11">
        <f t="shared" si="10"/>
        <v>135.57142857142858</v>
      </c>
      <c r="H102" s="75"/>
      <c r="I102" s="11">
        <f t="shared" si="13"/>
        <v>91</v>
      </c>
      <c r="J102" s="11">
        <f t="shared" si="11"/>
        <v>113.85714285714286</v>
      </c>
    </row>
    <row r="103" spans="1:10" x14ac:dyDescent="0.25">
      <c r="A103" s="25">
        <v>43996</v>
      </c>
      <c r="B103" s="27">
        <v>38849</v>
      </c>
      <c r="C103" s="28">
        <v>48678</v>
      </c>
      <c r="D103" s="27">
        <v>49396</v>
      </c>
      <c r="E103" s="29">
        <v>49402</v>
      </c>
      <c r="F103" s="11">
        <f t="shared" si="12"/>
        <v>1</v>
      </c>
      <c r="G103" s="11">
        <f t="shared" si="10"/>
        <v>130.14285714285714</v>
      </c>
      <c r="H103" s="75"/>
      <c r="I103" s="11">
        <f t="shared" si="13"/>
        <v>125</v>
      </c>
      <c r="J103" s="11">
        <f t="shared" si="11"/>
        <v>106</v>
      </c>
    </row>
    <row r="104" spans="1:10" x14ac:dyDescent="0.25">
      <c r="A104" s="25">
        <v>43997</v>
      </c>
      <c r="B104" s="27">
        <v>39085</v>
      </c>
      <c r="C104" s="28">
        <v>48830</v>
      </c>
      <c r="D104" s="27">
        <v>49490</v>
      </c>
      <c r="E104" s="29">
        <v>49496</v>
      </c>
      <c r="F104" s="11">
        <f t="shared" si="12"/>
        <v>152</v>
      </c>
      <c r="G104" s="11">
        <f t="shared" si="10"/>
        <v>123.71428571428571</v>
      </c>
      <c r="H104" s="75"/>
      <c r="I104" s="11">
        <f t="shared" si="13"/>
        <v>94</v>
      </c>
      <c r="J104" s="11">
        <f t="shared" si="11"/>
        <v>101.42857142857143</v>
      </c>
    </row>
    <row r="105" spans="1:10" x14ac:dyDescent="0.25">
      <c r="A105" s="25">
        <v>43998</v>
      </c>
      <c r="B105" s="27">
        <v>39263</v>
      </c>
      <c r="C105" s="28">
        <v>49025</v>
      </c>
      <c r="D105" s="27">
        <v>49600</v>
      </c>
      <c r="E105" s="29">
        <v>49606</v>
      </c>
      <c r="F105" s="11">
        <f t="shared" si="12"/>
        <v>195</v>
      </c>
      <c r="G105" s="11">
        <f t="shared" si="10"/>
        <v>113.85714285714286</v>
      </c>
      <c r="H105" s="75"/>
      <c r="I105" s="11">
        <f t="shared" si="13"/>
        <v>110</v>
      </c>
      <c r="J105" s="11">
        <f t="shared" si="11"/>
        <v>95.857142857142861</v>
      </c>
    </row>
    <row r="106" spans="1:10" x14ac:dyDescent="0.25">
      <c r="A106" s="25">
        <v>43999</v>
      </c>
      <c r="B106" s="27">
        <v>39390</v>
      </c>
      <c r="C106" s="28">
        <v>49204</v>
      </c>
      <c r="D106" s="27">
        <v>49691</v>
      </c>
      <c r="E106" s="29">
        <v>49697</v>
      </c>
      <c r="F106" s="11">
        <f t="shared" si="12"/>
        <v>179</v>
      </c>
      <c r="G106" s="11">
        <f t="shared" si="10"/>
        <v>112.85714285714286</v>
      </c>
      <c r="H106" s="75"/>
      <c r="I106" s="11">
        <f t="shared" si="13"/>
        <v>91</v>
      </c>
      <c r="J106" s="11">
        <f t="shared" si="11"/>
        <v>94</v>
      </c>
    </row>
    <row r="107" spans="1:10" x14ac:dyDescent="0.25">
      <c r="A107" s="25">
        <v>44000</v>
      </c>
      <c r="B107" s="27">
        <v>39561</v>
      </c>
      <c r="C107" s="28">
        <v>49342</v>
      </c>
      <c r="D107" s="27">
        <v>49769</v>
      </c>
      <c r="E107" s="29">
        <v>49775</v>
      </c>
      <c r="F107" s="11">
        <f t="shared" si="12"/>
        <v>138</v>
      </c>
      <c r="G107" s="11">
        <f t="shared" si="10"/>
        <v>112.71428571428571</v>
      </c>
      <c r="H107" s="75"/>
      <c r="I107" s="11">
        <f t="shared" si="13"/>
        <v>78</v>
      </c>
      <c r="J107" s="11">
        <f t="shared" si="11"/>
        <v>86.142857142857139</v>
      </c>
    </row>
    <row r="108" spans="1:10" x14ac:dyDescent="0.25">
      <c r="A108" s="25">
        <v>44001</v>
      </c>
      <c r="B108" s="27">
        <v>39684</v>
      </c>
      <c r="C108" s="28">
        <v>49463</v>
      </c>
      <c r="D108" s="27">
        <v>49851</v>
      </c>
      <c r="E108" s="29">
        <v>49857</v>
      </c>
      <c r="F108" s="11">
        <f t="shared" si="12"/>
        <v>121</v>
      </c>
      <c r="G108" s="11">
        <f t="shared" si="10"/>
        <v>106.42857142857143</v>
      </c>
      <c r="H108" s="75"/>
      <c r="I108" s="11">
        <f t="shared" si="13"/>
        <v>82</v>
      </c>
      <c r="J108" s="11">
        <f t="shared" si="11"/>
        <v>83.285714285714292</v>
      </c>
    </row>
    <row r="109" spans="1:10" x14ac:dyDescent="0.25">
      <c r="A109" s="25">
        <v>44002</v>
      </c>
      <c r="B109" s="27">
        <v>39724</v>
      </c>
      <c r="C109" s="28">
        <v>49467</v>
      </c>
      <c r="D109" s="27">
        <v>49929</v>
      </c>
      <c r="E109" s="29">
        <v>49935</v>
      </c>
      <c r="F109" s="11">
        <f t="shared" si="12"/>
        <v>4</v>
      </c>
      <c r="G109" s="11">
        <f t="shared" si="10"/>
        <v>99.428571428571431</v>
      </c>
      <c r="H109" s="75"/>
      <c r="I109" s="11">
        <f t="shared" si="13"/>
        <v>78</v>
      </c>
      <c r="J109" s="11">
        <f t="shared" si="11"/>
        <v>80.142857142857139</v>
      </c>
    </row>
    <row r="110" spans="1:10" x14ac:dyDescent="0.25">
      <c r="A110" s="25">
        <v>44003</v>
      </c>
      <c r="B110" s="27">
        <v>39739</v>
      </c>
      <c r="C110" s="28">
        <v>49467</v>
      </c>
      <c r="D110" s="27">
        <v>49998</v>
      </c>
      <c r="E110" s="29">
        <v>50005</v>
      </c>
      <c r="F110" s="11">
        <f t="shared" si="12"/>
        <v>0</v>
      </c>
      <c r="G110" s="11">
        <f t="shared" si="10"/>
        <v>91.857142857142861</v>
      </c>
      <c r="H110" s="75"/>
      <c r="I110" s="11">
        <f t="shared" si="13"/>
        <v>70</v>
      </c>
      <c r="J110" s="11">
        <f t="shared" si="11"/>
        <v>80.285714285714292</v>
      </c>
    </row>
    <row r="111" spans="1:10" x14ac:dyDescent="0.25">
      <c r="A111" s="25">
        <v>44004</v>
      </c>
      <c r="B111" s="27">
        <v>39910</v>
      </c>
      <c r="C111" s="28">
        <v>49575</v>
      </c>
      <c r="D111" s="27">
        <v>50072</v>
      </c>
      <c r="E111" s="29">
        <v>50079</v>
      </c>
      <c r="F111" s="11">
        <f t="shared" si="12"/>
        <v>108</v>
      </c>
      <c r="G111" s="11">
        <f t="shared" si="10"/>
        <v>87.857142857142861</v>
      </c>
      <c r="H111" s="75"/>
      <c r="I111" s="11">
        <f t="shared" si="13"/>
        <v>74</v>
      </c>
      <c r="J111" s="11">
        <f t="shared" si="11"/>
        <v>83.428571428571431</v>
      </c>
    </row>
    <row r="112" spans="1:10" x14ac:dyDescent="0.25">
      <c r="A112" s="25">
        <v>44005</v>
      </c>
      <c r="B112" s="27">
        <v>40059</v>
      </c>
      <c r="C112" s="28">
        <v>49721</v>
      </c>
      <c r="D112" s="27">
        <v>50160</v>
      </c>
      <c r="E112" s="29">
        <v>50167</v>
      </c>
      <c r="F112" s="11">
        <f t="shared" si="12"/>
        <v>146</v>
      </c>
      <c r="G112" s="11">
        <f t="shared" si="10"/>
        <v>86.714285714285708</v>
      </c>
      <c r="H112" s="75"/>
      <c r="I112" s="11">
        <f t="shared" si="13"/>
        <v>88</v>
      </c>
      <c r="J112" s="11">
        <f t="shared" si="11"/>
        <v>81.714285714285708</v>
      </c>
    </row>
    <row r="113" spans="1:10" x14ac:dyDescent="0.25">
      <c r="A113" s="25">
        <v>44006</v>
      </c>
      <c r="B113" s="27">
        <v>40203</v>
      </c>
      <c r="C113" s="28">
        <v>49847</v>
      </c>
      <c r="D113" s="27">
        <v>50251</v>
      </c>
      <c r="E113" s="29">
        <v>50259</v>
      </c>
      <c r="F113" s="11">
        <f t="shared" si="12"/>
        <v>126</v>
      </c>
      <c r="G113" s="11">
        <f t="shared" si="10"/>
        <v>86.428571428571431</v>
      </c>
      <c r="H113" s="75"/>
      <c r="I113" s="11">
        <f t="shared" si="13"/>
        <v>92</v>
      </c>
      <c r="J113" s="11">
        <f t="shared" si="11"/>
        <v>79.714285714285708</v>
      </c>
    </row>
    <row r="114" spans="1:10" x14ac:dyDescent="0.25">
      <c r="A114" s="25">
        <v>44007</v>
      </c>
      <c r="B114" s="27">
        <v>40385</v>
      </c>
      <c r="C114" s="28">
        <v>49957</v>
      </c>
      <c r="D114" s="27">
        <v>50351</v>
      </c>
      <c r="E114" s="29">
        <v>50359</v>
      </c>
      <c r="F114" s="11">
        <f t="shared" si="12"/>
        <v>110</v>
      </c>
      <c r="G114" s="11">
        <f t="shared" si="10"/>
        <v>86.428571428571431</v>
      </c>
      <c r="H114" s="75"/>
      <c r="I114" s="11">
        <f t="shared" si="13"/>
        <v>100</v>
      </c>
      <c r="J114" s="11">
        <f t="shared" si="11"/>
        <v>79.142857142857139</v>
      </c>
    </row>
    <row r="115" spans="1:10" s="14" customFormat="1" x14ac:dyDescent="0.25">
      <c r="A115" s="25">
        <v>44008</v>
      </c>
      <c r="B115" s="27">
        <v>40484</v>
      </c>
      <c r="C115" s="28">
        <v>50070</v>
      </c>
      <c r="D115" s="27">
        <v>50419</v>
      </c>
      <c r="E115" s="29">
        <v>50429</v>
      </c>
      <c r="F115" s="11">
        <f t="shared" si="12"/>
        <v>113</v>
      </c>
      <c r="G115" s="11">
        <f t="shared" si="10"/>
        <v>86.857142857142861</v>
      </c>
      <c r="H115" s="75"/>
      <c r="I115" s="11">
        <f t="shared" si="13"/>
        <v>70</v>
      </c>
      <c r="J115" s="11">
        <f t="shared" si="11"/>
        <v>78</v>
      </c>
    </row>
    <row r="116" spans="1:10" s="14" customFormat="1" x14ac:dyDescent="0.25">
      <c r="A116" s="25">
        <v>44009</v>
      </c>
      <c r="B116" s="27">
        <v>40519</v>
      </c>
      <c r="C116" s="28">
        <v>50072</v>
      </c>
      <c r="D116" s="27">
        <v>50483</v>
      </c>
      <c r="E116" s="29">
        <v>50493</v>
      </c>
      <c r="F116" s="11">
        <f t="shared" si="12"/>
        <v>2</v>
      </c>
      <c r="G116" s="11">
        <f t="shared" si="10"/>
        <v>82.285714285714292</v>
      </c>
      <c r="H116" s="75"/>
      <c r="I116" s="11">
        <f t="shared" si="13"/>
        <v>64</v>
      </c>
      <c r="J116" s="11">
        <f t="shared" si="11"/>
        <v>76</v>
      </c>
    </row>
    <row r="117" spans="1:10" s="14" customFormat="1" x14ac:dyDescent="0.25">
      <c r="A117" s="25">
        <v>44010</v>
      </c>
      <c r="B117" s="27">
        <v>40543</v>
      </c>
      <c r="C117" s="28">
        <v>50072</v>
      </c>
      <c r="D117" s="27">
        <v>50548</v>
      </c>
      <c r="E117" s="29">
        <v>50559</v>
      </c>
      <c r="F117" s="11">
        <f t="shared" si="12"/>
        <v>0</v>
      </c>
      <c r="G117" s="11">
        <f t="shared" si="10"/>
        <v>79.142857142857139</v>
      </c>
      <c r="H117" s="75"/>
      <c r="I117" s="11">
        <f t="shared" si="13"/>
        <v>66</v>
      </c>
      <c r="J117" s="11">
        <f t="shared" si="11"/>
        <v>69.571428571428569</v>
      </c>
    </row>
    <row r="118" spans="1:10" s="14" customFormat="1" x14ac:dyDescent="0.25">
      <c r="A118" s="25">
        <v>44011</v>
      </c>
      <c r="B118" s="27">
        <v>40697</v>
      </c>
      <c r="C118" s="28">
        <v>50183</v>
      </c>
      <c r="D118" s="27">
        <v>50613</v>
      </c>
      <c r="E118" s="29">
        <v>50625</v>
      </c>
      <c r="F118" s="11">
        <f t="shared" si="12"/>
        <v>111</v>
      </c>
      <c r="G118" s="11">
        <f t="shared" si="10"/>
        <v>79.142857142857139</v>
      </c>
      <c r="H118" s="75"/>
      <c r="I118" s="11">
        <f t="shared" si="13"/>
        <v>66</v>
      </c>
      <c r="J118" s="11">
        <f t="shared" si="11"/>
        <v>64</v>
      </c>
    </row>
    <row r="119" spans="1:10" s="14" customFormat="1" x14ac:dyDescent="0.25">
      <c r="A119" s="25">
        <v>44012</v>
      </c>
      <c r="B119" s="27">
        <v>40870</v>
      </c>
      <c r="C119" s="28">
        <v>50297</v>
      </c>
      <c r="D119" s="27">
        <v>50687</v>
      </c>
      <c r="E119" s="29">
        <v>50699</v>
      </c>
      <c r="F119" s="11">
        <f t="shared" si="12"/>
        <v>114</v>
      </c>
      <c r="G119" s="11">
        <f t="shared" si="10"/>
        <v>76.142857142857139</v>
      </c>
      <c r="H119" s="75"/>
      <c r="I119" s="11">
        <f t="shared" si="13"/>
        <v>74</v>
      </c>
      <c r="J119" s="11">
        <f t="shared" si="11"/>
        <v>60.285714285714285</v>
      </c>
    </row>
    <row r="120" spans="1:10" s="14" customFormat="1" x14ac:dyDescent="0.25">
      <c r="A120" s="25">
        <v>44013</v>
      </c>
      <c r="B120" s="27">
        <v>40958</v>
      </c>
      <c r="C120" s="28">
        <v>50401</v>
      </c>
      <c r="D120" s="27">
        <v>50734</v>
      </c>
      <c r="E120" s="29">
        <v>50746</v>
      </c>
      <c r="F120" s="11">
        <f t="shared" si="12"/>
        <v>104</v>
      </c>
      <c r="G120" s="11">
        <f t="shared" si="10"/>
        <v>76.571428571428569</v>
      </c>
      <c r="H120" s="75"/>
      <c r="I120" s="11">
        <f t="shared" si="13"/>
        <v>47</v>
      </c>
      <c r="J120" s="11">
        <f t="shared" si="11"/>
        <v>58</v>
      </c>
    </row>
    <row r="121" spans="1:10" s="14" customFormat="1" x14ac:dyDescent="0.25">
      <c r="A121" s="25">
        <v>44014</v>
      </c>
      <c r="B121" s="27">
        <v>41092</v>
      </c>
      <c r="C121" s="28">
        <v>50511</v>
      </c>
      <c r="D121" s="27">
        <v>50794</v>
      </c>
      <c r="E121" s="29">
        <v>50807</v>
      </c>
      <c r="F121" s="11">
        <f t="shared" si="12"/>
        <v>110</v>
      </c>
      <c r="G121" s="11">
        <f t="shared" si="10"/>
        <v>76.571428571428569</v>
      </c>
      <c r="H121" s="75"/>
      <c r="I121" s="11">
        <f t="shared" si="13"/>
        <v>61</v>
      </c>
      <c r="J121" s="11">
        <f t="shared" si="11"/>
        <v>55.428571428571431</v>
      </c>
    </row>
    <row r="122" spans="1:10" s="14" customFormat="1" x14ac:dyDescent="0.25">
      <c r="A122" s="25">
        <v>44015</v>
      </c>
      <c r="B122" s="27">
        <v>41156</v>
      </c>
      <c r="C122" s="28">
        <v>50603</v>
      </c>
      <c r="D122" s="27">
        <v>50838</v>
      </c>
      <c r="E122" s="29">
        <v>50851</v>
      </c>
      <c r="F122" s="11">
        <f t="shared" si="12"/>
        <v>92</v>
      </c>
      <c r="G122" s="11">
        <f t="shared" si="10"/>
        <v>69.285714285714292</v>
      </c>
      <c r="H122" s="75"/>
      <c r="I122" s="11">
        <f t="shared" si="13"/>
        <v>44</v>
      </c>
      <c r="J122" s="11">
        <f t="shared" si="11"/>
        <v>52.857142857142854</v>
      </c>
    </row>
    <row r="123" spans="1:10" s="14" customFormat="1" x14ac:dyDescent="0.25">
      <c r="A123" s="25">
        <v>44016</v>
      </c>
      <c r="B123" s="27">
        <v>41178</v>
      </c>
      <c r="C123" s="28">
        <v>50608</v>
      </c>
      <c r="D123" s="27">
        <v>50886</v>
      </c>
      <c r="E123" s="29">
        <v>50899</v>
      </c>
      <c r="F123" s="11">
        <f t="shared" si="12"/>
        <v>5</v>
      </c>
      <c r="G123" s="11">
        <f t="shared" si="10"/>
        <v>65</v>
      </c>
      <c r="H123" s="75"/>
      <c r="I123" s="11">
        <f t="shared" si="13"/>
        <v>48</v>
      </c>
      <c r="J123" s="11">
        <f t="shared" si="11"/>
        <v>48.285714285714285</v>
      </c>
    </row>
    <row r="124" spans="1:10" s="14" customFormat="1" x14ac:dyDescent="0.25">
      <c r="A124" s="25">
        <v>44017</v>
      </c>
      <c r="B124" s="27">
        <v>41194</v>
      </c>
      <c r="C124" s="28">
        <v>50608</v>
      </c>
      <c r="D124" s="27">
        <v>50934</v>
      </c>
      <c r="E124" s="29">
        <v>50947</v>
      </c>
      <c r="F124" s="11">
        <f t="shared" si="12"/>
        <v>0</v>
      </c>
      <c r="G124" s="11">
        <f t="shared" si="10"/>
        <v>62</v>
      </c>
      <c r="H124" s="75"/>
      <c r="I124" s="11">
        <f t="shared" si="13"/>
        <v>48</v>
      </c>
      <c r="J124" s="11">
        <f t="shared" si="11"/>
        <v>47.714285714285715</v>
      </c>
    </row>
    <row r="125" spans="1:10" s="14" customFormat="1" x14ac:dyDescent="0.25">
      <c r="A125" s="25">
        <v>44018</v>
      </c>
      <c r="B125" s="27">
        <v>41349</v>
      </c>
      <c r="C125" s="28">
        <v>50668</v>
      </c>
      <c r="D125" s="27">
        <v>50982</v>
      </c>
      <c r="E125" s="29">
        <v>50995</v>
      </c>
      <c r="F125" s="11">
        <f t="shared" si="12"/>
        <v>60</v>
      </c>
      <c r="G125" s="11">
        <f t="shared" si="10"/>
        <v>56.285714285714285</v>
      </c>
      <c r="H125" s="75"/>
      <c r="I125" s="11">
        <f t="shared" si="13"/>
        <v>48</v>
      </c>
      <c r="J125" s="11">
        <f t="shared" si="11"/>
        <v>46.714285714285715</v>
      </c>
    </row>
    <row r="126" spans="1:10" s="14" customFormat="1" x14ac:dyDescent="0.25">
      <c r="A126" s="25">
        <v>44019</v>
      </c>
      <c r="B126" s="27">
        <v>41474</v>
      </c>
      <c r="C126" s="28">
        <v>50752</v>
      </c>
      <c r="D126" s="27">
        <v>51023</v>
      </c>
      <c r="E126" s="29">
        <v>51037</v>
      </c>
      <c r="F126" s="11">
        <f t="shared" si="12"/>
        <v>84</v>
      </c>
      <c r="G126" s="11">
        <f t="shared" si="10"/>
        <v>52.285714285714285</v>
      </c>
      <c r="H126" s="75"/>
      <c r="I126" s="11">
        <f t="shared" si="13"/>
        <v>42</v>
      </c>
      <c r="J126" s="11">
        <f t="shared" si="11"/>
        <v>46.142857142857146</v>
      </c>
    </row>
    <row r="127" spans="1:10" s="14" customFormat="1" x14ac:dyDescent="0.25">
      <c r="A127" s="25">
        <v>44020</v>
      </c>
      <c r="B127" s="27">
        <v>41558</v>
      </c>
      <c r="C127" s="28">
        <v>50835</v>
      </c>
      <c r="D127" s="27">
        <v>51066</v>
      </c>
      <c r="E127" s="29">
        <v>51080</v>
      </c>
      <c r="F127" s="11">
        <f t="shared" si="12"/>
        <v>83</v>
      </c>
      <c r="G127" s="11">
        <f t="shared" si="10"/>
        <v>51.857142857142854</v>
      </c>
      <c r="H127" s="75"/>
      <c r="I127" s="11">
        <f t="shared" si="13"/>
        <v>43</v>
      </c>
      <c r="J127" s="87">
        <f t="shared" si="11"/>
        <v>43.571428571428569</v>
      </c>
    </row>
    <row r="128" spans="1:10" s="14" customFormat="1" x14ac:dyDescent="0.25">
      <c r="A128" s="25">
        <v>44021</v>
      </c>
      <c r="B128" s="27">
        <v>41606</v>
      </c>
      <c r="C128" s="28">
        <v>50905</v>
      </c>
      <c r="D128" s="27">
        <v>51116</v>
      </c>
      <c r="E128" s="29">
        <v>51134</v>
      </c>
      <c r="F128" s="11">
        <f t="shared" si="12"/>
        <v>70</v>
      </c>
      <c r="G128" s="11">
        <f t="shared" si="10"/>
        <v>51.857142857142854</v>
      </c>
      <c r="H128" s="75"/>
      <c r="I128" s="11">
        <f t="shared" si="13"/>
        <v>54</v>
      </c>
      <c r="J128" s="87">
        <f t="shared" si="11"/>
        <v>40.571428571428569</v>
      </c>
    </row>
    <row r="129" spans="1:10" s="14" customFormat="1" x14ac:dyDescent="0.25">
      <c r="A129" s="25">
        <v>44022</v>
      </c>
      <c r="B129" s="27">
        <v>41754</v>
      </c>
      <c r="C129" s="28">
        <v>50969</v>
      </c>
      <c r="D129" s="27">
        <v>51151</v>
      </c>
      <c r="E129" s="29">
        <v>51174</v>
      </c>
      <c r="F129" s="11">
        <f t="shared" si="12"/>
        <v>64</v>
      </c>
      <c r="G129" s="11">
        <f t="shared" si="10"/>
        <v>52.285714285714285</v>
      </c>
      <c r="H129" s="75"/>
      <c r="I129" s="11">
        <f t="shared" si="13"/>
        <v>40</v>
      </c>
      <c r="J129" s="87">
        <f t="shared" si="11"/>
        <v>39</v>
      </c>
    </row>
    <row r="130" spans="1:10" x14ac:dyDescent="0.25">
      <c r="A130" s="85">
        <v>44023</v>
      </c>
      <c r="B130" s="27">
        <v>41754</v>
      </c>
      <c r="C130" s="91">
        <v>50971</v>
      </c>
      <c r="D130" s="27">
        <v>51177</v>
      </c>
      <c r="E130" s="86">
        <v>51204</v>
      </c>
      <c r="F130" s="92">
        <f t="shared" si="12"/>
        <v>2</v>
      </c>
      <c r="G130" s="11">
        <f t="shared" si="10"/>
        <v>50</v>
      </c>
      <c r="H130" s="88"/>
      <c r="I130" s="87">
        <f t="shared" si="13"/>
        <v>30</v>
      </c>
      <c r="J130" s="87">
        <f t="shared" si="11"/>
        <v>37.428571428571431</v>
      </c>
    </row>
    <row r="131" spans="1:10" x14ac:dyDescent="0.25">
      <c r="A131" s="85">
        <v>44024</v>
      </c>
      <c r="B131" s="27">
        <v>41754</v>
      </c>
      <c r="C131" s="91">
        <v>50971</v>
      </c>
      <c r="D131" s="27">
        <v>51200</v>
      </c>
      <c r="E131" s="86">
        <v>51231</v>
      </c>
      <c r="F131" s="92">
        <f t="shared" si="12"/>
        <v>0</v>
      </c>
      <c r="G131" s="11">
        <f t="shared" si="10"/>
        <v>46.428571428571431</v>
      </c>
      <c r="H131" s="88"/>
      <c r="I131" s="87">
        <f t="shared" si="13"/>
        <v>27</v>
      </c>
      <c r="J131" s="87">
        <f t="shared" si="11"/>
        <v>35.714285714285715</v>
      </c>
    </row>
    <row r="132" spans="1:10" x14ac:dyDescent="0.25">
      <c r="A132" s="85">
        <v>44025</v>
      </c>
      <c r="B132" s="27">
        <v>41754</v>
      </c>
      <c r="C132" s="91">
        <v>51034</v>
      </c>
      <c r="D132" s="27">
        <v>51233</v>
      </c>
      <c r="E132" s="86">
        <v>51268</v>
      </c>
      <c r="F132" s="92">
        <f t="shared" si="12"/>
        <v>63</v>
      </c>
      <c r="G132" s="11">
        <f t="shared" si="10"/>
        <v>44.285714285714285</v>
      </c>
      <c r="H132" s="88"/>
      <c r="I132" s="87">
        <f t="shared" si="13"/>
        <v>37</v>
      </c>
      <c r="J132" s="87">
        <f t="shared" si="11"/>
        <v>30.285714285714285</v>
      </c>
    </row>
    <row r="133" spans="1:10" x14ac:dyDescent="0.25">
      <c r="A133" s="85">
        <v>44026</v>
      </c>
      <c r="B133" s="27">
        <v>41754</v>
      </c>
      <c r="C133" s="91">
        <v>51102</v>
      </c>
      <c r="D133" s="27">
        <v>51256</v>
      </c>
      <c r="E133" s="86">
        <v>51299</v>
      </c>
      <c r="F133" s="92">
        <f t="shared" si="12"/>
        <v>68</v>
      </c>
      <c r="G133" s="11">
        <f t="shared" si="10"/>
        <v>42.142857142857146</v>
      </c>
      <c r="H133" s="88"/>
      <c r="I133" s="87">
        <f t="shared" si="13"/>
        <v>31</v>
      </c>
      <c r="J133" s="87">
        <f t="shared" si="11"/>
        <v>27.428571428571427</v>
      </c>
    </row>
    <row r="134" spans="1:10" x14ac:dyDescent="0.25">
      <c r="A134" s="85">
        <v>44027</v>
      </c>
      <c r="B134" s="27">
        <v>41754</v>
      </c>
      <c r="C134" s="91">
        <v>51160</v>
      </c>
      <c r="D134" s="27">
        <v>51269</v>
      </c>
      <c r="E134" s="86">
        <v>51330</v>
      </c>
      <c r="F134" s="92">
        <f t="shared" si="12"/>
        <v>58</v>
      </c>
      <c r="G134" s="88"/>
      <c r="H134" s="88"/>
      <c r="I134" s="87">
        <f t="shared" si="13"/>
        <v>31</v>
      </c>
      <c r="J134" s="88"/>
    </row>
    <row r="135" spans="1:10" x14ac:dyDescent="0.25">
      <c r="A135" s="85">
        <v>44028</v>
      </c>
      <c r="B135" s="27">
        <v>41754</v>
      </c>
      <c r="C135" s="91">
        <v>51215</v>
      </c>
      <c r="D135" s="27">
        <v>51277</v>
      </c>
      <c r="E135" s="86">
        <v>51346</v>
      </c>
      <c r="F135" s="92">
        <f t="shared" si="12"/>
        <v>55</v>
      </c>
      <c r="G135" s="88"/>
      <c r="H135" s="88"/>
      <c r="I135" s="87">
        <f t="shared" si="13"/>
        <v>16</v>
      </c>
      <c r="J135" s="88"/>
    </row>
    <row r="136" spans="1:10" x14ac:dyDescent="0.25">
      <c r="A136" s="85">
        <v>44029</v>
      </c>
      <c r="B136" s="27">
        <v>41754</v>
      </c>
      <c r="C136" s="91">
        <v>51264</v>
      </c>
      <c r="D136" s="27">
        <v>51277</v>
      </c>
      <c r="E136" s="86">
        <v>51366</v>
      </c>
      <c r="F136" s="92">
        <f t="shared" si="12"/>
        <v>49</v>
      </c>
      <c r="G136" s="88"/>
      <c r="H136" s="88"/>
      <c r="I136" s="87">
        <f t="shared" si="13"/>
        <v>20</v>
      </c>
      <c r="J136" s="88"/>
    </row>
    <row r="137" spans="1:10" x14ac:dyDescent="0.25">
      <c r="B137"/>
      <c r="C137" s="10"/>
      <c r="F137" s="31"/>
      <c r="G137" s="31"/>
      <c r="H137" s="31"/>
      <c r="I137" s="31"/>
      <c r="J137" s="31"/>
    </row>
    <row r="138" spans="1:10" x14ac:dyDescent="0.25">
      <c r="A138" s="90" t="s">
        <v>42</v>
      </c>
      <c r="B138"/>
      <c r="C138" s="10"/>
      <c r="F138" s="31"/>
      <c r="G138" s="31"/>
      <c r="H138" s="31"/>
      <c r="I138" s="31"/>
      <c r="J138" s="31"/>
    </row>
    <row r="139" spans="1:10" x14ac:dyDescent="0.25">
      <c r="B139"/>
      <c r="C139" s="10"/>
      <c r="F139" s="31"/>
      <c r="G139" s="31"/>
      <c r="H139" s="31"/>
      <c r="I139" s="31"/>
      <c r="J139" s="31"/>
    </row>
    <row r="140" spans="1:10" x14ac:dyDescent="0.25">
      <c r="B140"/>
      <c r="C140" s="10"/>
      <c r="F140" s="31"/>
      <c r="G140" s="31"/>
      <c r="H140" s="31"/>
      <c r="I140" s="31"/>
      <c r="J140" s="31"/>
    </row>
    <row r="141" spans="1:10" x14ac:dyDescent="0.25">
      <c r="B141"/>
      <c r="C141" s="10"/>
      <c r="F141" s="31"/>
      <c r="G141" s="31"/>
      <c r="H141" s="31"/>
      <c r="I141" s="31"/>
      <c r="J141" s="31"/>
    </row>
    <row r="142" spans="1:10" x14ac:dyDescent="0.25">
      <c r="B142"/>
      <c r="C142" s="10"/>
      <c r="F142" s="31"/>
      <c r="G142" s="31"/>
      <c r="H142" s="31"/>
      <c r="I142" s="31"/>
      <c r="J142" s="31"/>
    </row>
    <row r="143" spans="1:10" x14ac:dyDescent="0.25">
      <c r="B143"/>
      <c r="C143" s="10"/>
      <c r="F143" s="31"/>
      <c r="G143" s="31"/>
      <c r="H143" s="31"/>
      <c r="I143" s="31"/>
      <c r="J143" s="31"/>
    </row>
    <row r="144" spans="1:10" x14ac:dyDescent="0.25">
      <c r="B144"/>
      <c r="C144" s="10"/>
      <c r="F144" s="31"/>
      <c r="G144" s="31"/>
      <c r="H144" s="31"/>
      <c r="I144" s="31"/>
      <c r="J144" s="31"/>
    </row>
    <row r="145" spans="2:10" x14ac:dyDescent="0.25">
      <c r="B145"/>
      <c r="C145" s="10"/>
      <c r="F145" s="31"/>
      <c r="G145" s="31"/>
      <c r="H145" s="31"/>
      <c r="I145" s="31"/>
      <c r="J145" s="31"/>
    </row>
    <row r="146" spans="2:10" x14ac:dyDescent="0.25">
      <c r="B146"/>
      <c r="C146" s="10"/>
      <c r="F146" s="31"/>
      <c r="G146" s="31"/>
      <c r="H146" s="31"/>
      <c r="I146" s="31"/>
      <c r="J146" s="31"/>
    </row>
    <row r="147" spans="2:10" x14ac:dyDescent="0.25">
      <c r="B147"/>
      <c r="C147" s="10"/>
      <c r="F147" s="31"/>
      <c r="G147" s="31"/>
      <c r="H147" s="31"/>
      <c r="I147" s="31"/>
      <c r="J147" s="31"/>
    </row>
    <row r="148" spans="2:10" x14ac:dyDescent="0.25">
      <c r="B148"/>
      <c r="C148" s="10"/>
      <c r="F148" s="31"/>
      <c r="G148" s="31"/>
      <c r="H148" s="31"/>
      <c r="I148" s="31"/>
      <c r="J148" s="31"/>
    </row>
    <row r="149" spans="2:10" x14ac:dyDescent="0.25">
      <c r="B149"/>
      <c r="C149" s="10"/>
      <c r="F149" s="31"/>
      <c r="G149" s="31"/>
      <c r="H149" s="31"/>
      <c r="I149" s="31"/>
      <c r="J149" s="31"/>
    </row>
    <row r="150" spans="2:10" x14ac:dyDescent="0.25">
      <c r="B150"/>
      <c r="C150" s="10"/>
      <c r="F150" s="31"/>
      <c r="G150" s="31"/>
      <c r="H150" s="31"/>
      <c r="I150" s="31"/>
      <c r="J150" s="31"/>
    </row>
    <row r="151" spans="2:10" x14ac:dyDescent="0.25">
      <c r="B151"/>
      <c r="C151" s="10"/>
      <c r="F151" s="31"/>
      <c r="G151" s="31"/>
      <c r="H151" s="31"/>
      <c r="I151" s="31"/>
      <c r="J151" s="31"/>
    </row>
    <row r="152" spans="2:10" x14ac:dyDescent="0.25">
      <c r="B152"/>
      <c r="C152" s="10"/>
      <c r="F152" s="31"/>
      <c r="G152" s="31"/>
      <c r="H152" s="31"/>
      <c r="I152" s="31"/>
      <c r="J152" s="31"/>
    </row>
    <row r="153" spans="2:10" x14ac:dyDescent="0.25">
      <c r="B153"/>
      <c r="C153" s="10"/>
      <c r="F153" s="31"/>
      <c r="G153" s="31"/>
      <c r="H153" s="31"/>
      <c r="I153" s="31"/>
      <c r="J153" s="31"/>
    </row>
    <row r="154" spans="2:10" x14ac:dyDescent="0.25">
      <c r="B154"/>
      <c r="C154" s="10"/>
      <c r="F154" s="31"/>
      <c r="G154" s="31"/>
      <c r="H154" s="31"/>
      <c r="I154" s="31"/>
      <c r="J154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F65-1967-495B-8373-08C81823C73E}">
  <dimension ref="A1"/>
  <sheetViews>
    <sheetView workbookViewId="0">
      <selection activeCell="A29" sqref="A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BA7D-B42D-4586-83A2-36F7F9A79E3C}">
  <dimension ref="A1:CQ25"/>
  <sheetViews>
    <sheetView workbookViewId="0">
      <pane xSplit="2" ySplit="2" topLeftCell="W3" activePane="bottomRight" state="frozen"/>
      <selection pane="topRight" activeCell="C1" sqref="C1"/>
      <selection pane="bottomLeft" activeCell="A4" sqref="A4"/>
      <selection pane="bottomRight" activeCell="AE18" sqref="AE18"/>
    </sheetView>
  </sheetViews>
  <sheetFormatPr defaultRowHeight="15" x14ac:dyDescent="0.25"/>
  <cols>
    <col min="1" max="1" width="53.28515625" customWidth="1"/>
    <col min="2" max="2" width="41.42578125" customWidth="1"/>
    <col min="3" max="3" width="9.5703125" bestFit="1" customWidth="1"/>
    <col min="12" max="31" width="11.5703125" bestFit="1" customWidth="1"/>
  </cols>
  <sheetData>
    <row r="1" spans="1:9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9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1">
        <v>43931</v>
      </c>
      <c r="R2" s="1">
        <v>43938</v>
      </c>
      <c r="S2" s="1">
        <v>43945</v>
      </c>
      <c r="T2" s="1">
        <v>43952</v>
      </c>
      <c r="U2" s="1">
        <v>43959</v>
      </c>
      <c r="V2" s="1">
        <v>43966</v>
      </c>
      <c r="W2" s="1">
        <v>43973</v>
      </c>
      <c r="X2" s="1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95" x14ac:dyDescent="0.25">
      <c r="A3" s="38" t="s">
        <v>2</v>
      </c>
      <c r="B3" s="39"/>
      <c r="C3" s="40">
        <v>12254</v>
      </c>
      <c r="D3" s="41">
        <v>14058</v>
      </c>
      <c r="E3" s="41">
        <v>12990</v>
      </c>
      <c r="F3" s="41">
        <v>11856</v>
      </c>
      <c r="G3" s="41">
        <v>11612</v>
      </c>
      <c r="H3" s="41">
        <v>10986</v>
      </c>
      <c r="I3" s="41">
        <v>10944</v>
      </c>
      <c r="J3" s="42">
        <v>10841</v>
      </c>
      <c r="K3" s="41">
        <v>10816</v>
      </c>
      <c r="L3" s="41">
        <v>10895</v>
      </c>
      <c r="M3" s="41">
        <v>11019</v>
      </c>
      <c r="N3" s="41">
        <v>10645</v>
      </c>
      <c r="O3" s="41">
        <v>11141</v>
      </c>
      <c r="P3" s="41">
        <v>16387</v>
      </c>
      <c r="Q3" s="42">
        <v>18516</v>
      </c>
      <c r="R3" s="42">
        <v>22351</v>
      </c>
      <c r="S3" s="42">
        <v>21997</v>
      </c>
      <c r="T3" s="42">
        <v>17953</v>
      </c>
      <c r="U3" s="42">
        <v>12657</v>
      </c>
      <c r="V3" s="42">
        <v>14573</v>
      </c>
      <c r="W3" s="42">
        <v>12288</v>
      </c>
      <c r="X3" s="42">
        <v>9824</v>
      </c>
      <c r="Y3" s="42">
        <v>10709</v>
      </c>
      <c r="Z3" s="42">
        <v>9976</v>
      </c>
      <c r="AA3" s="42">
        <v>9339</v>
      </c>
      <c r="AB3" s="42">
        <v>8979</v>
      </c>
      <c r="AC3" s="42">
        <v>9140</v>
      </c>
      <c r="AD3" s="42">
        <v>8690</v>
      </c>
      <c r="AE3" s="42">
        <v>8823</v>
      </c>
      <c r="AF3" s="76"/>
      <c r="AG3" s="76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95" x14ac:dyDescent="0.25">
      <c r="A4" s="43" t="s">
        <v>3</v>
      </c>
      <c r="B4" s="3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76"/>
      <c r="AG4" s="76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95" x14ac:dyDescent="0.25">
      <c r="A5" s="43" t="s">
        <v>9</v>
      </c>
      <c r="B5" s="36"/>
      <c r="C5" s="40">
        <v>12175</v>
      </c>
      <c r="D5" s="41">
        <v>13822</v>
      </c>
      <c r="E5" s="41">
        <v>13216</v>
      </c>
      <c r="F5" s="41">
        <v>12760</v>
      </c>
      <c r="G5" s="41">
        <v>12206</v>
      </c>
      <c r="H5" s="41">
        <v>11925</v>
      </c>
      <c r="I5" s="41">
        <v>11627</v>
      </c>
      <c r="J5" s="41">
        <v>11548</v>
      </c>
      <c r="K5" s="41">
        <v>11183</v>
      </c>
      <c r="L5" s="41">
        <v>11498</v>
      </c>
      <c r="M5" s="41">
        <v>11205</v>
      </c>
      <c r="N5" s="41">
        <v>10573</v>
      </c>
      <c r="O5" s="41">
        <v>10130</v>
      </c>
      <c r="P5" s="41">
        <v>10305</v>
      </c>
      <c r="Q5" s="42">
        <v>10520</v>
      </c>
      <c r="R5" s="42">
        <v>10497</v>
      </c>
      <c r="S5" s="42">
        <v>10458</v>
      </c>
      <c r="T5" s="42">
        <v>9941</v>
      </c>
      <c r="U5" s="42">
        <v>9576</v>
      </c>
      <c r="V5" s="42">
        <v>10188</v>
      </c>
      <c r="W5" s="42">
        <v>9940</v>
      </c>
      <c r="X5" s="42">
        <v>8171</v>
      </c>
      <c r="Y5" s="42">
        <v>9977</v>
      </c>
      <c r="Z5" s="42">
        <v>9417</v>
      </c>
      <c r="AA5" s="42">
        <v>9404</v>
      </c>
      <c r="AB5" s="42">
        <v>9293</v>
      </c>
      <c r="AC5" s="42">
        <v>9183</v>
      </c>
      <c r="AD5" s="42">
        <v>9250</v>
      </c>
      <c r="AE5" s="42">
        <v>9093</v>
      </c>
      <c r="AF5" s="76"/>
      <c r="AG5" s="76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95" s="7" customFormat="1" x14ac:dyDescent="0.25">
      <c r="A6" s="44" t="s">
        <v>3</v>
      </c>
      <c r="B6" s="45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8"/>
      <c r="T6" s="49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76"/>
      <c r="AG6" s="76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95" s="7" customFormat="1" x14ac:dyDescent="0.25">
      <c r="A7" s="44" t="s">
        <v>10</v>
      </c>
      <c r="B7" s="45"/>
      <c r="C7" s="50">
        <v>11412</v>
      </c>
      <c r="D7" s="50">
        <v>12933</v>
      </c>
      <c r="E7" s="50">
        <v>12370</v>
      </c>
      <c r="F7" s="50">
        <v>11933</v>
      </c>
      <c r="G7" s="50">
        <v>11419</v>
      </c>
      <c r="H7" s="50">
        <v>11154</v>
      </c>
      <c r="I7" s="50">
        <v>10876</v>
      </c>
      <c r="J7" s="50">
        <v>10790</v>
      </c>
      <c r="K7" s="50">
        <v>10448</v>
      </c>
      <c r="L7" s="50">
        <v>10745</v>
      </c>
      <c r="M7" s="50">
        <v>10447</v>
      </c>
      <c r="N7" s="50">
        <v>9841</v>
      </c>
      <c r="O7" s="50">
        <v>9414</v>
      </c>
      <c r="P7" s="50">
        <v>9601</v>
      </c>
      <c r="Q7" s="50">
        <v>9807</v>
      </c>
      <c r="R7" s="47">
        <v>9787</v>
      </c>
      <c r="S7" s="47">
        <v>9768</v>
      </c>
      <c r="T7" s="47">
        <v>9289</v>
      </c>
      <c r="U7" s="47">
        <v>8937</v>
      </c>
      <c r="V7" s="47">
        <v>9526</v>
      </c>
      <c r="W7" s="47">
        <v>9299</v>
      </c>
      <c r="X7" s="47">
        <v>7607</v>
      </c>
      <c r="Y7" s="47">
        <v>9346</v>
      </c>
      <c r="Z7" s="47">
        <v>8803</v>
      </c>
      <c r="AA7" s="47">
        <v>8810</v>
      </c>
      <c r="AB7" s="47">
        <v>8695</v>
      </c>
      <c r="AC7" s="47">
        <v>8606</v>
      </c>
      <c r="AD7" s="47">
        <v>8648</v>
      </c>
      <c r="AE7" s="47">
        <v>8502</v>
      </c>
      <c r="AF7" s="76"/>
      <c r="AG7" s="76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95" s="7" customFormat="1" x14ac:dyDescent="0.25">
      <c r="A8" s="44" t="s">
        <v>3</v>
      </c>
      <c r="B8" s="4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47"/>
      <c r="S8" s="48"/>
      <c r="T8" s="49"/>
      <c r="U8" s="47"/>
      <c r="V8" s="47"/>
      <c r="W8" s="47"/>
      <c r="X8" s="47"/>
      <c r="Y8" s="48"/>
      <c r="Z8" s="47"/>
      <c r="AA8" s="47"/>
      <c r="AB8" s="47"/>
      <c r="AC8" s="47"/>
      <c r="AD8" s="47"/>
      <c r="AE8" s="47"/>
      <c r="AF8" s="76"/>
      <c r="AG8" s="76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95" s="7" customFormat="1" x14ac:dyDescent="0.25">
      <c r="A9" s="44" t="s">
        <v>11</v>
      </c>
      <c r="B9" s="45"/>
      <c r="C9" s="50">
        <v>756</v>
      </c>
      <c r="D9" s="50">
        <v>856</v>
      </c>
      <c r="E9" s="50">
        <v>812</v>
      </c>
      <c r="F9" s="50">
        <v>802</v>
      </c>
      <c r="G9" s="50">
        <v>760</v>
      </c>
      <c r="H9" s="50">
        <v>729</v>
      </c>
      <c r="I9" s="50">
        <v>722</v>
      </c>
      <c r="J9" s="50">
        <v>724</v>
      </c>
      <c r="K9" s="50">
        <v>698</v>
      </c>
      <c r="L9" s="50">
        <v>720</v>
      </c>
      <c r="M9" s="50">
        <v>727</v>
      </c>
      <c r="N9" s="50">
        <v>677</v>
      </c>
      <c r="O9" s="50">
        <v>665</v>
      </c>
      <c r="P9" s="50">
        <v>667</v>
      </c>
      <c r="Q9" s="50">
        <v>671</v>
      </c>
      <c r="R9" s="47">
        <v>661</v>
      </c>
      <c r="S9" s="47">
        <v>662</v>
      </c>
      <c r="T9" s="47">
        <v>624</v>
      </c>
      <c r="U9" s="47">
        <v>612</v>
      </c>
      <c r="V9" s="47">
        <v>635</v>
      </c>
      <c r="W9" s="47">
        <v>614</v>
      </c>
      <c r="X9" s="47">
        <v>546</v>
      </c>
      <c r="Y9" s="47">
        <v>610</v>
      </c>
      <c r="Z9" s="47">
        <v>588</v>
      </c>
      <c r="AA9" s="47">
        <v>573</v>
      </c>
      <c r="AB9" s="47">
        <v>571</v>
      </c>
      <c r="AC9" s="47">
        <v>555</v>
      </c>
      <c r="AD9" s="47">
        <v>578</v>
      </c>
      <c r="AE9" s="47">
        <v>557</v>
      </c>
      <c r="AF9" s="76"/>
      <c r="AG9" s="76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95" s="7" customFormat="1" x14ac:dyDescent="0.25">
      <c r="A10" s="49" t="s">
        <v>4</v>
      </c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  <c r="P10" s="53"/>
      <c r="Q10" s="53"/>
      <c r="R10" s="53"/>
      <c r="S10" s="53"/>
      <c r="T10" s="48"/>
      <c r="U10" s="53"/>
      <c r="V10" s="53"/>
      <c r="W10" s="53"/>
      <c r="X10" s="53"/>
      <c r="Y10" s="53"/>
      <c r="Z10" s="53"/>
      <c r="AA10" s="53"/>
      <c r="AB10" s="54"/>
      <c r="AC10" s="53"/>
      <c r="AD10" s="53"/>
      <c r="AE10" s="53"/>
      <c r="AF10" s="76"/>
      <c r="AG10" s="76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95" x14ac:dyDescent="0.25">
      <c r="A11" s="37"/>
      <c r="B11" s="55" t="s">
        <v>12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76"/>
      <c r="AG11" s="76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95" s="7" customFormat="1" ht="25.5" x14ac:dyDescent="0.25">
      <c r="A12" s="49"/>
      <c r="B12" s="65" t="s">
        <v>5</v>
      </c>
      <c r="C12" s="66">
        <v>2141</v>
      </c>
      <c r="D12" s="66">
        <v>2477</v>
      </c>
      <c r="E12" s="66">
        <v>2189</v>
      </c>
      <c r="F12" s="66">
        <v>1893</v>
      </c>
      <c r="G12" s="66">
        <v>1746</v>
      </c>
      <c r="H12" s="66">
        <v>1572</v>
      </c>
      <c r="I12" s="66">
        <v>1602</v>
      </c>
      <c r="J12" s="66">
        <v>1619</v>
      </c>
      <c r="K12" s="66">
        <v>1547</v>
      </c>
      <c r="L12" s="66">
        <v>1583</v>
      </c>
      <c r="M12" s="66">
        <v>1508</v>
      </c>
      <c r="N12" s="66">
        <v>1546</v>
      </c>
      <c r="O12" s="66">
        <v>1538</v>
      </c>
      <c r="P12" s="66">
        <v>1968</v>
      </c>
      <c r="Q12" s="67">
        <v>1776</v>
      </c>
      <c r="R12" s="67">
        <v>1795</v>
      </c>
      <c r="S12" s="67">
        <v>1597</v>
      </c>
      <c r="T12" s="67">
        <v>1293</v>
      </c>
      <c r="U12" s="67">
        <v>948</v>
      </c>
      <c r="V12" s="67">
        <v>1167</v>
      </c>
      <c r="W12" s="67">
        <v>979</v>
      </c>
      <c r="X12" s="67">
        <v>807</v>
      </c>
      <c r="Y12" s="67">
        <v>948</v>
      </c>
      <c r="Z12" s="67">
        <v>837</v>
      </c>
      <c r="AA12" s="67">
        <v>846</v>
      </c>
      <c r="AB12" s="67">
        <v>788</v>
      </c>
      <c r="AC12" s="67">
        <v>843</v>
      </c>
      <c r="AD12" s="67">
        <v>789</v>
      </c>
      <c r="AE12" s="67">
        <v>721</v>
      </c>
      <c r="AF12" s="76"/>
      <c r="AG12" s="76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95" ht="25.5" x14ac:dyDescent="0.25">
      <c r="A13" s="37"/>
      <c r="B13" s="58" t="s">
        <v>6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5</v>
      </c>
      <c r="N13" s="59">
        <v>103</v>
      </c>
      <c r="O13" s="59">
        <v>539</v>
      </c>
      <c r="P13" s="59">
        <v>3475</v>
      </c>
      <c r="Q13" s="60">
        <v>6213</v>
      </c>
      <c r="R13" s="60">
        <v>8758</v>
      </c>
      <c r="S13" s="60">
        <v>8237</v>
      </c>
      <c r="T13" s="60">
        <v>6035</v>
      </c>
      <c r="U13" s="60">
        <v>3930</v>
      </c>
      <c r="V13" s="60">
        <v>3810</v>
      </c>
      <c r="W13" s="60">
        <v>2589</v>
      </c>
      <c r="X13" s="60">
        <v>1822</v>
      </c>
      <c r="Y13" s="61">
        <v>1588</v>
      </c>
      <c r="Z13" s="61">
        <v>1114</v>
      </c>
      <c r="AA13" s="61">
        <v>783</v>
      </c>
      <c r="AB13" s="61">
        <v>606</v>
      </c>
      <c r="AC13" s="61">
        <v>532</v>
      </c>
      <c r="AD13" s="61">
        <v>366</v>
      </c>
      <c r="AE13" s="61">
        <v>295</v>
      </c>
      <c r="AF13" s="76"/>
      <c r="AG13" s="76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5" spans="1:95" x14ac:dyDescent="0.25">
      <c r="A15" s="38" t="s">
        <v>22</v>
      </c>
      <c r="B15" s="39"/>
      <c r="C15" s="76"/>
      <c r="D15" s="76"/>
      <c r="E15" s="76"/>
      <c r="F15" s="76"/>
      <c r="G15" s="76"/>
      <c r="H15" s="76"/>
      <c r="I15" s="76"/>
      <c r="J15" s="76"/>
      <c r="K15" s="76"/>
      <c r="L15" s="63">
        <v>6</v>
      </c>
      <c r="M15" s="63">
        <v>44</v>
      </c>
      <c r="N15" s="63">
        <v>401</v>
      </c>
      <c r="O15" s="63">
        <v>1871</v>
      </c>
      <c r="P15" s="63">
        <v>5172</v>
      </c>
      <c r="Q15" s="64">
        <v>8214</v>
      </c>
      <c r="R15" s="64">
        <v>8290</v>
      </c>
      <c r="S15" s="64">
        <v>6915</v>
      </c>
      <c r="T15" s="64">
        <v>5184</v>
      </c>
      <c r="U15" s="64">
        <v>3967</v>
      </c>
      <c r="V15" s="64">
        <v>2851</v>
      </c>
      <c r="W15" s="64">
        <v>2267</v>
      </c>
      <c r="X15" s="64">
        <v>1770</v>
      </c>
      <c r="Y15" s="64">
        <v>1299</v>
      </c>
      <c r="Z15" s="64">
        <v>935</v>
      </c>
      <c r="AA15" s="64">
        <v>671</v>
      </c>
      <c r="AB15" s="64">
        <v>572</v>
      </c>
      <c r="AC15" s="64">
        <v>422</v>
      </c>
      <c r="AD15" s="64">
        <v>323</v>
      </c>
      <c r="AE15" s="83">
        <v>192</v>
      </c>
      <c r="AF15" s="76"/>
      <c r="AG15" s="76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7" spans="1:55" x14ac:dyDescent="0.25">
      <c r="A17" s="62" t="s">
        <v>19</v>
      </c>
      <c r="B17" s="12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13">
        <f t="shared" ref="P17:Z17" si="0">P3</f>
        <v>16387</v>
      </c>
      <c r="Q17" s="13">
        <f t="shared" si="0"/>
        <v>18516</v>
      </c>
      <c r="R17" s="13">
        <f t="shared" si="0"/>
        <v>22351</v>
      </c>
      <c r="S17" s="13">
        <f t="shared" si="0"/>
        <v>21997</v>
      </c>
      <c r="T17" s="13">
        <f t="shared" si="0"/>
        <v>17953</v>
      </c>
      <c r="U17" s="13">
        <f t="shared" si="0"/>
        <v>12657</v>
      </c>
      <c r="V17" s="13">
        <f t="shared" si="0"/>
        <v>14573</v>
      </c>
      <c r="W17" s="13">
        <f t="shared" si="0"/>
        <v>12288</v>
      </c>
      <c r="X17" s="13">
        <f t="shared" si="0"/>
        <v>9824</v>
      </c>
      <c r="Y17" s="13">
        <f t="shared" si="0"/>
        <v>10709</v>
      </c>
      <c r="Z17" s="13">
        <f t="shared" si="0"/>
        <v>9976</v>
      </c>
      <c r="AA17" s="76"/>
      <c r="AB17" s="76"/>
      <c r="AC17" s="76"/>
      <c r="AD17" s="76"/>
      <c r="AE17" s="76"/>
      <c r="AF17" s="76"/>
      <c r="AG17" s="76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5">
      <c r="A18" s="62" t="s">
        <v>38</v>
      </c>
      <c r="B18" s="13"/>
      <c r="C18" s="76"/>
      <c r="D18" s="76"/>
      <c r="E18" s="76"/>
      <c r="F18" s="76"/>
      <c r="G18" s="76"/>
      <c r="H18" s="76"/>
      <c r="I18" s="76"/>
      <c r="J18" s="76"/>
      <c r="K18" s="76"/>
      <c r="L18" s="13">
        <f>params!$B2*L13+params!$B3*M13</f>
        <v>2.1428571428571432</v>
      </c>
      <c r="M18" s="13">
        <f>params!$B2*M13+params!$B3*N13</f>
        <v>47</v>
      </c>
      <c r="N18" s="13">
        <f>params!$B2*N13+params!$B3*O13</f>
        <v>289.85714285714289</v>
      </c>
      <c r="O18" s="13">
        <f>params!$B2*O13+params!$B3*P13</f>
        <v>1797.2857142857144</v>
      </c>
      <c r="P18" s="13">
        <f>params!$B2*P13+params!$B3*Q13</f>
        <v>4648.4285714285716</v>
      </c>
      <c r="Q18" s="13">
        <f>params!$B2*Q13+params!$B3*R13</f>
        <v>7303.7142857142862</v>
      </c>
      <c r="R18" s="13">
        <f>params!$B2*R13+params!$B3*S13</f>
        <v>8534.7142857142862</v>
      </c>
      <c r="S18" s="13">
        <f>params!$B2*S13+params!$B3*T13</f>
        <v>7293.2857142857138</v>
      </c>
      <c r="T18" s="13">
        <f>params!$B2*T13+params!$B3*U13</f>
        <v>5132.8571428571431</v>
      </c>
      <c r="U18" s="13">
        <f>params!$B2*U13+params!$B3*V13</f>
        <v>3878.5714285714284</v>
      </c>
      <c r="V18" s="13">
        <f>params!$B2*V13+params!$B3*W13</f>
        <v>3286.7142857142853</v>
      </c>
      <c r="W18" s="13">
        <f>params!$B2*W13+params!$B3*X13</f>
        <v>2260.2857142857142</v>
      </c>
      <c r="X18" s="13">
        <f>params!$B2*X13+params!$B3*Y13</f>
        <v>1721.7142857142858</v>
      </c>
      <c r="Y18" s="13">
        <f>params!$B2*Y13+params!$B3*Z13</f>
        <v>1384.8571428571427</v>
      </c>
      <c r="Z18" s="13">
        <f>params!$B2*Z13+params!$B3*AA13</f>
        <v>972.14285714285711</v>
      </c>
      <c r="AA18" s="13">
        <f>params!$B2*AA13+params!$B3*AB13</f>
        <v>707.14285714285711</v>
      </c>
      <c r="AB18" s="13">
        <f>params!$B2*AB13+params!$B3*AC13</f>
        <v>574.28571428571433</v>
      </c>
      <c r="AC18" s="13">
        <f>params!$B2*AC13+params!$B3*AD13</f>
        <v>460.85714285714289</v>
      </c>
      <c r="AD18" s="13">
        <f>params!$B2*AD13+params!$B3*AE13</f>
        <v>335.57142857142856</v>
      </c>
      <c r="AE18" s="82">
        <f>params!$B2*AE13+params!$B3*AF13</f>
        <v>168.57142857142856</v>
      </c>
      <c r="AF18" s="76"/>
      <c r="AG18" s="76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20" spans="1:55" x14ac:dyDescent="0.25">
      <c r="A20" s="69" t="s">
        <v>36</v>
      </c>
      <c r="B20" s="70">
        <v>2015</v>
      </c>
      <c r="C20" s="71">
        <v>14175</v>
      </c>
      <c r="D20" s="71">
        <v>14586</v>
      </c>
      <c r="E20" s="71">
        <v>13788</v>
      </c>
      <c r="F20" s="71">
        <v>12681</v>
      </c>
      <c r="G20" s="71">
        <v>12386</v>
      </c>
      <c r="H20" s="71">
        <v>11705</v>
      </c>
      <c r="I20" s="71">
        <v>11752</v>
      </c>
      <c r="J20" s="71">
        <v>11604</v>
      </c>
      <c r="K20" s="71">
        <v>11317</v>
      </c>
      <c r="L20" s="71">
        <v>10976</v>
      </c>
      <c r="M20" s="71">
        <v>10679</v>
      </c>
      <c r="N20" s="71">
        <v>10399</v>
      </c>
      <c r="O20" s="71">
        <v>10706</v>
      </c>
      <c r="P20" s="71">
        <v>10660</v>
      </c>
      <c r="Q20" s="71">
        <v>10335</v>
      </c>
      <c r="R20" s="71">
        <v>10110</v>
      </c>
      <c r="S20" s="71">
        <v>9877</v>
      </c>
      <c r="T20" s="71">
        <v>9782</v>
      </c>
      <c r="U20" s="71">
        <v>9762</v>
      </c>
      <c r="V20" s="71">
        <v>9535</v>
      </c>
      <c r="W20" s="71">
        <v>9530</v>
      </c>
      <c r="X20" s="71">
        <v>9299</v>
      </c>
      <c r="Y20" s="71">
        <v>9507</v>
      </c>
      <c r="Z20" s="71">
        <v>9313</v>
      </c>
      <c r="AA20" s="71">
        <v>9098</v>
      </c>
      <c r="AB20" s="71">
        <v>9105</v>
      </c>
      <c r="AC20" s="71">
        <v>9213</v>
      </c>
      <c r="AD20" s="71">
        <v>8598</v>
      </c>
      <c r="AE20" s="71">
        <v>8648</v>
      </c>
      <c r="AF20" s="71">
        <v>8585</v>
      </c>
      <c r="AG20" s="71">
        <v>8764</v>
      </c>
      <c r="AH20" s="71">
        <v>9141</v>
      </c>
      <c r="AI20" s="71">
        <v>9146</v>
      </c>
      <c r="AJ20" s="71">
        <v>8875</v>
      </c>
      <c r="AK20" s="71">
        <v>8791</v>
      </c>
      <c r="AL20" s="71">
        <v>8668</v>
      </c>
      <c r="AM20" s="71">
        <v>9080</v>
      </c>
      <c r="AN20" s="71">
        <v>9267</v>
      </c>
      <c r="AO20" s="71">
        <v>9442</v>
      </c>
      <c r="AP20" s="71">
        <v>9638</v>
      </c>
      <c r="AQ20" s="71">
        <v>9635</v>
      </c>
      <c r="AR20" s="71">
        <v>9578</v>
      </c>
      <c r="AS20" s="71">
        <v>9894</v>
      </c>
      <c r="AT20" s="71">
        <v>9918</v>
      </c>
      <c r="AU20" s="71">
        <v>9840</v>
      </c>
      <c r="AV20" s="71">
        <v>9584</v>
      </c>
      <c r="AW20" s="71">
        <v>9610</v>
      </c>
      <c r="AX20" s="71">
        <v>10214</v>
      </c>
      <c r="AY20" s="71">
        <v>10325</v>
      </c>
      <c r="AZ20" s="71">
        <v>10486</v>
      </c>
      <c r="BA20" s="71">
        <v>10264</v>
      </c>
      <c r="BB20" s="71">
        <v>10323</v>
      </c>
      <c r="BC20" s="80"/>
    </row>
    <row r="21" spans="1:55" x14ac:dyDescent="0.25">
      <c r="A21" s="69"/>
      <c r="B21" s="70">
        <v>2016</v>
      </c>
      <c r="C21" s="71">
        <v>11128</v>
      </c>
      <c r="D21" s="71">
        <v>11065</v>
      </c>
      <c r="E21" s="71">
        <v>11444</v>
      </c>
      <c r="F21" s="71">
        <v>11113</v>
      </c>
      <c r="G21" s="71">
        <v>11051</v>
      </c>
      <c r="H21" s="71">
        <v>11151</v>
      </c>
      <c r="I21" s="71">
        <v>10943</v>
      </c>
      <c r="J21" s="71">
        <v>11070</v>
      </c>
      <c r="K21" s="71">
        <v>11227</v>
      </c>
      <c r="L21" s="71">
        <v>11204</v>
      </c>
      <c r="M21" s="71">
        <v>11201</v>
      </c>
      <c r="N21" s="71">
        <v>11101</v>
      </c>
      <c r="O21" s="71">
        <v>10580</v>
      </c>
      <c r="P21" s="71">
        <v>10715</v>
      </c>
      <c r="Q21" s="71">
        <v>10685</v>
      </c>
      <c r="R21" s="71">
        <v>10096</v>
      </c>
      <c r="S21" s="71">
        <v>10071</v>
      </c>
      <c r="T21" s="71">
        <v>9764</v>
      </c>
      <c r="U21" s="71">
        <v>9965</v>
      </c>
      <c r="V21" s="71">
        <v>9466</v>
      </c>
      <c r="W21" s="71">
        <v>9134</v>
      </c>
      <c r="X21" s="71">
        <v>9160</v>
      </c>
      <c r="Y21" s="71">
        <v>9493</v>
      </c>
      <c r="Z21" s="71">
        <v>9232</v>
      </c>
      <c r="AA21" s="71">
        <v>9088</v>
      </c>
      <c r="AB21" s="71">
        <v>8728</v>
      </c>
      <c r="AC21" s="71">
        <v>9473</v>
      </c>
      <c r="AD21" s="71">
        <v>8934</v>
      </c>
      <c r="AE21" s="71">
        <v>10004</v>
      </c>
      <c r="AF21" s="71">
        <v>9031</v>
      </c>
      <c r="AG21" s="71">
        <v>8906</v>
      </c>
      <c r="AH21" s="71">
        <v>9123</v>
      </c>
      <c r="AI21" s="71">
        <v>9353</v>
      </c>
      <c r="AJ21" s="71">
        <v>9172</v>
      </c>
      <c r="AK21" s="71">
        <v>8785</v>
      </c>
      <c r="AL21" s="71">
        <v>8979</v>
      </c>
      <c r="AM21" s="71">
        <v>8965</v>
      </c>
      <c r="AN21" s="71">
        <v>8675</v>
      </c>
      <c r="AO21" s="71">
        <v>9147</v>
      </c>
      <c r="AP21" s="71">
        <v>9387</v>
      </c>
      <c r="AQ21" s="71">
        <v>9791</v>
      </c>
      <c r="AR21" s="71">
        <v>10098</v>
      </c>
      <c r="AS21" s="71">
        <v>10101</v>
      </c>
      <c r="AT21" s="71">
        <v>10270</v>
      </c>
      <c r="AU21" s="71">
        <v>10558</v>
      </c>
      <c r="AV21" s="71">
        <v>10704</v>
      </c>
      <c r="AW21" s="71">
        <v>10499</v>
      </c>
      <c r="AX21" s="71">
        <v>10666</v>
      </c>
      <c r="AY21" s="71">
        <v>11257</v>
      </c>
      <c r="AZ21" s="71">
        <v>11288</v>
      </c>
      <c r="BA21" s="71">
        <v>11447</v>
      </c>
      <c r="BB21" s="71">
        <v>12071</v>
      </c>
      <c r="BC21" s="80"/>
    </row>
    <row r="22" spans="1:55" x14ac:dyDescent="0.25">
      <c r="A22" s="69"/>
      <c r="B22" s="70">
        <v>2017</v>
      </c>
      <c r="C22" s="71">
        <v>12993</v>
      </c>
      <c r="D22" s="71">
        <v>13501</v>
      </c>
      <c r="E22" s="71">
        <v>12744</v>
      </c>
      <c r="F22" s="71">
        <v>12350</v>
      </c>
      <c r="G22" s="71">
        <v>12630</v>
      </c>
      <c r="H22" s="71">
        <v>11702</v>
      </c>
      <c r="I22" s="71">
        <v>11834</v>
      </c>
      <c r="J22" s="71">
        <v>11175</v>
      </c>
      <c r="K22" s="71">
        <v>10987</v>
      </c>
      <c r="L22" s="71">
        <v>10674</v>
      </c>
      <c r="M22" s="71">
        <v>9998</v>
      </c>
      <c r="N22" s="71">
        <v>9972</v>
      </c>
      <c r="O22" s="71">
        <v>10027</v>
      </c>
      <c r="P22" s="71">
        <v>9626</v>
      </c>
      <c r="Q22" s="71">
        <v>9693</v>
      </c>
      <c r="R22" s="71">
        <v>9466</v>
      </c>
      <c r="S22" s="71">
        <v>9773</v>
      </c>
      <c r="T22" s="71">
        <v>9881</v>
      </c>
      <c r="U22" s="71">
        <v>9966</v>
      </c>
      <c r="V22" s="71">
        <v>9734</v>
      </c>
      <c r="W22" s="71">
        <v>9896</v>
      </c>
      <c r="X22" s="71">
        <v>8977</v>
      </c>
      <c r="Y22" s="71">
        <v>8847</v>
      </c>
      <c r="Z22" s="71">
        <v>9114</v>
      </c>
      <c r="AA22" s="71">
        <v>9994</v>
      </c>
      <c r="AB22" s="71">
        <v>8902</v>
      </c>
      <c r="AC22" s="71">
        <v>9145</v>
      </c>
      <c r="AD22" s="71">
        <v>8848</v>
      </c>
      <c r="AE22" s="71">
        <v>8943</v>
      </c>
      <c r="AF22" s="71">
        <v>8807</v>
      </c>
      <c r="AG22" s="71">
        <v>8919</v>
      </c>
      <c r="AH22" s="71">
        <v>9073</v>
      </c>
      <c r="AI22" s="71">
        <v>9282</v>
      </c>
      <c r="AJ22" s="71">
        <v>9148</v>
      </c>
      <c r="AK22" s="71">
        <v>9064</v>
      </c>
      <c r="AL22" s="71">
        <v>9156</v>
      </c>
      <c r="AM22" s="71">
        <v>9200</v>
      </c>
      <c r="AN22" s="71">
        <v>9558</v>
      </c>
      <c r="AO22" s="71">
        <v>9837</v>
      </c>
      <c r="AP22" s="71">
        <v>9778</v>
      </c>
      <c r="AQ22" s="71">
        <v>9964</v>
      </c>
      <c r="AR22" s="71">
        <v>9978</v>
      </c>
      <c r="AS22" s="71">
        <v>9809</v>
      </c>
      <c r="AT22" s="71">
        <v>9977</v>
      </c>
      <c r="AU22" s="71">
        <v>10031</v>
      </c>
      <c r="AV22" s="71">
        <v>10372</v>
      </c>
      <c r="AW22" s="71">
        <v>10753</v>
      </c>
      <c r="AX22" s="71">
        <v>10577</v>
      </c>
      <c r="AY22" s="71">
        <v>11323</v>
      </c>
      <c r="AZ22" s="71">
        <v>11863</v>
      </c>
      <c r="BA22" s="71">
        <v>12536</v>
      </c>
      <c r="BB22" s="71">
        <v>12875</v>
      </c>
      <c r="BC22" s="80"/>
    </row>
    <row r="23" spans="1:55" x14ac:dyDescent="0.25">
      <c r="A23" s="69"/>
      <c r="B23" s="70">
        <v>2018</v>
      </c>
      <c r="C23" s="71">
        <v>14164</v>
      </c>
      <c r="D23" s="71">
        <v>13748</v>
      </c>
      <c r="E23" s="71">
        <v>13715</v>
      </c>
      <c r="F23" s="71">
        <v>13293</v>
      </c>
      <c r="G23" s="71">
        <v>12679</v>
      </c>
      <c r="H23" s="71">
        <v>12126</v>
      </c>
      <c r="I23" s="71">
        <v>12308</v>
      </c>
      <c r="J23" s="71">
        <v>12042</v>
      </c>
      <c r="K23" s="71">
        <v>12342</v>
      </c>
      <c r="L23" s="71">
        <v>12920</v>
      </c>
      <c r="M23" s="71">
        <v>12206</v>
      </c>
      <c r="N23" s="71">
        <v>11487</v>
      </c>
      <c r="O23" s="71">
        <v>11191</v>
      </c>
      <c r="P23" s="71">
        <v>10719</v>
      </c>
      <c r="Q23" s="71">
        <v>10391</v>
      </c>
      <c r="R23" s="71">
        <v>10169</v>
      </c>
      <c r="S23" s="71">
        <v>9359</v>
      </c>
      <c r="T23" s="71">
        <v>9578</v>
      </c>
      <c r="U23" s="71">
        <v>9461</v>
      </c>
      <c r="V23" s="71">
        <v>9334</v>
      </c>
      <c r="W23" s="71">
        <v>9202</v>
      </c>
      <c r="X23" s="71">
        <v>9327</v>
      </c>
      <c r="Y23" s="71">
        <v>8938</v>
      </c>
      <c r="Z23" s="71">
        <v>9038</v>
      </c>
      <c r="AA23" s="71">
        <v>8922</v>
      </c>
      <c r="AB23" s="71">
        <v>9335</v>
      </c>
      <c r="AC23" s="71">
        <v>9332</v>
      </c>
      <c r="AD23" s="71">
        <v>9053</v>
      </c>
      <c r="AE23" s="71">
        <v>8981</v>
      </c>
      <c r="AF23" s="71">
        <v>9432</v>
      </c>
      <c r="AG23" s="71">
        <v>8711</v>
      </c>
      <c r="AH23" s="71">
        <v>8897</v>
      </c>
      <c r="AI23" s="71">
        <v>8676</v>
      </c>
      <c r="AJ23" s="71">
        <v>8779</v>
      </c>
      <c r="AK23" s="71">
        <v>8681</v>
      </c>
      <c r="AL23" s="71">
        <v>8864</v>
      </c>
      <c r="AM23" s="71">
        <v>9164</v>
      </c>
      <c r="AN23" s="71">
        <v>9300</v>
      </c>
      <c r="AO23" s="71">
        <v>9229</v>
      </c>
      <c r="AP23" s="71">
        <v>9404</v>
      </c>
      <c r="AQ23" s="71">
        <v>9689</v>
      </c>
      <c r="AR23" s="71">
        <v>9417</v>
      </c>
      <c r="AS23" s="71">
        <v>9356</v>
      </c>
      <c r="AT23" s="71">
        <v>9983</v>
      </c>
      <c r="AU23" s="71">
        <v>10085</v>
      </c>
      <c r="AV23" s="71">
        <v>9947</v>
      </c>
      <c r="AW23" s="71">
        <v>9758</v>
      </c>
      <c r="AX23" s="71">
        <v>10048</v>
      </c>
      <c r="AY23" s="71">
        <v>10517</v>
      </c>
      <c r="AZ23" s="71">
        <v>10186</v>
      </c>
      <c r="BA23" s="71">
        <v>10789</v>
      </c>
      <c r="BB23" s="71">
        <v>10829</v>
      </c>
      <c r="BC23" s="80"/>
    </row>
    <row r="24" spans="1:55" x14ac:dyDescent="0.25">
      <c r="A24" s="69" t="s">
        <v>25</v>
      </c>
      <c r="B24" s="70">
        <v>2019</v>
      </c>
      <c r="C24" s="71">
        <v>11042</v>
      </c>
      <c r="D24" s="71">
        <v>11575</v>
      </c>
      <c r="E24" s="71">
        <v>11402</v>
      </c>
      <c r="F24" s="71">
        <v>11430</v>
      </c>
      <c r="G24" s="71">
        <v>11652</v>
      </c>
      <c r="H24" s="71">
        <v>11670</v>
      </c>
      <c r="I24" s="71">
        <v>11466</v>
      </c>
      <c r="J24" s="71">
        <v>11121</v>
      </c>
      <c r="K24" s="71">
        <v>10743</v>
      </c>
      <c r="L24" s="71">
        <v>10490</v>
      </c>
      <c r="M24" s="71">
        <v>10466</v>
      </c>
      <c r="N24" s="71">
        <v>10077</v>
      </c>
      <c r="O24" s="71">
        <v>9740</v>
      </c>
      <c r="P24" s="71">
        <v>10082</v>
      </c>
      <c r="Q24" s="71">
        <v>10213</v>
      </c>
      <c r="R24" s="71">
        <v>10583</v>
      </c>
      <c r="S24" s="71">
        <v>9981</v>
      </c>
      <c r="T24" s="71">
        <v>9714</v>
      </c>
      <c r="U24" s="71">
        <v>9576</v>
      </c>
      <c r="V24" s="71">
        <v>9616</v>
      </c>
      <c r="W24" s="71">
        <v>9739</v>
      </c>
      <c r="X24" s="71">
        <v>9222</v>
      </c>
      <c r="Y24" s="71">
        <v>9332</v>
      </c>
      <c r="Z24" s="71">
        <v>9331</v>
      </c>
      <c r="AA24" s="71">
        <v>9273</v>
      </c>
      <c r="AB24" s="71">
        <v>9188</v>
      </c>
      <c r="AC24" s="71">
        <v>9195</v>
      </c>
      <c r="AD24" s="71">
        <v>9082</v>
      </c>
      <c r="AE24" s="71">
        <v>8991</v>
      </c>
      <c r="AF24" s="71">
        <v>9774</v>
      </c>
      <c r="AG24" s="76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5">
      <c r="A25" s="69"/>
      <c r="B25" s="70" t="s">
        <v>24</v>
      </c>
      <c r="C25" s="73">
        <f>AVERAGE(C20:C24)</f>
        <v>12700.4</v>
      </c>
      <c r="D25" s="73">
        <f t="shared" ref="D25:AF25" si="1">AVERAGE(D20:D24)</f>
        <v>12895</v>
      </c>
      <c r="E25" s="73">
        <f t="shared" si="1"/>
        <v>12618.6</v>
      </c>
      <c r="F25" s="73">
        <f t="shared" si="1"/>
        <v>12173.4</v>
      </c>
      <c r="G25" s="73">
        <f t="shared" si="1"/>
        <v>12079.6</v>
      </c>
      <c r="H25" s="73">
        <f t="shared" si="1"/>
        <v>11670.8</v>
      </c>
      <c r="I25" s="73">
        <f t="shared" si="1"/>
        <v>11660.6</v>
      </c>
      <c r="J25" s="73">
        <f t="shared" si="1"/>
        <v>11402.4</v>
      </c>
      <c r="K25" s="73">
        <f t="shared" si="1"/>
        <v>11323.2</v>
      </c>
      <c r="L25" s="73">
        <f t="shared" si="1"/>
        <v>11252.8</v>
      </c>
      <c r="M25" s="73">
        <f t="shared" si="1"/>
        <v>10910</v>
      </c>
      <c r="N25" s="73">
        <f t="shared" si="1"/>
        <v>10607.2</v>
      </c>
      <c r="O25" s="73">
        <f t="shared" si="1"/>
        <v>10448.799999999999</v>
      </c>
      <c r="P25" s="73">
        <f t="shared" si="1"/>
        <v>10360.4</v>
      </c>
      <c r="Q25" s="73">
        <f t="shared" si="1"/>
        <v>10263.4</v>
      </c>
      <c r="R25" s="73">
        <f t="shared" si="1"/>
        <v>10084.799999999999</v>
      </c>
      <c r="S25" s="73">
        <f t="shared" si="1"/>
        <v>9812.2000000000007</v>
      </c>
      <c r="T25" s="73">
        <f t="shared" si="1"/>
        <v>9743.7999999999993</v>
      </c>
      <c r="U25" s="73">
        <f t="shared" si="1"/>
        <v>9746</v>
      </c>
      <c r="V25" s="73">
        <f t="shared" si="1"/>
        <v>9537</v>
      </c>
      <c r="W25" s="73">
        <f t="shared" si="1"/>
        <v>9500.2000000000007</v>
      </c>
      <c r="X25" s="73">
        <f t="shared" si="1"/>
        <v>9197</v>
      </c>
      <c r="Y25" s="73">
        <f t="shared" si="1"/>
        <v>9223.4</v>
      </c>
      <c r="Z25" s="73">
        <f t="shared" si="1"/>
        <v>9205.6</v>
      </c>
      <c r="AA25" s="73">
        <f t="shared" si="1"/>
        <v>9275</v>
      </c>
      <c r="AB25" s="73">
        <f t="shared" si="1"/>
        <v>9051.6</v>
      </c>
      <c r="AC25" s="73">
        <f t="shared" si="1"/>
        <v>9271.6</v>
      </c>
      <c r="AD25" s="73">
        <f t="shared" si="1"/>
        <v>8903</v>
      </c>
      <c r="AE25" s="73">
        <f t="shared" si="1"/>
        <v>9113.4</v>
      </c>
      <c r="AF25" s="73">
        <f t="shared" si="1"/>
        <v>9125.7999999999993</v>
      </c>
      <c r="AG25" s="77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9277-DA21-43EE-B272-D2265A09C468}">
  <dimension ref="A1"/>
  <sheetViews>
    <sheetView topLeftCell="A13"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713-D1CC-4874-9192-38B30894FBC1}">
  <dimension ref="A1:BC4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E3" sqref="AE3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SUM(C3:BB3)</f>
        <v>311459</v>
      </c>
      <c r="C3" s="13">
        <f>'weekly deaths'!C3-'weekly deaths'!C13</f>
        <v>12254</v>
      </c>
      <c r="D3" s="13">
        <f>'weekly deaths'!D3-'weekly deaths'!D13</f>
        <v>14058</v>
      </c>
      <c r="E3" s="13">
        <f>'weekly deaths'!E3-'weekly deaths'!E13</f>
        <v>12990</v>
      </c>
      <c r="F3" s="13">
        <f>'weekly deaths'!F3-'weekly deaths'!F13</f>
        <v>11856</v>
      </c>
      <c r="G3" s="13">
        <f>'weekly deaths'!G3-'weekly deaths'!G13</f>
        <v>11612</v>
      </c>
      <c r="H3" s="13">
        <f>'weekly deaths'!H3-'weekly deaths'!H13</f>
        <v>10986</v>
      </c>
      <c r="I3" s="13">
        <f>'weekly deaths'!I3-'weekly deaths'!I13</f>
        <v>10944</v>
      </c>
      <c r="J3" s="13">
        <f>'weekly deaths'!J3-'weekly deaths'!J13</f>
        <v>10841</v>
      </c>
      <c r="K3" s="13">
        <f>'weekly deaths'!K3-'weekly deaths'!K13</f>
        <v>10816</v>
      </c>
      <c r="L3" s="13">
        <f>'weekly deaths'!L3-'weekly deaths'!L13</f>
        <v>10895</v>
      </c>
      <c r="M3" s="13">
        <f>'weekly deaths'!M3-'weekly deaths'!M13</f>
        <v>11014</v>
      </c>
      <c r="N3" s="13">
        <f>'weekly deaths'!N3-'weekly deaths'!N13</f>
        <v>10542</v>
      </c>
      <c r="O3" s="13">
        <f>'weekly deaths'!O3-'weekly deaths'!O13</f>
        <v>10602</v>
      </c>
      <c r="P3" s="13">
        <f>'weekly deaths'!P3-'weekly deaths'!P13</f>
        <v>12912</v>
      </c>
      <c r="Q3" s="79">
        <f>'weekly deaths'!Q3-'weekly deaths'!Q13</f>
        <v>12303</v>
      </c>
      <c r="R3" s="79">
        <f>'weekly deaths'!R3-'weekly deaths'!R13</f>
        <v>13593</v>
      </c>
      <c r="S3" s="74">
        <f>'weekly deaths'!S3-'weekly deaths'!S13</f>
        <v>13760</v>
      </c>
      <c r="T3" s="13">
        <f>'weekly deaths'!T3-'weekly deaths'!T13</f>
        <v>11918</v>
      </c>
      <c r="U3" s="79">
        <f>'weekly deaths'!U3-'weekly deaths'!U13</f>
        <v>8727</v>
      </c>
      <c r="V3" s="74">
        <f>'weekly deaths'!V3-'weekly deaths'!V13</f>
        <v>10763</v>
      </c>
      <c r="W3" s="13">
        <f>'weekly deaths'!W3-'weekly deaths'!W13</f>
        <v>9699</v>
      </c>
      <c r="X3" s="79">
        <f>'weekly deaths'!X3-'weekly deaths'!X13</f>
        <v>8002</v>
      </c>
      <c r="Y3" s="74">
        <f>'weekly deaths'!Y3-'weekly deaths'!Y13</f>
        <v>9121</v>
      </c>
      <c r="Z3" s="13">
        <f>'weekly deaths'!Z3-'weekly deaths'!Z13</f>
        <v>8862</v>
      </c>
      <c r="AA3" s="13">
        <f>'weekly deaths'!AA3-'weekly deaths'!AA13</f>
        <v>8556</v>
      </c>
      <c r="AB3" s="13">
        <f>'weekly deaths'!AB3-'weekly deaths'!AB13</f>
        <v>8373</v>
      </c>
      <c r="AC3" s="13">
        <f>'weekly deaths'!AC3-'weekly deaths'!AC13</f>
        <v>8608</v>
      </c>
      <c r="AD3" s="13">
        <f>'weekly deaths'!AD3-'weekly deaths'!AD13</f>
        <v>8324</v>
      </c>
      <c r="AE3" s="13">
        <f>'weekly deaths'!AE3-'weekly deaths'!AE13</f>
        <v>8528</v>
      </c>
      <c r="AF3" s="80"/>
      <c r="AG3" s="80"/>
    </row>
    <row r="4" spans="1:55" x14ac:dyDescent="0.25">
      <c r="A4" s="62" t="s">
        <v>21</v>
      </c>
      <c r="B4" s="13">
        <f>SUM(C4:BB4)</f>
        <v>119660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13">
        <f t="shared" ref="P4:Z4" si="0">P3</f>
        <v>12912</v>
      </c>
      <c r="Q4" s="79">
        <f t="shared" si="0"/>
        <v>12303</v>
      </c>
      <c r="R4" s="79">
        <f t="shared" si="0"/>
        <v>13593</v>
      </c>
      <c r="S4" s="74">
        <f t="shared" si="0"/>
        <v>13760</v>
      </c>
      <c r="T4" s="13">
        <f t="shared" si="0"/>
        <v>11918</v>
      </c>
      <c r="U4" s="79">
        <f t="shared" si="0"/>
        <v>8727</v>
      </c>
      <c r="V4" s="74">
        <f t="shared" si="0"/>
        <v>10763</v>
      </c>
      <c r="W4" s="13">
        <f t="shared" si="0"/>
        <v>9699</v>
      </c>
      <c r="X4" s="79">
        <f t="shared" si="0"/>
        <v>8002</v>
      </c>
      <c r="Y4" s="74">
        <f t="shared" si="0"/>
        <v>9121</v>
      </c>
      <c r="Z4" s="13">
        <f t="shared" si="0"/>
        <v>8862</v>
      </c>
      <c r="AA4" s="80"/>
      <c r="AB4" s="80"/>
      <c r="AC4" s="80"/>
      <c r="AD4" s="80"/>
      <c r="AE4" s="80"/>
      <c r="AF4" s="80"/>
      <c r="AG4" s="8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FE2-1E89-4FAE-9623-041E358FEFA0}">
  <dimension ref="A1:BC5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AE3" sqref="AE3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SUM(C3:BC3)</f>
        <v>311459</v>
      </c>
      <c r="C3" s="13">
        <f>'step 1 - non-covid'!C3</f>
        <v>12254</v>
      </c>
      <c r="D3" s="13">
        <f>'step 1 - non-covid'!D3</f>
        <v>14058</v>
      </c>
      <c r="E3" s="13">
        <f>'step 1 - non-covid'!E3</f>
        <v>12990</v>
      </c>
      <c r="F3" s="13">
        <f>'step 1 - non-covid'!F3</f>
        <v>11856</v>
      </c>
      <c r="G3" s="13">
        <f>'step 1 - non-covid'!G3</f>
        <v>11612</v>
      </c>
      <c r="H3" s="13">
        <f>'step 1 - non-covid'!H3</f>
        <v>10986</v>
      </c>
      <c r="I3" s="13">
        <f>'step 1 - non-covid'!I3</f>
        <v>10944</v>
      </c>
      <c r="J3" s="13">
        <f>'step 1 - non-covid'!J3</f>
        <v>10841</v>
      </c>
      <c r="K3" s="13">
        <f>'step 1 - non-covid'!K3</f>
        <v>10816</v>
      </c>
      <c r="L3" s="13">
        <f>'step 1 - non-covid'!L3</f>
        <v>10895</v>
      </c>
      <c r="M3" s="13">
        <f>'step 1 - non-covid'!M3</f>
        <v>11014</v>
      </c>
      <c r="N3" s="13">
        <f>'step 1 - non-covid'!N3</f>
        <v>10542</v>
      </c>
      <c r="O3" s="13">
        <f>'step 1 - non-covid'!O3</f>
        <v>10602</v>
      </c>
      <c r="P3" s="13">
        <f>'step 1 - non-covid'!P3</f>
        <v>12912</v>
      </c>
      <c r="Q3" s="79">
        <f>'step 1 - non-covid'!Q3</f>
        <v>12303</v>
      </c>
      <c r="R3" s="79">
        <f>'step 1 - non-covid'!R3</f>
        <v>13593</v>
      </c>
      <c r="S3" s="74">
        <f>'step 1 - non-covid'!S3</f>
        <v>13760</v>
      </c>
      <c r="T3" s="13">
        <f>'step 1 - non-covid'!T3</f>
        <v>11918</v>
      </c>
      <c r="U3" s="79">
        <f>'step 1 - non-covid'!U3</f>
        <v>8727</v>
      </c>
      <c r="V3" s="74">
        <f>'step 1 - non-covid'!V3</f>
        <v>10763</v>
      </c>
      <c r="W3" s="13">
        <f>'step 1 - non-covid'!W3</f>
        <v>9699</v>
      </c>
      <c r="X3" s="79">
        <f>'step 1 - non-covid'!X3</f>
        <v>8002</v>
      </c>
      <c r="Y3" s="74">
        <f>'step 1 - non-covid'!Y3</f>
        <v>9121</v>
      </c>
      <c r="Z3" s="13">
        <f>'step 1 - non-covid'!Z3</f>
        <v>8862</v>
      </c>
      <c r="AA3" s="13">
        <f>'step 1 - non-covid'!AA3</f>
        <v>8556</v>
      </c>
      <c r="AB3" s="13">
        <f>'step 1 - non-covid'!AB3</f>
        <v>8373</v>
      </c>
      <c r="AC3" s="13">
        <f>'step 1 - non-covid'!AC3</f>
        <v>8608</v>
      </c>
      <c r="AD3" s="13">
        <f>'step 1 - non-covid'!AD3</f>
        <v>8324</v>
      </c>
      <c r="AE3" s="13">
        <f>'step 1 - non-covid'!AE3</f>
        <v>8528</v>
      </c>
      <c r="AF3" s="94"/>
      <c r="AG3" s="94"/>
    </row>
    <row r="4" spans="1:55" x14ac:dyDescent="0.25">
      <c r="A4" s="62" t="s">
        <v>35</v>
      </c>
      <c r="B4" s="12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80"/>
      <c r="P4" s="80"/>
      <c r="Q4" s="79">
        <f>AVERAGE(R3:S3)-Q3</f>
        <v>1373.5</v>
      </c>
      <c r="R4" s="79">
        <f>Q4+(MAX(Q5,S3)-R3)</f>
        <v>1540.5</v>
      </c>
      <c r="S4" s="74">
        <f>R4/3</f>
        <v>513.5</v>
      </c>
      <c r="T4" s="80"/>
      <c r="U4" s="79">
        <f>(AVERAGE(T3,V3)-U3)/3*2</f>
        <v>1742.3333333333333</v>
      </c>
      <c r="V4" s="74">
        <f>U4/3</f>
        <v>580.77777777777771</v>
      </c>
      <c r="W4" s="80"/>
      <c r="X4" s="79">
        <f>(AVERAGE(W3,Y3)-X3)/2</f>
        <v>704</v>
      </c>
      <c r="Y4" s="74">
        <f>X4/3</f>
        <v>234.66666666666666</v>
      </c>
      <c r="Z4" s="80"/>
      <c r="AA4" s="94"/>
      <c r="AB4" s="94"/>
      <c r="AC4" s="94"/>
      <c r="AD4" s="94"/>
      <c r="AE4" s="94"/>
      <c r="AF4" s="94"/>
      <c r="AG4" s="94"/>
    </row>
    <row r="5" spans="1:55" x14ac:dyDescent="0.25">
      <c r="A5" s="62" t="s">
        <v>31</v>
      </c>
      <c r="B5" s="13">
        <f>SUM(C5:BC5)</f>
        <v>311459</v>
      </c>
      <c r="C5" s="13">
        <f t="shared" ref="C5:AE5" si="0">C3-B4+C4</f>
        <v>12254</v>
      </c>
      <c r="D5" s="13">
        <f t="shared" si="0"/>
        <v>14058</v>
      </c>
      <c r="E5" s="13">
        <f t="shared" si="0"/>
        <v>12990</v>
      </c>
      <c r="F5" s="13">
        <f t="shared" si="0"/>
        <v>11856</v>
      </c>
      <c r="G5" s="13">
        <f t="shared" si="0"/>
        <v>11612</v>
      </c>
      <c r="H5" s="13">
        <f t="shared" si="0"/>
        <v>10986</v>
      </c>
      <c r="I5" s="13">
        <f t="shared" si="0"/>
        <v>10944</v>
      </c>
      <c r="J5" s="13">
        <f t="shared" si="0"/>
        <v>10841</v>
      </c>
      <c r="K5" s="13">
        <f t="shared" si="0"/>
        <v>10816</v>
      </c>
      <c r="L5" s="13">
        <f t="shared" si="0"/>
        <v>10895</v>
      </c>
      <c r="M5" s="13">
        <f t="shared" si="0"/>
        <v>11014</v>
      </c>
      <c r="N5" s="13">
        <f t="shared" si="0"/>
        <v>10542</v>
      </c>
      <c r="O5" s="13">
        <f t="shared" si="0"/>
        <v>10602</v>
      </c>
      <c r="P5" s="13">
        <f t="shared" si="0"/>
        <v>12912</v>
      </c>
      <c r="Q5" s="79">
        <f t="shared" si="0"/>
        <v>13676.5</v>
      </c>
      <c r="R5" s="79">
        <f t="shared" si="0"/>
        <v>13760</v>
      </c>
      <c r="S5" s="74">
        <f t="shared" si="0"/>
        <v>12733</v>
      </c>
      <c r="T5" s="13">
        <f t="shared" si="0"/>
        <v>11404.5</v>
      </c>
      <c r="U5" s="79">
        <f t="shared" si="0"/>
        <v>10469.333333333334</v>
      </c>
      <c r="V5" s="74">
        <f t="shared" si="0"/>
        <v>9601.4444444444434</v>
      </c>
      <c r="W5" s="13">
        <f t="shared" si="0"/>
        <v>9118.2222222222226</v>
      </c>
      <c r="X5" s="79">
        <f t="shared" si="0"/>
        <v>8706</v>
      </c>
      <c r="Y5" s="74">
        <f t="shared" si="0"/>
        <v>8651.6666666666661</v>
      </c>
      <c r="Z5" s="13">
        <f t="shared" si="0"/>
        <v>8627.3333333333339</v>
      </c>
      <c r="AA5" s="13">
        <f t="shared" si="0"/>
        <v>8556</v>
      </c>
      <c r="AB5" s="13">
        <f t="shared" si="0"/>
        <v>8373</v>
      </c>
      <c r="AC5" s="13">
        <f t="shared" si="0"/>
        <v>8608</v>
      </c>
      <c r="AD5" s="13">
        <f t="shared" si="0"/>
        <v>8324</v>
      </c>
      <c r="AE5" s="13">
        <f t="shared" si="0"/>
        <v>8528</v>
      </c>
      <c r="AF5" s="94"/>
      <c r="AG5" s="9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1348-02A4-42D7-ACED-E794374E160D}">
  <dimension ref="A1:BC6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E3" sqref="AE3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31</v>
      </c>
      <c r="B3" s="13">
        <f>SUM(C3:BC3)</f>
        <v>311459</v>
      </c>
      <c r="C3" s="13">
        <f>'step 2 - smooth'!C5</f>
        <v>12254</v>
      </c>
      <c r="D3" s="13">
        <f>'step 2 - smooth'!D5</f>
        <v>14058</v>
      </c>
      <c r="E3" s="13">
        <f>'step 2 - smooth'!E5</f>
        <v>12990</v>
      </c>
      <c r="F3" s="13">
        <f>'step 2 - smooth'!F5</f>
        <v>11856</v>
      </c>
      <c r="G3" s="13">
        <f>'step 2 - smooth'!G5</f>
        <v>11612</v>
      </c>
      <c r="H3" s="13">
        <f>'step 2 - smooth'!H5</f>
        <v>10986</v>
      </c>
      <c r="I3" s="13">
        <f>'step 2 - smooth'!I5</f>
        <v>10944</v>
      </c>
      <c r="J3" s="13">
        <f>'step 2 - smooth'!J5</f>
        <v>10841</v>
      </c>
      <c r="K3" s="13">
        <f>'step 2 - smooth'!K5</f>
        <v>10816</v>
      </c>
      <c r="L3" s="13">
        <f>'step 2 - smooth'!L5</f>
        <v>10895</v>
      </c>
      <c r="M3" s="13">
        <f>'step 2 - smooth'!M5</f>
        <v>11014</v>
      </c>
      <c r="N3" s="13">
        <f>'step 2 - smooth'!N5</f>
        <v>10542</v>
      </c>
      <c r="O3" s="13">
        <f>'step 2 - smooth'!O5</f>
        <v>10602</v>
      </c>
      <c r="P3" s="13">
        <f>'step 2 - smooth'!P5</f>
        <v>12912</v>
      </c>
      <c r="Q3" s="79">
        <f>'step 2 - smooth'!Q5</f>
        <v>13676.5</v>
      </c>
      <c r="R3" s="79">
        <f>'step 2 - smooth'!R5</f>
        <v>13760</v>
      </c>
      <c r="S3" s="74">
        <f>'step 2 - smooth'!S5</f>
        <v>12733</v>
      </c>
      <c r="T3" s="13">
        <f>'step 2 - smooth'!T5</f>
        <v>11404.5</v>
      </c>
      <c r="U3" s="79">
        <f>'step 2 - smooth'!U5</f>
        <v>10469.333333333334</v>
      </c>
      <c r="V3" s="74">
        <f>'step 2 - smooth'!V5</f>
        <v>9601.4444444444434</v>
      </c>
      <c r="W3" s="13">
        <f>'step 2 - smooth'!W5</f>
        <v>9118.2222222222226</v>
      </c>
      <c r="X3" s="79">
        <f>'step 2 - smooth'!X5</f>
        <v>8706</v>
      </c>
      <c r="Y3" s="74">
        <f>'step 2 - smooth'!Y5</f>
        <v>8651.6666666666661</v>
      </c>
      <c r="Z3" s="13">
        <f>'step 2 - smooth'!Z5</f>
        <v>8627.3333333333339</v>
      </c>
      <c r="AA3" s="13">
        <f>'step 2 - smooth'!AA5</f>
        <v>8556</v>
      </c>
      <c r="AB3" s="13">
        <f>'step 2 - smooth'!AB5</f>
        <v>8373</v>
      </c>
      <c r="AC3" s="13">
        <f>'step 2 - smooth'!AC5</f>
        <v>8608</v>
      </c>
      <c r="AD3" s="13">
        <f>'step 2 - smooth'!AD5</f>
        <v>8324</v>
      </c>
      <c r="AE3" s="13">
        <f>'step 2 - smooth'!AE5</f>
        <v>8528</v>
      </c>
      <c r="AF3" s="93"/>
      <c r="AG3" s="93"/>
    </row>
    <row r="4" spans="1:55" x14ac:dyDescent="0.25">
      <c r="A4" s="62" t="s">
        <v>37</v>
      </c>
      <c r="B4" s="13">
        <f>SUM(C4:BC4)</f>
        <v>301334.1428571429</v>
      </c>
      <c r="C4" s="13">
        <f>params!$B2*C3+params!$B3*D3</f>
        <v>13027.142857142857</v>
      </c>
      <c r="D4" s="13">
        <f>params!$B2*D3+params!$B3*E3</f>
        <v>13600.285714285714</v>
      </c>
      <c r="E4" s="13">
        <f>params!$B2*E3+params!$B3*F3</f>
        <v>12504</v>
      </c>
      <c r="F4" s="13">
        <f>params!$B2*F3+params!$B3*G3</f>
        <v>11751.428571428572</v>
      </c>
      <c r="G4" s="13">
        <f>params!$B2*G3+params!$B3*H3</f>
        <v>11343.714285714286</v>
      </c>
      <c r="H4" s="13">
        <f>params!$B2*H3+params!$B3*I3</f>
        <v>10968</v>
      </c>
      <c r="I4" s="13">
        <f>params!$B2*I3+params!$B3*J3</f>
        <v>10899.857142857143</v>
      </c>
      <c r="J4" s="13">
        <f>params!$B2*J3+params!$B3*K3</f>
        <v>10830.285714285714</v>
      </c>
      <c r="K4" s="13">
        <f>params!$B2*K3+params!$B3*L3</f>
        <v>10849.857142857143</v>
      </c>
      <c r="L4" s="13">
        <f>params!$B2*L3+params!$B3*M3</f>
        <v>10946</v>
      </c>
      <c r="M4" s="13">
        <f>params!$B2*M3+params!$B3*N3</f>
        <v>10811.714285714286</v>
      </c>
      <c r="N4" s="13">
        <f>params!$B2*N3+params!$B3*O3</f>
        <v>10567.714285714286</v>
      </c>
      <c r="O4" s="13">
        <f>params!$B2*O3+params!$B3*P3</f>
        <v>11592</v>
      </c>
      <c r="P4" s="13">
        <f>params!$B2*P3+params!$B3*Q3</f>
        <v>13239.642857142857</v>
      </c>
      <c r="Q4" s="79">
        <f>params!$B2*Q3+params!$B3*R3</f>
        <v>13712.285714285714</v>
      </c>
      <c r="R4" s="79">
        <f>params!$B2*R3+params!$B3*S3</f>
        <v>13319.857142857141</v>
      </c>
      <c r="S4" s="74">
        <f>params!$B2*S3+params!$B3*T3</f>
        <v>12163.642857142859</v>
      </c>
      <c r="T4" s="13">
        <f>params!$B2*T3+params!$B3*U3</f>
        <v>11003.714285714286</v>
      </c>
      <c r="U4" s="79">
        <f>params!$B2*U3+params!$B3*V3</f>
        <v>10097.380952380952</v>
      </c>
      <c r="V4" s="74">
        <f>params!$B2*V3+params!$B3*W3</f>
        <v>9394.3492063492067</v>
      </c>
      <c r="W4" s="13">
        <f>params!$B2*W3+params!$B3*X3</f>
        <v>8941.5555555555566</v>
      </c>
      <c r="X4" s="79">
        <f>params!$B2*X3+params!$B3*Y3</f>
        <v>8682.7142857142844</v>
      </c>
      <c r="Y4" s="74">
        <f>params!$B2*Y3+params!$B3*Z3</f>
        <v>8641.2380952380954</v>
      </c>
      <c r="Z4" s="13">
        <f>params!$B2*Z3+params!$B3*AA3</f>
        <v>8596.7619047619046</v>
      </c>
      <c r="AA4" s="13">
        <f>params!$B2*AA3+params!$B3*AB3</f>
        <v>8477.5714285714275</v>
      </c>
      <c r="AB4" s="13">
        <f>params!$B2*AB3+params!$B3*AC3</f>
        <v>8473.7142857142862</v>
      </c>
      <c r="AC4" s="13">
        <f>params!$B2*AC3+params!$B3*AD3</f>
        <v>8486.2857142857138</v>
      </c>
      <c r="AD4" s="13">
        <f>params!$B2*AD3+params!$B3*AE3</f>
        <v>8411.4285714285725</v>
      </c>
      <c r="AE4" s="93"/>
      <c r="AF4" s="93"/>
      <c r="AG4" s="93"/>
    </row>
    <row r="5" spans="1:55" x14ac:dyDescent="0.25">
      <c r="A5" s="81" t="s">
        <v>43</v>
      </c>
      <c r="B5" s="84">
        <f>B3-B4-params!B3*C3</f>
        <v>4873.142857142815</v>
      </c>
    </row>
    <row r="6" spans="1:55" x14ac:dyDescent="0.25">
      <c r="B6" s="8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params</vt:lpstr>
      <vt:lpstr>daily deaths</vt:lpstr>
      <vt:lpstr>daily charts</vt:lpstr>
      <vt:lpstr>weekly deaths</vt:lpstr>
      <vt:lpstr>weekly charts</vt:lpstr>
      <vt:lpstr>step 1 - non-covid</vt:lpstr>
      <vt:lpstr>step 2 - smooth</vt:lpstr>
      <vt:lpstr>step 3 - shift</vt:lpstr>
      <vt:lpstr>step 4 - 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2020-07-13T09:56:05Z</dcterms:created>
  <dcterms:modified xsi:type="dcterms:W3CDTF">2020-07-28T10:59:32Z</dcterms:modified>
</cp:coreProperties>
</file>