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mike\projects\work\wsw-results\resources\ukwa\analysis\"/>
    </mc:Choice>
  </mc:AlternateContent>
  <xr:revisionPtr revIDLastSave="0" documentId="13_ncr:1_{3504CC08-34C9-49E4-9C9E-84361A9724B2}" xr6:coauthVersionLast="47" xr6:coauthVersionMax="47" xr10:uidLastSave="{00000000-0000-0000-0000-000000000000}"/>
  <bookViews>
    <workbookView xWindow="-120" yWindow="-120" windowWidth="29040" windowHeight="15720" xr2:uid="{BC2B614C-97CE-4BFB-A796-CE0AF2755093}"/>
  </bookViews>
  <sheets>
    <sheet name="Sheet1" sheetId="1" r:id="rId1"/>
  </sheets>
  <definedNames>
    <definedName name="_xlnm._FilterDatabase" localSheetId="0" hidden="1">Sheet1!$A$1:$G$117</definedName>
    <definedName name="_xlchart.v1.0" hidden="1">Sheet1!$C$1</definedName>
    <definedName name="_xlchart.v1.1" hidden="1">Sheet1!$C$2:$C$124</definedName>
    <definedName name="_xlchart.v1.2" hidden="1">Sheet1!$D$1</definedName>
    <definedName name="_xlchart.v1.3" hidden="1">Sheet1!$D$2:$D$124</definedName>
    <definedName name="_xlchart.v1.4" hidden="1">Sheet1!$D$1</definedName>
    <definedName name="_xlchart.v1.5" hidden="1">Sheet1!$D$2:$D$124</definedName>
    <definedName name="_xlchart.v1.6" hidden="1">Sheet1!$D$1</definedName>
    <definedName name="_xlchart.v1.7" hidden="1">Sheet1!$D$2:$D$124</definedName>
    <definedName name="_xlchart.v1.8" hidden="1">Sheet1!$D$1</definedName>
    <definedName name="_xlchart.v1.9" hidden="1">Sheet1!$D$2:$D$124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9" i="1" l="1"/>
  <c r="X49" i="1"/>
  <c r="W49" i="1"/>
  <c r="V49" i="1"/>
  <c r="U49" i="1"/>
  <c r="T49" i="1"/>
  <c r="G117" i="1"/>
  <c r="G116" i="1"/>
  <c r="G115" i="1"/>
  <c r="G114" i="1"/>
  <c r="G113" i="1"/>
  <c r="G112" i="1"/>
  <c r="G111" i="1"/>
  <c r="G109" i="1"/>
  <c r="G108" i="1"/>
  <c r="G107" i="1"/>
  <c r="G106" i="1"/>
  <c r="G105" i="1"/>
  <c r="G104" i="1"/>
  <c r="G103" i="1"/>
  <c r="G102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3" i="1"/>
  <c r="G72" i="1"/>
  <c r="G71" i="1"/>
  <c r="G70" i="1"/>
  <c r="G69" i="1"/>
  <c r="G68" i="1"/>
  <c r="G67" i="1"/>
  <c r="G66" i="1"/>
  <c r="G65" i="1"/>
  <c r="G62" i="1"/>
  <c r="G61" i="1"/>
  <c r="G60" i="1"/>
  <c r="G59" i="1"/>
  <c r="G56" i="1"/>
  <c r="G55" i="1"/>
  <c r="G54" i="1"/>
  <c r="G53" i="1"/>
  <c r="G52" i="1"/>
  <c r="G51" i="1"/>
  <c r="G50" i="1"/>
  <c r="G49" i="1"/>
  <c r="G48" i="1"/>
  <c r="G47" i="1"/>
  <c r="G46" i="1"/>
  <c r="G44" i="1"/>
  <c r="G43" i="1"/>
  <c r="G42" i="1"/>
  <c r="G41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3" i="1"/>
  <c r="G2" i="1"/>
  <c r="F117" i="1"/>
  <c r="F116" i="1"/>
  <c r="F115" i="1"/>
  <c r="F114" i="1"/>
  <c r="F112" i="1"/>
  <c r="F111" i="1"/>
  <c r="F110" i="1"/>
  <c r="F109" i="1"/>
  <c r="F108" i="1"/>
  <c r="F107" i="1"/>
  <c r="F106" i="1"/>
  <c r="F105" i="1"/>
  <c r="F104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0" i="1"/>
  <c r="F58" i="1"/>
  <c r="F57" i="1"/>
  <c r="F56" i="1"/>
  <c r="F55" i="1"/>
  <c r="F54" i="1"/>
  <c r="F53" i="1"/>
  <c r="F52" i="1"/>
  <c r="F51" i="1"/>
  <c r="F50" i="1"/>
  <c r="F49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1" i="1"/>
  <c r="F30" i="1"/>
  <c r="F29" i="1"/>
  <c r="F27" i="1"/>
  <c r="F26" i="1"/>
  <c r="F25" i="1"/>
  <c r="F24" i="1"/>
  <c r="F23" i="1"/>
  <c r="F22" i="1"/>
  <c r="F21" i="1"/>
  <c r="F20" i="1"/>
  <c r="F19" i="1"/>
  <c r="F17" i="1"/>
  <c r="F16" i="1"/>
  <c r="F15" i="1"/>
  <c r="F14" i="1"/>
  <c r="F12" i="1"/>
  <c r="F11" i="1"/>
  <c r="F10" i="1"/>
  <c r="F9" i="1"/>
  <c r="F8" i="1"/>
  <c r="F7" i="1"/>
  <c r="F6" i="1"/>
  <c r="F5" i="1"/>
  <c r="F4" i="1"/>
  <c r="F3" i="1"/>
  <c r="F2" i="1"/>
  <c r="B119" i="1" l="1"/>
  <c r="I117" i="1"/>
  <c r="J117" i="1" s="1"/>
  <c r="I116" i="1"/>
  <c r="J116" i="1" s="1"/>
  <c r="I115" i="1"/>
  <c r="J115" i="1" s="1"/>
  <c r="I114" i="1"/>
  <c r="I113" i="1"/>
  <c r="F113" i="1" s="1"/>
  <c r="I112" i="1"/>
  <c r="I111" i="1"/>
  <c r="J111" i="1" s="1"/>
  <c r="I110" i="1"/>
  <c r="G110" i="1" s="1"/>
  <c r="I109" i="1"/>
  <c r="J109" i="1" s="1"/>
  <c r="I108" i="1"/>
  <c r="J108" i="1" s="1"/>
  <c r="I107" i="1"/>
  <c r="J107" i="1" s="1"/>
  <c r="I106" i="1"/>
  <c r="J106" i="1" s="1"/>
  <c r="I105" i="1"/>
  <c r="J105" i="1" s="1"/>
  <c r="I104" i="1"/>
  <c r="J104" i="1" s="1"/>
  <c r="I103" i="1"/>
  <c r="F103" i="1" s="1"/>
  <c r="I102" i="1"/>
  <c r="J102" i="1" s="1"/>
  <c r="I101" i="1"/>
  <c r="G101" i="1" s="1"/>
  <c r="I100" i="1"/>
  <c r="I99" i="1"/>
  <c r="J99" i="1" s="1"/>
  <c r="I98" i="1"/>
  <c r="J98" i="1" s="1"/>
  <c r="I97" i="1"/>
  <c r="J97" i="1" s="1"/>
  <c r="I96" i="1"/>
  <c r="J96" i="1" s="1"/>
  <c r="I95" i="1"/>
  <c r="J95" i="1" s="1"/>
  <c r="I94" i="1"/>
  <c r="J94" i="1" s="1"/>
  <c r="I93" i="1"/>
  <c r="J93" i="1" s="1"/>
  <c r="I92" i="1"/>
  <c r="J92" i="1" s="1"/>
  <c r="I91" i="1"/>
  <c r="J91" i="1" s="1"/>
  <c r="I90" i="1"/>
  <c r="J90" i="1" s="1"/>
  <c r="I89" i="1"/>
  <c r="J89" i="1" s="1"/>
  <c r="I88" i="1"/>
  <c r="J88" i="1" s="1"/>
  <c r="I87" i="1"/>
  <c r="J87" i="1" s="1"/>
  <c r="I86" i="1"/>
  <c r="J86" i="1" s="1"/>
  <c r="I85" i="1"/>
  <c r="J85" i="1" s="1"/>
  <c r="I84" i="1"/>
  <c r="J84" i="1" s="1"/>
  <c r="I83" i="1"/>
  <c r="J83" i="1" s="1"/>
  <c r="I82" i="1"/>
  <c r="J82" i="1" s="1"/>
  <c r="I81" i="1"/>
  <c r="J81" i="1" s="1"/>
  <c r="I80" i="1"/>
  <c r="J80" i="1" s="1"/>
  <c r="I79" i="1"/>
  <c r="I78" i="1"/>
  <c r="J78" i="1" s="1"/>
  <c r="I77" i="1"/>
  <c r="J77" i="1" s="1"/>
  <c r="I76" i="1"/>
  <c r="I75" i="1"/>
  <c r="J75" i="1" s="1"/>
  <c r="I74" i="1"/>
  <c r="G74" i="1" s="1"/>
  <c r="I73" i="1"/>
  <c r="J73" i="1" s="1"/>
  <c r="I72" i="1"/>
  <c r="J72" i="1" s="1"/>
  <c r="I71" i="1"/>
  <c r="J71" i="1" s="1"/>
  <c r="I70" i="1"/>
  <c r="J70" i="1" s="1"/>
  <c r="I69" i="1"/>
  <c r="J69" i="1" s="1"/>
  <c r="I68" i="1"/>
  <c r="I67" i="1"/>
  <c r="J67" i="1" s="1"/>
  <c r="I66" i="1"/>
  <c r="J66" i="1" s="1"/>
  <c r="I65" i="1"/>
  <c r="J65" i="1" s="1"/>
  <c r="I64" i="1"/>
  <c r="G64" i="1" s="1"/>
  <c r="I63" i="1"/>
  <c r="G63" i="1" s="1"/>
  <c r="I62" i="1"/>
  <c r="I61" i="1"/>
  <c r="F61" i="1" s="1"/>
  <c r="I60" i="1"/>
  <c r="I59" i="1"/>
  <c r="F59" i="1" s="1"/>
  <c r="I58" i="1"/>
  <c r="G58" i="1" s="1"/>
  <c r="I57" i="1"/>
  <c r="G57" i="1" s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 s="1"/>
  <c r="I48" i="1"/>
  <c r="F48" i="1" s="1"/>
  <c r="I47" i="1"/>
  <c r="I46" i="1"/>
  <c r="J46" i="1" s="1"/>
  <c r="I45" i="1"/>
  <c r="G45" i="1" s="1"/>
  <c r="I44" i="1"/>
  <c r="J44" i="1" s="1"/>
  <c r="I43" i="1"/>
  <c r="I42" i="1"/>
  <c r="J42" i="1" s="1"/>
  <c r="I41" i="1"/>
  <c r="J41" i="1" s="1"/>
  <c r="I40" i="1"/>
  <c r="G40" i="1" s="1"/>
  <c r="I39" i="1"/>
  <c r="J39" i="1" s="1"/>
  <c r="I38" i="1"/>
  <c r="J38" i="1" s="1"/>
  <c r="I37" i="1"/>
  <c r="J37" i="1" s="1"/>
  <c r="I36" i="1"/>
  <c r="J36" i="1" s="1"/>
  <c r="I35" i="1"/>
  <c r="J35" i="1" s="1"/>
  <c r="I34" i="1"/>
  <c r="J34" i="1" s="1"/>
  <c r="I33" i="1"/>
  <c r="F33" i="1" s="1"/>
  <c r="I32" i="1"/>
  <c r="F32" i="1" s="1"/>
  <c r="I31" i="1"/>
  <c r="J31" i="1" s="1"/>
  <c r="I30" i="1"/>
  <c r="I29" i="1"/>
  <c r="J29" i="1" s="1"/>
  <c r="I28" i="1"/>
  <c r="F28" i="1" s="1"/>
  <c r="I27" i="1"/>
  <c r="J27" i="1" s="1"/>
  <c r="I26" i="1"/>
  <c r="J26" i="1" s="1"/>
  <c r="I25" i="1"/>
  <c r="I24" i="1"/>
  <c r="J24" i="1" s="1"/>
  <c r="I23" i="1"/>
  <c r="J23" i="1" s="1"/>
  <c r="I22" i="1"/>
  <c r="J22" i="1" s="1"/>
  <c r="I21" i="1"/>
  <c r="I20" i="1"/>
  <c r="I19" i="1"/>
  <c r="I18" i="1"/>
  <c r="F18" i="1" s="1"/>
  <c r="I17" i="1"/>
  <c r="J17" i="1" s="1"/>
  <c r="I16" i="1"/>
  <c r="J16" i="1" s="1"/>
  <c r="I15" i="1"/>
  <c r="J15" i="1" s="1"/>
  <c r="I14" i="1"/>
  <c r="J14" i="1" s="1"/>
  <c r="I13" i="1"/>
  <c r="F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I4" i="1"/>
  <c r="G4" i="1" s="1"/>
  <c r="I3" i="1"/>
  <c r="J3" i="1" s="1"/>
  <c r="I2" i="1"/>
  <c r="J2" i="1" s="1"/>
  <c r="S49" i="1"/>
  <c r="E109" i="1"/>
  <c r="B124" i="1"/>
  <c r="B123" i="1"/>
  <c r="B122" i="1"/>
  <c r="B121" i="1"/>
  <c r="R49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N62" i="1" s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4" i="1"/>
  <c r="L3" i="1"/>
  <c r="L2" i="1"/>
  <c r="L5" i="1"/>
  <c r="E114" i="1"/>
  <c r="E101" i="1"/>
  <c r="E110" i="1"/>
  <c r="E117" i="1"/>
  <c r="E116" i="1"/>
  <c r="E115" i="1"/>
  <c r="E108" i="1"/>
  <c r="E113" i="1"/>
  <c r="E112" i="1"/>
  <c r="E111" i="1"/>
  <c r="E98" i="1"/>
  <c r="E99" i="1"/>
  <c r="E105" i="1"/>
  <c r="E104" i="1"/>
  <c r="E106" i="1"/>
  <c r="E100" i="1"/>
  <c r="E103" i="1"/>
  <c r="E102" i="1"/>
  <c r="E107" i="1"/>
  <c r="E94" i="1"/>
  <c r="E96" i="1"/>
  <c r="E95" i="1"/>
  <c r="E93" i="1"/>
  <c r="E97" i="1"/>
  <c r="E84" i="1"/>
  <c r="E83" i="1"/>
  <c r="E82" i="1"/>
  <c r="E81" i="1"/>
  <c r="E88" i="1"/>
  <c r="E87" i="1"/>
  <c r="E90" i="1"/>
  <c r="E89" i="1"/>
  <c r="E92" i="1"/>
  <c r="E91" i="1"/>
  <c r="E86" i="1"/>
  <c r="E85" i="1"/>
  <c r="E80" i="1"/>
  <c r="E77" i="1"/>
  <c r="E76" i="1"/>
  <c r="E75" i="1"/>
  <c r="E74" i="1"/>
  <c r="E72" i="1"/>
  <c r="E71" i="1"/>
  <c r="E79" i="1"/>
  <c r="E78" i="1"/>
  <c r="E73" i="1"/>
  <c r="E70" i="1"/>
  <c r="E69" i="1"/>
  <c r="E68" i="1"/>
  <c r="E64" i="1"/>
  <c r="E67" i="1"/>
  <c r="E66" i="1"/>
  <c r="E65" i="1"/>
  <c r="E63" i="1"/>
  <c r="E53" i="1"/>
  <c r="E62" i="1"/>
  <c r="E61" i="1"/>
  <c r="E58" i="1"/>
  <c r="E57" i="1"/>
  <c r="E55" i="1"/>
  <c r="E54" i="1"/>
  <c r="E56" i="1"/>
  <c r="E60" i="1"/>
  <c r="E59" i="1"/>
  <c r="E52" i="1"/>
  <c r="E51" i="1"/>
  <c r="E46" i="1"/>
  <c r="E45" i="1"/>
  <c r="E50" i="1"/>
  <c r="E49" i="1"/>
  <c r="E48" i="1"/>
  <c r="E47" i="1"/>
  <c r="E44" i="1"/>
  <c r="E35" i="1"/>
  <c r="E34" i="1"/>
  <c r="E43" i="1"/>
  <c r="E42" i="1"/>
  <c r="E37" i="1"/>
  <c r="E36" i="1"/>
  <c r="E33" i="1"/>
  <c r="E32" i="1"/>
  <c r="E39" i="1"/>
  <c r="E38" i="1"/>
  <c r="E41" i="1"/>
  <c r="E40" i="1"/>
  <c r="E28" i="1"/>
  <c r="E26" i="1"/>
  <c r="E30" i="1"/>
  <c r="E31" i="1"/>
  <c r="E27" i="1"/>
  <c r="E29" i="1"/>
  <c r="E17" i="1"/>
  <c r="E16" i="1"/>
  <c r="E23" i="1"/>
  <c r="E22" i="1"/>
  <c r="E15" i="1"/>
  <c r="E21" i="1"/>
  <c r="E20" i="1"/>
  <c r="E19" i="1"/>
  <c r="E18" i="1"/>
  <c r="E25" i="1"/>
  <c r="E24" i="1"/>
  <c r="E11" i="1"/>
  <c r="E14" i="1"/>
  <c r="E12" i="1"/>
  <c r="E13" i="1"/>
  <c r="E10" i="1"/>
  <c r="E9" i="1"/>
  <c r="E6" i="1"/>
  <c r="E3" i="1"/>
  <c r="E8" i="1"/>
  <c r="E2" i="1"/>
  <c r="E4" i="1"/>
  <c r="E5" i="1"/>
  <c r="E7" i="1"/>
  <c r="N11" i="1" l="1"/>
  <c r="N27" i="1"/>
  <c r="N43" i="1"/>
  <c r="N59" i="1"/>
  <c r="N75" i="1"/>
  <c r="N107" i="1"/>
  <c r="N13" i="1"/>
  <c r="N61" i="1"/>
  <c r="N45" i="1"/>
  <c r="N109" i="1"/>
  <c r="N14" i="1"/>
  <c r="N46" i="1"/>
  <c r="N78" i="1"/>
  <c r="N110" i="1"/>
  <c r="N29" i="1"/>
  <c r="N77" i="1"/>
  <c r="N30" i="1"/>
  <c r="N94" i="1"/>
  <c r="N63" i="1"/>
  <c r="N100" i="1"/>
  <c r="N65" i="1"/>
  <c r="N26" i="1"/>
  <c r="N74" i="1"/>
  <c r="J40" i="1"/>
  <c r="N25" i="1"/>
  <c r="N12" i="1"/>
  <c r="N76" i="1"/>
  <c r="J103" i="1"/>
  <c r="J25" i="1"/>
  <c r="J57" i="1"/>
  <c r="J58" i="1"/>
  <c r="J74" i="1"/>
  <c r="J43" i="1"/>
  <c r="J59" i="1"/>
  <c r="J28" i="1"/>
  <c r="J60" i="1"/>
  <c r="J76" i="1"/>
  <c r="J13" i="1"/>
  <c r="J45" i="1"/>
  <c r="J61" i="1"/>
  <c r="J30" i="1"/>
  <c r="J62" i="1"/>
  <c r="J110" i="1"/>
  <c r="J47" i="1"/>
  <c r="J63" i="1"/>
  <c r="J79" i="1"/>
  <c r="J32" i="1"/>
  <c r="J48" i="1"/>
  <c r="J64" i="1"/>
  <c r="J112" i="1"/>
  <c r="J33" i="1"/>
  <c r="J113" i="1"/>
  <c r="J18" i="1"/>
  <c r="J114" i="1"/>
  <c r="J19" i="1"/>
  <c r="N99" i="1"/>
  <c r="J4" i="1"/>
  <c r="J20" i="1"/>
  <c r="J68" i="1"/>
  <c r="J100" i="1"/>
  <c r="J5" i="1"/>
  <c r="J21" i="1"/>
  <c r="J101" i="1"/>
  <c r="N41" i="1"/>
  <c r="N57" i="1"/>
  <c r="N73" i="1"/>
  <c r="N89" i="1"/>
  <c r="N70" i="1"/>
  <c r="N86" i="1"/>
  <c r="N102" i="1"/>
  <c r="I119" i="1"/>
  <c r="L119" i="1"/>
  <c r="N15" i="1"/>
  <c r="N31" i="1"/>
  <c r="M119" i="1"/>
  <c r="N35" i="1"/>
  <c r="N51" i="1"/>
  <c r="N67" i="1"/>
  <c r="N83" i="1"/>
  <c r="N115" i="1"/>
  <c r="N79" i="1"/>
  <c r="N95" i="1"/>
  <c r="N111" i="1"/>
  <c r="N3" i="1"/>
  <c r="N20" i="1"/>
  <c r="N36" i="1"/>
  <c r="N52" i="1"/>
  <c r="N68" i="1"/>
  <c r="N84" i="1"/>
  <c r="N116" i="1"/>
  <c r="N4" i="1"/>
  <c r="N53" i="1"/>
  <c r="N69" i="1"/>
  <c r="N85" i="1"/>
  <c r="N101" i="1"/>
  <c r="N17" i="1"/>
  <c r="N33" i="1"/>
  <c r="N49" i="1"/>
  <c r="N97" i="1"/>
  <c r="N37" i="1"/>
  <c r="N5" i="1"/>
  <c r="N54" i="1"/>
  <c r="N28" i="1"/>
  <c r="N44" i="1"/>
  <c r="N60" i="1"/>
  <c r="N92" i="1"/>
  <c r="N47" i="1"/>
  <c r="N81" i="1"/>
  <c r="N6" i="1"/>
  <c r="N22" i="1"/>
  <c r="N38" i="1"/>
  <c r="N19" i="1"/>
  <c r="N21" i="1"/>
  <c r="N117" i="1"/>
  <c r="N9" i="1"/>
  <c r="N105" i="1"/>
  <c r="N10" i="1"/>
  <c r="N42" i="1"/>
  <c r="N58" i="1"/>
  <c r="N90" i="1"/>
  <c r="N91" i="1"/>
  <c r="N108" i="1"/>
  <c r="N93" i="1"/>
  <c r="N16" i="1"/>
  <c r="N32" i="1"/>
  <c r="N48" i="1"/>
  <c r="N64" i="1"/>
  <c r="N80" i="1"/>
  <c r="N96" i="1"/>
  <c r="N112" i="1"/>
  <c r="N113" i="1"/>
  <c r="N18" i="1"/>
  <c r="N34" i="1"/>
  <c r="N50" i="1"/>
  <c r="N66" i="1"/>
  <c r="N82" i="1"/>
  <c r="N98" i="1"/>
  <c r="N114" i="1"/>
  <c r="N7" i="1"/>
  <c r="N55" i="1"/>
  <c r="N87" i="1"/>
  <c r="N8" i="1"/>
  <c r="N24" i="1"/>
  <c r="N40" i="1"/>
  <c r="N72" i="1"/>
  <c r="N104" i="1"/>
  <c r="N23" i="1"/>
  <c r="N71" i="1"/>
  <c r="N103" i="1"/>
  <c r="N56" i="1"/>
  <c r="N106" i="1"/>
  <c r="N39" i="1"/>
  <c r="N88" i="1"/>
  <c r="N2" i="1"/>
  <c r="E119" i="1"/>
  <c r="F119" i="1"/>
  <c r="E121" i="1"/>
  <c r="E124" i="1"/>
  <c r="F121" i="1"/>
  <c r="F124" i="1"/>
  <c r="F123" i="1"/>
  <c r="E122" i="1"/>
  <c r="E123" i="1"/>
  <c r="F122" i="1"/>
  <c r="J124" i="1" l="1"/>
  <c r="N119" i="1"/>
  <c r="J123" i="1"/>
  <c r="J122" i="1"/>
  <c r="J121" i="1"/>
  <c r="G123" i="1"/>
  <c r="G121" i="1"/>
  <c r="G124" i="1"/>
  <c r="G119" i="1"/>
  <c r="G122" i="1"/>
</calcChain>
</file>

<file path=xl/sharedStrings.xml><?xml version="1.0" encoding="utf-8"?>
<sst xmlns="http://schemas.openxmlformats.org/spreadsheetml/2006/main" count="19" uniqueCount="17">
  <si>
    <t>25th percentile</t>
  </si>
  <si>
    <t>median</t>
  </si>
  <si>
    <t>difference</t>
  </si>
  <si>
    <t>average</t>
  </si>
  <si>
    <t>min</t>
  </si>
  <si>
    <t>max</t>
  </si>
  <si>
    <t>diff @ 28 kts</t>
  </si>
  <si>
    <t>diff @ 26 kts</t>
  </si>
  <si>
    <t>count</t>
  </si>
  <si>
    <t>25% &gt; 28 knots</t>
  </si>
  <si>
    <t>50 % &gt; 26 knots</t>
  </si>
  <si>
    <t>Different?</t>
  </si>
  <si>
    <t>Note this is an illustration which uses average speeds, not second best speed</t>
  </si>
  <si>
    <t>50th percentile</t>
  </si>
  <si>
    <t>persons</t>
  </si>
  <si>
    <t>predicted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</si>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</sst>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2" fontId="1" fillId="0" borderId="0" xfId="0" applyNumberFormat="1" applyFont="1"/>
    <xf numFmtId="1" fontId="2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2" fontId="2" fillId="0" borderId="0" xfId="0" applyNumberFormat="1" applyFont="1"/>
    <xf numFmtId="2" fontId="2" fillId="2" borderId="0" xfId="0" applyNumberFormat="1" applyFont="1" applyFill="1"/>
    <xf numFmtId="164" fontId="2" fillId="0" borderId="0" xfId="0" applyNumberFormat="1" applyFont="1"/>
    <xf numFmtId="164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Speed comparisons</a:t>
            </a:r>
            <a:br>
              <a:rPr lang="en-GB"/>
            </a:br>
            <a:r>
              <a:rPr lang="en-GB"/>
              <a:t>50th percentile vs 25th percentile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Sheet1!$C$2:$C$116</c:f>
              <c:numCache>
                <c:formatCode>0.00</c:formatCode>
                <c:ptCount val="115"/>
                <c:pt idx="0">
                  <c:v>24.59</c:v>
                </c:pt>
                <c:pt idx="1">
                  <c:v>16.239999999999998</c:v>
                </c:pt>
                <c:pt idx="2">
                  <c:v>25.4</c:v>
                </c:pt>
                <c:pt idx="3">
                  <c:v>28.93</c:v>
                </c:pt>
                <c:pt idx="4">
                  <c:v>21.71</c:v>
                </c:pt>
                <c:pt idx="5">
                  <c:v>19.63</c:v>
                </c:pt>
                <c:pt idx="6">
                  <c:v>24.31</c:v>
                </c:pt>
                <c:pt idx="7">
                  <c:v>10.66</c:v>
                </c:pt>
                <c:pt idx="8">
                  <c:v>16.420000000000002</c:v>
                </c:pt>
                <c:pt idx="9">
                  <c:v>32.659999999999997</c:v>
                </c:pt>
                <c:pt idx="10">
                  <c:v>29.7</c:v>
                </c:pt>
                <c:pt idx="11">
                  <c:v>27.63</c:v>
                </c:pt>
                <c:pt idx="12">
                  <c:v>23.49</c:v>
                </c:pt>
                <c:pt idx="13">
                  <c:v>19.850000000000001</c:v>
                </c:pt>
                <c:pt idx="14">
                  <c:v>21.81</c:v>
                </c:pt>
                <c:pt idx="15">
                  <c:v>18.989999999999998</c:v>
                </c:pt>
                <c:pt idx="16">
                  <c:v>27.58</c:v>
                </c:pt>
                <c:pt idx="17">
                  <c:v>26.84</c:v>
                </c:pt>
                <c:pt idx="18">
                  <c:v>28.08</c:v>
                </c:pt>
                <c:pt idx="19">
                  <c:v>28.65</c:v>
                </c:pt>
                <c:pt idx="20">
                  <c:v>21.66</c:v>
                </c:pt>
                <c:pt idx="21">
                  <c:v>22.96</c:v>
                </c:pt>
                <c:pt idx="22">
                  <c:v>29</c:v>
                </c:pt>
                <c:pt idx="23">
                  <c:v>26.15</c:v>
                </c:pt>
                <c:pt idx="24">
                  <c:v>24.32</c:v>
                </c:pt>
                <c:pt idx="25">
                  <c:v>20.39</c:v>
                </c:pt>
                <c:pt idx="26">
                  <c:v>27.47</c:v>
                </c:pt>
                <c:pt idx="27">
                  <c:v>30.14</c:v>
                </c:pt>
                <c:pt idx="28">
                  <c:v>26.14</c:v>
                </c:pt>
                <c:pt idx="29">
                  <c:v>29.85</c:v>
                </c:pt>
                <c:pt idx="30">
                  <c:v>27.71</c:v>
                </c:pt>
                <c:pt idx="31">
                  <c:v>27.3</c:v>
                </c:pt>
                <c:pt idx="32">
                  <c:v>31.1</c:v>
                </c:pt>
                <c:pt idx="33">
                  <c:v>30.39</c:v>
                </c:pt>
                <c:pt idx="34">
                  <c:v>30.42</c:v>
                </c:pt>
                <c:pt idx="35">
                  <c:v>30.99</c:v>
                </c:pt>
                <c:pt idx="36">
                  <c:v>31.77</c:v>
                </c:pt>
                <c:pt idx="37">
                  <c:v>30.16</c:v>
                </c:pt>
                <c:pt idx="38">
                  <c:v>25.27</c:v>
                </c:pt>
                <c:pt idx="39">
                  <c:v>22.12</c:v>
                </c:pt>
                <c:pt idx="40">
                  <c:v>30.87</c:v>
                </c:pt>
                <c:pt idx="41">
                  <c:v>28.96</c:v>
                </c:pt>
                <c:pt idx="42">
                  <c:v>3.67</c:v>
                </c:pt>
                <c:pt idx="43">
                  <c:v>25.91</c:v>
                </c:pt>
                <c:pt idx="44">
                  <c:v>24.46</c:v>
                </c:pt>
                <c:pt idx="45">
                  <c:v>28.62</c:v>
                </c:pt>
                <c:pt idx="46">
                  <c:v>27.53</c:v>
                </c:pt>
                <c:pt idx="47">
                  <c:v>20.95</c:v>
                </c:pt>
                <c:pt idx="48">
                  <c:v>24.93</c:v>
                </c:pt>
                <c:pt idx="49">
                  <c:v>29.81</c:v>
                </c:pt>
                <c:pt idx="50">
                  <c:v>29.88</c:v>
                </c:pt>
                <c:pt idx="51">
                  <c:v>20.100000000000001</c:v>
                </c:pt>
                <c:pt idx="52">
                  <c:v>20.34</c:v>
                </c:pt>
                <c:pt idx="53">
                  <c:v>22</c:v>
                </c:pt>
                <c:pt idx="54">
                  <c:v>18.47</c:v>
                </c:pt>
                <c:pt idx="55">
                  <c:v>25.23</c:v>
                </c:pt>
                <c:pt idx="56">
                  <c:v>25.59</c:v>
                </c:pt>
                <c:pt idx="57">
                  <c:v>27.78</c:v>
                </c:pt>
                <c:pt idx="58">
                  <c:v>26.87</c:v>
                </c:pt>
                <c:pt idx="59">
                  <c:v>27.2</c:v>
                </c:pt>
                <c:pt idx="60">
                  <c:v>28.49</c:v>
                </c:pt>
                <c:pt idx="61">
                  <c:v>25.16</c:v>
                </c:pt>
                <c:pt idx="62">
                  <c:v>25.41</c:v>
                </c:pt>
                <c:pt idx="63">
                  <c:v>34.25</c:v>
                </c:pt>
                <c:pt idx="64">
                  <c:v>33.68</c:v>
                </c:pt>
                <c:pt idx="65">
                  <c:v>20.98</c:v>
                </c:pt>
                <c:pt idx="66">
                  <c:v>28.66</c:v>
                </c:pt>
                <c:pt idx="67">
                  <c:v>21.99</c:v>
                </c:pt>
                <c:pt idx="68">
                  <c:v>34.22</c:v>
                </c:pt>
                <c:pt idx="69">
                  <c:v>30.08</c:v>
                </c:pt>
                <c:pt idx="70">
                  <c:v>29.25</c:v>
                </c:pt>
                <c:pt idx="71">
                  <c:v>30.25</c:v>
                </c:pt>
                <c:pt idx="72">
                  <c:v>25.58</c:v>
                </c:pt>
                <c:pt idx="73">
                  <c:v>30.38</c:v>
                </c:pt>
                <c:pt idx="74">
                  <c:v>26.34</c:v>
                </c:pt>
                <c:pt idx="75">
                  <c:v>13.06</c:v>
                </c:pt>
                <c:pt idx="76">
                  <c:v>23.68</c:v>
                </c:pt>
                <c:pt idx="77">
                  <c:v>28.62</c:v>
                </c:pt>
                <c:pt idx="78">
                  <c:v>19.61</c:v>
                </c:pt>
                <c:pt idx="79">
                  <c:v>31.2</c:v>
                </c:pt>
                <c:pt idx="80">
                  <c:v>30.52</c:v>
                </c:pt>
                <c:pt idx="81">
                  <c:v>33.99</c:v>
                </c:pt>
                <c:pt idx="82">
                  <c:v>33.549999999999997</c:v>
                </c:pt>
                <c:pt idx="83">
                  <c:v>32.21</c:v>
                </c:pt>
                <c:pt idx="84">
                  <c:v>31.44</c:v>
                </c:pt>
                <c:pt idx="85">
                  <c:v>30.89</c:v>
                </c:pt>
                <c:pt idx="86">
                  <c:v>32.76</c:v>
                </c:pt>
                <c:pt idx="87">
                  <c:v>31.82</c:v>
                </c:pt>
                <c:pt idx="88">
                  <c:v>32.619999999999997</c:v>
                </c:pt>
                <c:pt idx="89">
                  <c:v>36.39</c:v>
                </c:pt>
                <c:pt idx="90">
                  <c:v>35.47</c:v>
                </c:pt>
                <c:pt idx="91">
                  <c:v>23.81</c:v>
                </c:pt>
                <c:pt idx="92">
                  <c:v>21.88</c:v>
                </c:pt>
                <c:pt idx="93">
                  <c:v>23.62</c:v>
                </c:pt>
                <c:pt idx="94">
                  <c:v>20.77</c:v>
                </c:pt>
                <c:pt idx="95">
                  <c:v>22.82</c:v>
                </c:pt>
                <c:pt idx="96">
                  <c:v>30.22</c:v>
                </c:pt>
                <c:pt idx="97">
                  <c:v>31.98</c:v>
                </c:pt>
                <c:pt idx="98">
                  <c:v>26.84</c:v>
                </c:pt>
                <c:pt idx="99">
                  <c:v>25.77</c:v>
                </c:pt>
                <c:pt idx="100">
                  <c:v>23.17</c:v>
                </c:pt>
                <c:pt idx="101">
                  <c:v>27.73</c:v>
                </c:pt>
                <c:pt idx="102">
                  <c:v>30.55</c:v>
                </c:pt>
                <c:pt idx="103">
                  <c:v>29.85</c:v>
                </c:pt>
                <c:pt idx="104">
                  <c:v>31.19</c:v>
                </c:pt>
                <c:pt idx="105">
                  <c:v>31.9</c:v>
                </c:pt>
                <c:pt idx="106">
                  <c:v>22.8</c:v>
                </c:pt>
                <c:pt idx="107">
                  <c:v>23.22</c:v>
                </c:pt>
                <c:pt idx="108">
                  <c:v>25.01</c:v>
                </c:pt>
                <c:pt idx="109">
                  <c:v>23.88</c:v>
                </c:pt>
                <c:pt idx="110">
                  <c:v>26.72</c:v>
                </c:pt>
                <c:pt idx="111">
                  <c:v>27.6</c:v>
                </c:pt>
                <c:pt idx="112">
                  <c:v>26.69</c:v>
                </c:pt>
                <c:pt idx="113">
                  <c:v>29.08</c:v>
                </c:pt>
                <c:pt idx="114">
                  <c:v>31.08</c:v>
                </c:pt>
              </c:numCache>
            </c:numRef>
          </c:xVal>
          <c:yVal>
            <c:numRef>
              <c:f>Sheet1!$D$2:$D$116</c:f>
              <c:numCache>
                <c:formatCode>0.00</c:formatCode>
                <c:ptCount val="115"/>
                <c:pt idx="0">
                  <c:v>22.57</c:v>
                </c:pt>
                <c:pt idx="1">
                  <c:v>16.13</c:v>
                </c:pt>
                <c:pt idx="2">
                  <c:v>24.91</c:v>
                </c:pt>
                <c:pt idx="3">
                  <c:v>27.04</c:v>
                </c:pt>
                <c:pt idx="4">
                  <c:v>19.55</c:v>
                </c:pt>
                <c:pt idx="5">
                  <c:v>18.55</c:v>
                </c:pt>
                <c:pt idx="6">
                  <c:v>23.24</c:v>
                </c:pt>
                <c:pt idx="7">
                  <c:v>9.01</c:v>
                </c:pt>
                <c:pt idx="8">
                  <c:v>14.79</c:v>
                </c:pt>
                <c:pt idx="9">
                  <c:v>30.34</c:v>
                </c:pt>
                <c:pt idx="10">
                  <c:v>27.99</c:v>
                </c:pt>
                <c:pt idx="11">
                  <c:v>26.35</c:v>
                </c:pt>
                <c:pt idx="12">
                  <c:v>22.69</c:v>
                </c:pt>
                <c:pt idx="13">
                  <c:v>19.55</c:v>
                </c:pt>
                <c:pt idx="14">
                  <c:v>20.05</c:v>
                </c:pt>
                <c:pt idx="15">
                  <c:v>18.72</c:v>
                </c:pt>
                <c:pt idx="16">
                  <c:v>25.62</c:v>
                </c:pt>
                <c:pt idx="17">
                  <c:v>24.81</c:v>
                </c:pt>
                <c:pt idx="18">
                  <c:v>25.6</c:v>
                </c:pt>
                <c:pt idx="19">
                  <c:v>26.13</c:v>
                </c:pt>
                <c:pt idx="20">
                  <c:v>19.45</c:v>
                </c:pt>
                <c:pt idx="21">
                  <c:v>22.96</c:v>
                </c:pt>
                <c:pt idx="22">
                  <c:v>27.15</c:v>
                </c:pt>
                <c:pt idx="23">
                  <c:v>24.14</c:v>
                </c:pt>
                <c:pt idx="24">
                  <c:v>22.7</c:v>
                </c:pt>
                <c:pt idx="25">
                  <c:v>18.54</c:v>
                </c:pt>
                <c:pt idx="26">
                  <c:v>26.39</c:v>
                </c:pt>
                <c:pt idx="27">
                  <c:v>28.94</c:v>
                </c:pt>
                <c:pt idx="28">
                  <c:v>24.57</c:v>
                </c:pt>
                <c:pt idx="29">
                  <c:v>28.28</c:v>
                </c:pt>
                <c:pt idx="30">
                  <c:v>25.44</c:v>
                </c:pt>
                <c:pt idx="31">
                  <c:v>25.36</c:v>
                </c:pt>
                <c:pt idx="32">
                  <c:v>28.98</c:v>
                </c:pt>
                <c:pt idx="33">
                  <c:v>28.28</c:v>
                </c:pt>
                <c:pt idx="34">
                  <c:v>29.24</c:v>
                </c:pt>
                <c:pt idx="35">
                  <c:v>28.93</c:v>
                </c:pt>
                <c:pt idx="36">
                  <c:v>29.54</c:v>
                </c:pt>
                <c:pt idx="37">
                  <c:v>27.61</c:v>
                </c:pt>
                <c:pt idx="38">
                  <c:v>24.43</c:v>
                </c:pt>
                <c:pt idx="39">
                  <c:v>21.97</c:v>
                </c:pt>
                <c:pt idx="40">
                  <c:v>28.59</c:v>
                </c:pt>
                <c:pt idx="41">
                  <c:v>27.56</c:v>
                </c:pt>
                <c:pt idx="42">
                  <c:v>3.67</c:v>
                </c:pt>
                <c:pt idx="43">
                  <c:v>25.62</c:v>
                </c:pt>
                <c:pt idx="44">
                  <c:v>22.48</c:v>
                </c:pt>
                <c:pt idx="45">
                  <c:v>26.35</c:v>
                </c:pt>
                <c:pt idx="46">
                  <c:v>26.21</c:v>
                </c:pt>
                <c:pt idx="47">
                  <c:v>20.07</c:v>
                </c:pt>
                <c:pt idx="48">
                  <c:v>23.5</c:v>
                </c:pt>
                <c:pt idx="49">
                  <c:v>26.7</c:v>
                </c:pt>
                <c:pt idx="50">
                  <c:v>28.97</c:v>
                </c:pt>
                <c:pt idx="51">
                  <c:v>19.12</c:v>
                </c:pt>
                <c:pt idx="52">
                  <c:v>17.97</c:v>
                </c:pt>
                <c:pt idx="53">
                  <c:v>19.77</c:v>
                </c:pt>
                <c:pt idx="54">
                  <c:v>18.04</c:v>
                </c:pt>
                <c:pt idx="55">
                  <c:v>22.82</c:v>
                </c:pt>
                <c:pt idx="56">
                  <c:v>23.5</c:v>
                </c:pt>
                <c:pt idx="57">
                  <c:v>25.58</c:v>
                </c:pt>
                <c:pt idx="58">
                  <c:v>24.41</c:v>
                </c:pt>
                <c:pt idx="59">
                  <c:v>23.88</c:v>
                </c:pt>
                <c:pt idx="60">
                  <c:v>26.7</c:v>
                </c:pt>
                <c:pt idx="61">
                  <c:v>24.01</c:v>
                </c:pt>
                <c:pt idx="62">
                  <c:v>23.35</c:v>
                </c:pt>
                <c:pt idx="63">
                  <c:v>33.25</c:v>
                </c:pt>
                <c:pt idx="64">
                  <c:v>30.94</c:v>
                </c:pt>
                <c:pt idx="65">
                  <c:v>19.38</c:v>
                </c:pt>
                <c:pt idx="66">
                  <c:v>26.73</c:v>
                </c:pt>
                <c:pt idx="67">
                  <c:v>21.99</c:v>
                </c:pt>
                <c:pt idx="68">
                  <c:v>30.81</c:v>
                </c:pt>
                <c:pt idx="69">
                  <c:v>27.87</c:v>
                </c:pt>
                <c:pt idx="70">
                  <c:v>26.11</c:v>
                </c:pt>
                <c:pt idx="71">
                  <c:v>28.12</c:v>
                </c:pt>
                <c:pt idx="72">
                  <c:v>24.05</c:v>
                </c:pt>
                <c:pt idx="73">
                  <c:v>28.83</c:v>
                </c:pt>
                <c:pt idx="74">
                  <c:v>24.17</c:v>
                </c:pt>
                <c:pt idx="75">
                  <c:v>13.06</c:v>
                </c:pt>
                <c:pt idx="76">
                  <c:v>22.28</c:v>
                </c:pt>
                <c:pt idx="77">
                  <c:v>26.1</c:v>
                </c:pt>
                <c:pt idx="78">
                  <c:v>17.579999999999998</c:v>
                </c:pt>
                <c:pt idx="79">
                  <c:v>29.98</c:v>
                </c:pt>
                <c:pt idx="80">
                  <c:v>29</c:v>
                </c:pt>
                <c:pt idx="81">
                  <c:v>31.64</c:v>
                </c:pt>
                <c:pt idx="82">
                  <c:v>31.82</c:v>
                </c:pt>
                <c:pt idx="83">
                  <c:v>30.18</c:v>
                </c:pt>
                <c:pt idx="84">
                  <c:v>29.46</c:v>
                </c:pt>
                <c:pt idx="85">
                  <c:v>29.25</c:v>
                </c:pt>
                <c:pt idx="86">
                  <c:v>31.74</c:v>
                </c:pt>
                <c:pt idx="87">
                  <c:v>30.5</c:v>
                </c:pt>
                <c:pt idx="88">
                  <c:v>29.86</c:v>
                </c:pt>
                <c:pt idx="89">
                  <c:v>33.46</c:v>
                </c:pt>
                <c:pt idx="90">
                  <c:v>32.950000000000003</c:v>
                </c:pt>
                <c:pt idx="91">
                  <c:v>21.35</c:v>
                </c:pt>
                <c:pt idx="92">
                  <c:v>20.170000000000002</c:v>
                </c:pt>
                <c:pt idx="93">
                  <c:v>19.87</c:v>
                </c:pt>
                <c:pt idx="94">
                  <c:v>18.77</c:v>
                </c:pt>
                <c:pt idx="95">
                  <c:v>18.25</c:v>
                </c:pt>
                <c:pt idx="96">
                  <c:v>26.94</c:v>
                </c:pt>
                <c:pt idx="97">
                  <c:v>29.89</c:v>
                </c:pt>
                <c:pt idx="98">
                  <c:v>24.91</c:v>
                </c:pt>
                <c:pt idx="99">
                  <c:v>24.63</c:v>
                </c:pt>
                <c:pt idx="100">
                  <c:v>22.76</c:v>
                </c:pt>
                <c:pt idx="101">
                  <c:v>26.1</c:v>
                </c:pt>
                <c:pt idx="102">
                  <c:v>24.05</c:v>
                </c:pt>
                <c:pt idx="103">
                  <c:v>26.64</c:v>
                </c:pt>
                <c:pt idx="104">
                  <c:v>27.46</c:v>
                </c:pt>
                <c:pt idx="105">
                  <c:v>28.89</c:v>
                </c:pt>
                <c:pt idx="106">
                  <c:v>21.88</c:v>
                </c:pt>
                <c:pt idx="107">
                  <c:v>22.05</c:v>
                </c:pt>
                <c:pt idx="108">
                  <c:v>24.15</c:v>
                </c:pt>
                <c:pt idx="109">
                  <c:v>22.61</c:v>
                </c:pt>
                <c:pt idx="110">
                  <c:v>25.66</c:v>
                </c:pt>
                <c:pt idx="111">
                  <c:v>26.44</c:v>
                </c:pt>
                <c:pt idx="112">
                  <c:v>24.11</c:v>
                </c:pt>
                <c:pt idx="113">
                  <c:v>27.13</c:v>
                </c:pt>
                <c:pt idx="114">
                  <c:v>29.74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9F-4206-9F23-6CB5416EE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959152"/>
        <c:axId val="1230299248"/>
      </c:scatterChart>
      <c:valAx>
        <c:axId val="123195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25th percentile speed (kts)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299248"/>
        <c:crosses val="autoZero"/>
        <c:crossBetween val="midCat"/>
      </c:valAx>
      <c:valAx>
        <c:axId val="1230299248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50th percentile speed (kts)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95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Speed comparisons - zoomed</a:t>
            </a:r>
          </a:p>
          <a:p>
            <a:pPr>
              <a:defRPr/>
            </a:pPr>
            <a:r>
              <a:rPr lang="en-GB"/>
              <a:t>50th percentile (median) vs 25th percentile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Sheet1!$C$2:$C$116</c:f>
              <c:numCache>
                <c:formatCode>0.00</c:formatCode>
                <c:ptCount val="115"/>
                <c:pt idx="0">
                  <c:v>24.59</c:v>
                </c:pt>
                <c:pt idx="1">
                  <c:v>16.239999999999998</c:v>
                </c:pt>
                <c:pt idx="2">
                  <c:v>25.4</c:v>
                </c:pt>
                <c:pt idx="3">
                  <c:v>28.93</c:v>
                </c:pt>
                <c:pt idx="4">
                  <c:v>21.71</c:v>
                </c:pt>
                <c:pt idx="5">
                  <c:v>19.63</c:v>
                </c:pt>
                <c:pt idx="6">
                  <c:v>24.31</c:v>
                </c:pt>
                <c:pt idx="7">
                  <c:v>10.66</c:v>
                </c:pt>
                <c:pt idx="8">
                  <c:v>16.420000000000002</c:v>
                </c:pt>
                <c:pt idx="9">
                  <c:v>32.659999999999997</c:v>
                </c:pt>
                <c:pt idx="10">
                  <c:v>29.7</c:v>
                </c:pt>
                <c:pt idx="11">
                  <c:v>27.63</c:v>
                </c:pt>
                <c:pt idx="12">
                  <c:v>23.49</c:v>
                </c:pt>
                <c:pt idx="13">
                  <c:v>19.850000000000001</c:v>
                </c:pt>
                <c:pt idx="14">
                  <c:v>21.81</c:v>
                </c:pt>
                <c:pt idx="15">
                  <c:v>18.989999999999998</c:v>
                </c:pt>
                <c:pt idx="16">
                  <c:v>27.58</c:v>
                </c:pt>
                <c:pt idx="17">
                  <c:v>26.84</c:v>
                </c:pt>
                <c:pt idx="18">
                  <c:v>28.08</c:v>
                </c:pt>
                <c:pt idx="19">
                  <c:v>28.65</c:v>
                </c:pt>
                <c:pt idx="20">
                  <c:v>21.66</c:v>
                </c:pt>
                <c:pt idx="21">
                  <c:v>22.96</c:v>
                </c:pt>
                <c:pt idx="22">
                  <c:v>29</c:v>
                </c:pt>
                <c:pt idx="23">
                  <c:v>26.15</c:v>
                </c:pt>
                <c:pt idx="24">
                  <c:v>24.32</c:v>
                </c:pt>
                <c:pt idx="25">
                  <c:v>20.39</c:v>
                </c:pt>
                <c:pt idx="26">
                  <c:v>27.47</c:v>
                </c:pt>
                <c:pt idx="27">
                  <c:v>30.14</c:v>
                </c:pt>
                <c:pt idx="28">
                  <c:v>26.14</c:v>
                </c:pt>
                <c:pt idx="29">
                  <c:v>29.85</c:v>
                </c:pt>
                <c:pt idx="30">
                  <c:v>27.71</c:v>
                </c:pt>
                <c:pt idx="31">
                  <c:v>27.3</c:v>
                </c:pt>
                <c:pt idx="32">
                  <c:v>31.1</c:v>
                </c:pt>
                <c:pt idx="33">
                  <c:v>30.39</c:v>
                </c:pt>
                <c:pt idx="34">
                  <c:v>30.42</c:v>
                </c:pt>
                <c:pt idx="35">
                  <c:v>30.99</c:v>
                </c:pt>
                <c:pt idx="36">
                  <c:v>31.77</c:v>
                </c:pt>
                <c:pt idx="37">
                  <c:v>30.16</c:v>
                </c:pt>
                <c:pt idx="38">
                  <c:v>25.27</c:v>
                </c:pt>
                <c:pt idx="39">
                  <c:v>22.12</c:v>
                </c:pt>
                <c:pt idx="40">
                  <c:v>30.87</c:v>
                </c:pt>
                <c:pt idx="41">
                  <c:v>28.96</c:v>
                </c:pt>
                <c:pt idx="42">
                  <c:v>3.67</c:v>
                </c:pt>
                <c:pt idx="43">
                  <c:v>25.91</c:v>
                </c:pt>
                <c:pt idx="44">
                  <c:v>24.46</c:v>
                </c:pt>
                <c:pt idx="45">
                  <c:v>28.62</c:v>
                </c:pt>
                <c:pt idx="46">
                  <c:v>27.53</c:v>
                </c:pt>
                <c:pt idx="47">
                  <c:v>20.95</c:v>
                </c:pt>
                <c:pt idx="48">
                  <c:v>24.93</c:v>
                </c:pt>
                <c:pt idx="49">
                  <c:v>29.81</c:v>
                </c:pt>
                <c:pt idx="50">
                  <c:v>29.88</c:v>
                </c:pt>
                <c:pt idx="51">
                  <c:v>20.100000000000001</c:v>
                </c:pt>
                <c:pt idx="52">
                  <c:v>20.34</c:v>
                </c:pt>
                <c:pt idx="53">
                  <c:v>22</c:v>
                </c:pt>
                <c:pt idx="54">
                  <c:v>18.47</c:v>
                </c:pt>
                <c:pt idx="55">
                  <c:v>25.23</c:v>
                </c:pt>
                <c:pt idx="56">
                  <c:v>25.59</c:v>
                </c:pt>
                <c:pt idx="57">
                  <c:v>27.78</c:v>
                </c:pt>
                <c:pt idx="58">
                  <c:v>26.87</c:v>
                </c:pt>
                <c:pt idx="59">
                  <c:v>27.2</c:v>
                </c:pt>
                <c:pt idx="60">
                  <c:v>28.49</c:v>
                </c:pt>
                <c:pt idx="61">
                  <c:v>25.16</c:v>
                </c:pt>
                <c:pt idx="62">
                  <c:v>25.41</c:v>
                </c:pt>
                <c:pt idx="63">
                  <c:v>34.25</c:v>
                </c:pt>
                <c:pt idx="64">
                  <c:v>33.68</c:v>
                </c:pt>
                <c:pt idx="65">
                  <c:v>20.98</c:v>
                </c:pt>
                <c:pt idx="66">
                  <c:v>28.66</c:v>
                </c:pt>
                <c:pt idx="67">
                  <c:v>21.99</c:v>
                </c:pt>
                <c:pt idx="68">
                  <c:v>34.22</c:v>
                </c:pt>
                <c:pt idx="69">
                  <c:v>30.08</c:v>
                </c:pt>
                <c:pt idx="70">
                  <c:v>29.25</c:v>
                </c:pt>
                <c:pt idx="71">
                  <c:v>30.25</c:v>
                </c:pt>
                <c:pt idx="72">
                  <c:v>25.58</c:v>
                </c:pt>
                <c:pt idx="73">
                  <c:v>30.38</c:v>
                </c:pt>
                <c:pt idx="74">
                  <c:v>26.34</c:v>
                </c:pt>
                <c:pt idx="75">
                  <c:v>13.06</c:v>
                </c:pt>
                <c:pt idx="76">
                  <c:v>23.68</c:v>
                </c:pt>
                <c:pt idx="77">
                  <c:v>28.62</c:v>
                </c:pt>
                <c:pt idx="78">
                  <c:v>19.61</c:v>
                </c:pt>
                <c:pt idx="79">
                  <c:v>31.2</c:v>
                </c:pt>
                <c:pt idx="80">
                  <c:v>30.52</c:v>
                </c:pt>
                <c:pt idx="81">
                  <c:v>33.99</c:v>
                </c:pt>
                <c:pt idx="82">
                  <c:v>33.549999999999997</c:v>
                </c:pt>
                <c:pt idx="83">
                  <c:v>32.21</c:v>
                </c:pt>
                <c:pt idx="84">
                  <c:v>31.44</c:v>
                </c:pt>
                <c:pt idx="85">
                  <c:v>30.89</c:v>
                </c:pt>
                <c:pt idx="86">
                  <c:v>32.76</c:v>
                </c:pt>
                <c:pt idx="87">
                  <c:v>31.82</c:v>
                </c:pt>
                <c:pt idx="88">
                  <c:v>32.619999999999997</c:v>
                </c:pt>
                <c:pt idx="89">
                  <c:v>36.39</c:v>
                </c:pt>
                <c:pt idx="90">
                  <c:v>35.47</c:v>
                </c:pt>
                <c:pt idx="91">
                  <c:v>23.81</c:v>
                </c:pt>
                <c:pt idx="92">
                  <c:v>21.88</c:v>
                </c:pt>
                <c:pt idx="93">
                  <c:v>23.62</c:v>
                </c:pt>
                <c:pt idx="94">
                  <c:v>20.77</c:v>
                </c:pt>
                <c:pt idx="95">
                  <c:v>22.82</c:v>
                </c:pt>
                <c:pt idx="96">
                  <c:v>30.22</c:v>
                </c:pt>
                <c:pt idx="97">
                  <c:v>31.98</c:v>
                </c:pt>
                <c:pt idx="98">
                  <c:v>26.84</c:v>
                </c:pt>
                <c:pt idx="99">
                  <c:v>25.77</c:v>
                </c:pt>
                <c:pt idx="100">
                  <c:v>23.17</c:v>
                </c:pt>
                <c:pt idx="101">
                  <c:v>27.73</c:v>
                </c:pt>
                <c:pt idx="102">
                  <c:v>30.55</c:v>
                </c:pt>
                <c:pt idx="103">
                  <c:v>29.85</c:v>
                </c:pt>
                <c:pt idx="104">
                  <c:v>31.19</c:v>
                </c:pt>
                <c:pt idx="105">
                  <c:v>31.9</c:v>
                </c:pt>
                <c:pt idx="106">
                  <c:v>22.8</c:v>
                </c:pt>
                <c:pt idx="107">
                  <c:v>23.22</c:v>
                </c:pt>
                <c:pt idx="108">
                  <c:v>25.01</c:v>
                </c:pt>
                <c:pt idx="109">
                  <c:v>23.88</c:v>
                </c:pt>
                <c:pt idx="110">
                  <c:v>26.72</c:v>
                </c:pt>
                <c:pt idx="111">
                  <c:v>27.6</c:v>
                </c:pt>
                <c:pt idx="112">
                  <c:v>26.69</c:v>
                </c:pt>
                <c:pt idx="113">
                  <c:v>29.08</c:v>
                </c:pt>
                <c:pt idx="114">
                  <c:v>31.08</c:v>
                </c:pt>
              </c:numCache>
            </c:numRef>
          </c:xVal>
          <c:yVal>
            <c:numRef>
              <c:f>Sheet1!$D$2:$D$116</c:f>
              <c:numCache>
                <c:formatCode>0.00</c:formatCode>
                <c:ptCount val="115"/>
                <c:pt idx="0">
                  <c:v>22.57</c:v>
                </c:pt>
                <c:pt idx="1">
                  <c:v>16.13</c:v>
                </c:pt>
                <c:pt idx="2">
                  <c:v>24.91</c:v>
                </c:pt>
                <c:pt idx="3">
                  <c:v>27.04</c:v>
                </c:pt>
                <c:pt idx="4">
                  <c:v>19.55</c:v>
                </c:pt>
                <c:pt idx="5">
                  <c:v>18.55</c:v>
                </c:pt>
                <c:pt idx="6">
                  <c:v>23.24</c:v>
                </c:pt>
                <c:pt idx="7">
                  <c:v>9.01</c:v>
                </c:pt>
                <c:pt idx="8">
                  <c:v>14.79</c:v>
                </c:pt>
                <c:pt idx="9">
                  <c:v>30.34</c:v>
                </c:pt>
                <c:pt idx="10">
                  <c:v>27.99</c:v>
                </c:pt>
                <c:pt idx="11">
                  <c:v>26.35</c:v>
                </c:pt>
                <c:pt idx="12">
                  <c:v>22.69</c:v>
                </c:pt>
                <c:pt idx="13">
                  <c:v>19.55</c:v>
                </c:pt>
                <c:pt idx="14">
                  <c:v>20.05</c:v>
                </c:pt>
                <c:pt idx="15">
                  <c:v>18.72</c:v>
                </c:pt>
                <c:pt idx="16">
                  <c:v>25.62</c:v>
                </c:pt>
                <c:pt idx="17">
                  <c:v>24.81</c:v>
                </c:pt>
                <c:pt idx="18">
                  <c:v>25.6</c:v>
                </c:pt>
                <c:pt idx="19">
                  <c:v>26.13</c:v>
                </c:pt>
                <c:pt idx="20">
                  <c:v>19.45</c:v>
                </c:pt>
                <c:pt idx="21">
                  <c:v>22.96</c:v>
                </c:pt>
                <c:pt idx="22">
                  <c:v>27.15</c:v>
                </c:pt>
                <c:pt idx="23">
                  <c:v>24.14</c:v>
                </c:pt>
                <c:pt idx="24">
                  <c:v>22.7</c:v>
                </c:pt>
                <c:pt idx="25">
                  <c:v>18.54</c:v>
                </c:pt>
                <c:pt idx="26">
                  <c:v>26.39</c:v>
                </c:pt>
                <c:pt idx="27">
                  <c:v>28.94</c:v>
                </c:pt>
                <c:pt idx="28">
                  <c:v>24.57</c:v>
                </c:pt>
                <c:pt idx="29">
                  <c:v>28.28</c:v>
                </c:pt>
                <c:pt idx="30">
                  <c:v>25.44</c:v>
                </c:pt>
                <c:pt idx="31">
                  <c:v>25.36</c:v>
                </c:pt>
                <c:pt idx="32">
                  <c:v>28.98</c:v>
                </c:pt>
                <c:pt idx="33">
                  <c:v>28.28</c:v>
                </c:pt>
                <c:pt idx="34">
                  <c:v>29.24</c:v>
                </c:pt>
                <c:pt idx="35">
                  <c:v>28.93</c:v>
                </c:pt>
                <c:pt idx="36">
                  <c:v>29.54</c:v>
                </c:pt>
                <c:pt idx="37">
                  <c:v>27.61</c:v>
                </c:pt>
                <c:pt idx="38">
                  <c:v>24.43</c:v>
                </c:pt>
                <c:pt idx="39">
                  <c:v>21.97</c:v>
                </c:pt>
                <c:pt idx="40">
                  <c:v>28.59</c:v>
                </c:pt>
                <c:pt idx="41">
                  <c:v>27.56</c:v>
                </c:pt>
                <c:pt idx="42">
                  <c:v>3.67</c:v>
                </c:pt>
                <c:pt idx="43">
                  <c:v>25.62</c:v>
                </c:pt>
                <c:pt idx="44">
                  <c:v>22.48</c:v>
                </c:pt>
                <c:pt idx="45">
                  <c:v>26.35</c:v>
                </c:pt>
                <c:pt idx="46">
                  <c:v>26.21</c:v>
                </c:pt>
                <c:pt idx="47">
                  <c:v>20.07</c:v>
                </c:pt>
                <c:pt idx="48">
                  <c:v>23.5</c:v>
                </c:pt>
                <c:pt idx="49">
                  <c:v>26.7</c:v>
                </c:pt>
                <c:pt idx="50">
                  <c:v>28.97</c:v>
                </c:pt>
                <c:pt idx="51">
                  <c:v>19.12</c:v>
                </c:pt>
                <c:pt idx="52">
                  <c:v>17.97</c:v>
                </c:pt>
                <c:pt idx="53">
                  <c:v>19.77</c:v>
                </c:pt>
                <c:pt idx="54">
                  <c:v>18.04</c:v>
                </c:pt>
                <c:pt idx="55">
                  <c:v>22.82</c:v>
                </c:pt>
                <c:pt idx="56">
                  <c:v>23.5</c:v>
                </c:pt>
                <c:pt idx="57">
                  <c:v>25.58</c:v>
                </c:pt>
                <c:pt idx="58">
                  <c:v>24.41</c:v>
                </c:pt>
                <c:pt idx="59">
                  <c:v>23.88</c:v>
                </c:pt>
                <c:pt idx="60">
                  <c:v>26.7</c:v>
                </c:pt>
                <c:pt idx="61">
                  <c:v>24.01</c:v>
                </c:pt>
                <c:pt idx="62">
                  <c:v>23.35</c:v>
                </c:pt>
                <c:pt idx="63">
                  <c:v>33.25</c:v>
                </c:pt>
                <c:pt idx="64">
                  <c:v>30.94</c:v>
                </c:pt>
                <c:pt idx="65">
                  <c:v>19.38</c:v>
                </c:pt>
                <c:pt idx="66">
                  <c:v>26.73</c:v>
                </c:pt>
                <c:pt idx="67">
                  <c:v>21.99</c:v>
                </c:pt>
                <c:pt idx="68">
                  <c:v>30.81</c:v>
                </c:pt>
                <c:pt idx="69">
                  <c:v>27.87</c:v>
                </c:pt>
                <c:pt idx="70">
                  <c:v>26.11</c:v>
                </c:pt>
                <c:pt idx="71">
                  <c:v>28.12</c:v>
                </c:pt>
                <c:pt idx="72">
                  <c:v>24.05</c:v>
                </c:pt>
                <c:pt idx="73">
                  <c:v>28.83</c:v>
                </c:pt>
                <c:pt idx="74">
                  <c:v>24.17</c:v>
                </c:pt>
                <c:pt idx="75">
                  <c:v>13.06</c:v>
                </c:pt>
                <c:pt idx="76">
                  <c:v>22.28</c:v>
                </c:pt>
                <c:pt idx="77">
                  <c:v>26.1</c:v>
                </c:pt>
                <c:pt idx="78">
                  <c:v>17.579999999999998</c:v>
                </c:pt>
                <c:pt idx="79">
                  <c:v>29.98</c:v>
                </c:pt>
                <c:pt idx="80">
                  <c:v>29</c:v>
                </c:pt>
                <c:pt idx="81">
                  <c:v>31.64</c:v>
                </c:pt>
                <c:pt idx="82">
                  <c:v>31.82</c:v>
                </c:pt>
                <c:pt idx="83">
                  <c:v>30.18</c:v>
                </c:pt>
                <c:pt idx="84">
                  <c:v>29.46</c:v>
                </c:pt>
                <c:pt idx="85">
                  <c:v>29.25</c:v>
                </c:pt>
                <c:pt idx="86">
                  <c:v>31.74</c:v>
                </c:pt>
                <c:pt idx="87">
                  <c:v>30.5</c:v>
                </c:pt>
                <c:pt idx="88">
                  <c:v>29.86</c:v>
                </c:pt>
                <c:pt idx="89">
                  <c:v>33.46</c:v>
                </c:pt>
                <c:pt idx="90">
                  <c:v>32.950000000000003</c:v>
                </c:pt>
                <c:pt idx="91">
                  <c:v>21.35</c:v>
                </c:pt>
                <c:pt idx="92">
                  <c:v>20.170000000000002</c:v>
                </c:pt>
                <c:pt idx="93">
                  <c:v>19.87</c:v>
                </c:pt>
                <c:pt idx="94">
                  <c:v>18.77</c:v>
                </c:pt>
                <c:pt idx="95">
                  <c:v>18.25</c:v>
                </c:pt>
                <c:pt idx="96">
                  <c:v>26.94</c:v>
                </c:pt>
                <c:pt idx="97">
                  <c:v>29.89</c:v>
                </c:pt>
                <c:pt idx="98">
                  <c:v>24.91</c:v>
                </c:pt>
                <c:pt idx="99">
                  <c:v>24.63</c:v>
                </c:pt>
                <c:pt idx="100">
                  <c:v>22.76</c:v>
                </c:pt>
                <c:pt idx="101">
                  <c:v>26.1</c:v>
                </c:pt>
                <c:pt idx="102">
                  <c:v>24.05</c:v>
                </c:pt>
                <c:pt idx="103">
                  <c:v>26.64</c:v>
                </c:pt>
                <c:pt idx="104">
                  <c:v>27.46</c:v>
                </c:pt>
                <c:pt idx="105">
                  <c:v>28.89</c:v>
                </c:pt>
                <c:pt idx="106">
                  <c:v>21.88</c:v>
                </c:pt>
                <c:pt idx="107">
                  <c:v>22.05</c:v>
                </c:pt>
                <c:pt idx="108">
                  <c:v>24.15</c:v>
                </c:pt>
                <c:pt idx="109">
                  <c:v>22.61</c:v>
                </c:pt>
                <c:pt idx="110">
                  <c:v>25.66</c:v>
                </c:pt>
                <c:pt idx="111">
                  <c:v>26.44</c:v>
                </c:pt>
                <c:pt idx="112">
                  <c:v>24.11</c:v>
                </c:pt>
                <c:pt idx="113">
                  <c:v>27.13</c:v>
                </c:pt>
                <c:pt idx="114">
                  <c:v>29.74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79-472F-9712-F20B6300C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959152"/>
        <c:axId val="1230299248"/>
      </c:scatterChart>
      <c:valAx>
        <c:axId val="1231959152"/>
        <c:scaling>
          <c:orientation val="minMax"/>
          <c:max val="28"/>
          <c:min val="2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25th percentile speed (kts)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299248"/>
        <c:crosses val="autoZero"/>
        <c:crossBetween val="midCat"/>
        <c:majorUnit val="1"/>
      </c:valAx>
      <c:valAx>
        <c:axId val="1230299248"/>
        <c:scaling>
          <c:orientation val="minMax"/>
          <c:max val="26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50th percentile speed (kts)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95915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actual median vs predicted median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Sheet1!$A$2:$A$117</c:f>
              <c:numCache>
                <c:formatCode>General</c:formatCode>
                <c:ptCount val="116"/>
                <c:pt idx="0">
                  <c:v>20101016</c:v>
                </c:pt>
                <c:pt idx="1">
                  <c:v>20101017</c:v>
                </c:pt>
                <c:pt idx="2">
                  <c:v>20101018</c:v>
                </c:pt>
                <c:pt idx="3">
                  <c:v>20101019</c:v>
                </c:pt>
                <c:pt idx="4">
                  <c:v>20101020</c:v>
                </c:pt>
                <c:pt idx="5">
                  <c:v>20101021</c:v>
                </c:pt>
                <c:pt idx="6">
                  <c:v>20101022</c:v>
                </c:pt>
                <c:pt idx="7">
                  <c:v>20111015</c:v>
                </c:pt>
                <c:pt idx="8">
                  <c:v>20111016</c:v>
                </c:pt>
                <c:pt idx="9">
                  <c:v>20111017</c:v>
                </c:pt>
                <c:pt idx="10">
                  <c:v>20111018</c:v>
                </c:pt>
                <c:pt idx="11">
                  <c:v>20111019</c:v>
                </c:pt>
                <c:pt idx="12">
                  <c:v>20111021</c:v>
                </c:pt>
                <c:pt idx="13">
                  <c:v>20121006</c:v>
                </c:pt>
                <c:pt idx="14">
                  <c:v>20121007</c:v>
                </c:pt>
                <c:pt idx="15">
                  <c:v>20121007</c:v>
                </c:pt>
                <c:pt idx="16">
                  <c:v>20121009</c:v>
                </c:pt>
                <c:pt idx="17">
                  <c:v>20121009</c:v>
                </c:pt>
                <c:pt idx="18">
                  <c:v>20121010</c:v>
                </c:pt>
                <c:pt idx="19">
                  <c:v>20121010</c:v>
                </c:pt>
                <c:pt idx="20">
                  <c:v>20121011</c:v>
                </c:pt>
                <c:pt idx="21">
                  <c:v>20121011</c:v>
                </c:pt>
                <c:pt idx="22">
                  <c:v>20121012</c:v>
                </c:pt>
                <c:pt idx="23">
                  <c:v>20121012</c:v>
                </c:pt>
                <c:pt idx="24">
                  <c:v>20131012</c:v>
                </c:pt>
                <c:pt idx="25">
                  <c:v>20131013</c:v>
                </c:pt>
                <c:pt idx="26">
                  <c:v>20131014</c:v>
                </c:pt>
                <c:pt idx="27">
                  <c:v>20131016</c:v>
                </c:pt>
                <c:pt idx="28">
                  <c:v>20131017</c:v>
                </c:pt>
                <c:pt idx="29">
                  <c:v>20131018</c:v>
                </c:pt>
                <c:pt idx="30">
                  <c:v>20141018</c:v>
                </c:pt>
                <c:pt idx="31">
                  <c:v>20141018</c:v>
                </c:pt>
                <c:pt idx="32">
                  <c:v>20141019</c:v>
                </c:pt>
                <c:pt idx="33">
                  <c:v>20141019</c:v>
                </c:pt>
                <c:pt idx="34">
                  <c:v>20141020</c:v>
                </c:pt>
                <c:pt idx="35">
                  <c:v>20141020</c:v>
                </c:pt>
                <c:pt idx="36">
                  <c:v>20141021</c:v>
                </c:pt>
                <c:pt idx="37">
                  <c:v>20141021</c:v>
                </c:pt>
                <c:pt idx="38">
                  <c:v>20141022</c:v>
                </c:pt>
                <c:pt idx="39">
                  <c:v>20141022</c:v>
                </c:pt>
                <c:pt idx="40">
                  <c:v>20141023</c:v>
                </c:pt>
                <c:pt idx="41">
                  <c:v>20141023</c:v>
                </c:pt>
                <c:pt idx="42">
                  <c:v>20151003</c:v>
                </c:pt>
                <c:pt idx="43">
                  <c:v>20151004</c:v>
                </c:pt>
                <c:pt idx="44">
                  <c:v>20151004</c:v>
                </c:pt>
                <c:pt idx="45">
                  <c:v>20151005</c:v>
                </c:pt>
                <c:pt idx="46">
                  <c:v>20151005</c:v>
                </c:pt>
                <c:pt idx="47">
                  <c:v>20151006</c:v>
                </c:pt>
                <c:pt idx="48">
                  <c:v>20151006</c:v>
                </c:pt>
                <c:pt idx="49">
                  <c:v>20151007</c:v>
                </c:pt>
                <c:pt idx="50">
                  <c:v>20151007</c:v>
                </c:pt>
                <c:pt idx="51">
                  <c:v>20161008</c:v>
                </c:pt>
                <c:pt idx="52">
                  <c:v>20161009</c:v>
                </c:pt>
                <c:pt idx="53">
                  <c:v>20161009</c:v>
                </c:pt>
                <c:pt idx="54">
                  <c:v>20161010</c:v>
                </c:pt>
                <c:pt idx="55">
                  <c:v>20161011</c:v>
                </c:pt>
                <c:pt idx="56">
                  <c:v>20161011</c:v>
                </c:pt>
                <c:pt idx="57">
                  <c:v>20161012</c:v>
                </c:pt>
                <c:pt idx="58">
                  <c:v>20161012</c:v>
                </c:pt>
                <c:pt idx="59">
                  <c:v>20161013</c:v>
                </c:pt>
                <c:pt idx="60">
                  <c:v>20161013</c:v>
                </c:pt>
                <c:pt idx="61">
                  <c:v>20161014</c:v>
                </c:pt>
                <c:pt idx="62">
                  <c:v>20171015</c:v>
                </c:pt>
                <c:pt idx="63">
                  <c:v>20171016</c:v>
                </c:pt>
                <c:pt idx="64">
                  <c:v>20171016</c:v>
                </c:pt>
                <c:pt idx="65">
                  <c:v>20171018</c:v>
                </c:pt>
                <c:pt idx="66">
                  <c:v>20171019</c:v>
                </c:pt>
                <c:pt idx="67">
                  <c:v>20171020</c:v>
                </c:pt>
                <c:pt idx="68">
                  <c:v>20171020</c:v>
                </c:pt>
                <c:pt idx="69">
                  <c:v>20181013</c:v>
                </c:pt>
                <c:pt idx="70">
                  <c:v>20181013</c:v>
                </c:pt>
                <c:pt idx="71">
                  <c:v>20181014</c:v>
                </c:pt>
                <c:pt idx="72">
                  <c:v>20181015</c:v>
                </c:pt>
                <c:pt idx="73">
                  <c:v>20181015</c:v>
                </c:pt>
                <c:pt idx="74">
                  <c:v>20181016</c:v>
                </c:pt>
                <c:pt idx="75">
                  <c:v>20181016</c:v>
                </c:pt>
                <c:pt idx="76">
                  <c:v>20181018</c:v>
                </c:pt>
                <c:pt idx="77">
                  <c:v>20181018</c:v>
                </c:pt>
                <c:pt idx="78">
                  <c:v>20191005</c:v>
                </c:pt>
                <c:pt idx="79">
                  <c:v>20191006</c:v>
                </c:pt>
                <c:pt idx="80">
                  <c:v>20191006</c:v>
                </c:pt>
                <c:pt idx="81">
                  <c:v>20191007</c:v>
                </c:pt>
                <c:pt idx="82">
                  <c:v>20191007</c:v>
                </c:pt>
                <c:pt idx="83">
                  <c:v>20191008</c:v>
                </c:pt>
                <c:pt idx="84">
                  <c:v>20191008</c:v>
                </c:pt>
                <c:pt idx="85">
                  <c:v>20191009</c:v>
                </c:pt>
                <c:pt idx="86">
                  <c:v>20191009</c:v>
                </c:pt>
                <c:pt idx="87">
                  <c:v>20191010</c:v>
                </c:pt>
                <c:pt idx="88">
                  <c:v>20191010</c:v>
                </c:pt>
                <c:pt idx="89">
                  <c:v>20191011</c:v>
                </c:pt>
                <c:pt idx="90">
                  <c:v>20191011</c:v>
                </c:pt>
                <c:pt idx="91">
                  <c:v>20211010</c:v>
                </c:pt>
                <c:pt idx="92">
                  <c:v>20211011</c:v>
                </c:pt>
                <c:pt idx="93">
                  <c:v>20211012</c:v>
                </c:pt>
                <c:pt idx="94">
                  <c:v>20211012</c:v>
                </c:pt>
                <c:pt idx="95">
                  <c:v>20211014</c:v>
                </c:pt>
                <c:pt idx="96">
                  <c:v>20221015</c:v>
                </c:pt>
                <c:pt idx="97">
                  <c:v>20221015</c:v>
                </c:pt>
                <c:pt idx="98">
                  <c:v>20221016</c:v>
                </c:pt>
                <c:pt idx="99">
                  <c:v>20221017</c:v>
                </c:pt>
                <c:pt idx="100">
                  <c:v>20221018</c:v>
                </c:pt>
                <c:pt idx="101">
                  <c:v>20221018</c:v>
                </c:pt>
                <c:pt idx="102">
                  <c:v>20221019</c:v>
                </c:pt>
                <c:pt idx="103">
                  <c:v>20221019</c:v>
                </c:pt>
                <c:pt idx="104">
                  <c:v>20221021</c:v>
                </c:pt>
                <c:pt idx="105">
                  <c:v>20221021</c:v>
                </c:pt>
                <c:pt idx="106">
                  <c:v>20231007</c:v>
                </c:pt>
                <c:pt idx="107">
                  <c:v>20231007</c:v>
                </c:pt>
                <c:pt idx="108">
                  <c:v>20231010</c:v>
                </c:pt>
                <c:pt idx="109">
                  <c:v>20231010</c:v>
                </c:pt>
                <c:pt idx="110">
                  <c:v>20231011</c:v>
                </c:pt>
                <c:pt idx="111">
                  <c:v>20231011</c:v>
                </c:pt>
                <c:pt idx="112">
                  <c:v>20231012</c:v>
                </c:pt>
                <c:pt idx="113">
                  <c:v>20231012</c:v>
                </c:pt>
                <c:pt idx="114">
                  <c:v>20231013</c:v>
                </c:pt>
                <c:pt idx="115">
                  <c:v>20231013</c:v>
                </c:pt>
              </c:numCache>
            </c:numRef>
          </c:cat>
          <c:val>
            <c:numRef>
              <c:f>Sheet1!$J$2:$J$117</c:f>
              <c:numCache>
                <c:formatCode>0.00</c:formatCode>
                <c:ptCount val="116"/>
                <c:pt idx="0">
                  <c:v>-0.36966853148969747</c:v>
                </c:pt>
                <c:pt idx="1">
                  <c:v>0.87104605003298552</c:v>
                </c:pt>
                <c:pt idx="2">
                  <c:v>1.2252561617997202</c:v>
                </c:pt>
                <c:pt idx="3">
                  <c:v>0.10819957823384385</c:v>
                </c:pt>
                <c:pt idx="4">
                  <c:v>-0.7405118854076207</c:v>
                </c:pt>
                <c:pt idx="5">
                  <c:v>0.17276791454054319</c:v>
                </c:pt>
                <c:pt idx="6">
                  <c:v>0.5578883646571704</c:v>
                </c:pt>
                <c:pt idx="7">
                  <c:v>-1.1162129481829961</c:v>
                </c:pt>
                <c:pt idx="8">
                  <c:v>-0.63452624034714766</c:v>
                </c:pt>
                <c:pt idx="9">
                  <c:v>-2.2826216865507121E-2</c:v>
                </c:pt>
                <c:pt idx="10">
                  <c:v>0.34991811382995408</c:v>
                </c:pt>
                <c:pt idx="11">
                  <c:v>0.61399945320144766</c:v>
                </c:pt>
                <c:pt idx="12">
                  <c:v>0.76216213194443228</c:v>
                </c:pt>
                <c:pt idx="13">
                  <c:v>0.97040178185371673</c:v>
                </c:pt>
                <c:pt idx="14">
                  <c:v>-0.33249649117436064</c:v>
                </c:pt>
                <c:pt idx="15">
                  <c:v>0.9314693914476706</c:v>
                </c:pt>
                <c:pt idx="16">
                  <c:v>-7.0008243915182788E-2</c:v>
                </c:pt>
                <c:pt idx="17">
                  <c:v>-0.19932216124131941</c:v>
                </c:pt>
                <c:pt idx="18">
                  <c:v>-0.54993127274887499</c:v>
                </c:pt>
                <c:pt idx="19">
                  <c:v>-0.54424352561928657</c:v>
                </c:pt>
                <c:pt idx="20">
                  <c:v>-0.79451958252425214</c:v>
                </c:pt>
                <c:pt idx="21">
                  <c:v>1.5196805425081443</c:v>
                </c:pt>
                <c:pt idx="22">
                  <c:v>0.15381035419712674</c:v>
                </c:pt>
                <c:pt idx="23">
                  <c:v>-0.23462838145081832</c:v>
                </c:pt>
                <c:pt idx="24">
                  <c:v>8.6899040804979677E-3</c:v>
                </c:pt>
                <c:pt idx="25">
                  <c:v>-0.53631508928667415</c:v>
                </c:pt>
                <c:pt idx="26">
                  <c:v>0.80117482242823002</c:v>
                </c:pt>
                <c:pt idx="27">
                  <c:v>0.89518584845630755</c:v>
                </c:pt>
                <c:pt idx="28">
                  <c:v>0.20457007912585468</c:v>
                </c:pt>
                <c:pt idx="29">
                  <c:v>0.50194120517984686</c:v>
                </c:pt>
                <c:pt idx="30">
                  <c:v>-0.3695882314119423</c:v>
                </c:pt>
                <c:pt idx="31">
                  <c:v>-7.2451347768318186E-2</c:v>
                </c:pt>
                <c:pt idx="32">
                  <c:v>5.2133633095611032E-2</c:v>
                </c:pt>
                <c:pt idx="33">
                  <c:v>5.2243340394575455E-3</c:v>
                </c:pt>
                <c:pt idx="34">
                  <c:v>0.93762895230943499</c:v>
                </c:pt>
                <c:pt idx="35">
                  <c:v>0.1033166994390271</c:v>
                </c:pt>
                <c:pt idx="36">
                  <c:v>-4.1632255415358088E-3</c:v>
                </c:pt>
                <c:pt idx="37">
                  <c:v>-0.45321107269704441</c:v>
                </c:pt>
                <c:pt idx="38">
                  <c:v>0.86483614929647956</c:v>
                </c:pt>
                <c:pt idx="39">
                  <c:v>1.3023512309487479</c:v>
                </c:pt>
                <c:pt idx="40">
                  <c:v>-0.12630177364088979</c:v>
                </c:pt>
                <c:pt idx="41">
                  <c:v>0.60060419650382002</c:v>
                </c:pt>
                <c:pt idx="42">
                  <c:v>-2.6489005087960038E-2</c:v>
                </c:pt>
                <c:pt idx="43">
                  <c:v>1.4661346723893516</c:v>
                </c:pt>
                <c:pt idx="44">
                  <c:v>-0.34008854399293753</c:v>
                </c:pt>
                <c:pt idx="45">
                  <c:v>-0.2966481438892643</c:v>
                </c:pt>
                <c:pt idx="46">
                  <c:v>0.56598405896818349</c:v>
                </c:pt>
                <c:pt idx="47">
                  <c:v>0.47857111841959465</c:v>
                </c:pt>
                <c:pt idx="48">
                  <c:v>0.24758380890339282</c:v>
                </c:pt>
                <c:pt idx="49">
                  <c:v>-1.0412649525134583</c:v>
                </c:pt>
                <c:pt idx="50">
                  <c:v>1.1643458234498247</c:v>
                </c:pt>
                <c:pt idx="51">
                  <c:v>0.3104402674368707</c:v>
                </c:pt>
                <c:pt idx="52">
                  <c:v>-1.0603227864033045</c:v>
                </c:pt>
                <c:pt idx="53">
                  <c:v>-0.78726724213116483</c:v>
                </c:pt>
                <c:pt idx="54">
                  <c:v>0.72978934143471363</c:v>
                </c:pt>
                <c:pt idx="55">
                  <c:v>-0.70837000839682318</c:v>
                </c:pt>
                <c:pt idx="56">
                  <c:v>-0.35951458915708301</c:v>
                </c:pt>
                <c:pt idx="57">
                  <c:v>-0.29397745544866538</c:v>
                </c:pt>
                <c:pt idx="58">
                  <c:v>-0.62691754297134139</c:v>
                </c:pt>
                <c:pt idx="59">
                  <c:v>-1.4604667420015787</c:v>
                </c:pt>
                <c:pt idx="60">
                  <c:v>0.17293184360749336</c:v>
                </c:pt>
                <c:pt idx="61">
                  <c:v>0.54601921563989464</c:v>
                </c:pt>
                <c:pt idx="62">
                  <c:v>-0.34394229877695182</c:v>
                </c:pt>
                <c:pt idx="63">
                  <c:v>1.4246185514433449</c:v>
                </c:pt>
                <c:pt idx="64">
                  <c:v>-0.36106919568624463</c:v>
                </c:pt>
                <c:pt idx="65">
                  <c:v>-0.23902426331043003</c:v>
                </c:pt>
                <c:pt idx="66">
                  <c:v>4.6558013804038012E-2</c:v>
                </c:pt>
                <c:pt idx="67">
                  <c:v>1.4419312184455109</c:v>
                </c:pt>
                <c:pt idx="68">
                  <c:v>-0.98778606682663295</c:v>
                </c:pt>
                <c:pt idx="69">
                  <c:v>-0.11962338808364947</c:v>
                </c:pt>
                <c:pt idx="70">
                  <c:v>-1.1161511602197223</c:v>
                </c:pt>
                <c:pt idx="71">
                  <c:v>-2.5997217887105961E-2</c:v>
                </c:pt>
                <c:pt idx="72">
                  <c:v>0.19968387141959099</c:v>
                </c:pt>
                <c:pt idx="73">
                  <c:v>0.56442279461613154</c:v>
                </c:pt>
                <c:pt idx="74">
                  <c:v>-0.3793991324076238</c:v>
                </c:pt>
                <c:pt idx="75">
                  <c:v>0.72615651341527609</c:v>
                </c:pt>
                <c:pt idx="76">
                  <c:v>0.17739138098762552</c:v>
                </c:pt>
                <c:pt idx="77">
                  <c:v>-0.5466481438892643</c:v>
                </c:pt>
                <c:pt idx="78">
                  <c:v>-0.77883516430610911</c:v>
                </c:pt>
                <c:pt idx="79">
                  <c:v>0.96014902732887464</c:v>
                </c:pt>
                <c:pt idx="80">
                  <c:v>0.60564434654270016</c:v>
                </c:pt>
                <c:pt idx="81">
                  <c:v>5.3778526436865093E-2</c:v>
                </c:pt>
                <c:pt idx="82">
                  <c:v>0.63851079181051773</c:v>
                </c:pt>
                <c:pt idx="83">
                  <c:v>0.23110450908481184</c:v>
                </c:pt>
                <c:pt idx="84">
                  <c:v>0.21938597348870204</c:v>
                </c:pt>
                <c:pt idx="85">
                  <c:v>0.51530130520576378</c:v>
                </c:pt>
                <c:pt idx="86">
                  <c:v>1.2851891773677515</c:v>
                </c:pt>
                <c:pt idx="87">
                  <c:v>0.90984447157509507</c:v>
                </c:pt>
                <c:pt idx="88">
                  <c:v>-0.46603237455881441</c:v>
                </c:pt>
                <c:pt idx="89">
                  <c:v>-0.33385201196486491</c:v>
                </c:pt>
                <c:pt idx="90">
                  <c:v>2.4063610891360554E-3</c:v>
                </c:pt>
                <c:pt idx="91">
                  <c:v>-0.87218860650913399</c:v>
                </c:pt>
                <c:pt idx="92">
                  <c:v>-0.27688571521107619</c:v>
                </c:pt>
                <c:pt idx="93">
                  <c:v>-2.1774178555523314</c:v>
                </c:pt>
                <c:pt idx="94">
                  <c:v>-0.65585659120027984</c:v>
                </c:pt>
                <c:pt idx="95">
                  <c:v>-3.0615410094184234</c:v>
                </c:pt>
                <c:pt idx="96">
                  <c:v>-1.1784018361570823</c:v>
                </c:pt>
                <c:pt idx="97">
                  <c:v>0.15266910234831244</c:v>
                </c:pt>
                <c:pt idx="98">
                  <c:v>-9.9322161241317986E-2</c:v>
                </c:pt>
                <c:pt idx="99">
                  <c:v>0.60491312046278622</c:v>
                </c:pt>
                <c:pt idx="100">
                  <c:v>1.1265128703979919</c:v>
                </c:pt>
                <c:pt idx="101">
                  <c:v>0.27201484743470772</c:v>
                </c:pt>
                <c:pt idx="102">
                  <c:v>-4.3719510351873225</c:v>
                </c:pt>
                <c:pt idx="103">
                  <c:v>-1.1380587948201537</c:v>
                </c:pt>
                <c:pt idx="104">
                  <c:v>-1.5506525120944517</c:v>
                </c:pt>
                <c:pt idx="105">
                  <c:v>-0.77374321303829419</c:v>
                </c:pt>
                <c:pt idx="106">
                  <c:v>0.58685591173492568</c:v>
                </c:pt>
                <c:pt idx="107">
                  <c:v>0.37052056751462459</c:v>
                </c:pt>
                <c:pt idx="108">
                  <c:v>0.82399612428999802</c:v>
                </c:pt>
                <c:pt idx="109">
                  <c:v>0.32342216945414748</c:v>
                </c:pt>
                <c:pt idx="110">
                  <c:v>0.76105936567876853</c:v>
                </c:pt>
                <c:pt idx="111">
                  <c:v>0.73159483493146737</c:v>
                </c:pt>
                <c:pt idx="112">
                  <c:v>-0.76134525259121233</c:v>
                </c:pt>
                <c:pt idx="113">
                  <c:v>6.0222669583737343E-2</c:v>
                </c:pt>
                <c:pt idx="114">
                  <c:v>0.83053055424896272</c:v>
                </c:pt>
                <c:pt idx="115">
                  <c:v>-5.4467781295318929E-2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E2-4D07-8BF1-2FDFF81C4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5801359"/>
        <c:axId val="1115418911"/>
      </c:barChart>
      <c:catAx>
        <c:axId val="94580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418911"/>
        <c:crosses val="autoZero"/>
        <c:auto val="1"/>
        <c:lblAlgn val="ctr"/>
        <c:lblOffset val="100"/>
        <c:tickLblSkip val="5"/>
        <c:noMultiLvlLbl val="0"/>
      </c:catAx>
      <c:valAx>
        <c:axId val="111541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80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Median Times for UKWA - 2010 to 2023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Median Times for UKWA - 2010 to 2023</a:t>
          </a:r>
        </a:p>
      </cx:txPr>
    </cx:title>
    <cx:plotArea>
      <cx:plotAreaRegion>
        <cx:series layoutId="clusteredColumn" uniqueId="{0C3C6711-4380-4A2A-9B4F-25CBC4A6D851}">
          <cx:tx>
            <cx:txData>
              <cx:f>_xlchart.v1.4</cx:f>
              <cx:v>median</cx:v>
            </cx:txData>
          </cx:tx>
          <cx:dataId val="0"/>
          <cx:layoutPr>
            <cx:binning intervalClosed="r">
              <cx:binCount val="12"/>
            </cx:binning>
          </cx:layoutPr>
        </cx:series>
      </cx:plotAreaRegion>
      <cx:axis id="0">
        <cx:catScaling gapWidth="0"/>
        <cx:tickLabels/>
        <cx:numFmt formatCode="0.0" sourceLinked="0"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25th Percentile for UKWA - 2010 to 2023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25th Percentile for UKWA - 2010 to 2023</a:t>
          </a:r>
        </a:p>
      </cx:txPr>
    </cx:title>
    <cx:plotArea>
      <cx:plotAreaRegion>
        <cx:series layoutId="clusteredColumn" uniqueId="{0C3C6711-4380-4A2A-9B4F-25CBC4A6D851}">
          <cx:tx>
            <cx:txData>
              <cx:f>_xlchart.v1.0</cx:f>
              <cx:v>25th percentile</cx:v>
            </cx:txData>
          </cx:tx>
          <cx:dataId val="0"/>
          <cx:layoutPr>
            <cx:binning intervalClosed="r">
              <cx:binCount val="12"/>
            </cx:binning>
          </cx:layoutPr>
        </cx:series>
      </cx:plotAreaRegion>
      <cx:axis id="0">
        <cx:catScaling gapWidth="0"/>
        <cx:tickLabels/>
        <cx:numFmt formatCode="0.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microsoft.com/office/2014/relationships/chartEx" Target="../charts/chartEx2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25</xdr:col>
      <xdr:colOff>542925</xdr:colOff>
      <xdr:row>23</xdr:row>
      <xdr:rowOff>52388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956F1BF-862D-44A9-AE3E-D5CB7BE5BB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24</xdr:row>
      <xdr:rowOff>0</xdr:rowOff>
    </xdr:from>
    <xdr:to>
      <xdr:col>25</xdr:col>
      <xdr:colOff>542925</xdr:colOff>
      <xdr:row>46</xdr:row>
      <xdr:rowOff>52388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2F8B164-C6CB-4213-BF64-5AF7886446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609599</xdr:colOff>
      <xdr:row>50</xdr:row>
      <xdr:rowOff>0</xdr:rowOff>
    </xdr:from>
    <xdr:to>
      <xdr:col>25</xdr:col>
      <xdr:colOff>561974</xdr:colOff>
      <xdr:row>69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C02AB2-48F2-4AE1-A217-DF011EF56F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609599</xdr:colOff>
      <xdr:row>71</xdr:row>
      <xdr:rowOff>0</xdr:rowOff>
    </xdr:from>
    <xdr:to>
      <xdr:col>25</xdr:col>
      <xdr:colOff>600074</xdr:colOff>
      <xdr:row>90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B1D035B-81A2-4CA4-9AFF-FD1488D4A9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01349" y="13525500"/>
              <a:ext cx="6696075" cy="3695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0</xdr:colOff>
      <xdr:row>92</xdr:row>
      <xdr:rowOff>0</xdr:rowOff>
    </xdr:from>
    <xdr:to>
      <xdr:col>25</xdr:col>
      <xdr:colOff>600075</xdr:colOff>
      <xdr:row>111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8BCEF1ED-E10B-471F-A37F-792DD58CD3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01350" y="17526000"/>
              <a:ext cx="6696075" cy="3695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0D37A-FE3E-4993-BE94-996EF6CE4A41}">
  <dimension ref="A1:Y124"/>
  <sheetViews>
    <sheetView tabSelected="1" topLeftCell="A67" workbookViewId="0">
      <selection activeCell="N92" sqref="N92"/>
    </sheetView>
  </sheetViews>
  <sheetFormatPr defaultRowHeight="15" x14ac:dyDescent="0.25"/>
  <cols>
    <col min="1" max="1" width="10.140625" customWidth="1"/>
    <col min="2" max="2" width="9.7109375" customWidth="1"/>
    <col min="3" max="3" width="14.5703125" bestFit="1" customWidth="1"/>
    <col min="4" max="4" width="7.7109375" bestFit="1" customWidth="1"/>
    <col min="5" max="5" width="10.28515625" bestFit="1" customWidth="1"/>
    <col min="6" max="7" width="11.85546875" bestFit="1" customWidth="1"/>
    <col min="12" max="12" width="13.85546875" style="5" bestFit="1" customWidth="1"/>
    <col min="13" max="13" width="14.28515625" style="5" bestFit="1" customWidth="1"/>
    <col min="14" max="14" width="12" style="5" customWidth="1"/>
  </cols>
  <sheetData>
    <row r="1" spans="1:14" x14ac:dyDescent="0.25">
      <c r="B1" t="s">
        <v>14</v>
      </c>
      <c r="C1" t="s">
        <v>0</v>
      </c>
      <c r="D1" t="s">
        <v>1</v>
      </c>
      <c r="E1" t="s">
        <v>2</v>
      </c>
      <c r="F1" t="s">
        <v>6</v>
      </c>
      <c r="G1" t="s">
        <v>7</v>
      </c>
      <c r="I1" t="s">
        <v>15</v>
      </c>
      <c r="J1" t="s">
        <v>16</v>
      </c>
      <c r="L1" s="5" t="s">
        <v>9</v>
      </c>
      <c r="M1" s="5" t="s">
        <v>10</v>
      </c>
      <c r="N1" s="5" t="s">
        <v>11</v>
      </c>
    </row>
    <row r="2" spans="1:14" x14ac:dyDescent="0.25">
      <c r="A2">
        <v>20101016</v>
      </c>
      <c r="B2">
        <v>18</v>
      </c>
      <c r="C2" s="1">
        <v>24.59</v>
      </c>
      <c r="D2" s="1">
        <v>22.57</v>
      </c>
      <c r="E2" s="1">
        <f t="shared" ref="E2:E33" si="0">C2-D2</f>
        <v>2.0199999999999996</v>
      </c>
      <c r="F2" s="1" t="str">
        <f>IF($C2&lt;28,IF($C2&gt;27,C2-I2,""),"")</f>
        <v/>
      </c>
      <c r="G2" s="1" t="str">
        <f>IF($C2&lt;26,IF($C2&gt;25,C2-I2,""),"")</f>
        <v/>
      </c>
      <c r="I2" s="1">
        <f>FORECAST(C2,$D$2:$D$117,$C$2:$C$117)</f>
        <v>22.939668531489698</v>
      </c>
      <c r="J2" s="1">
        <f>D2-I2</f>
        <v>-0.36966853148969747</v>
      </c>
      <c r="L2" s="5" t="str">
        <f t="shared" ref="L2:L4" si="1">IF(C2&gt;=28,"Y","")</f>
        <v/>
      </c>
      <c r="M2" s="5" t="str">
        <f>IF(D2&gt;=26,"Y","")</f>
        <v/>
      </c>
      <c r="N2" s="5" t="str">
        <f>IF(L2&lt;&gt;M2,"Y","")</f>
        <v/>
      </c>
    </row>
    <row r="3" spans="1:14" x14ac:dyDescent="0.25">
      <c r="A3">
        <v>20101017</v>
      </c>
      <c r="B3">
        <v>5</v>
      </c>
      <c r="C3" s="1">
        <v>16.239999999999998</v>
      </c>
      <c r="D3" s="1">
        <v>16.13</v>
      </c>
      <c r="E3" s="1">
        <f t="shared" si="0"/>
        <v>0.10999999999999943</v>
      </c>
      <c r="F3" s="1" t="str">
        <f t="shared" ref="F3:F66" si="2">IF($C3&lt;28,IF($C3&gt;27,C3-I3,""),"")</f>
        <v/>
      </c>
      <c r="G3" s="1" t="str">
        <f t="shared" ref="G3:G66" si="3">IF($C3&lt;26,IF($C3&gt;25,C3-I3,""),"")</f>
        <v/>
      </c>
      <c r="I3" s="1">
        <f t="shared" ref="I3:I66" si="4">FORECAST(C3,$D$2:$D$117,$C$2:$C$117)</f>
        <v>15.258953949967013</v>
      </c>
      <c r="J3" s="1">
        <f t="shared" ref="J3:J66" si="5">D3-I3</f>
        <v>0.87104605003298552</v>
      </c>
      <c r="L3" s="5" t="str">
        <f t="shared" si="1"/>
        <v/>
      </c>
      <c r="M3" s="5" t="str">
        <f t="shared" ref="M3:M66" si="6">IF(D3&gt;=26,"Y","")</f>
        <v/>
      </c>
      <c r="N3" s="5" t="str">
        <f t="shared" ref="N3:N66" si="7">IF(L3&lt;&gt;M3,"Y","")</f>
        <v/>
      </c>
    </row>
    <row r="4" spans="1:14" x14ac:dyDescent="0.25">
      <c r="A4">
        <v>20101018</v>
      </c>
      <c r="B4">
        <v>21</v>
      </c>
      <c r="C4" s="1">
        <v>25.4</v>
      </c>
      <c r="D4" s="1">
        <v>24.91</v>
      </c>
      <c r="E4" s="1">
        <f t="shared" si="0"/>
        <v>0.48999999999999844</v>
      </c>
      <c r="F4" s="1" t="str">
        <f t="shared" si="2"/>
        <v/>
      </c>
      <c r="G4" s="1">
        <f t="shared" si="3"/>
        <v>1.7152561617997186</v>
      </c>
      <c r="I4" s="1">
        <f t="shared" si="4"/>
        <v>23.68474383820028</v>
      </c>
      <c r="J4" s="1">
        <f t="shared" si="5"/>
        <v>1.2252561617997202</v>
      </c>
      <c r="L4" s="5" t="str">
        <f t="shared" si="1"/>
        <v/>
      </c>
      <c r="M4" s="5" t="str">
        <f t="shared" si="6"/>
        <v/>
      </c>
      <c r="N4" s="5" t="str">
        <f t="shared" si="7"/>
        <v/>
      </c>
    </row>
    <row r="5" spans="1:14" x14ac:dyDescent="0.25">
      <c r="A5">
        <v>20101019</v>
      </c>
      <c r="B5">
        <v>32</v>
      </c>
      <c r="C5" s="1">
        <v>28.93</v>
      </c>
      <c r="D5" s="1">
        <v>27.04</v>
      </c>
      <c r="E5" s="1">
        <f t="shared" si="0"/>
        <v>1.8900000000000006</v>
      </c>
      <c r="F5" s="1" t="str">
        <f t="shared" si="2"/>
        <v/>
      </c>
      <c r="G5" s="1" t="str">
        <f t="shared" si="3"/>
        <v/>
      </c>
      <c r="I5" s="1">
        <f t="shared" si="4"/>
        <v>26.931800421766155</v>
      </c>
      <c r="J5" s="1">
        <f t="shared" si="5"/>
        <v>0.10819957823384385</v>
      </c>
      <c r="L5" s="5" t="str">
        <f>IF(C5&gt;=28,"Y","")</f>
        <v>Y</v>
      </c>
      <c r="M5" s="5" t="str">
        <f t="shared" si="6"/>
        <v>Y</v>
      </c>
      <c r="N5" s="5" t="str">
        <f t="shared" si="7"/>
        <v/>
      </c>
    </row>
    <row r="6" spans="1:14" x14ac:dyDescent="0.25">
      <c r="A6">
        <v>20101020</v>
      </c>
      <c r="B6">
        <v>4</v>
      </c>
      <c r="C6" s="1">
        <v>21.71</v>
      </c>
      <c r="D6" s="1">
        <v>19.55</v>
      </c>
      <c r="E6" s="1">
        <f t="shared" si="0"/>
        <v>2.16</v>
      </c>
      <c r="F6" s="1" t="str">
        <f t="shared" si="2"/>
        <v/>
      </c>
      <c r="G6" s="1" t="str">
        <f t="shared" si="3"/>
        <v/>
      </c>
      <c r="I6" s="1">
        <f t="shared" si="4"/>
        <v>20.290511885407621</v>
      </c>
      <c r="J6" s="1">
        <f t="shared" si="5"/>
        <v>-0.7405118854076207</v>
      </c>
      <c r="L6" s="5" t="str">
        <f t="shared" ref="L6:L69" si="8">IF(C6&gt;=28,"Y","")</f>
        <v/>
      </c>
      <c r="M6" s="5" t="str">
        <f t="shared" si="6"/>
        <v/>
      </c>
      <c r="N6" s="5" t="str">
        <f t="shared" si="7"/>
        <v/>
      </c>
    </row>
    <row r="7" spans="1:14" x14ac:dyDescent="0.25">
      <c r="A7">
        <v>20101021</v>
      </c>
      <c r="B7">
        <v>6</v>
      </c>
      <c r="C7" s="1">
        <v>19.63</v>
      </c>
      <c r="D7" s="1">
        <v>18.55</v>
      </c>
      <c r="E7" s="1">
        <f t="shared" si="0"/>
        <v>1.0799999999999983</v>
      </c>
      <c r="F7" s="1" t="str">
        <f t="shared" si="2"/>
        <v/>
      </c>
      <c r="G7" s="1" t="str">
        <f t="shared" si="3"/>
        <v/>
      </c>
      <c r="I7" s="1">
        <f t="shared" si="4"/>
        <v>18.377232085459458</v>
      </c>
      <c r="J7" s="1">
        <f t="shared" si="5"/>
        <v>0.17276791454054319</v>
      </c>
      <c r="L7" s="5" t="str">
        <f t="shared" si="8"/>
        <v/>
      </c>
      <c r="M7" s="5" t="str">
        <f t="shared" si="6"/>
        <v/>
      </c>
      <c r="N7" s="5" t="str">
        <f t="shared" si="7"/>
        <v/>
      </c>
    </row>
    <row r="8" spans="1:14" x14ac:dyDescent="0.25">
      <c r="A8">
        <v>20101022</v>
      </c>
      <c r="B8">
        <v>23</v>
      </c>
      <c r="C8" s="1">
        <v>24.31</v>
      </c>
      <c r="D8" s="1">
        <v>23.24</v>
      </c>
      <c r="E8" s="1">
        <f t="shared" si="0"/>
        <v>1.0700000000000003</v>
      </c>
      <c r="F8" s="1" t="str">
        <f t="shared" si="2"/>
        <v/>
      </c>
      <c r="G8" s="1" t="str">
        <f t="shared" si="3"/>
        <v/>
      </c>
      <c r="I8" s="1">
        <f t="shared" si="4"/>
        <v>22.682111635342828</v>
      </c>
      <c r="J8" s="1">
        <f t="shared" si="5"/>
        <v>0.5578883646571704</v>
      </c>
      <c r="L8" s="5" t="str">
        <f t="shared" si="8"/>
        <v/>
      </c>
      <c r="M8" s="5" t="str">
        <f t="shared" si="6"/>
        <v/>
      </c>
      <c r="N8" s="5" t="str">
        <f t="shared" si="7"/>
        <v/>
      </c>
    </row>
    <row r="9" spans="1:14" x14ac:dyDescent="0.25">
      <c r="A9">
        <v>20111015</v>
      </c>
      <c r="B9">
        <v>5</v>
      </c>
      <c r="C9" s="1">
        <v>10.66</v>
      </c>
      <c r="D9" s="1">
        <v>9.01</v>
      </c>
      <c r="E9" s="1">
        <f t="shared" si="0"/>
        <v>1.6500000000000004</v>
      </c>
      <c r="F9" s="1" t="str">
        <f t="shared" si="2"/>
        <v/>
      </c>
      <c r="G9" s="1" t="str">
        <f t="shared" si="3"/>
        <v/>
      </c>
      <c r="I9" s="1">
        <f t="shared" si="4"/>
        <v>10.126212948182996</v>
      </c>
      <c r="J9" s="1">
        <f t="shared" si="5"/>
        <v>-1.1162129481829961</v>
      </c>
      <c r="L9" s="5" t="str">
        <f t="shared" si="8"/>
        <v/>
      </c>
      <c r="M9" s="5" t="str">
        <f t="shared" si="6"/>
        <v/>
      </c>
      <c r="N9" s="5" t="str">
        <f t="shared" si="7"/>
        <v/>
      </c>
    </row>
    <row r="10" spans="1:14" x14ac:dyDescent="0.25">
      <c r="A10">
        <v>20111016</v>
      </c>
      <c r="B10">
        <v>12</v>
      </c>
      <c r="C10" s="1">
        <v>16.420000000000002</v>
      </c>
      <c r="D10" s="1">
        <v>14.79</v>
      </c>
      <c r="E10" s="1">
        <f t="shared" si="0"/>
        <v>1.6300000000000026</v>
      </c>
      <c r="F10" s="1" t="str">
        <f t="shared" si="2"/>
        <v/>
      </c>
      <c r="G10" s="1" t="str">
        <f t="shared" si="3"/>
        <v/>
      </c>
      <c r="I10" s="1">
        <f t="shared" si="4"/>
        <v>15.424526240347147</v>
      </c>
      <c r="J10" s="1">
        <f t="shared" si="5"/>
        <v>-0.63452624034714766</v>
      </c>
      <c r="L10" s="5" t="str">
        <f t="shared" si="8"/>
        <v/>
      </c>
      <c r="M10" s="5" t="str">
        <f t="shared" si="6"/>
        <v/>
      </c>
      <c r="N10" s="5" t="str">
        <f t="shared" si="7"/>
        <v/>
      </c>
    </row>
    <row r="11" spans="1:14" x14ac:dyDescent="0.25">
      <c r="A11">
        <v>20111017</v>
      </c>
      <c r="B11">
        <v>33</v>
      </c>
      <c r="C11" s="1">
        <v>32.659999999999997</v>
      </c>
      <c r="D11" s="1">
        <v>30.34</v>
      </c>
      <c r="E11" s="1">
        <f t="shared" si="0"/>
        <v>2.3199999999999967</v>
      </c>
      <c r="F11" s="1" t="str">
        <f t="shared" si="2"/>
        <v/>
      </c>
      <c r="G11" s="1" t="str">
        <f t="shared" si="3"/>
        <v/>
      </c>
      <c r="I11" s="1">
        <f t="shared" si="4"/>
        <v>30.362826216865507</v>
      </c>
      <c r="J11" s="1">
        <f t="shared" si="5"/>
        <v>-2.2826216865507121E-2</v>
      </c>
      <c r="L11" s="5" t="str">
        <f t="shared" si="8"/>
        <v>Y</v>
      </c>
      <c r="M11" s="5" t="str">
        <f t="shared" si="6"/>
        <v>Y</v>
      </c>
      <c r="N11" s="5" t="str">
        <f t="shared" si="7"/>
        <v/>
      </c>
    </row>
    <row r="12" spans="1:14" x14ac:dyDescent="0.25">
      <c r="A12">
        <v>20111018</v>
      </c>
      <c r="B12">
        <v>24</v>
      </c>
      <c r="C12" s="1">
        <v>29.7</v>
      </c>
      <c r="D12" s="1">
        <v>27.99</v>
      </c>
      <c r="E12" s="1">
        <f t="shared" si="0"/>
        <v>1.7100000000000009</v>
      </c>
      <c r="F12" s="1" t="str">
        <f t="shared" si="2"/>
        <v/>
      </c>
      <c r="G12" s="1" t="str">
        <f t="shared" si="3"/>
        <v/>
      </c>
      <c r="I12" s="1">
        <f t="shared" si="4"/>
        <v>27.640081886170044</v>
      </c>
      <c r="J12" s="1">
        <f t="shared" si="5"/>
        <v>0.34991811382995408</v>
      </c>
      <c r="L12" s="5" t="str">
        <f t="shared" si="8"/>
        <v>Y</v>
      </c>
      <c r="M12" s="5" t="str">
        <f t="shared" si="6"/>
        <v>Y</v>
      </c>
      <c r="N12" s="5" t="str">
        <f t="shared" si="7"/>
        <v/>
      </c>
    </row>
    <row r="13" spans="1:14" x14ac:dyDescent="0.25">
      <c r="A13">
        <v>20111019</v>
      </c>
      <c r="B13">
        <v>18</v>
      </c>
      <c r="C13" s="1">
        <v>27.63</v>
      </c>
      <c r="D13" s="1">
        <v>26.35</v>
      </c>
      <c r="E13" s="1">
        <f t="shared" si="0"/>
        <v>1.2799999999999976</v>
      </c>
      <c r="F13" s="1">
        <f t="shared" si="2"/>
        <v>1.8939994532014452</v>
      </c>
      <c r="G13" s="1" t="str">
        <f t="shared" si="3"/>
        <v/>
      </c>
      <c r="I13" s="1">
        <f t="shared" si="4"/>
        <v>25.736000546798554</v>
      </c>
      <c r="J13" s="1">
        <f t="shared" si="5"/>
        <v>0.61399945320144766</v>
      </c>
      <c r="L13" s="5" t="str">
        <f t="shared" si="8"/>
        <v/>
      </c>
      <c r="M13" s="5" t="str">
        <f t="shared" si="6"/>
        <v>Y</v>
      </c>
      <c r="N13" s="7" t="str">
        <f t="shared" si="7"/>
        <v>Y</v>
      </c>
    </row>
    <row r="14" spans="1:14" x14ac:dyDescent="0.25">
      <c r="A14">
        <v>20111021</v>
      </c>
      <c r="B14">
        <v>19</v>
      </c>
      <c r="C14" s="1">
        <v>23.49</v>
      </c>
      <c r="D14" s="1">
        <v>22.69</v>
      </c>
      <c r="E14" s="1">
        <f t="shared" si="0"/>
        <v>0.79999999999999716</v>
      </c>
      <c r="F14" s="1" t="str">
        <f t="shared" si="2"/>
        <v/>
      </c>
      <c r="G14" s="1" t="str">
        <f t="shared" si="3"/>
        <v/>
      </c>
      <c r="I14" s="1">
        <f t="shared" si="4"/>
        <v>21.927837868055569</v>
      </c>
      <c r="J14" s="1">
        <f t="shared" si="5"/>
        <v>0.76216213194443228</v>
      </c>
      <c r="L14" s="5" t="str">
        <f t="shared" si="8"/>
        <v/>
      </c>
      <c r="M14" s="5" t="str">
        <f t="shared" si="6"/>
        <v/>
      </c>
      <c r="N14" s="5" t="str">
        <f t="shared" si="7"/>
        <v/>
      </c>
    </row>
    <row r="15" spans="1:14" x14ac:dyDescent="0.25">
      <c r="A15">
        <v>20121006</v>
      </c>
      <c r="B15">
        <v>7</v>
      </c>
      <c r="C15" s="1">
        <v>19.850000000000001</v>
      </c>
      <c r="D15" s="1">
        <v>19.55</v>
      </c>
      <c r="E15" s="1">
        <f t="shared" si="0"/>
        <v>0.30000000000000071</v>
      </c>
      <c r="F15" s="1" t="str">
        <f t="shared" si="2"/>
        <v/>
      </c>
      <c r="G15" s="1" t="str">
        <f t="shared" si="3"/>
        <v/>
      </c>
      <c r="I15" s="1">
        <f t="shared" si="4"/>
        <v>18.579598218146284</v>
      </c>
      <c r="J15" s="1">
        <f t="shared" si="5"/>
        <v>0.97040178185371673</v>
      </c>
      <c r="L15" s="5" t="str">
        <f t="shared" si="8"/>
        <v/>
      </c>
      <c r="M15" s="5" t="str">
        <f t="shared" si="6"/>
        <v/>
      </c>
      <c r="N15" s="5" t="str">
        <f t="shared" si="7"/>
        <v/>
      </c>
    </row>
    <row r="16" spans="1:14" x14ac:dyDescent="0.25">
      <c r="A16">
        <v>20121007</v>
      </c>
      <c r="B16">
        <v>5</v>
      </c>
      <c r="C16" s="1">
        <v>21.81</v>
      </c>
      <c r="D16" s="1">
        <v>20.05</v>
      </c>
      <c r="E16" s="1">
        <f t="shared" si="0"/>
        <v>1.759999999999998</v>
      </c>
      <c r="F16" s="1" t="str">
        <f t="shared" si="2"/>
        <v/>
      </c>
      <c r="G16" s="1" t="str">
        <f t="shared" si="3"/>
        <v/>
      </c>
      <c r="I16" s="1">
        <f t="shared" si="4"/>
        <v>20.382496491174361</v>
      </c>
      <c r="J16" s="1">
        <f t="shared" si="5"/>
        <v>-0.33249649117436064</v>
      </c>
      <c r="L16" s="5" t="str">
        <f t="shared" si="8"/>
        <v/>
      </c>
      <c r="M16" s="5" t="str">
        <f t="shared" si="6"/>
        <v/>
      </c>
      <c r="N16" s="5" t="str">
        <f t="shared" si="7"/>
        <v/>
      </c>
    </row>
    <row r="17" spans="1:14" x14ac:dyDescent="0.25">
      <c r="A17">
        <v>20121007</v>
      </c>
      <c r="B17">
        <v>6</v>
      </c>
      <c r="C17" s="1">
        <v>18.989999999999998</v>
      </c>
      <c r="D17" s="1">
        <v>18.72</v>
      </c>
      <c r="E17" s="1">
        <f t="shared" si="0"/>
        <v>0.26999999999999957</v>
      </c>
      <c r="F17" s="1" t="str">
        <f t="shared" si="2"/>
        <v/>
      </c>
      <c r="G17" s="1" t="str">
        <f t="shared" si="3"/>
        <v/>
      </c>
      <c r="I17" s="1">
        <f t="shared" si="4"/>
        <v>17.788530608552328</v>
      </c>
      <c r="J17" s="1">
        <f t="shared" si="5"/>
        <v>0.9314693914476706</v>
      </c>
      <c r="L17" s="5" t="str">
        <f t="shared" si="8"/>
        <v/>
      </c>
      <c r="M17" s="5" t="str">
        <f t="shared" si="6"/>
        <v/>
      </c>
      <c r="N17" s="5" t="str">
        <f t="shared" si="7"/>
        <v/>
      </c>
    </row>
    <row r="18" spans="1:14" x14ac:dyDescent="0.25">
      <c r="A18">
        <v>20121009</v>
      </c>
      <c r="B18">
        <v>19</v>
      </c>
      <c r="C18" s="1">
        <v>27.58</v>
      </c>
      <c r="D18" s="1">
        <v>25.62</v>
      </c>
      <c r="E18" s="1">
        <f t="shared" si="0"/>
        <v>1.9599999999999973</v>
      </c>
      <c r="F18" s="1">
        <f t="shared" si="2"/>
        <v>1.8899917560848145</v>
      </c>
      <c r="G18" s="1" t="str">
        <f t="shared" si="3"/>
        <v/>
      </c>
      <c r="I18" s="1">
        <f t="shared" si="4"/>
        <v>25.690008243915184</v>
      </c>
      <c r="J18" s="1">
        <f t="shared" si="5"/>
        <v>-7.0008243915182788E-2</v>
      </c>
      <c r="L18" s="5" t="str">
        <f t="shared" si="8"/>
        <v/>
      </c>
      <c r="M18" s="5" t="str">
        <f t="shared" si="6"/>
        <v/>
      </c>
      <c r="N18" s="5" t="str">
        <f t="shared" si="7"/>
        <v/>
      </c>
    </row>
    <row r="19" spans="1:14" x14ac:dyDescent="0.25">
      <c r="A19">
        <v>20121009</v>
      </c>
      <c r="B19">
        <v>19</v>
      </c>
      <c r="C19" s="1">
        <v>26.84</v>
      </c>
      <c r="D19" s="1">
        <v>24.81</v>
      </c>
      <c r="E19" s="1">
        <f t="shared" si="0"/>
        <v>2.0300000000000011</v>
      </c>
      <c r="F19" s="1" t="str">
        <f t="shared" si="2"/>
        <v/>
      </c>
      <c r="G19" s="1" t="str">
        <f t="shared" si="3"/>
        <v/>
      </c>
      <c r="I19" s="1">
        <f t="shared" si="4"/>
        <v>25.009322161241318</v>
      </c>
      <c r="J19" s="1">
        <f t="shared" si="5"/>
        <v>-0.19932216124131941</v>
      </c>
      <c r="L19" s="5" t="str">
        <f t="shared" si="8"/>
        <v/>
      </c>
      <c r="M19" s="5" t="str">
        <f t="shared" si="6"/>
        <v/>
      </c>
      <c r="N19" s="5" t="str">
        <f t="shared" si="7"/>
        <v/>
      </c>
    </row>
    <row r="20" spans="1:14" x14ac:dyDescent="0.25">
      <c r="A20">
        <v>20121010</v>
      </c>
      <c r="B20">
        <v>13</v>
      </c>
      <c r="C20" s="1">
        <v>28.08</v>
      </c>
      <c r="D20" s="1">
        <v>25.6</v>
      </c>
      <c r="E20" s="1">
        <f t="shared" si="0"/>
        <v>2.4799999999999969</v>
      </c>
      <c r="F20" s="1" t="str">
        <f t="shared" si="2"/>
        <v/>
      </c>
      <c r="G20" s="1" t="str">
        <f t="shared" si="3"/>
        <v/>
      </c>
      <c r="I20" s="1">
        <f t="shared" si="4"/>
        <v>26.149931272748876</v>
      </c>
      <c r="J20" s="1">
        <f t="shared" si="5"/>
        <v>-0.54993127274887499</v>
      </c>
      <c r="L20" s="5" t="str">
        <f t="shared" si="8"/>
        <v>Y</v>
      </c>
      <c r="M20" s="5" t="str">
        <f t="shared" si="6"/>
        <v/>
      </c>
      <c r="N20" s="8" t="str">
        <f t="shared" si="7"/>
        <v>Y</v>
      </c>
    </row>
    <row r="21" spans="1:14" x14ac:dyDescent="0.25">
      <c r="A21">
        <v>20121010</v>
      </c>
      <c r="B21">
        <v>18</v>
      </c>
      <c r="C21" s="1">
        <v>28.65</v>
      </c>
      <c r="D21" s="1">
        <v>26.13</v>
      </c>
      <c r="E21" s="1">
        <f t="shared" si="0"/>
        <v>2.5199999999999996</v>
      </c>
      <c r="F21" s="1" t="str">
        <f t="shared" si="2"/>
        <v/>
      </c>
      <c r="G21" s="1" t="str">
        <f t="shared" si="3"/>
        <v/>
      </c>
      <c r="I21" s="1">
        <f t="shared" si="4"/>
        <v>26.674243525619286</v>
      </c>
      <c r="J21" s="1">
        <f t="shared" si="5"/>
        <v>-0.54424352561928657</v>
      </c>
      <c r="L21" s="5" t="str">
        <f t="shared" si="8"/>
        <v>Y</v>
      </c>
      <c r="M21" s="5" t="str">
        <f t="shared" si="6"/>
        <v>Y</v>
      </c>
      <c r="N21" s="5" t="str">
        <f t="shared" si="7"/>
        <v/>
      </c>
    </row>
    <row r="22" spans="1:14" x14ac:dyDescent="0.25">
      <c r="A22">
        <v>20121011</v>
      </c>
      <c r="B22">
        <v>6</v>
      </c>
      <c r="C22" s="1">
        <v>21.66</v>
      </c>
      <c r="D22" s="1">
        <v>19.45</v>
      </c>
      <c r="E22" s="1">
        <f t="shared" si="0"/>
        <v>2.2100000000000009</v>
      </c>
      <c r="F22" s="1" t="str">
        <f t="shared" si="2"/>
        <v/>
      </c>
      <c r="G22" s="1" t="str">
        <f t="shared" si="3"/>
        <v/>
      </c>
      <c r="I22" s="1">
        <f t="shared" si="4"/>
        <v>20.244519582524251</v>
      </c>
      <c r="J22" s="1">
        <f t="shared" si="5"/>
        <v>-0.79451958252425214</v>
      </c>
      <c r="L22" s="5" t="str">
        <f t="shared" si="8"/>
        <v/>
      </c>
      <c r="M22" s="5" t="str">
        <f t="shared" si="6"/>
        <v/>
      </c>
      <c r="N22" s="5" t="str">
        <f t="shared" si="7"/>
        <v/>
      </c>
    </row>
    <row r="23" spans="1:14" x14ac:dyDescent="0.25">
      <c r="A23">
        <v>20121011</v>
      </c>
      <c r="B23">
        <v>1</v>
      </c>
      <c r="C23" s="1">
        <v>22.96</v>
      </c>
      <c r="D23" s="1">
        <v>22.96</v>
      </c>
      <c r="E23" s="1">
        <f t="shared" si="0"/>
        <v>0</v>
      </c>
      <c r="F23" s="1" t="str">
        <f t="shared" si="2"/>
        <v/>
      </c>
      <c r="G23" s="1" t="str">
        <f t="shared" si="3"/>
        <v/>
      </c>
      <c r="I23" s="1">
        <f t="shared" si="4"/>
        <v>21.440319457491857</v>
      </c>
      <c r="J23" s="1">
        <f t="shared" si="5"/>
        <v>1.5196805425081443</v>
      </c>
      <c r="L23" s="5" t="str">
        <f t="shared" si="8"/>
        <v/>
      </c>
      <c r="M23" s="5" t="str">
        <f t="shared" si="6"/>
        <v/>
      </c>
      <c r="N23" s="5" t="str">
        <f t="shared" si="7"/>
        <v/>
      </c>
    </row>
    <row r="24" spans="1:14" x14ac:dyDescent="0.25">
      <c r="A24">
        <v>20121012</v>
      </c>
      <c r="B24">
        <v>24</v>
      </c>
      <c r="C24" s="1">
        <v>29</v>
      </c>
      <c r="D24" s="1">
        <v>27.15</v>
      </c>
      <c r="E24" s="1">
        <f t="shared" si="0"/>
        <v>1.8500000000000014</v>
      </c>
      <c r="F24" s="1" t="str">
        <f t="shared" si="2"/>
        <v/>
      </c>
      <c r="G24" s="1" t="str">
        <f t="shared" si="3"/>
        <v/>
      </c>
      <c r="I24" s="1">
        <f t="shared" si="4"/>
        <v>26.996189645802872</v>
      </c>
      <c r="J24" s="1">
        <f t="shared" si="5"/>
        <v>0.15381035419712674</v>
      </c>
      <c r="L24" s="5" t="str">
        <f t="shared" si="8"/>
        <v>Y</v>
      </c>
      <c r="M24" s="5" t="str">
        <f t="shared" si="6"/>
        <v>Y</v>
      </c>
      <c r="N24" s="5" t="str">
        <f t="shared" si="7"/>
        <v/>
      </c>
    </row>
    <row r="25" spans="1:14" x14ac:dyDescent="0.25">
      <c r="A25">
        <v>20121012</v>
      </c>
      <c r="B25">
        <v>27</v>
      </c>
      <c r="C25" s="1">
        <v>26.15</v>
      </c>
      <c r="D25" s="1">
        <v>24.14</v>
      </c>
      <c r="E25" s="1">
        <f t="shared" si="0"/>
        <v>2.009999999999998</v>
      </c>
      <c r="F25" s="1" t="str">
        <f t="shared" si="2"/>
        <v/>
      </c>
      <c r="G25" s="1" t="str">
        <f t="shared" si="3"/>
        <v/>
      </c>
      <c r="I25" s="1">
        <f t="shared" si="4"/>
        <v>24.374628381450819</v>
      </c>
      <c r="J25" s="1">
        <f t="shared" si="5"/>
        <v>-0.23462838145081832</v>
      </c>
      <c r="L25" s="5" t="str">
        <f t="shared" si="8"/>
        <v/>
      </c>
      <c r="M25" s="5" t="str">
        <f t="shared" si="6"/>
        <v/>
      </c>
      <c r="N25" s="5" t="str">
        <f t="shared" si="7"/>
        <v/>
      </c>
    </row>
    <row r="26" spans="1:14" x14ac:dyDescent="0.25">
      <c r="A26">
        <v>20131012</v>
      </c>
      <c r="B26">
        <v>18</v>
      </c>
      <c r="C26" s="1">
        <v>24.32</v>
      </c>
      <c r="D26" s="1">
        <v>22.7</v>
      </c>
      <c r="E26" s="1">
        <f t="shared" si="0"/>
        <v>1.620000000000001</v>
      </c>
      <c r="F26" s="1" t="str">
        <f t="shared" si="2"/>
        <v/>
      </c>
      <c r="G26" s="1" t="str">
        <f t="shared" si="3"/>
        <v/>
      </c>
      <c r="I26" s="1">
        <f t="shared" si="4"/>
        <v>22.691310095919501</v>
      </c>
      <c r="J26" s="1">
        <f t="shared" si="5"/>
        <v>8.6899040804979677E-3</v>
      </c>
      <c r="L26" s="5" t="str">
        <f t="shared" si="8"/>
        <v/>
      </c>
      <c r="M26" s="5" t="str">
        <f t="shared" si="6"/>
        <v/>
      </c>
      <c r="N26" s="5" t="str">
        <f t="shared" si="7"/>
        <v/>
      </c>
    </row>
    <row r="27" spans="1:14" x14ac:dyDescent="0.25">
      <c r="A27">
        <v>20131013</v>
      </c>
      <c r="B27">
        <v>14</v>
      </c>
      <c r="C27" s="1">
        <v>20.39</v>
      </c>
      <c r="D27" s="1">
        <v>18.54</v>
      </c>
      <c r="E27" s="1">
        <f t="shared" si="0"/>
        <v>1.8500000000000014</v>
      </c>
      <c r="F27" s="1" t="str">
        <f t="shared" si="2"/>
        <v/>
      </c>
      <c r="G27" s="1" t="str">
        <f t="shared" si="3"/>
        <v/>
      </c>
      <c r="I27" s="1">
        <f t="shared" si="4"/>
        <v>19.076315089286673</v>
      </c>
      <c r="J27" s="1">
        <f t="shared" si="5"/>
        <v>-0.53631508928667415</v>
      </c>
      <c r="L27" s="5" t="str">
        <f t="shared" si="8"/>
        <v/>
      </c>
      <c r="M27" s="5" t="str">
        <f t="shared" si="6"/>
        <v/>
      </c>
      <c r="N27" s="5" t="str">
        <f t="shared" si="7"/>
        <v/>
      </c>
    </row>
    <row r="28" spans="1:14" x14ac:dyDescent="0.25">
      <c r="A28">
        <v>20131014</v>
      </c>
      <c r="B28">
        <v>18</v>
      </c>
      <c r="C28" s="1">
        <v>27.47</v>
      </c>
      <c r="D28" s="1">
        <v>26.39</v>
      </c>
      <c r="E28" s="1">
        <f t="shared" si="0"/>
        <v>1.0799999999999983</v>
      </c>
      <c r="F28" s="1">
        <f t="shared" si="2"/>
        <v>1.8811748224282283</v>
      </c>
      <c r="G28" s="1" t="str">
        <f t="shared" si="3"/>
        <v/>
      </c>
      <c r="I28" s="1">
        <f t="shared" si="4"/>
        <v>25.588825177571771</v>
      </c>
      <c r="J28" s="1">
        <f t="shared" si="5"/>
        <v>0.80117482242823002</v>
      </c>
      <c r="L28" s="5" t="str">
        <f t="shared" si="8"/>
        <v/>
      </c>
      <c r="M28" s="5" t="str">
        <f t="shared" si="6"/>
        <v>Y</v>
      </c>
      <c r="N28" s="7" t="str">
        <f t="shared" si="7"/>
        <v>Y</v>
      </c>
    </row>
    <row r="29" spans="1:14" x14ac:dyDescent="0.25">
      <c r="A29">
        <v>20131016</v>
      </c>
      <c r="B29">
        <v>28</v>
      </c>
      <c r="C29" s="1">
        <v>30.14</v>
      </c>
      <c r="D29" s="1">
        <v>28.94</v>
      </c>
      <c r="E29" s="1">
        <f t="shared" si="0"/>
        <v>1.1999999999999993</v>
      </c>
      <c r="F29" s="1" t="str">
        <f t="shared" si="2"/>
        <v/>
      </c>
      <c r="G29" s="1" t="str">
        <f t="shared" si="3"/>
        <v/>
      </c>
      <c r="I29" s="1">
        <f t="shared" si="4"/>
        <v>28.044814151543694</v>
      </c>
      <c r="J29" s="1">
        <f t="shared" si="5"/>
        <v>0.89518584845630755</v>
      </c>
      <c r="L29" s="5" t="str">
        <f t="shared" si="8"/>
        <v>Y</v>
      </c>
      <c r="M29" s="5" t="str">
        <f t="shared" si="6"/>
        <v>Y</v>
      </c>
      <c r="N29" s="5" t="str">
        <f t="shared" si="7"/>
        <v/>
      </c>
    </row>
    <row r="30" spans="1:14" x14ac:dyDescent="0.25">
      <c r="A30">
        <v>20131017</v>
      </c>
      <c r="B30">
        <v>27</v>
      </c>
      <c r="C30" s="1">
        <v>26.14</v>
      </c>
      <c r="D30" s="1">
        <v>24.57</v>
      </c>
      <c r="E30" s="1">
        <f t="shared" si="0"/>
        <v>1.5700000000000003</v>
      </c>
      <c r="F30" s="1" t="str">
        <f t="shared" si="2"/>
        <v/>
      </c>
      <c r="G30" s="1" t="str">
        <f t="shared" si="3"/>
        <v/>
      </c>
      <c r="I30" s="1">
        <f t="shared" si="4"/>
        <v>24.365429920874146</v>
      </c>
      <c r="J30" s="1">
        <f t="shared" si="5"/>
        <v>0.20457007912585468</v>
      </c>
      <c r="L30" s="5" t="str">
        <f t="shared" si="8"/>
        <v/>
      </c>
      <c r="M30" s="5" t="str">
        <f t="shared" si="6"/>
        <v/>
      </c>
      <c r="N30" s="5" t="str">
        <f t="shared" si="7"/>
        <v/>
      </c>
    </row>
    <row r="31" spans="1:14" x14ac:dyDescent="0.25">
      <c r="A31">
        <v>20131018</v>
      </c>
      <c r="B31">
        <v>10</v>
      </c>
      <c r="C31" s="1">
        <v>29.85</v>
      </c>
      <c r="D31" s="1">
        <v>28.28</v>
      </c>
      <c r="E31" s="1">
        <f t="shared" si="0"/>
        <v>1.5700000000000003</v>
      </c>
      <c r="F31" s="1" t="str">
        <f t="shared" si="2"/>
        <v/>
      </c>
      <c r="G31" s="1" t="str">
        <f t="shared" si="3"/>
        <v/>
      </c>
      <c r="I31" s="1">
        <f t="shared" si="4"/>
        <v>27.778058794820154</v>
      </c>
      <c r="J31" s="1">
        <f t="shared" si="5"/>
        <v>0.50194120517984686</v>
      </c>
      <c r="L31" s="5" t="str">
        <f t="shared" si="8"/>
        <v>Y</v>
      </c>
      <c r="M31" s="5" t="str">
        <f t="shared" si="6"/>
        <v>Y</v>
      </c>
      <c r="N31" s="5" t="str">
        <f t="shared" si="7"/>
        <v/>
      </c>
    </row>
    <row r="32" spans="1:14" x14ac:dyDescent="0.25">
      <c r="A32">
        <v>20141018</v>
      </c>
      <c r="B32">
        <v>15</v>
      </c>
      <c r="C32" s="1">
        <v>27.71</v>
      </c>
      <c r="D32" s="1">
        <v>25.44</v>
      </c>
      <c r="E32" s="1">
        <f t="shared" si="0"/>
        <v>2.2699999999999996</v>
      </c>
      <c r="F32" s="1">
        <f t="shared" si="2"/>
        <v>1.9004117685880573</v>
      </c>
      <c r="G32" s="1" t="str">
        <f t="shared" si="3"/>
        <v/>
      </c>
      <c r="I32" s="1">
        <f t="shared" si="4"/>
        <v>25.809588231411944</v>
      </c>
      <c r="J32" s="1">
        <f t="shared" si="5"/>
        <v>-0.3695882314119423</v>
      </c>
      <c r="L32" s="5" t="str">
        <f t="shared" si="8"/>
        <v/>
      </c>
      <c r="M32" s="5" t="str">
        <f t="shared" si="6"/>
        <v/>
      </c>
      <c r="N32" s="5" t="str">
        <f t="shared" si="7"/>
        <v/>
      </c>
    </row>
    <row r="33" spans="1:25" x14ac:dyDescent="0.25">
      <c r="A33">
        <v>20141018</v>
      </c>
      <c r="B33">
        <v>19</v>
      </c>
      <c r="C33" s="1">
        <v>27.3</v>
      </c>
      <c r="D33" s="1">
        <v>25.36</v>
      </c>
      <c r="E33" s="1">
        <f t="shared" si="0"/>
        <v>1.9400000000000013</v>
      </c>
      <c r="F33" s="1">
        <f t="shared" si="2"/>
        <v>1.8675486522316831</v>
      </c>
      <c r="G33" s="1" t="str">
        <f t="shared" si="3"/>
        <v/>
      </c>
      <c r="I33" s="1">
        <f t="shared" si="4"/>
        <v>25.432451347768318</v>
      </c>
      <c r="J33" s="1">
        <f t="shared" si="5"/>
        <v>-7.2451347768318186E-2</v>
      </c>
      <c r="L33" s="5" t="str">
        <f t="shared" si="8"/>
        <v/>
      </c>
      <c r="M33" s="5" t="str">
        <f t="shared" si="6"/>
        <v/>
      </c>
      <c r="N33" s="5" t="str">
        <f t="shared" si="7"/>
        <v/>
      </c>
    </row>
    <row r="34" spans="1:25" x14ac:dyDescent="0.25">
      <c r="A34">
        <v>20141019</v>
      </c>
      <c r="B34">
        <v>24</v>
      </c>
      <c r="C34" s="1">
        <v>31.1</v>
      </c>
      <c r="D34" s="1">
        <v>28.98</v>
      </c>
      <c r="E34" s="1">
        <f t="shared" ref="E34:E65" si="9">C34-D34</f>
        <v>2.120000000000001</v>
      </c>
      <c r="F34" s="1" t="str">
        <f t="shared" si="2"/>
        <v/>
      </c>
      <c r="G34" s="1" t="str">
        <f t="shared" si="3"/>
        <v/>
      </c>
      <c r="I34" s="1">
        <f t="shared" si="4"/>
        <v>28.927866366904389</v>
      </c>
      <c r="J34" s="1">
        <f t="shared" si="5"/>
        <v>5.2133633095611032E-2</v>
      </c>
      <c r="L34" s="5" t="str">
        <f t="shared" si="8"/>
        <v>Y</v>
      </c>
      <c r="M34" s="5" t="str">
        <f t="shared" si="6"/>
        <v>Y</v>
      </c>
      <c r="N34" s="5" t="str">
        <f t="shared" si="7"/>
        <v/>
      </c>
    </row>
    <row r="35" spans="1:25" x14ac:dyDescent="0.25">
      <c r="A35">
        <v>20141019</v>
      </c>
      <c r="B35">
        <v>22</v>
      </c>
      <c r="C35" s="1">
        <v>30.39</v>
      </c>
      <c r="D35" s="1">
        <v>28.28</v>
      </c>
      <c r="E35" s="1">
        <f t="shared" si="9"/>
        <v>2.1099999999999994</v>
      </c>
      <c r="F35" s="1" t="str">
        <f t="shared" si="2"/>
        <v/>
      </c>
      <c r="G35" s="1" t="str">
        <f t="shared" si="3"/>
        <v/>
      </c>
      <c r="I35" s="1">
        <f t="shared" si="4"/>
        <v>28.274775665960544</v>
      </c>
      <c r="J35" s="1">
        <f t="shared" si="5"/>
        <v>5.2243340394575455E-3</v>
      </c>
      <c r="L35" s="5" t="str">
        <f t="shared" si="8"/>
        <v>Y</v>
      </c>
      <c r="M35" s="5" t="str">
        <f t="shared" si="6"/>
        <v>Y</v>
      </c>
      <c r="N35" s="5" t="str">
        <f t="shared" si="7"/>
        <v/>
      </c>
    </row>
    <row r="36" spans="1:25" x14ac:dyDescent="0.25">
      <c r="A36">
        <v>20141020</v>
      </c>
      <c r="B36">
        <v>15</v>
      </c>
      <c r="C36" s="1">
        <v>30.42</v>
      </c>
      <c r="D36" s="1">
        <v>29.24</v>
      </c>
      <c r="E36" s="1">
        <f t="shared" si="9"/>
        <v>1.1800000000000033</v>
      </c>
      <c r="F36" s="1" t="str">
        <f t="shared" si="2"/>
        <v/>
      </c>
      <c r="G36" s="1" t="str">
        <f t="shared" si="3"/>
        <v/>
      </c>
      <c r="I36" s="1">
        <f t="shared" si="4"/>
        <v>28.302371047690563</v>
      </c>
      <c r="J36" s="1">
        <f t="shared" si="5"/>
        <v>0.93762895230943499</v>
      </c>
      <c r="L36" s="5" t="str">
        <f t="shared" si="8"/>
        <v>Y</v>
      </c>
      <c r="M36" s="5" t="str">
        <f t="shared" si="6"/>
        <v>Y</v>
      </c>
      <c r="N36" s="5" t="str">
        <f t="shared" si="7"/>
        <v/>
      </c>
    </row>
    <row r="37" spans="1:25" x14ac:dyDescent="0.25">
      <c r="A37">
        <v>20141020</v>
      </c>
      <c r="B37">
        <v>15</v>
      </c>
      <c r="C37" s="1">
        <v>30.99</v>
      </c>
      <c r="D37" s="1">
        <v>28.93</v>
      </c>
      <c r="E37" s="1">
        <f t="shared" si="9"/>
        <v>2.0599999999999987</v>
      </c>
      <c r="F37" s="1" t="str">
        <f t="shared" si="2"/>
        <v/>
      </c>
      <c r="G37" s="1" t="str">
        <f t="shared" si="3"/>
        <v/>
      </c>
      <c r="I37" s="1">
        <f t="shared" si="4"/>
        <v>28.826683300560973</v>
      </c>
      <c r="J37" s="1">
        <f t="shared" si="5"/>
        <v>0.1033166994390271</v>
      </c>
      <c r="L37" s="5" t="str">
        <f t="shared" si="8"/>
        <v>Y</v>
      </c>
      <c r="M37" s="5" t="str">
        <f t="shared" si="6"/>
        <v>Y</v>
      </c>
      <c r="N37" s="5" t="str">
        <f t="shared" si="7"/>
        <v/>
      </c>
    </row>
    <row r="38" spans="1:25" x14ac:dyDescent="0.25">
      <c r="A38">
        <v>20141021</v>
      </c>
      <c r="B38">
        <v>14</v>
      </c>
      <c r="C38" s="1">
        <v>31.77</v>
      </c>
      <c r="D38" s="1">
        <v>29.54</v>
      </c>
      <c r="E38" s="1">
        <f t="shared" si="9"/>
        <v>2.2300000000000004</v>
      </c>
      <c r="F38" s="1" t="str">
        <f t="shared" si="2"/>
        <v/>
      </c>
      <c r="G38" s="1" t="str">
        <f t="shared" si="3"/>
        <v/>
      </c>
      <c r="I38" s="1">
        <f t="shared" si="4"/>
        <v>29.544163225541535</v>
      </c>
      <c r="J38" s="1">
        <f t="shared" si="5"/>
        <v>-4.1632255415358088E-3</v>
      </c>
      <c r="L38" s="5" t="str">
        <f t="shared" si="8"/>
        <v>Y</v>
      </c>
      <c r="M38" s="5" t="str">
        <f t="shared" si="6"/>
        <v>Y</v>
      </c>
      <c r="N38" s="5" t="str">
        <f t="shared" si="7"/>
        <v/>
      </c>
    </row>
    <row r="39" spans="1:25" x14ac:dyDescent="0.25">
      <c r="A39">
        <v>20141021</v>
      </c>
      <c r="B39">
        <v>14</v>
      </c>
      <c r="C39" s="1">
        <v>30.16</v>
      </c>
      <c r="D39" s="1">
        <v>27.61</v>
      </c>
      <c r="E39" s="1">
        <f t="shared" si="9"/>
        <v>2.5500000000000007</v>
      </c>
      <c r="F39" s="1" t="str">
        <f t="shared" si="2"/>
        <v/>
      </c>
      <c r="G39" s="1" t="str">
        <f t="shared" si="3"/>
        <v/>
      </c>
      <c r="I39" s="1">
        <f t="shared" si="4"/>
        <v>28.063211072697044</v>
      </c>
      <c r="J39" s="1">
        <f t="shared" si="5"/>
        <v>-0.45321107269704441</v>
      </c>
      <c r="L39" s="5" t="str">
        <f t="shared" si="8"/>
        <v>Y</v>
      </c>
      <c r="M39" s="5" t="str">
        <f t="shared" si="6"/>
        <v>Y</v>
      </c>
      <c r="N39" s="5" t="str">
        <f t="shared" si="7"/>
        <v/>
      </c>
    </row>
    <row r="40" spans="1:25" x14ac:dyDescent="0.25">
      <c r="A40">
        <v>20141022</v>
      </c>
      <c r="B40">
        <v>15</v>
      </c>
      <c r="C40" s="1">
        <v>25.27</v>
      </c>
      <c r="D40" s="1">
        <v>24.43</v>
      </c>
      <c r="E40" s="1">
        <f t="shared" si="9"/>
        <v>0.83999999999999986</v>
      </c>
      <c r="F40" s="1" t="str">
        <f t="shared" si="2"/>
        <v/>
      </c>
      <c r="G40" s="1">
        <f t="shared" si="3"/>
        <v>1.7048361492964794</v>
      </c>
      <c r="I40" s="1">
        <f t="shared" si="4"/>
        <v>23.56516385070352</v>
      </c>
      <c r="J40" s="1">
        <f t="shared" si="5"/>
        <v>0.86483614929647956</v>
      </c>
      <c r="L40" s="5" t="str">
        <f t="shared" si="8"/>
        <v/>
      </c>
      <c r="M40" s="5" t="str">
        <f t="shared" si="6"/>
        <v/>
      </c>
      <c r="N40" s="5" t="str">
        <f t="shared" si="7"/>
        <v/>
      </c>
    </row>
    <row r="41" spans="1:25" x14ac:dyDescent="0.25">
      <c r="A41">
        <v>20141022</v>
      </c>
      <c r="B41">
        <v>6</v>
      </c>
      <c r="C41" s="1">
        <v>22.12</v>
      </c>
      <c r="D41" s="1">
        <v>21.97</v>
      </c>
      <c r="E41" s="1">
        <f t="shared" si="9"/>
        <v>0.15000000000000213</v>
      </c>
      <c r="F41" s="1" t="str">
        <f t="shared" si="2"/>
        <v/>
      </c>
      <c r="G41" s="1" t="str">
        <f t="shared" si="3"/>
        <v/>
      </c>
      <c r="I41" s="1">
        <f t="shared" si="4"/>
        <v>20.667648769051251</v>
      </c>
      <c r="J41" s="1">
        <f t="shared" si="5"/>
        <v>1.3023512309487479</v>
      </c>
      <c r="L41" s="5" t="str">
        <f t="shared" si="8"/>
        <v/>
      </c>
      <c r="M41" s="5" t="str">
        <f t="shared" si="6"/>
        <v/>
      </c>
      <c r="N41" s="5" t="str">
        <f t="shared" si="7"/>
        <v/>
      </c>
    </row>
    <row r="42" spans="1:25" x14ac:dyDescent="0.25">
      <c r="A42">
        <v>20141023</v>
      </c>
      <c r="B42">
        <v>19</v>
      </c>
      <c r="C42" s="1">
        <v>30.87</v>
      </c>
      <c r="D42" s="1">
        <v>28.59</v>
      </c>
      <c r="E42" s="1">
        <f t="shared" si="9"/>
        <v>2.2800000000000011</v>
      </c>
      <c r="F42" s="1" t="str">
        <f t="shared" si="2"/>
        <v/>
      </c>
      <c r="G42" s="1" t="str">
        <f t="shared" si="3"/>
        <v/>
      </c>
      <c r="I42" s="1">
        <f t="shared" si="4"/>
        <v>28.71630177364089</v>
      </c>
      <c r="J42" s="1">
        <f t="shared" si="5"/>
        <v>-0.12630177364088979</v>
      </c>
      <c r="L42" s="5" t="str">
        <f t="shared" si="8"/>
        <v>Y</v>
      </c>
      <c r="M42" s="5" t="str">
        <f t="shared" si="6"/>
        <v>Y</v>
      </c>
      <c r="N42" s="5" t="str">
        <f t="shared" si="7"/>
        <v/>
      </c>
    </row>
    <row r="43" spans="1:25" x14ac:dyDescent="0.25">
      <c r="A43">
        <v>20141023</v>
      </c>
      <c r="B43">
        <v>18</v>
      </c>
      <c r="C43" s="1">
        <v>28.96</v>
      </c>
      <c r="D43" s="1">
        <v>27.56</v>
      </c>
      <c r="E43" s="1">
        <f t="shared" si="9"/>
        <v>1.4000000000000021</v>
      </c>
      <c r="F43" s="1" t="str">
        <f t="shared" si="2"/>
        <v/>
      </c>
      <c r="G43" s="1" t="str">
        <f t="shared" si="3"/>
        <v/>
      </c>
      <c r="I43" s="1">
        <f t="shared" si="4"/>
        <v>26.959395803496179</v>
      </c>
      <c r="J43" s="1">
        <f t="shared" si="5"/>
        <v>0.60060419650382002</v>
      </c>
      <c r="L43" s="5" t="str">
        <f t="shared" si="8"/>
        <v>Y</v>
      </c>
      <c r="M43" s="5" t="str">
        <f t="shared" si="6"/>
        <v>Y</v>
      </c>
      <c r="N43" s="5" t="str">
        <f t="shared" si="7"/>
        <v/>
      </c>
    </row>
    <row r="44" spans="1:25" x14ac:dyDescent="0.25">
      <c r="A44">
        <v>20151003</v>
      </c>
      <c r="B44">
        <v>1</v>
      </c>
      <c r="C44" s="1">
        <v>3.67</v>
      </c>
      <c r="D44" s="1">
        <v>3.67</v>
      </c>
      <c r="E44" s="1">
        <f t="shared" si="9"/>
        <v>0</v>
      </c>
      <c r="F44" s="1" t="str">
        <f t="shared" si="2"/>
        <v/>
      </c>
      <c r="G44" s="1" t="str">
        <f t="shared" si="3"/>
        <v/>
      </c>
      <c r="I44" s="1">
        <f t="shared" si="4"/>
        <v>3.69648900508796</v>
      </c>
      <c r="J44" s="1">
        <f t="shared" si="5"/>
        <v>-2.6489005087960038E-2</v>
      </c>
      <c r="L44" s="5" t="str">
        <f t="shared" si="8"/>
        <v/>
      </c>
      <c r="M44" s="5" t="str">
        <f t="shared" si="6"/>
        <v/>
      </c>
      <c r="N44" s="5" t="str">
        <f t="shared" si="7"/>
        <v/>
      </c>
    </row>
    <row r="45" spans="1:25" x14ac:dyDescent="0.25">
      <c r="A45">
        <v>20151004</v>
      </c>
      <c r="B45">
        <v>21</v>
      </c>
      <c r="C45" s="1">
        <v>25.91</v>
      </c>
      <c r="D45" s="1">
        <v>25.62</v>
      </c>
      <c r="E45" s="1">
        <f t="shared" si="9"/>
        <v>0.28999999999999915</v>
      </c>
      <c r="F45" s="1" t="str">
        <f t="shared" si="2"/>
        <v/>
      </c>
      <c r="G45" s="1">
        <f t="shared" si="3"/>
        <v>1.7561346723893507</v>
      </c>
      <c r="I45" s="1">
        <f t="shared" si="4"/>
        <v>24.153865327610649</v>
      </c>
      <c r="J45" s="1">
        <f t="shared" si="5"/>
        <v>1.4661346723893516</v>
      </c>
      <c r="L45" s="5" t="str">
        <f t="shared" si="8"/>
        <v/>
      </c>
      <c r="M45" s="5" t="str">
        <f t="shared" si="6"/>
        <v/>
      </c>
      <c r="N45" s="5" t="str">
        <f t="shared" si="7"/>
        <v/>
      </c>
    </row>
    <row r="46" spans="1:25" x14ac:dyDescent="0.25">
      <c r="A46">
        <v>20151004</v>
      </c>
      <c r="B46">
        <v>10</v>
      </c>
      <c r="C46" s="1">
        <v>24.46</v>
      </c>
      <c r="D46" s="1">
        <v>22.48</v>
      </c>
      <c r="E46" s="1">
        <f t="shared" si="9"/>
        <v>1.9800000000000004</v>
      </c>
      <c r="F46" s="1" t="str">
        <f t="shared" si="2"/>
        <v/>
      </c>
      <c r="G46" s="1" t="str">
        <f t="shared" si="3"/>
        <v/>
      </c>
      <c r="I46" s="1">
        <f t="shared" si="4"/>
        <v>22.820088543992938</v>
      </c>
      <c r="J46" s="1">
        <f t="shared" si="5"/>
        <v>-0.34008854399293753</v>
      </c>
      <c r="L46" s="5" t="str">
        <f t="shared" si="8"/>
        <v/>
      </c>
      <c r="M46" s="5" t="str">
        <f t="shared" si="6"/>
        <v/>
      </c>
      <c r="N46" s="5" t="str">
        <f t="shared" si="7"/>
        <v/>
      </c>
    </row>
    <row r="47" spans="1:25" x14ac:dyDescent="0.25">
      <c r="A47">
        <v>20151005</v>
      </c>
      <c r="B47">
        <v>25</v>
      </c>
      <c r="C47" s="1">
        <v>28.62</v>
      </c>
      <c r="D47" s="1">
        <v>26.35</v>
      </c>
      <c r="E47" s="1">
        <f t="shared" si="9"/>
        <v>2.2699999999999996</v>
      </c>
      <c r="F47" s="1" t="str">
        <f t="shared" si="2"/>
        <v/>
      </c>
      <c r="G47" s="1" t="str">
        <f t="shared" si="3"/>
        <v/>
      </c>
      <c r="I47" s="1">
        <f t="shared" si="4"/>
        <v>26.646648143889266</v>
      </c>
      <c r="J47" s="1">
        <f t="shared" si="5"/>
        <v>-0.2966481438892643</v>
      </c>
      <c r="L47" s="5" t="str">
        <f t="shared" si="8"/>
        <v>Y</v>
      </c>
      <c r="M47" s="5" t="str">
        <f t="shared" si="6"/>
        <v>Y</v>
      </c>
      <c r="N47" s="5" t="str">
        <f t="shared" si="7"/>
        <v/>
      </c>
    </row>
    <row r="48" spans="1:25" x14ac:dyDescent="0.25">
      <c r="A48">
        <v>20151005</v>
      </c>
      <c r="B48">
        <v>24</v>
      </c>
      <c r="C48" s="1">
        <v>27.53</v>
      </c>
      <c r="D48" s="1">
        <v>26.21</v>
      </c>
      <c r="E48" s="1">
        <f t="shared" si="9"/>
        <v>1.3200000000000003</v>
      </c>
      <c r="F48" s="1">
        <f t="shared" si="2"/>
        <v>1.8859840589681838</v>
      </c>
      <c r="G48" s="1" t="str">
        <f t="shared" si="3"/>
        <v/>
      </c>
      <c r="I48" s="1">
        <f t="shared" si="4"/>
        <v>25.644015941031817</v>
      </c>
      <c r="J48" s="1">
        <f t="shared" si="5"/>
        <v>0.56598405896818349</v>
      </c>
      <c r="L48" s="5" t="str">
        <f t="shared" si="8"/>
        <v/>
      </c>
      <c r="M48" s="5" t="str">
        <f t="shared" si="6"/>
        <v>Y</v>
      </c>
      <c r="N48" s="7" t="str">
        <f t="shared" si="7"/>
        <v>Y</v>
      </c>
      <c r="P48" t="s">
        <v>0</v>
      </c>
      <c r="R48" s="1">
        <v>28</v>
      </c>
      <c r="S48" s="1">
        <v>27</v>
      </c>
      <c r="T48" s="1">
        <v>26</v>
      </c>
      <c r="U48" s="1">
        <v>25</v>
      </c>
      <c r="V48" s="1">
        <v>24</v>
      </c>
      <c r="W48" s="1">
        <v>23</v>
      </c>
      <c r="X48" s="1">
        <v>22</v>
      </c>
      <c r="Y48" s="1">
        <v>21</v>
      </c>
    </row>
    <row r="49" spans="1:25" x14ac:dyDescent="0.25">
      <c r="A49">
        <v>20151006</v>
      </c>
      <c r="B49">
        <v>4</v>
      </c>
      <c r="C49" s="1">
        <v>20.95</v>
      </c>
      <c r="D49" s="1">
        <v>20.07</v>
      </c>
      <c r="E49" s="1">
        <f t="shared" si="9"/>
        <v>0.87999999999999901</v>
      </c>
      <c r="F49" s="1" t="str">
        <f t="shared" si="2"/>
        <v/>
      </c>
      <c r="G49" s="1" t="str">
        <f t="shared" si="3"/>
        <v/>
      </c>
      <c r="I49" s="1">
        <f t="shared" si="4"/>
        <v>19.591428881580406</v>
      </c>
      <c r="J49" s="1">
        <f t="shared" si="5"/>
        <v>0.47857111841959465</v>
      </c>
      <c r="L49" s="5" t="str">
        <f t="shared" si="8"/>
        <v/>
      </c>
      <c r="M49" s="5" t="str">
        <f t="shared" si="6"/>
        <v/>
      </c>
      <c r="N49" s="5" t="str">
        <f t="shared" si="7"/>
        <v/>
      </c>
      <c r="P49" t="s">
        <v>13</v>
      </c>
      <c r="R49" s="2">
        <f t="shared" ref="R49:Y49" si="10">FORECAST(R48,$D2:$D117,$C2:$C117)</f>
        <v>26.076343588135487</v>
      </c>
      <c r="S49" s="2">
        <f t="shared" si="10"/>
        <v>25.156497530468101</v>
      </c>
      <c r="T49" s="2">
        <f t="shared" si="10"/>
        <v>24.236651472800713</v>
      </c>
      <c r="U49" s="2">
        <f t="shared" si="10"/>
        <v>23.316805415133324</v>
      </c>
      <c r="V49" s="2">
        <f t="shared" si="10"/>
        <v>22.396959357465938</v>
      </c>
      <c r="W49" s="2">
        <f t="shared" si="10"/>
        <v>21.477113299798553</v>
      </c>
      <c r="X49" s="2">
        <f t="shared" si="10"/>
        <v>20.557267242131164</v>
      </c>
      <c r="Y49" s="2">
        <f t="shared" si="10"/>
        <v>19.637421184463776</v>
      </c>
    </row>
    <row r="50" spans="1:25" x14ac:dyDescent="0.25">
      <c r="A50">
        <v>20151006</v>
      </c>
      <c r="B50">
        <v>24</v>
      </c>
      <c r="C50" s="1">
        <v>24.93</v>
      </c>
      <c r="D50" s="1">
        <v>23.5</v>
      </c>
      <c r="E50" s="1">
        <f t="shared" si="9"/>
        <v>1.4299999999999997</v>
      </c>
      <c r="F50" s="1" t="str">
        <f t="shared" si="2"/>
        <v/>
      </c>
      <c r="G50" s="1" t="str">
        <f t="shared" si="3"/>
        <v/>
      </c>
      <c r="I50" s="1">
        <f t="shared" si="4"/>
        <v>23.252416191096607</v>
      </c>
      <c r="J50" s="1">
        <f t="shared" si="5"/>
        <v>0.24758380890339282</v>
      </c>
      <c r="L50" s="5" t="str">
        <f t="shared" si="8"/>
        <v/>
      </c>
      <c r="M50" s="5" t="str">
        <f t="shared" si="6"/>
        <v/>
      </c>
      <c r="N50" s="5" t="str">
        <f t="shared" si="7"/>
        <v/>
      </c>
    </row>
    <row r="51" spans="1:25" x14ac:dyDescent="0.25">
      <c r="A51">
        <v>20151007</v>
      </c>
      <c r="B51">
        <v>10</v>
      </c>
      <c r="C51" s="1">
        <v>29.81</v>
      </c>
      <c r="D51" s="1">
        <v>26.7</v>
      </c>
      <c r="E51" s="1">
        <f t="shared" si="9"/>
        <v>3.1099999999999994</v>
      </c>
      <c r="F51" s="1" t="str">
        <f t="shared" si="2"/>
        <v/>
      </c>
      <c r="G51" s="1" t="str">
        <f t="shared" si="3"/>
        <v/>
      </c>
      <c r="I51" s="1">
        <f t="shared" si="4"/>
        <v>27.741264952513458</v>
      </c>
      <c r="J51" s="1">
        <f t="shared" si="5"/>
        <v>-1.0412649525134583</v>
      </c>
      <c r="L51" s="5" t="str">
        <f t="shared" si="8"/>
        <v>Y</v>
      </c>
      <c r="M51" s="5" t="str">
        <f t="shared" si="6"/>
        <v>Y</v>
      </c>
      <c r="N51" s="5" t="str">
        <f t="shared" si="7"/>
        <v/>
      </c>
    </row>
    <row r="52" spans="1:25" x14ac:dyDescent="0.25">
      <c r="A52">
        <v>20151007</v>
      </c>
      <c r="B52">
        <v>26</v>
      </c>
      <c r="C52" s="1">
        <v>29.88</v>
      </c>
      <c r="D52" s="1">
        <v>28.97</v>
      </c>
      <c r="E52" s="1">
        <f t="shared" si="9"/>
        <v>0.91000000000000014</v>
      </c>
      <c r="F52" s="1" t="str">
        <f t="shared" si="2"/>
        <v/>
      </c>
      <c r="G52" s="1" t="str">
        <f t="shared" si="3"/>
        <v/>
      </c>
      <c r="I52" s="1">
        <f t="shared" si="4"/>
        <v>27.805654176550174</v>
      </c>
      <c r="J52" s="1">
        <f t="shared" si="5"/>
        <v>1.1643458234498247</v>
      </c>
      <c r="L52" s="5" t="str">
        <f t="shared" si="8"/>
        <v>Y</v>
      </c>
      <c r="M52" s="5" t="str">
        <f t="shared" si="6"/>
        <v>Y</v>
      </c>
      <c r="N52" s="5" t="str">
        <f t="shared" si="7"/>
        <v/>
      </c>
    </row>
    <row r="53" spans="1:25" x14ac:dyDescent="0.25">
      <c r="A53">
        <v>20161008</v>
      </c>
      <c r="B53">
        <v>7</v>
      </c>
      <c r="C53" s="1">
        <v>20.100000000000001</v>
      </c>
      <c r="D53" s="1">
        <v>19.12</v>
      </c>
      <c r="E53" s="1">
        <f t="shared" si="9"/>
        <v>0.98000000000000043</v>
      </c>
      <c r="F53" s="1" t="str">
        <f t="shared" si="2"/>
        <v/>
      </c>
      <c r="G53" s="1" t="str">
        <f t="shared" si="3"/>
        <v/>
      </c>
      <c r="I53" s="1">
        <f t="shared" si="4"/>
        <v>18.80955973256313</v>
      </c>
      <c r="J53" s="1">
        <f t="shared" si="5"/>
        <v>0.3104402674368707</v>
      </c>
      <c r="L53" s="5" t="str">
        <f t="shared" si="8"/>
        <v/>
      </c>
      <c r="M53" s="5" t="str">
        <f t="shared" si="6"/>
        <v/>
      </c>
      <c r="N53" s="5" t="str">
        <f t="shared" si="7"/>
        <v/>
      </c>
    </row>
    <row r="54" spans="1:25" x14ac:dyDescent="0.25">
      <c r="A54">
        <v>20161009</v>
      </c>
      <c r="B54">
        <v>8</v>
      </c>
      <c r="C54" s="1">
        <v>20.34</v>
      </c>
      <c r="D54" s="1">
        <v>17.97</v>
      </c>
      <c r="E54" s="1">
        <f t="shared" si="9"/>
        <v>2.370000000000001</v>
      </c>
      <c r="F54" s="1" t="str">
        <f t="shared" si="2"/>
        <v/>
      </c>
      <c r="G54" s="1" t="str">
        <f t="shared" si="3"/>
        <v/>
      </c>
      <c r="I54" s="1">
        <f t="shared" si="4"/>
        <v>19.030322786403303</v>
      </c>
      <c r="J54" s="1">
        <f t="shared" si="5"/>
        <v>-1.0603227864033045</v>
      </c>
      <c r="L54" s="5" t="str">
        <f t="shared" si="8"/>
        <v/>
      </c>
      <c r="M54" s="5" t="str">
        <f t="shared" si="6"/>
        <v/>
      </c>
      <c r="N54" s="5" t="str">
        <f t="shared" si="7"/>
        <v/>
      </c>
    </row>
    <row r="55" spans="1:25" x14ac:dyDescent="0.25">
      <c r="A55">
        <v>20161009</v>
      </c>
      <c r="B55">
        <v>13</v>
      </c>
      <c r="C55" s="1">
        <v>22</v>
      </c>
      <c r="D55" s="1">
        <v>19.77</v>
      </c>
      <c r="E55" s="1">
        <f t="shared" si="9"/>
        <v>2.2300000000000004</v>
      </c>
      <c r="F55" s="1" t="str">
        <f t="shared" si="2"/>
        <v/>
      </c>
      <c r="G55" s="1" t="str">
        <f t="shared" si="3"/>
        <v/>
      </c>
      <c r="I55" s="1">
        <f t="shared" si="4"/>
        <v>20.557267242131164</v>
      </c>
      <c r="J55" s="1">
        <f t="shared" si="5"/>
        <v>-0.78726724213116483</v>
      </c>
      <c r="L55" s="5" t="str">
        <f t="shared" si="8"/>
        <v/>
      </c>
      <c r="M55" s="5" t="str">
        <f t="shared" si="6"/>
        <v/>
      </c>
      <c r="N55" s="5" t="str">
        <f t="shared" si="7"/>
        <v/>
      </c>
    </row>
    <row r="56" spans="1:25" x14ac:dyDescent="0.25">
      <c r="A56">
        <v>20161010</v>
      </c>
      <c r="B56">
        <v>6</v>
      </c>
      <c r="C56" s="1">
        <v>18.47</v>
      </c>
      <c r="D56" s="1">
        <v>18.04</v>
      </c>
      <c r="E56" s="1">
        <f t="shared" si="9"/>
        <v>0.42999999999999972</v>
      </c>
      <c r="F56" s="1" t="str">
        <f t="shared" si="2"/>
        <v/>
      </c>
      <c r="G56" s="1" t="str">
        <f t="shared" si="3"/>
        <v/>
      </c>
      <c r="I56" s="1">
        <f t="shared" si="4"/>
        <v>17.310210658565286</v>
      </c>
      <c r="J56" s="1">
        <f t="shared" si="5"/>
        <v>0.72978934143471363</v>
      </c>
      <c r="L56" s="5" t="str">
        <f t="shared" si="8"/>
        <v/>
      </c>
      <c r="M56" s="5" t="str">
        <f t="shared" si="6"/>
        <v/>
      </c>
      <c r="N56" s="5" t="str">
        <f t="shared" si="7"/>
        <v/>
      </c>
    </row>
    <row r="57" spans="1:25" x14ac:dyDescent="0.25">
      <c r="A57">
        <v>20161011</v>
      </c>
      <c r="B57">
        <v>16</v>
      </c>
      <c r="C57" s="1">
        <v>25.23</v>
      </c>
      <c r="D57" s="1">
        <v>22.82</v>
      </c>
      <c r="E57" s="1">
        <f t="shared" si="9"/>
        <v>2.41</v>
      </c>
      <c r="F57" s="1" t="str">
        <f t="shared" si="2"/>
        <v/>
      </c>
      <c r="G57" s="1">
        <f t="shared" si="3"/>
        <v>1.701629991603177</v>
      </c>
      <c r="I57" s="1">
        <f t="shared" si="4"/>
        <v>23.528370008396823</v>
      </c>
      <c r="J57" s="1">
        <f t="shared" si="5"/>
        <v>-0.70837000839682318</v>
      </c>
      <c r="L57" s="5" t="str">
        <f t="shared" si="8"/>
        <v/>
      </c>
      <c r="M57" s="5" t="str">
        <f t="shared" si="6"/>
        <v/>
      </c>
      <c r="N57" s="5" t="str">
        <f t="shared" si="7"/>
        <v/>
      </c>
    </row>
    <row r="58" spans="1:25" x14ac:dyDescent="0.25">
      <c r="A58">
        <v>20161011</v>
      </c>
      <c r="B58">
        <v>13</v>
      </c>
      <c r="C58" s="1">
        <v>25.59</v>
      </c>
      <c r="D58" s="1">
        <v>23.5</v>
      </c>
      <c r="E58" s="1">
        <f t="shared" si="9"/>
        <v>2.09</v>
      </c>
      <c r="F58" s="1" t="str">
        <f t="shared" si="2"/>
        <v/>
      </c>
      <c r="G58" s="1">
        <f t="shared" si="3"/>
        <v>1.7304854108429168</v>
      </c>
      <c r="I58" s="1">
        <f t="shared" si="4"/>
        <v>23.859514589157083</v>
      </c>
      <c r="J58" s="1">
        <f t="shared" si="5"/>
        <v>-0.35951458915708301</v>
      </c>
      <c r="L58" s="5" t="str">
        <f t="shared" si="8"/>
        <v/>
      </c>
      <c r="M58" s="5" t="str">
        <f t="shared" si="6"/>
        <v/>
      </c>
      <c r="N58" s="5" t="str">
        <f t="shared" si="7"/>
        <v/>
      </c>
    </row>
    <row r="59" spans="1:25" x14ac:dyDescent="0.25">
      <c r="A59">
        <v>20161012</v>
      </c>
      <c r="B59">
        <v>23</v>
      </c>
      <c r="C59" s="1">
        <v>27.78</v>
      </c>
      <c r="D59" s="1">
        <v>25.58</v>
      </c>
      <c r="E59" s="1">
        <f t="shared" si="9"/>
        <v>2.2000000000000028</v>
      </c>
      <c r="F59" s="1">
        <f t="shared" si="2"/>
        <v>1.9060225445513375</v>
      </c>
      <c r="G59" s="1" t="str">
        <f t="shared" si="3"/>
        <v/>
      </c>
      <c r="I59" s="1">
        <f t="shared" si="4"/>
        <v>25.873977455448664</v>
      </c>
      <c r="J59" s="1">
        <f t="shared" si="5"/>
        <v>-0.29397745544866538</v>
      </c>
      <c r="L59" s="5" t="str">
        <f t="shared" si="8"/>
        <v/>
      </c>
      <c r="M59" s="5" t="str">
        <f t="shared" si="6"/>
        <v/>
      </c>
      <c r="N59" s="5" t="str">
        <f t="shared" si="7"/>
        <v/>
      </c>
    </row>
    <row r="60" spans="1:25" x14ac:dyDescent="0.25">
      <c r="A60">
        <v>20161012</v>
      </c>
      <c r="B60">
        <v>23</v>
      </c>
      <c r="C60" s="1">
        <v>26.87</v>
      </c>
      <c r="D60" s="1">
        <v>24.41</v>
      </c>
      <c r="E60" s="1">
        <f t="shared" si="9"/>
        <v>2.4600000000000009</v>
      </c>
      <c r="F60" s="1" t="str">
        <f t="shared" si="2"/>
        <v/>
      </c>
      <c r="G60" s="1" t="str">
        <f t="shared" si="3"/>
        <v/>
      </c>
      <c r="I60" s="1">
        <f t="shared" si="4"/>
        <v>25.036917542971342</v>
      </c>
      <c r="J60" s="1">
        <f t="shared" si="5"/>
        <v>-0.62691754297134139</v>
      </c>
      <c r="L60" s="5" t="str">
        <f t="shared" si="8"/>
        <v/>
      </c>
      <c r="M60" s="5" t="str">
        <f t="shared" si="6"/>
        <v/>
      </c>
      <c r="N60" s="5" t="str">
        <f t="shared" si="7"/>
        <v/>
      </c>
    </row>
    <row r="61" spans="1:25" x14ac:dyDescent="0.25">
      <c r="A61">
        <v>20161013</v>
      </c>
      <c r="B61">
        <v>12</v>
      </c>
      <c r="C61" s="1">
        <v>27.2</v>
      </c>
      <c r="D61" s="1">
        <v>23.88</v>
      </c>
      <c r="E61" s="1">
        <f t="shared" si="9"/>
        <v>3.3200000000000003</v>
      </c>
      <c r="F61" s="1">
        <f t="shared" si="2"/>
        <v>1.8595332579984216</v>
      </c>
      <c r="G61" s="1" t="str">
        <f t="shared" si="3"/>
        <v/>
      </c>
      <c r="I61" s="1">
        <f t="shared" si="4"/>
        <v>25.340466742001578</v>
      </c>
      <c r="J61" s="1">
        <f t="shared" si="5"/>
        <v>-1.4604667420015787</v>
      </c>
      <c r="L61" s="5" t="str">
        <f t="shared" si="8"/>
        <v/>
      </c>
      <c r="M61" s="5" t="str">
        <f t="shared" si="6"/>
        <v/>
      </c>
      <c r="N61" s="5" t="str">
        <f t="shared" si="7"/>
        <v/>
      </c>
    </row>
    <row r="62" spans="1:25" x14ac:dyDescent="0.25">
      <c r="A62">
        <v>20161013</v>
      </c>
      <c r="B62">
        <v>24</v>
      </c>
      <c r="C62" s="1">
        <v>28.49</v>
      </c>
      <c r="D62" s="1">
        <v>26.7</v>
      </c>
      <c r="E62" s="1">
        <f t="shared" si="9"/>
        <v>1.7899999999999991</v>
      </c>
      <c r="F62" s="1" t="str">
        <f t="shared" si="2"/>
        <v/>
      </c>
      <c r="G62" s="1" t="str">
        <f t="shared" si="3"/>
        <v/>
      </c>
      <c r="I62" s="1">
        <f t="shared" si="4"/>
        <v>26.527068156392506</v>
      </c>
      <c r="J62" s="1">
        <f t="shared" si="5"/>
        <v>0.17293184360749336</v>
      </c>
      <c r="L62" s="5" t="str">
        <f t="shared" si="8"/>
        <v>Y</v>
      </c>
      <c r="M62" s="5" t="str">
        <f t="shared" si="6"/>
        <v>Y</v>
      </c>
      <c r="N62" s="5" t="str">
        <f t="shared" si="7"/>
        <v/>
      </c>
    </row>
    <row r="63" spans="1:25" x14ac:dyDescent="0.25">
      <c r="A63">
        <v>20161014</v>
      </c>
      <c r="B63">
        <v>9</v>
      </c>
      <c r="C63" s="1">
        <v>25.16</v>
      </c>
      <c r="D63" s="1">
        <v>24.01</v>
      </c>
      <c r="E63" s="1">
        <f t="shared" si="9"/>
        <v>1.1499999999999986</v>
      </c>
      <c r="F63" s="1" t="str">
        <f t="shared" si="2"/>
        <v/>
      </c>
      <c r="G63" s="1">
        <f t="shared" si="3"/>
        <v>1.6960192156398932</v>
      </c>
      <c r="I63" s="1">
        <f t="shared" si="4"/>
        <v>23.463980784360107</v>
      </c>
      <c r="J63" s="1">
        <f t="shared" si="5"/>
        <v>0.54601921563989464</v>
      </c>
      <c r="L63" s="5" t="str">
        <f t="shared" si="8"/>
        <v/>
      </c>
      <c r="M63" s="5" t="str">
        <f t="shared" si="6"/>
        <v/>
      </c>
      <c r="N63" s="5" t="str">
        <f t="shared" si="7"/>
        <v/>
      </c>
    </row>
    <row r="64" spans="1:25" x14ac:dyDescent="0.25">
      <c r="A64">
        <v>20171015</v>
      </c>
      <c r="B64">
        <v>19</v>
      </c>
      <c r="C64" s="1">
        <v>25.41</v>
      </c>
      <c r="D64" s="1">
        <v>23.35</v>
      </c>
      <c r="E64" s="1">
        <f t="shared" si="9"/>
        <v>2.0599999999999987</v>
      </c>
      <c r="F64" s="1" t="str">
        <f t="shared" si="2"/>
        <v/>
      </c>
      <c r="G64" s="1">
        <f t="shared" si="3"/>
        <v>1.7160577012230469</v>
      </c>
      <c r="I64" s="1">
        <f t="shared" si="4"/>
        <v>23.693942298776953</v>
      </c>
      <c r="J64" s="1">
        <f t="shared" si="5"/>
        <v>-0.34394229877695182</v>
      </c>
      <c r="L64" s="5" t="str">
        <f t="shared" si="8"/>
        <v/>
      </c>
      <c r="M64" s="5" t="str">
        <f t="shared" si="6"/>
        <v/>
      </c>
      <c r="N64" s="5" t="str">
        <f t="shared" si="7"/>
        <v/>
      </c>
    </row>
    <row r="65" spans="1:14" x14ac:dyDescent="0.25">
      <c r="A65">
        <v>20171016</v>
      </c>
      <c r="B65">
        <v>23</v>
      </c>
      <c r="C65" s="1">
        <v>34.25</v>
      </c>
      <c r="D65" s="1">
        <v>33.25</v>
      </c>
      <c r="E65" s="1">
        <f t="shared" si="9"/>
        <v>1</v>
      </c>
      <c r="F65" s="1" t="str">
        <f t="shared" si="2"/>
        <v/>
      </c>
      <c r="G65" s="1" t="str">
        <f t="shared" si="3"/>
        <v/>
      </c>
      <c r="I65" s="1">
        <f t="shared" si="4"/>
        <v>31.825381448556655</v>
      </c>
      <c r="J65" s="1">
        <f t="shared" si="5"/>
        <v>1.4246185514433449</v>
      </c>
      <c r="L65" s="5" t="str">
        <f t="shared" si="8"/>
        <v>Y</v>
      </c>
      <c r="M65" s="5" t="str">
        <f t="shared" si="6"/>
        <v>Y</v>
      </c>
      <c r="N65" s="5" t="str">
        <f t="shared" si="7"/>
        <v/>
      </c>
    </row>
    <row r="66" spans="1:14" x14ac:dyDescent="0.25">
      <c r="A66">
        <v>20171016</v>
      </c>
      <c r="B66">
        <v>21</v>
      </c>
      <c r="C66" s="1">
        <v>33.68</v>
      </c>
      <c r="D66" s="1">
        <v>30.94</v>
      </c>
      <c r="E66" s="1">
        <f t="shared" ref="E66:E97" si="11">C66-D66</f>
        <v>2.7399999999999984</v>
      </c>
      <c r="F66" s="1" t="str">
        <f t="shared" si="2"/>
        <v/>
      </c>
      <c r="G66" s="1" t="str">
        <f t="shared" si="3"/>
        <v/>
      </c>
      <c r="I66" s="1">
        <f t="shared" si="4"/>
        <v>31.301069195686246</v>
      </c>
      <c r="J66" s="1">
        <f t="shared" si="5"/>
        <v>-0.36106919568624463</v>
      </c>
      <c r="L66" s="5" t="str">
        <f t="shared" si="8"/>
        <v>Y</v>
      </c>
      <c r="M66" s="5" t="str">
        <f t="shared" si="6"/>
        <v>Y</v>
      </c>
      <c r="N66" s="5" t="str">
        <f t="shared" si="7"/>
        <v/>
      </c>
    </row>
    <row r="67" spans="1:14" x14ac:dyDescent="0.25">
      <c r="A67">
        <v>20171018</v>
      </c>
      <c r="B67">
        <v>7</v>
      </c>
      <c r="C67" s="1">
        <v>20.98</v>
      </c>
      <c r="D67" s="1">
        <v>19.38</v>
      </c>
      <c r="E67" s="1">
        <f t="shared" si="11"/>
        <v>1.6000000000000014</v>
      </c>
      <c r="F67" s="1" t="str">
        <f t="shared" ref="F67:F117" si="12">IF($C67&lt;28,IF($C67&gt;27,C67-I67,""),"")</f>
        <v/>
      </c>
      <c r="G67" s="1" t="str">
        <f t="shared" ref="G67:G117" si="13">IF($C67&lt;26,IF($C67&gt;25,C67-I67,""),"")</f>
        <v/>
      </c>
      <c r="I67" s="1">
        <f t="shared" ref="I67:I117" si="14">FORECAST(C67,$D$2:$D$117,$C$2:$C$117)</f>
        <v>19.619024263310429</v>
      </c>
      <c r="J67" s="1">
        <f t="shared" ref="J67:J117" si="15">D67-I67</f>
        <v>-0.23902426331043003</v>
      </c>
      <c r="L67" s="5" t="str">
        <f t="shared" si="8"/>
        <v/>
      </c>
      <c r="M67" s="5" t="str">
        <f t="shared" ref="M67:M117" si="16">IF(D67&gt;=26,"Y","")</f>
        <v/>
      </c>
      <c r="N67" s="5" t="str">
        <f t="shared" ref="N67:N117" si="17">IF(L67&lt;&gt;M67,"Y","")</f>
        <v/>
      </c>
    </row>
    <row r="68" spans="1:14" x14ac:dyDescent="0.25">
      <c r="A68">
        <v>20171019</v>
      </c>
      <c r="B68">
        <v>17</v>
      </c>
      <c r="C68" s="1">
        <v>28.66</v>
      </c>
      <c r="D68" s="1">
        <v>26.73</v>
      </c>
      <c r="E68" s="1">
        <f t="shared" si="11"/>
        <v>1.9299999999999997</v>
      </c>
      <c r="F68" s="1" t="str">
        <f t="shared" si="12"/>
        <v/>
      </c>
      <c r="G68" s="1" t="str">
        <f t="shared" si="13"/>
        <v/>
      </c>
      <c r="I68" s="1">
        <f t="shared" si="14"/>
        <v>26.683441986195962</v>
      </c>
      <c r="J68" s="1">
        <f t="shared" si="15"/>
        <v>4.6558013804038012E-2</v>
      </c>
      <c r="L68" s="5" t="str">
        <f t="shared" si="8"/>
        <v>Y</v>
      </c>
      <c r="M68" s="5" t="str">
        <f t="shared" si="16"/>
        <v>Y</v>
      </c>
      <c r="N68" s="5" t="str">
        <f t="shared" si="17"/>
        <v/>
      </c>
    </row>
    <row r="69" spans="1:14" x14ac:dyDescent="0.25">
      <c r="A69">
        <v>20171020</v>
      </c>
      <c r="B69">
        <v>2</v>
      </c>
      <c r="C69" s="1">
        <v>21.99</v>
      </c>
      <c r="D69" s="1">
        <v>21.99</v>
      </c>
      <c r="E69" s="1">
        <f t="shared" si="11"/>
        <v>0</v>
      </c>
      <c r="F69" s="1" t="str">
        <f t="shared" si="12"/>
        <v/>
      </c>
      <c r="G69" s="1" t="str">
        <f t="shared" si="13"/>
        <v/>
      </c>
      <c r="I69" s="1">
        <f t="shared" si="14"/>
        <v>20.548068781554488</v>
      </c>
      <c r="J69" s="1">
        <f t="shared" si="15"/>
        <v>1.4419312184455109</v>
      </c>
      <c r="L69" s="5" t="str">
        <f t="shared" si="8"/>
        <v/>
      </c>
      <c r="M69" s="5" t="str">
        <f t="shared" si="16"/>
        <v/>
      </c>
      <c r="N69" s="5" t="str">
        <f t="shared" si="17"/>
        <v/>
      </c>
    </row>
    <row r="70" spans="1:14" x14ac:dyDescent="0.25">
      <c r="A70">
        <v>20171020</v>
      </c>
      <c r="B70">
        <v>15</v>
      </c>
      <c r="C70" s="1">
        <v>34.22</v>
      </c>
      <c r="D70" s="1">
        <v>30.81</v>
      </c>
      <c r="E70" s="1">
        <f t="shared" si="11"/>
        <v>3.41</v>
      </c>
      <c r="F70" s="1" t="str">
        <f t="shared" si="12"/>
        <v/>
      </c>
      <c r="G70" s="1" t="str">
        <f t="shared" si="13"/>
        <v/>
      </c>
      <c r="I70" s="1">
        <f t="shared" si="14"/>
        <v>31.797786066826632</v>
      </c>
      <c r="J70" s="1">
        <f t="shared" si="15"/>
        <v>-0.98778606682663295</v>
      </c>
      <c r="L70" s="5" t="str">
        <f t="shared" ref="L70:L117" si="18">IF(C70&gt;=28,"Y","")</f>
        <v>Y</v>
      </c>
      <c r="M70" s="5" t="str">
        <f t="shared" si="16"/>
        <v>Y</v>
      </c>
      <c r="N70" s="5" t="str">
        <f t="shared" si="17"/>
        <v/>
      </c>
    </row>
    <row r="71" spans="1:14" x14ac:dyDescent="0.25">
      <c r="A71">
        <v>20181013</v>
      </c>
      <c r="B71">
        <v>25</v>
      </c>
      <c r="C71" s="1">
        <v>30.08</v>
      </c>
      <c r="D71" s="1">
        <v>27.87</v>
      </c>
      <c r="E71" s="1">
        <f t="shared" si="11"/>
        <v>2.2099999999999973</v>
      </c>
      <c r="F71" s="1" t="str">
        <f t="shared" si="12"/>
        <v/>
      </c>
      <c r="G71" s="1" t="str">
        <f t="shared" si="13"/>
        <v/>
      </c>
      <c r="I71" s="1">
        <f t="shared" si="14"/>
        <v>27.98962338808365</v>
      </c>
      <c r="J71" s="1">
        <f t="shared" si="15"/>
        <v>-0.11962338808364947</v>
      </c>
      <c r="L71" s="5" t="str">
        <f t="shared" si="18"/>
        <v>Y</v>
      </c>
      <c r="M71" s="5" t="str">
        <f t="shared" si="16"/>
        <v>Y</v>
      </c>
      <c r="N71" s="5" t="str">
        <f t="shared" si="17"/>
        <v/>
      </c>
    </row>
    <row r="72" spans="1:14" x14ac:dyDescent="0.25">
      <c r="A72">
        <v>20181013</v>
      </c>
      <c r="B72">
        <v>25</v>
      </c>
      <c r="C72" s="1">
        <v>29.25</v>
      </c>
      <c r="D72" s="1">
        <v>26.11</v>
      </c>
      <c r="E72" s="1">
        <f t="shared" si="11"/>
        <v>3.1400000000000006</v>
      </c>
      <c r="F72" s="1" t="str">
        <f t="shared" si="12"/>
        <v/>
      </c>
      <c r="G72" s="1" t="str">
        <f t="shared" si="13"/>
        <v/>
      </c>
      <c r="I72" s="1">
        <f t="shared" si="14"/>
        <v>27.226151160219722</v>
      </c>
      <c r="J72" s="1">
        <f t="shared" si="15"/>
        <v>-1.1161511602197223</v>
      </c>
      <c r="L72" s="5" t="str">
        <f t="shared" si="18"/>
        <v>Y</v>
      </c>
      <c r="M72" s="5" t="str">
        <f t="shared" si="16"/>
        <v>Y</v>
      </c>
      <c r="N72" s="5" t="str">
        <f t="shared" si="17"/>
        <v/>
      </c>
    </row>
    <row r="73" spans="1:14" x14ac:dyDescent="0.25">
      <c r="A73">
        <v>20181014</v>
      </c>
      <c r="B73">
        <v>18</v>
      </c>
      <c r="C73" s="1">
        <v>30.25</v>
      </c>
      <c r="D73" s="1">
        <v>28.12</v>
      </c>
      <c r="E73" s="1">
        <f t="shared" si="11"/>
        <v>2.129999999999999</v>
      </c>
      <c r="F73" s="1" t="str">
        <f t="shared" si="12"/>
        <v/>
      </c>
      <c r="G73" s="1" t="str">
        <f t="shared" si="13"/>
        <v/>
      </c>
      <c r="I73" s="1">
        <f t="shared" si="14"/>
        <v>28.145997217887107</v>
      </c>
      <c r="J73" s="1">
        <f t="shared" si="15"/>
        <v>-2.5997217887105961E-2</v>
      </c>
      <c r="L73" s="5" t="str">
        <f t="shared" si="18"/>
        <v>Y</v>
      </c>
      <c r="M73" s="5" t="str">
        <f t="shared" si="16"/>
        <v>Y</v>
      </c>
      <c r="N73" s="5" t="str">
        <f t="shared" si="17"/>
        <v/>
      </c>
    </row>
    <row r="74" spans="1:14" x14ac:dyDescent="0.25">
      <c r="A74">
        <v>20181015</v>
      </c>
      <c r="B74">
        <v>9</v>
      </c>
      <c r="C74" s="1">
        <v>25.58</v>
      </c>
      <c r="D74" s="1">
        <v>24.05</v>
      </c>
      <c r="E74" s="1">
        <f t="shared" si="11"/>
        <v>1.5299999999999976</v>
      </c>
      <c r="F74" s="1" t="str">
        <f t="shared" si="12"/>
        <v/>
      </c>
      <c r="G74" s="1">
        <f t="shared" si="13"/>
        <v>1.7296838714195886</v>
      </c>
      <c r="I74" s="1">
        <f t="shared" si="14"/>
        <v>23.85031612858041</v>
      </c>
      <c r="J74" s="1">
        <f t="shared" si="15"/>
        <v>0.19968387141959099</v>
      </c>
      <c r="L74" s="5" t="str">
        <f t="shared" si="18"/>
        <v/>
      </c>
      <c r="M74" s="5" t="str">
        <f t="shared" si="16"/>
        <v/>
      </c>
      <c r="N74" s="5" t="str">
        <f t="shared" si="17"/>
        <v/>
      </c>
    </row>
    <row r="75" spans="1:14" x14ac:dyDescent="0.25">
      <c r="A75">
        <v>20181015</v>
      </c>
      <c r="B75">
        <v>18</v>
      </c>
      <c r="C75" s="1">
        <v>30.38</v>
      </c>
      <c r="D75" s="1">
        <v>28.83</v>
      </c>
      <c r="E75" s="1">
        <f t="shared" si="11"/>
        <v>1.5500000000000007</v>
      </c>
      <c r="F75" s="1" t="str">
        <f t="shared" si="12"/>
        <v/>
      </c>
      <c r="G75" s="1" t="str">
        <f t="shared" si="13"/>
        <v/>
      </c>
      <c r="I75" s="1">
        <f t="shared" si="14"/>
        <v>28.265577205383867</v>
      </c>
      <c r="J75" s="1">
        <f t="shared" si="15"/>
        <v>0.56442279461613154</v>
      </c>
      <c r="L75" s="5" t="str">
        <f t="shared" si="18"/>
        <v>Y</v>
      </c>
      <c r="M75" s="5" t="str">
        <f t="shared" si="16"/>
        <v>Y</v>
      </c>
      <c r="N75" s="5" t="str">
        <f t="shared" si="17"/>
        <v/>
      </c>
    </row>
    <row r="76" spans="1:14" x14ac:dyDescent="0.25">
      <c r="A76">
        <v>20181016</v>
      </c>
      <c r="B76">
        <v>22</v>
      </c>
      <c r="C76" s="1">
        <v>26.34</v>
      </c>
      <c r="D76" s="1">
        <v>24.17</v>
      </c>
      <c r="E76" s="1">
        <f t="shared" si="11"/>
        <v>2.1699999999999982</v>
      </c>
      <c r="F76" s="1" t="str">
        <f t="shared" si="12"/>
        <v/>
      </c>
      <c r="G76" s="1" t="str">
        <f t="shared" si="13"/>
        <v/>
      </c>
      <c r="I76" s="1">
        <f t="shared" si="14"/>
        <v>24.549399132407626</v>
      </c>
      <c r="J76" s="1">
        <f t="shared" si="15"/>
        <v>-0.3793991324076238</v>
      </c>
      <c r="L76" s="5" t="str">
        <f t="shared" si="18"/>
        <v/>
      </c>
      <c r="M76" s="5" t="str">
        <f t="shared" si="16"/>
        <v/>
      </c>
      <c r="N76" s="5" t="str">
        <f t="shared" si="17"/>
        <v/>
      </c>
    </row>
    <row r="77" spans="1:14" x14ac:dyDescent="0.25">
      <c r="A77">
        <v>20181016</v>
      </c>
      <c r="B77">
        <v>1</v>
      </c>
      <c r="C77" s="1">
        <v>13.06</v>
      </c>
      <c r="D77" s="1">
        <v>13.06</v>
      </c>
      <c r="E77" s="1">
        <f t="shared" si="11"/>
        <v>0</v>
      </c>
      <c r="F77" s="1" t="str">
        <f t="shared" si="12"/>
        <v/>
      </c>
      <c r="G77" s="1" t="str">
        <f t="shared" si="13"/>
        <v/>
      </c>
      <c r="I77" s="1">
        <f t="shared" si="14"/>
        <v>12.333843486584724</v>
      </c>
      <c r="J77" s="1">
        <f t="shared" si="15"/>
        <v>0.72615651341527609</v>
      </c>
      <c r="L77" s="5" t="str">
        <f t="shared" si="18"/>
        <v/>
      </c>
      <c r="M77" s="5" t="str">
        <f t="shared" si="16"/>
        <v/>
      </c>
      <c r="N77" s="5" t="str">
        <f t="shared" si="17"/>
        <v/>
      </c>
    </row>
    <row r="78" spans="1:14" x14ac:dyDescent="0.25">
      <c r="A78">
        <v>20181018</v>
      </c>
      <c r="B78">
        <v>6</v>
      </c>
      <c r="C78" s="1">
        <v>23.68</v>
      </c>
      <c r="D78" s="1">
        <v>22.28</v>
      </c>
      <c r="E78" s="1">
        <f t="shared" si="11"/>
        <v>1.3999999999999986</v>
      </c>
      <c r="F78" s="1" t="str">
        <f t="shared" si="12"/>
        <v/>
      </c>
      <c r="G78" s="1" t="str">
        <f t="shared" si="13"/>
        <v/>
      </c>
      <c r="I78" s="1">
        <f t="shared" si="14"/>
        <v>22.102608619012376</v>
      </c>
      <c r="J78" s="1">
        <f t="shared" si="15"/>
        <v>0.17739138098762552</v>
      </c>
      <c r="L78" s="5" t="str">
        <f t="shared" si="18"/>
        <v/>
      </c>
      <c r="M78" s="5" t="str">
        <f t="shared" si="16"/>
        <v/>
      </c>
      <c r="N78" s="5" t="str">
        <f t="shared" si="17"/>
        <v/>
      </c>
    </row>
    <row r="79" spans="1:14" x14ac:dyDescent="0.25">
      <c r="A79">
        <v>20181018</v>
      </c>
      <c r="B79">
        <v>19</v>
      </c>
      <c r="C79" s="1">
        <v>28.62</v>
      </c>
      <c r="D79" s="1">
        <v>26.1</v>
      </c>
      <c r="E79" s="1">
        <f t="shared" si="11"/>
        <v>2.5199999999999996</v>
      </c>
      <c r="F79" s="1" t="str">
        <f t="shared" si="12"/>
        <v/>
      </c>
      <c r="G79" s="1" t="str">
        <f t="shared" si="13"/>
        <v/>
      </c>
      <c r="I79" s="1">
        <f t="shared" si="14"/>
        <v>26.646648143889266</v>
      </c>
      <c r="J79" s="1">
        <f t="shared" si="15"/>
        <v>-0.5466481438892643</v>
      </c>
      <c r="L79" s="5" t="str">
        <f t="shared" si="18"/>
        <v>Y</v>
      </c>
      <c r="M79" s="5" t="str">
        <f t="shared" si="16"/>
        <v>Y</v>
      </c>
      <c r="N79" s="5" t="str">
        <f t="shared" si="17"/>
        <v/>
      </c>
    </row>
    <row r="80" spans="1:14" x14ac:dyDescent="0.25">
      <c r="A80">
        <v>20191005</v>
      </c>
      <c r="B80">
        <v>3</v>
      </c>
      <c r="C80" s="1">
        <v>19.61</v>
      </c>
      <c r="D80" s="1">
        <v>17.579999999999998</v>
      </c>
      <c r="E80" s="1">
        <f t="shared" si="11"/>
        <v>2.0300000000000011</v>
      </c>
      <c r="F80" s="1" t="str">
        <f t="shared" si="12"/>
        <v/>
      </c>
      <c r="G80" s="1" t="str">
        <f t="shared" si="13"/>
        <v/>
      </c>
      <c r="I80" s="1">
        <f t="shared" si="14"/>
        <v>18.358835164306107</v>
      </c>
      <c r="J80" s="1">
        <f t="shared" si="15"/>
        <v>-0.77883516430610911</v>
      </c>
      <c r="L80" s="5" t="str">
        <f t="shared" si="18"/>
        <v/>
      </c>
      <c r="M80" s="5" t="str">
        <f t="shared" si="16"/>
        <v/>
      </c>
      <c r="N80" s="5" t="str">
        <f t="shared" si="17"/>
        <v/>
      </c>
    </row>
    <row r="81" spans="1:14" x14ac:dyDescent="0.25">
      <c r="A81">
        <v>20191006</v>
      </c>
      <c r="B81">
        <v>18</v>
      </c>
      <c r="C81" s="1">
        <v>31.2</v>
      </c>
      <c r="D81" s="1">
        <v>29.98</v>
      </c>
      <c r="E81" s="1">
        <f t="shared" si="11"/>
        <v>1.2199999999999989</v>
      </c>
      <c r="F81" s="1" t="str">
        <f t="shared" si="12"/>
        <v/>
      </c>
      <c r="G81" s="1" t="str">
        <f t="shared" si="13"/>
        <v/>
      </c>
      <c r="I81" s="1">
        <f t="shared" si="14"/>
        <v>29.019850972671126</v>
      </c>
      <c r="J81" s="1">
        <f t="shared" si="15"/>
        <v>0.96014902732887464</v>
      </c>
      <c r="L81" s="5" t="str">
        <f t="shared" si="18"/>
        <v>Y</v>
      </c>
      <c r="M81" s="5" t="str">
        <f t="shared" si="16"/>
        <v>Y</v>
      </c>
      <c r="N81" s="5" t="str">
        <f t="shared" si="17"/>
        <v/>
      </c>
    </row>
    <row r="82" spans="1:14" x14ac:dyDescent="0.25">
      <c r="A82">
        <v>20191006</v>
      </c>
      <c r="B82">
        <v>19</v>
      </c>
      <c r="C82" s="1">
        <v>30.52</v>
      </c>
      <c r="D82" s="1">
        <v>29</v>
      </c>
      <c r="E82" s="1">
        <f t="shared" si="11"/>
        <v>1.5199999999999996</v>
      </c>
      <c r="F82" s="1" t="str">
        <f t="shared" si="12"/>
        <v/>
      </c>
      <c r="G82" s="1" t="str">
        <f t="shared" si="13"/>
        <v/>
      </c>
      <c r="I82" s="1">
        <f t="shared" si="14"/>
        <v>28.3943556534573</v>
      </c>
      <c r="J82" s="1">
        <f t="shared" si="15"/>
        <v>0.60564434654270016</v>
      </c>
      <c r="L82" s="5" t="str">
        <f t="shared" si="18"/>
        <v>Y</v>
      </c>
      <c r="M82" s="5" t="str">
        <f t="shared" si="16"/>
        <v>Y</v>
      </c>
      <c r="N82" s="5" t="str">
        <f t="shared" si="17"/>
        <v/>
      </c>
    </row>
    <row r="83" spans="1:14" x14ac:dyDescent="0.25">
      <c r="A83">
        <v>20191007</v>
      </c>
      <c r="B83">
        <v>9</v>
      </c>
      <c r="C83" s="1">
        <v>33.99</v>
      </c>
      <c r="D83" s="1">
        <v>31.64</v>
      </c>
      <c r="E83" s="1">
        <f t="shared" si="11"/>
        <v>2.3500000000000014</v>
      </c>
      <c r="F83" s="1" t="str">
        <f t="shared" si="12"/>
        <v/>
      </c>
      <c r="G83" s="1" t="str">
        <f t="shared" si="13"/>
        <v/>
      </c>
      <c r="I83" s="1">
        <f t="shared" si="14"/>
        <v>31.586221473563135</v>
      </c>
      <c r="J83" s="1">
        <f t="shared" si="15"/>
        <v>5.3778526436865093E-2</v>
      </c>
      <c r="L83" s="5" t="str">
        <f t="shared" si="18"/>
        <v>Y</v>
      </c>
      <c r="M83" s="5" t="str">
        <f t="shared" si="16"/>
        <v>Y</v>
      </c>
      <c r="N83" s="5" t="str">
        <f t="shared" si="17"/>
        <v/>
      </c>
    </row>
    <row r="84" spans="1:14" x14ac:dyDescent="0.25">
      <c r="A84">
        <v>20191007</v>
      </c>
      <c r="B84">
        <v>9</v>
      </c>
      <c r="C84" s="1">
        <v>33.549999999999997</v>
      </c>
      <c r="D84" s="1">
        <v>31.82</v>
      </c>
      <c r="E84" s="1">
        <f t="shared" si="11"/>
        <v>1.7299999999999969</v>
      </c>
      <c r="F84" s="1" t="str">
        <f t="shared" si="12"/>
        <v/>
      </c>
      <c r="G84" s="1" t="str">
        <f t="shared" si="13"/>
        <v/>
      </c>
      <c r="I84" s="1">
        <f t="shared" si="14"/>
        <v>31.181489208189483</v>
      </c>
      <c r="J84" s="1">
        <f t="shared" si="15"/>
        <v>0.63851079181051773</v>
      </c>
      <c r="L84" s="5" t="str">
        <f t="shared" si="18"/>
        <v>Y</v>
      </c>
      <c r="M84" s="5" t="str">
        <f t="shared" si="16"/>
        <v>Y</v>
      </c>
      <c r="N84" s="5" t="str">
        <f t="shared" si="17"/>
        <v/>
      </c>
    </row>
    <row r="85" spans="1:14" x14ac:dyDescent="0.25">
      <c r="A85">
        <v>20191008</v>
      </c>
      <c r="B85">
        <v>20</v>
      </c>
      <c r="C85" s="1">
        <v>32.21</v>
      </c>
      <c r="D85" s="1">
        <v>30.18</v>
      </c>
      <c r="E85" s="1">
        <f t="shared" si="11"/>
        <v>2.0300000000000011</v>
      </c>
      <c r="F85" s="1" t="str">
        <f t="shared" si="12"/>
        <v/>
      </c>
      <c r="G85" s="1" t="str">
        <f t="shared" si="13"/>
        <v/>
      </c>
      <c r="I85" s="1">
        <f t="shared" si="14"/>
        <v>29.948895490915188</v>
      </c>
      <c r="J85" s="1">
        <f t="shared" si="15"/>
        <v>0.23110450908481184</v>
      </c>
      <c r="L85" s="5" t="str">
        <f t="shared" si="18"/>
        <v>Y</v>
      </c>
      <c r="M85" s="5" t="str">
        <f t="shared" si="16"/>
        <v>Y</v>
      </c>
      <c r="N85" s="5" t="str">
        <f t="shared" si="17"/>
        <v/>
      </c>
    </row>
    <row r="86" spans="1:14" x14ac:dyDescent="0.25">
      <c r="A86">
        <v>20191008</v>
      </c>
      <c r="B86">
        <v>19</v>
      </c>
      <c r="C86" s="1">
        <v>31.44</v>
      </c>
      <c r="D86" s="1">
        <v>29.46</v>
      </c>
      <c r="E86" s="1">
        <f t="shared" si="11"/>
        <v>1.9800000000000004</v>
      </c>
      <c r="F86" s="1" t="str">
        <f t="shared" si="12"/>
        <v/>
      </c>
      <c r="G86" s="1" t="str">
        <f t="shared" si="13"/>
        <v/>
      </c>
      <c r="I86" s="1">
        <f t="shared" si="14"/>
        <v>29.240614026511299</v>
      </c>
      <c r="J86" s="1">
        <f t="shared" si="15"/>
        <v>0.21938597348870204</v>
      </c>
      <c r="L86" s="5" t="str">
        <f t="shared" si="18"/>
        <v>Y</v>
      </c>
      <c r="M86" s="5" t="str">
        <f t="shared" si="16"/>
        <v>Y</v>
      </c>
      <c r="N86" s="5" t="str">
        <f t="shared" si="17"/>
        <v/>
      </c>
    </row>
    <row r="87" spans="1:14" x14ac:dyDescent="0.25">
      <c r="A87">
        <v>20191009</v>
      </c>
      <c r="B87">
        <v>19</v>
      </c>
      <c r="C87" s="1">
        <v>30.89</v>
      </c>
      <c r="D87" s="1">
        <v>29.25</v>
      </c>
      <c r="E87" s="1">
        <f t="shared" si="11"/>
        <v>1.6400000000000006</v>
      </c>
      <c r="F87" s="1" t="str">
        <f t="shared" si="12"/>
        <v/>
      </c>
      <c r="G87" s="1" t="str">
        <f t="shared" si="13"/>
        <v/>
      </c>
      <c r="I87" s="1">
        <f t="shared" si="14"/>
        <v>28.734698694794236</v>
      </c>
      <c r="J87" s="1">
        <f t="shared" si="15"/>
        <v>0.51530130520576378</v>
      </c>
      <c r="L87" s="5" t="str">
        <f t="shared" si="18"/>
        <v>Y</v>
      </c>
      <c r="M87" s="5" t="str">
        <f t="shared" si="16"/>
        <v>Y</v>
      </c>
      <c r="N87" s="5" t="str">
        <f t="shared" si="17"/>
        <v/>
      </c>
    </row>
    <row r="88" spans="1:14" x14ac:dyDescent="0.25">
      <c r="A88">
        <v>20191009</v>
      </c>
      <c r="B88">
        <v>11</v>
      </c>
      <c r="C88" s="1">
        <v>32.76</v>
      </c>
      <c r="D88" s="1">
        <v>31.74</v>
      </c>
      <c r="E88" s="1">
        <f t="shared" si="11"/>
        <v>1.0199999999999996</v>
      </c>
      <c r="F88" s="1" t="str">
        <f t="shared" si="12"/>
        <v/>
      </c>
      <c r="G88" s="1" t="str">
        <f t="shared" si="13"/>
        <v/>
      </c>
      <c r="I88" s="1">
        <f t="shared" si="14"/>
        <v>30.454810822632247</v>
      </c>
      <c r="J88" s="1">
        <f t="shared" si="15"/>
        <v>1.2851891773677515</v>
      </c>
      <c r="L88" s="5" t="str">
        <f t="shared" si="18"/>
        <v>Y</v>
      </c>
      <c r="M88" s="5" t="str">
        <f t="shared" si="16"/>
        <v>Y</v>
      </c>
      <c r="N88" s="5" t="str">
        <f t="shared" si="17"/>
        <v/>
      </c>
    </row>
    <row r="89" spans="1:14" x14ac:dyDescent="0.25">
      <c r="A89">
        <v>20191010</v>
      </c>
      <c r="B89">
        <v>18</v>
      </c>
      <c r="C89" s="1">
        <v>31.82</v>
      </c>
      <c r="D89" s="1">
        <v>30.5</v>
      </c>
      <c r="E89" s="1">
        <f t="shared" si="11"/>
        <v>1.3200000000000003</v>
      </c>
      <c r="F89" s="1" t="str">
        <f t="shared" si="12"/>
        <v/>
      </c>
      <c r="G89" s="1" t="str">
        <f t="shared" si="13"/>
        <v/>
      </c>
      <c r="I89" s="1">
        <f t="shared" si="14"/>
        <v>29.590155528424905</v>
      </c>
      <c r="J89" s="1">
        <f t="shared" si="15"/>
        <v>0.90984447157509507</v>
      </c>
      <c r="L89" s="5" t="str">
        <f t="shared" si="18"/>
        <v>Y</v>
      </c>
      <c r="M89" s="5" t="str">
        <f t="shared" si="16"/>
        <v>Y</v>
      </c>
      <c r="N89" s="5" t="str">
        <f t="shared" si="17"/>
        <v/>
      </c>
    </row>
    <row r="90" spans="1:14" x14ac:dyDescent="0.25">
      <c r="A90">
        <v>20191010</v>
      </c>
      <c r="B90">
        <v>12</v>
      </c>
      <c r="C90" s="1">
        <v>32.619999999999997</v>
      </c>
      <c r="D90" s="1">
        <v>29.86</v>
      </c>
      <c r="E90" s="1">
        <f t="shared" si="11"/>
        <v>2.759999999999998</v>
      </c>
      <c r="F90" s="1" t="str">
        <f t="shared" si="12"/>
        <v/>
      </c>
      <c r="G90" s="1" t="str">
        <f t="shared" si="13"/>
        <v/>
      </c>
      <c r="I90" s="1">
        <f t="shared" si="14"/>
        <v>30.326032374558814</v>
      </c>
      <c r="J90" s="1">
        <f t="shared" si="15"/>
        <v>-0.46603237455881441</v>
      </c>
      <c r="L90" s="5" t="str">
        <f t="shared" si="18"/>
        <v>Y</v>
      </c>
      <c r="M90" s="5" t="str">
        <f t="shared" si="16"/>
        <v>Y</v>
      </c>
      <c r="N90" s="5" t="str">
        <f t="shared" si="17"/>
        <v/>
      </c>
    </row>
    <row r="91" spans="1:14" x14ac:dyDescent="0.25">
      <c r="A91">
        <v>20191011</v>
      </c>
      <c r="B91">
        <v>16</v>
      </c>
      <c r="C91" s="1">
        <v>36.39</v>
      </c>
      <c r="D91" s="1">
        <v>33.46</v>
      </c>
      <c r="E91" s="1">
        <f t="shared" si="11"/>
        <v>2.9299999999999997</v>
      </c>
      <c r="F91" s="1" t="str">
        <f t="shared" si="12"/>
        <v/>
      </c>
      <c r="G91" s="1" t="str">
        <f t="shared" si="13"/>
        <v/>
      </c>
      <c r="I91" s="1">
        <f t="shared" si="14"/>
        <v>33.793852011964866</v>
      </c>
      <c r="J91" s="1">
        <f t="shared" si="15"/>
        <v>-0.33385201196486491</v>
      </c>
      <c r="L91" s="5" t="str">
        <f t="shared" si="18"/>
        <v>Y</v>
      </c>
      <c r="M91" s="5" t="str">
        <f t="shared" si="16"/>
        <v>Y</v>
      </c>
      <c r="N91" s="5" t="str">
        <f t="shared" si="17"/>
        <v/>
      </c>
    </row>
    <row r="92" spans="1:14" x14ac:dyDescent="0.25">
      <c r="A92">
        <v>20191011</v>
      </c>
      <c r="B92">
        <v>17</v>
      </c>
      <c r="C92" s="1">
        <v>35.47</v>
      </c>
      <c r="D92" s="1">
        <v>32.950000000000003</v>
      </c>
      <c r="E92" s="1">
        <f t="shared" si="11"/>
        <v>2.519999999999996</v>
      </c>
      <c r="F92" s="1" t="str">
        <f t="shared" si="12"/>
        <v/>
      </c>
      <c r="G92" s="1" t="str">
        <f t="shared" si="13"/>
        <v/>
      </c>
      <c r="I92" s="1">
        <f t="shared" si="14"/>
        <v>32.947593638910867</v>
      </c>
      <c r="J92" s="1">
        <f t="shared" si="15"/>
        <v>2.4063610891360554E-3</v>
      </c>
      <c r="L92" s="5" t="str">
        <f t="shared" si="18"/>
        <v>Y</v>
      </c>
      <c r="M92" s="5" t="str">
        <f t="shared" si="16"/>
        <v>Y</v>
      </c>
      <c r="N92" s="5" t="str">
        <f t="shared" si="17"/>
        <v/>
      </c>
    </row>
    <row r="93" spans="1:14" x14ac:dyDescent="0.25">
      <c r="A93">
        <v>20211010</v>
      </c>
      <c r="B93">
        <v>6</v>
      </c>
      <c r="C93" s="1">
        <v>23.81</v>
      </c>
      <c r="D93" s="1">
        <v>21.35</v>
      </c>
      <c r="E93" s="1">
        <f t="shared" si="11"/>
        <v>2.4599999999999973</v>
      </c>
      <c r="F93" s="1" t="str">
        <f t="shared" si="12"/>
        <v/>
      </c>
      <c r="G93" s="1" t="str">
        <f t="shared" si="13"/>
        <v/>
      </c>
      <c r="I93" s="1">
        <f t="shared" si="14"/>
        <v>22.222188606509135</v>
      </c>
      <c r="J93" s="1">
        <f t="shared" si="15"/>
        <v>-0.87218860650913399</v>
      </c>
      <c r="L93" s="5" t="str">
        <f t="shared" si="18"/>
        <v/>
      </c>
      <c r="M93" s="5" t="str">
        <f t="shared" si="16"/>
        <v/>
      </c>
      <c r="N93" s="5" t="str">
        <f t="shared" si="17"/>
        <v/>
      </c>
    </row>
    <row r="94" spans="1:14" x14ac:dyDescent="0.25">
      <c r="A94">
        <v>20211011</v>
      </c>
      <c r="B94">
        <v>3</v>
      </c>
      <c r="C94" s="1">
        <v>21.88</v>
      </c>
      <c r="D94" s="1">
        <v>20.170000000000002</v>
      </c>
      <c r="E94" s="1">
        <f t="shared" si="11"/>
        <v>1.7099999999999973</v>
      </c>
      <c r="F94" s="1" t="str">
        <f t="shared" si="12"/>
        <v/>
      </c>
      <c r="G94" s="1" t="str">
        <f t="shared" si="13"/>
        <v/>
      </c>
      <c r="I94" s="1">
        <f t="shared" si="14"/>
        <v>20.446885715211078</v>
      </c>
      <c r="J94" s="1">
        <f t="shared" si="15"/>
        <v>-0.27688571521107619</v>
      </c>
      <c r="L94" s="5" t="str">
        <f t="shared" si="18"/>
        <v/>
      </c>
      <c r="M94" s="5" t="str">
        <f t="shared" si="16"/>
        <v/>
      </c>
      <c r="N94" s="5" t="str">
        <f t="shared" si="17"/>
        <v/>
      </c>
    </row>
    <row r="95" spans="1:14" x14ac:dyDescent="0.25">
      <c r="A95">
        <v>20211012</v>
      </c>
      <c r="B95">
        <v>8</v>
      </c>
      <c r="C95" s="1">
        <v>23.62</v>
      </c>
      <c r="D95" s="1">
        <v>19.87</v>
      </c>
      <c r="E95" s="1">
        <f t="shared" si="11"/>
        <v>3.75</v>
      </c>
      <c r="F95" s="1" t="str">
        <f t="shared" si="12"/>
        <v/>
      </c>
      <c r="G95" s="1" t="str">
        <f t="shared" si="13"/>
        <v/>
      </c>
      <c r="I95" s="1">
        <f t="shared" si="14"/>
        <v>22.047417855552332</v>
      </c>
      <c r="J95" s="1">
        <f t="shared" si="15"/>
        <v>-2.1774178555523314</v>
      </c>
      <c r="L95" s="5" t="str">
        <f t="shared" si="18"/>
        <v/>
      </c>
      <c r="M95" s="5" t="str">
        <f t="shared" si="16"/>
        <v/>
      </c>
      <c r="N95" s="5" t="str">
        <f t="shared" si="17"/>
        <v/>
      </c>
    </row>
    <row r="96" spans="1:14" x14ac:dyDescent="0.25">
      <c r="A96">
        <v>20211012</v>
      </c>
      <c r="B96">
        <v>3</v>
      </c>
      <c r="C96" s="1">
        <v>20.77</v>
      </c>
      <c r="D96" s="1">
        <v>18.77</v>
      </c>
      <c r="E96" s="1">
        <f t="shared" si="11"/>
        <v>2</v>
      </c>
      <c r="F96" s="1" t="str">
        <f t="shared" si="12"/>
        <v/>
      </c>
      <c r="G96" s="1" t="str">
        <f t="shared" si="13"/>
        <v/>
      </c>
      <c r="I96" s="1">
        <f t="shared" si="14"/>
        <v>19.425856591200279</v>
      </c>
      <c r="J96" s="1">
        <f t="shared" si="15"/>
        <v>-0.65585659120027984</v>
      </c>
      <c r="L96" s="5" t="str">
        <f t="shared" si="18"/>
        <v/>
      </c>
      <c r="M96" s="5" t="str">
        <f t="shared" si="16"/>
        <v/>
      </c>
      <c r="N96" s="5" t="str">
        <f t="shared" si="17"/>
        <v/>
      </c>
    </row>
    <row r="97" spans="1:14" x14ac:dyDescent="0.25">
      <c r="A97">
        <v>20211014</v>
      </c>
      <c r="B97">
        <v>9</v>
      </c>
      <c r="C97" s="1">
        <v>22.82</v>
      </c>
      <c r="D97" s="1">
        <v>18.25</v>
      </c>
      <c r="E97" s="1">
        <f t="shared" si="11"/>
        <v>4.57</v>
      </c>
      <c r="F97" s="1" t="str">
        <f t="shared" si="12"/>
        <v/>
      </c>
      <c r="G97" s="1" t="str">
        <f t="shared" si="13"/>
        <v/>
      </c>
      <c r="I97" s="1">
        <f t="shared" si="14"/>
        <v>21.311541009418423</v>
      </c>
      <c r="J97" s="1">
        <f t="shared" si="15"/>
        <v>-3.0615410094184234</v>
      </c>
      <c r="L97" s="5" t="str">
        <f t="shared" si="18"/>
        <v/>
      </c>
      <c r="M97" s="5" t="str">
        <f t="shared" si="16"/>
        <v/>
      </c>
      <c r="N97" s="5" t="str">
        <f t="shared" si="17"/>
        <v/>
      </c>
    </row>
    <row r="98" spans="1:14" x14ac:dyDescent="0.25">
      <c r="A98">
        <v>20221015</v>
      </c>
      <c r="B98">
        <v>31</v>
      </c>
      <c r="C98" s="1">
        <v>30.22</v>
      </c>
      <c r="D98" s="1">
        <v>26.94</v>
      </c>
      <c r="E98" s="1">
        <f t="shared" ref="E98:E108" si="19">C98-D98</f>
        <v>3.2799999999999976</v>
      </c>
      <c r="F98" s="1" t="str">
        <f t="shared" si="12"/>
        <v/>
      </c>
      <c r="G98" s="1" t="str">
        <f t="shared" si="13"/>
        <v/>
      </c>
      <c r="I98" s="1">
        <f t="shared" si="14"/>
        <v>28.118401836157084</v>
      </c>
      <c r="J98" s="1">
        <f t="shared" si="15"/>
        <v>-1.1784018361570823</v>
      </c>
      <c r="L98" s="5" t="str">
        <f t="shared" si="18"/>
        <v>Y</v>
      </c>
      <c r="M98" s="5" t="str">
        <f t="shared" si="16"/>
        <v>Y</v>
      </c>
      <c r="N98" s="5" t="str">
        <f t="shared" si="17"/>
        <v/>
      </c>
    </row>
    <row r="99" spans="1:14" x14ac:dyDescent="0.25">
      <c r="A99">
        <v>20221015</v>
      </c>
      <c r="B99">
        <v>34</v>
      </c>
      <c r="C99" s="1">
        <v>31.98</v>
      </c>
      <c r="D99" s="1">
        <v>29.89</v>
      </c>
      <c r="E99" s="1">
        <f t="shared" si="19"/>
        <v>2.09</v>
      </c>
      <c r="F99" s="1" t="str">
        <f t="shared" si="12"/>
        <v/>
      </c>
      <c r="G99" s="1" t="str">
        <f t="shared" si="13"/>
        <v/>
      </c>
      <c r="I99" s="1">
        <f t="shared" si="14"/>
        <v>29.737330897651688</v>
      </c>
      <c r="J99" s="1">
        <f t="shared" si="15"/>
        <v>0.15266910234831244</v>
      </c>
      <c r="L99" s="5" t="str">
        <f t="shared" si="18"/>
        <v>Y</v>
      </c>
      <c r="M99" s="5" t="str">
        <f t="shared" si="16"/>
        <v>Y</v>
      </c>
      <c r="N99" s="5" t="str">
        <f t="shared" si="17"/>
        <v/>
      </c>
    </row>
    <row r="100" spans="1:14" x14ac:dyDescent="0.25">
      <c r="A100">
        <v>20221016</v>
      </c>
      <c r="B100">
        <v>11</v>
      </c>
      <c r="C100" s="1">
        <v>26.84</v>
      </c>
      <c r="D100" s="1">
        <v>24.91</v>
      </c>
      <c r="E100" s="1">
        <f t="shared" si="19"/>
        <v>1.9299999999999997</v>
      </c>
      <c r="F100" s="1" t="str">
        <f t="shared" si="12"/>
        <v/>
      </c>
      <c r="G100" s="1" t="str">
        <f t="shared" si="13"/>
        <v/>
      </c>
      <c r="I100" s="1">
        <f t="shared" si="14"/>
        <v>25.009322161241318</v>
      </c>
      <c r="J100" s="1">
        <f t="shared" si="15"/>
        <v>-9.9322161241317986E-2</v>
      </c>
      <c r="L100" s="5" t="str">
        <f t="shared" si="18"/>
        <v/>
      </c>
      <c r="M100" s="5" t="str">
        <f t="shared" si="16"/>
        <v/>
      </c>
      <c r="N100" s="5" t="str">
        <f t="shared" si="17"/>
        <v/>
      </c>
    </row>
    <row r="101" spans="1:14" x14ac:dyDescent="0.25">
      <c r="A101">
        <v>20221017</v>
      </c>
      <c r="B101">
        <v>21</v>
      </c>
      <c r="C101" s="1">
        <v>25.77</v>
      </c>
      <c r="D101" s="1">
        <v>24.63</v>
      </c>
      <c r="E101" s="1">
        <f t="shared" si="19"/>
        <v>1.1400000000000006</v>
      </c>
      <c r="F101" s="1" t="str">
        <f t="shared" si="12"/>
        <v/>
      </c>
      <c r="G101" s="1">
        <f t="shared" si="13"/>
        <v>1.7449131204627868</v>
      </c>
      <c r="I101" s="1">
        <f t="shared" si="14"/>
        <v>24.025086879537213</v>
      </c>
      <c r="J101" s="1">
        <f t="shared" si="15"/>
        <v>0.60491312046278622</v>
      </c>
      <c r="L101" s="5" t="str">
        <f t="shared" si="18"/>
        <v/>
      </c>
      <c r="M101" s="5" t="str">
        <f t="shared" si="16"/>
        <v/>
      </c>
      <c r="N101" s="5" t="str">
        <f t="shared" si="17"/>
        <v/>
      </c>
    </row>
    <row r="102" spans="1:14" x14ac:dyDescent="0.25">
      <c r="A102">
        <v>20221018</v>
      </c>
      <c r="B102">
        <v>5</v>
      </c>
      <c r="C102" s="1">
        <v>23.17</v>
      </c>
      <c r="D102" s="1">
        <v>22.76</v>
      </c>
      <c r="E102" s="1">
        <f t="shared" si="19"/>
        <v>0.41000000000000014</v>
      </c>
      <c r="F102" s="1" t="str">
        <f t="shared" si="12"/>
        <v/>
      </c>
      <c r="G102" s="1" t="str">
        <f t="shared" si="13"/>
        <v/>
      </c>
      <c r="I102" s="1">
        <f t="shared" si="14"/>
        <v>21.63348712960201</v>
      </c>
      <c r="J102" s="1">
        <f t="shared" si="15"/>
        <v>1.1265128703979919</v>
      </c>
      <c r="L102" s="5" t="str">
        <f t="shared" si="18"/>
        <v/>
      </c>
      <c r="M102" s="5" t="str">
        <f t="shared" si="16"/>
        <v/>
      </c>
      <c r="N102" s="5" t="str">
        <f t="shared" si="17"/>
        <v/>
      </c>
    </row>
    <row r="103" spans="1:14" x14ac:dyDescent="0.25">
      <c r="A103">
        <v>20221018</v>
      </c>
      <c r="B103">
        <v>22</v>
      </c>
      <c r="C103" s="1">
        <v>27.73</v>
      </c>
      <c r="D103" s="1">
        <v>26.1</v>
      </c>
      <c r="E103" s="1">
        <f t="shared" si="19"/>
        <v>1.629999999999999</v>
      </c>
      <c r="F103" s="1">
        <f t="shared" si="12"/>
        <v>1.9020148474347067</v>
      </c>
      <c r="G103" s="1" t="str">
        <f t="shared" si="13"/>
        <v/>
      </c>
      <c r="I103" s="1">
        <f t="shared" si="14"/>
        <v>25.827985152565294</v>
      </c>
      <c r="J103" s="1">
        <f t="shared" si="15"/>
        <v>0.27201484743470772</v>
      </c>
      <c r="L103" s="5" t="str">
        <f t="shared" si="18"/>
        <v/>
      </c>
      <c r="M103" s="5" t="str">
        <f t="shared" si="16"/>
        <v>Y</v>
      </c>
      <c r="N103" s="7" t="str">
        <f t="shared" si="17"/>
        <v>Y</v>
      </c>
    </row>
    <row r="104" spans="1:14" x14ac:dyDescent="0.25">
      <c r="A104">
        <v>20221019</v>
      </c>
      <c r="B104">
        <v>11</v>
      </c>
      <c r="C104" s="1">
        <v>30.55</v>
      </c>
      <c r="D104" s="1">
        <v>24.05</v>
      </c>
      <c r="E104" s="1">
        <f t="shared" si="19"/>
        <v>6.5</v>
      </c>
      <c r="F104" s="1" t="str">
        <f t="shared" si="12"/>
        <v/>
      </c>
      <c r="G104" s="1" t="str">
        <f t="shared" si="13"/>
        <v/>
      </c>
      <c r="I104" s="1">
        <f t="shared" si="14"/>
        <v>28.421951035187323</v>
      </c>
      <c r="J104" s="1">
        <f t="shared" si="15"/>
        <v>-4.3719510351873225</v>
      </c>
      <c r="L104" s="5" t="str">
        <f t="shared" si="18"/>
        <v>Y</v>
      </c>
      <c r="M104" s="5" t="str">
        <f t="shared" si="16"/>
        <v/>
      </c>
      <c r="N104" s="8" t="str">
        <f t="shared" si="17"/>
        <v>Y</v>
      </c>
    </row>
    <row r="105" spans="1:14" x14ac:dyDescent="0.25">
      <c r="A105">
        <v>20221019</v>
      </c>
      <c r="B105">
        <v>12</v>
      </c>
      <c r="C105" s="1">
        <v>29.85</v>
      </c>
      <c r="D105" s="1">
        <v>26.64</v>
      </c>
      <c r="E105" s="1">
        <f t="shared" si="19"/>
        <v>3.2100000000000009</v>
      </c>
      <c r="F105" s="1" t="str">
        <f t="shared" si="12"/>
        <v/>
      </c>
      <c r="G105" s="1" t="str">
        <f t="shared" si="13"/>
        <v/>
      </c>
      <c r="I105" s="1">
        <f t="shared" si="14"/>
        <v>27.778058794820154</v>
      </c>
      <c r="J105" s="1">
        <f t="shared" si="15"/>
        <v>-1.1380587948201537</v>
      </c>
      <c r="L105" s="5" t="str">
        <f t="shared" si="18"/>
        <v>Y</v>
      </c>
      <c r="M105" s="5" t="str">
        <f t="shared" si="16"/>
        <v>Y</v>
      </c>
      <c r="N105" s="5" t="str">
        <f t="shared" si="17"/>
        <v/>
      </c>
    </row>
    <row r="106" spans="1:14" x14ac:dyDescent="0.25">
      <c r="A106">
        <v>20221021</v>
      </c>
      <c r="B106">
        <v>8</v>
      </c>
      <c r="C106" s="1">
        <v>31.19</v>
      </c>
      <c r="D106" s="1">
        <v>27.46</v>
      </c>
      <c r="E106" s="1">
        <f t="shared" si="19"/>
        <v>3.7300000000000004</v>
      </c>
      <c r="F106" s="1" t="str">
        <f t="shared" si="12"/>
        <v/>
      </c>
      <c r="G106" s="1" t="str">
        <f t="shared" si="13"/>
        <v/>
      </c>
      <c r="I106" s="1">
        <f t="shared" si="14"/>
        <v>29.010652512094453</v>
      </c>
      <c r="J106" s="1">
        <f t="shared" si="15"/>
        <v>-1.5506525120944517</v>
      </c>
      <c r="L106" s="5" t="str">
        <f t="shared" si="18"/>
        <v>Y</v>
      </c>
      <c r="M106" s="5" t="str">
        <f t="shared" si="16"/>
        <v>Y</v>
      </c>
      <c r="N106" s="5" t="str">
        <f t="shared" si="17"/>
        <v/>
      </c>
    </row>
    <row r="107" spans="1:14" x14ac:dyDescent="0.25">
      <c r="A107">
        <v>20221021</v>
      </c>
      <c r="B107">
        <v>12</v>
      </c>
      <c r="C107" s="1">
        <v>31.9</v>
      </c>
      <c r="D107" s="1">
        <v>28.89</v>
      </c>
      <c r="E107" s="1">
        <f t="shared" si="19"/>
        <v>3.009999999999998</v>
      </c>
      <c r="F107" s="1" t="str">
        <f t="shared" si="12"/>
        <v/>
      </c>
      <c r="G107" s="1" t="str">
        <f t="shared" si="13"/>
        <v/>
      </c>
      <c r="I107" s="1">
        <f t="shared" si="14"/>
        <v>29.663743213038295</v>
      </c>
      <c r="J107" s="1">
        <f t="shared" si="15"/>
        <v>-0.77374321303829419</v>
      </c>
      <c r="L107" s="5" t="str">
        <f t="shared" si="18"/>
        <v>Y</v>
      </c>
      <c r="M107" s="5" t="str">
        <f t="shared" si="16"/>
        <v>Y</v>
      </c>
      <c r="N107" s="5" t="str">
        <f t="shared" si="17"/>
        <v/>
      </c>
    </row>
    <row r="108" spans="1:14" x14ac:dyDescent="0.25">
      <c r="A108">
        <v>20231007</v>
      </c>
      <c r="B108">
        <v>17</v>
      </c>
      <c r="C108" s="1">
        <v>22.8</v>
      </c>
      <c r="D108" s="1">
        <v>21.88</v>
      </c>
      <c r="E108" s="1">
        <f t="shared" si="19"/>
        <v>0.92000000000000171</v>
      </c>
      <c r="F108" s="1" t="str">
        <f t="shared" si="12"/>
        <v/>
      </c>
      <c r="G108" s="1" t="str">
        <f t="shared" si="13"/>
        <v/>
      </c>
      <c r="I108" s="1">
        <f t="shared" si="14"/>
        <v>21.293144088265073</v>
      </c>
      <c r="J108" s="1">
        <f t="shared" si="15"/>
        <v>0.58685591173492568</v>
      </c>
      <c r="L108" s="5" t="str">
        <f t="shared" si="18"/>
        <v/>
      </c>
      <c r="M108" s="5" t="str">
        <f t="shared" si="16"/>
        <v/>
      </c>
      <c r="N108" s="5" t="str">
        <f t="shared" si="17"/>
        <v/>
      </c>
    </row>
    <row r="109" spans="1:14" x14ac:dyDescent="0.25">
      <c r="A109">
        <v>20231007</v>
      </c>
      <c r="B109">
        <v>12</v>
      </c>
      <c r="C109" s="1">
        <v>23.22</v>
      </c>
      <c r="D109" s="1">
        <v>22.05</v>
      </c>
      <c r="E109" s="1">
        <f t="shared" ref="E109:E117" si="20">C109-D109</f>
        <v>1.1699999999999982</v>
      </c>
      <c r="F109" s="1" t="str">
        <f t="shared" si="12"/>
        <v/>
      </c>
      <c r="G109" s="1" t="str">
        <f t="shared" si="13"/>
        <v/>
      </c>
      <c r="I109" s="1">
        <f t="shared" si="14"/>
        <v>21.679479432485376</v>
      </c>
      <c r="J109" s="1">
        <f t="shared" si="15"/>
        <v>0.37052056751462459</v>
      </c>
      <c r="L109" s="5" t="str">
        <f t="shared" si="18"/>
        <v/>
      </c>
      <c r="M109" s="5" t="str">
        <f t="shared" si="16"/>
        <v/>
      </c>
      <c r="N109" s="5" t="str">
        <f t="shared" si="17"/>
        <v/>
      </c>
    </row>
    <row r="110" spans="1:14" x14ac:dyDescent="0.25">
      <c r="A110">
        <v>20231010</v>
      </c>
      <c r="B110">
        <v>14</v>
      </c>
      <c r="C110" s="1">
        <v>25.01</v>
      </c>
      <c r="D110" s="1">
        <v>24.15</v>
      </c>
      <c r="E110" s="1">
        <f t="shared" si="20"/>
        <v>0.86000000000000298</v>
      </c>
      <c r="F110" s="1" t="str">
        <f t="shared" si="12"/>
        <v/>
      </c>
      <c r="G110" s="1">
        <f t="shared" si="13"/>
        <v>1.683996124290001</v>
      </c>
      <c r="I110" s="1">
        <f t="shared" si="14"/>
        <v>23.326003875710001</v>
      </c>
      <c r="J110" s="1">
        <f t="shared" si="15"/>
        <v>0.82399612428999802</v>
      </c>
      <c r="L110" s="5" t="str">
        <f t="shared" si="18"/>
        <v/>
      </c>
      <c r="M110" s="5" t="str">
        <f t="shared" si="16"/>
        <v/>
      </c>
      <c r="N110" s="5" t="str">
        <f t="shared" si="17"/>
        <v/>
      </c>
    </row>
    <row r="111" spans="1:14" x14ac:dyDescent="0.25">
      <c r="A111">
        <v>20231010</v>
      </c>
      <c r="B111">
        <v>13</v>
      </c>
      <c r="C111" s="1">
        <v>23.88</v>
      </c>
      <c r="D111" s="1">
        <v>22.61</v>
      </c>
      <c r="E111" s="1">
        <f t="shared" si="20"/>
        <v>1.2699999999999996</v>
      </c>
      <c r="F111" s="1" t="str">
        <f t="shared" si="12"/>
        <v/>
      </c>
      <c r="G111" s="1" t="str">
        <f t="shared" si="13"/>
        <v/>
      </c>
      <c r="I111" s="1">
        <f t="shared" si="14"/>
        <v>22.286577830545852</v>
      </c>
      <c r="J111" s="1">
        <f t="shared" si="15"/>
        <v>0.32342216945414748</v>
      </c>
      <c r="L111" s="5" t="str">
        <f t="shared" si="18"/>
        <v/>
      </c>
      <c r="M111" s="5" t="str">
        <f t="shared" si="16"/>
        <v/>
      </c>
      <c r="N111" s="5" t="str">
        <f t="shared" si="17"/>
        <v/>
      </c>
    </row>
    <row r="112" spans="1:14" x14ac:dyDescent="0.25">
      <c r="A112">
        <v>20231011</v>
      </c>
      <c r="B112">
        <v>22</v>
      </c>
      <c r="C112" s="1">
        <v>26.72</v>
      </c>
      <c r="D112" s="1">
        <v>25.66</v>
      </c>
      <c r="E112" s="1">
        <f t="shared" si="20"/>
        <v>1.0599999999999987</v>
      </c>
      <c r="F112" s="1" t="str">
        <f t="shared" si="12"/>
        <v/>
      </c>
      <c r="G112" s="1" t="str">
        <f t="shared" si="13"/>
        <v/>
      </c>
      <c r="I112" s="1">
        <f t="shared" si="14"/>
        <v>24.898940634321232</v>
      </c>
      <c r="J112" s="1">
        <f t="shared" si="15"/>
        <v>0.76105936567876853</v>
      </c>
      <c r="L112" s="5" t="str">
        <f t="shared" si="18"/>
        <v/>
      </c>
      <c r="M112" s="5" t="str">
        <f t="shared" si="16"/>
        <v/>
      </c>
      <c r="N112" s="5" t="str">
        <f t="shared" si="17"/>
        <v/>
      </c>
    </row>
    <row r="113" spans="1:14" x14ac:dyDescent="0.25">
      <c r="A113">
        <v>20231011</v>
      </c>
      <c r="B113">
        <v>25</v>
      </c>
      <c r="C113" s="1">
        <v>27.6</v>
      </c>
      <c r="D113" s="1">
        <v>26.44</v>
      </c>
      <c r="E113" s="1">
        <f t="shared" si="20"/>
        <v>1.1600000000000001</v>
      </c>
      <c r="F113" s="1">
        <f t="shared" si="12"/>
        <v>1.8915948349314675</v>
      </c>
      <c r="G113" s="1" t="str">
        <f t="shared" si="13"/>
        <v/>
      </c>
      <c r="I113" s="1">
        <f t="shared" si="14"/>
        <v>25.708405165068534</v>
      </c>
      <c r="J113" s="1">
        <f t="shared" si="15"/>
        <v>0.73159483493146737</v>
      </c>
      <c r="L113" s="5" t="str">
        <f t="shared" si="18"/>
        <v/>
      </c>
      <c r="M113" s="5" t="str">
        <f t="shared" si="16"/>
        <v>Y</v>
      </c>
      <c r="N113" s="7" t="str">
        <f t="shared" si="17"/>
        <v>Y</v>
      </c>
    </row>
    <row r="114" spans="1:14" x14ac:dyDescent="0.25">
      <c r="A114">
        <v>20231012</v>
      </c>
      <c r="B114">
        <v>3</v>
      </c>
      <c r="C114" s="1">
        <v>26.69</v>
      </c>
      <c r="D114" s="1">
        <v>24.11</v>
      </c>
      <c r="E114" s="1">
        <f t="shared" si="20"/>
        <v>2.5800000000000018</v>
      </c>
      <c r="F114" s="1" t="str">
        <f t="shared" si="12"/>
        <v/>
      </c>
      <c r="G114" s="1" t="str">
        <f t="shared" si="13"/>
        <v/>
      </c>
      <c r="I114" s="1">
        <f t="shared" si="14"/>
        <v>24.871345252591212</v>
      </c>
      <c r="J114" s="1">
        <f t="shared" si="15"/>
        <v>-0.76134525259121233</v>
      </c>
      <c r="L114" s="5" t="str">
        <f t="shared" si="18"/>
        <v/>
      </c>
      <c r="M114" s="5" t="str">
        <f t="shared" si="16"/>
        <v/>
      </c>
      <c r="N114" s="5" t="str">
        <f t="shared" si="17"/>
        <v/>
      </c>
    </row>
    <row r="115" spans="1:14" x14ac:dyDescent="0.25">
      <c r="A115">
        <v>20231012</v>
      </c>
      <c r="B115">
        <v>14</v>
      </c>
      <c r="C115" s="1">
        <v>29.08</v>
      </c>
      <c r="D115" s="1">
        <v>27.13</v>
      </c>
      <c r="E115" s="1">
        <f t="shared" si="20"/>
        <v>1.9499999999999993</v>
      </c>
      <c r="F115" s="1" t="str">
        <f t="shared" si="12"/>
        <v/>
      </c>
      <c r="G115" s="1" t="str">
        <f t="shared" si="13"/>
        <v/>
      </c>
      <c r="I115" s="1">
        <f t="shared" si="14"/>
        <v>27.069777330416262</v>
      </c>
      <c r="J115" s="1">
        <f t="shared" si="15"/>
        <v>6.0222669583737343E-2</v>
      </c>
      <c r="L115" s="5" t="str">
        <f t="shared" si="18"/>
        <v>Y</v>
      </c>
      <c r="M115" s="5" t="str">
        <f t="shared" si="16"/>
        <v>Y</v>
      </c>
      <c r="N115" s="5" t="str">
        <f t="shared" si="17"/>
        <v/>
      </c>
    </row>
    <row r="116" spans="1:14" x14ac:dyDescent="0.25">
      <c r="A116">
        <v>20231013</v>
      </c>
      <c r="B116">
        <v>28</v>
      </c>
      <c r="C116" s="1">
        <v>31.08</v>
      </c>
      <c r="D116" s="1">
        <v>29.74</v>
      </c>
      <c r="E116" s="1">
        <f t="shared" si="20"/>
        <v>1.3399999999999999</v>
      </c>
      <c r="F116" s="1" t="str">
        <f t="shared" si="12"/>
        <v/>
      </c>
      <c r="G116" s="1" t="str">
        <f t="shared" si="13"/>
        <v/>
      </c>
      <c r="I116" s="1">
        <f t="shared" si="14"/>
        <v>28.909469445751036</v>
      </c>
      <c r="J116" s="1">
        <f t="shared" si="15"/>
        <v>0.83053055424896272</v>
      </c>
      <c r="L116" s="5" t="str">
        <f t="shared" si="18"/>
        <v>Y</v>
      </c>
      <c r="M116" s="5" t="str">
        <f t="shared" si="16"/>
        <v>Y</v>
      </c>
      <c r="N116" s="5" t="str">
        <f t="shared" si="17"/>
        <v/>
      </c>
    </row>
    <row r="117" spans="1:14" x14ac:dyDescent="0.25">
      <c r="A117">
        <v>20231013</v>
      </c>
      <c r="B117">
        <v>28</v>
      </c>
      <c r="C117" s="1">
        <v>32.39</v>
      </c>
      <c r="D117" s="1">
        <v>30.06</v>
      </c>
      <c r="E117" s="1">
        <f t="shared" si="20"/>
        <v>2.3300000000000018</v>
      </c>
      <c r="F117" s="1" t="str">
        <f t="shared" si="12"/>
        <v/>
      </c>
      <c r="G117" s="1" t="str">
        <f t="shared" si="13"/>
        <v/>
      </c>
      <c r="I117" s="1">
        <f t="shared" si="14"/>
        <v>30.114467781295318</v>
      </c>
      <c r="J117" s="1">
        <f t="shared" si="15"/>
        <v>-5.4467781295318929E-2</v>
      </c>
      <c r="L117" s="5" t="str">
        <f t="shared" si="18"/>
        <v>Y</v>
      </c>
      <c r="M117" s="5" t="str">
        <f t="shared" si="16"/>
        <v>Y</v>
      </c>
      <c r="N117" s="5" t="str">
        <f t="shared" si="17"/>
        <v/>
      </c>
    </row>
    <row r="118" spans="1:14" x14ac:dyDescent="0.25">
      <c r="C118" s="1"/>
      <c r="D118" s="1"/>
      <c r="E118" s="1"/>
      <c r="F118" s="1"/>
      <c r="G118" s="1"/>
    </row>
    <row r="119" spans="1:14" x14ac:dyDescent="0.25">
      <c r="A119" t="s">
        <v>8</v>
      </c>
      <c r="B119" s="4">
        <f>SUM(B$2:B$117)</f>
        <v>1784</v>
      </c>
      <c r="E119" s="4">
        <f>COUNT(E$2:E$117)</f>
        <v>116</v>
      </c>
      <c r="F119" s="4">
        <f t="shared" ref="F119:I119" si="21">COUNT(F$2:F$117)</f>
        <v>10</v>
      </c>
      <c r="G119" s="4">
        <f t="shared" si="21"/>
        <v>10</v>
      </c>
      <c r="H119" s="4"/>
      <c r="I119" s="4">
        <f t="shared" si="21"/>
        <v>116</v>
      </c>
      <c r="J119" s="4"/>
      <c r="L119" s="4">
        <f>COUNTIF(L$2:L$117,"Y")</f>
        <v>50</v>
      </c>
      <c r="M119" s="4">
        <f>COUNTIF(M$2:M$117,"Y")</f>
        <v>53</v>
      </c>
      <c r="N119" s="4">
        <f>COUNTIF(N$2:N$117,"Y")</f>
        <v>7</v>
      </c>
    </row>
    <row r="121" spans="1:14" x14ac:dyDescent="0.25">
      <c r="A121" t="s">
        <v>4</v>
      </c>
      <c r="B121" s="11">
        <f>MIN(B$2:B$117)</f>
        <v>1</v>
      </c>
      <c r="E121" s="3">
        <f>MIN(E$2:E$117)</f>
        <v>0</v>
      </c>
      <c r="F121" s="9">
        <f>MIN(F$2:F$117)</f>
        <v>1.8595332579984216</v>
      </c>
      <c r="G121" s="9">
        <f>MIN(G$2:G$117)</f>
        <v>1.683996124290001</v>
      </c>
      <c r="I121" s="3"/>
      <c r="J121" s="9">
        <f>MIN(J$2:J$117)</f>
        <v>-4.3719510351873225</v>
      </c>
      <c r="L121" s="6" t="s">
        <v>12</v>
      </c>
    </row>
    <row r="122" spans="1:14" x14ac:dyDescent="0.25">
      <c r="A122" t="s">
        <v>1</v>
      </c>
      <c r="B122" s="12">
        <f>MEDIAN(B$2:B$117)</f>
        <v>15.5</v>
      </c>
      <c r="E122" s="3">
        <f>MEDIAN(E$2:E$117)</f>
        <v>1.870000000000001</v>
      </c>
      <c r="F122" s="10">
        <f>MEDIAN(F$2:F$117)</f>
        <v>1.890793295508141</v>
      </c>
      <c r="G122" s="10">
        <f>MEDIAN(G$2:G$117)</f>
        <v>1.7156569315113828</v>
      </c>
      <c r="I122" s="3"/>
      <c r="J122" s="9">
        <f>MEDIAN(J$2:J$117)</f>
        <v>4.9345823449824522E-2</v>
      </c>
    </row>
    <row r="123" spans="1:14" x14ac:dyDescent="0.25">
      <c r="A123" t="s">
        <v>3</v>
      </c>
      <c r="B123" s="12">
        <f>AVERAGE(B$2:B$117)</f>
        <v>15.379310344827585</v>
      </c>
      <c r="E123" s="3">
        <f>AVERAGE(E$2:E$117)</f>
        <v>1.8081034482758622</v>
      </c>
      <c r="F123" s="10">
        <f>AVERAGE(F$2:F$117)</f>
        <v>1.8878275996418346</v>
      </c>
      <c r="G123" s="10">
        <f>AVERAGE(G$2:G$117)</f>
        <v>1.7179012418966959</v>
      </c>
      <c r="I123" s="3"/>
      <c r="J123" s="9">
        <f>AVERAGE(J$2:J$117)</f>
        <v>5.9875476224611889E-15</v>
      </c>
    </row>
    <row r="124" spans="1:14" x14ac:dyDescent="0.25">
      <c r="A124" t="s">
        <v>5</v>
      </c>
      <c r="B124" s="11">
        <f>MAX(B$2:B$117)</f>
        <v>34</v>
      </c>
      <c r="E124" s="3">
        <f>MAX(E$2:E$117)</f>
        <v>6.5</v>
      </c>
      <c r="F124" s="9">
        <f>MAX(F$2:F$117)</f>
        <v>1.9060225445513375</v>
      </c>
      <c r="G124" s="9">
        <f>MAX(G$2:G$117)</f>
        <v>1.7561346723893507</v>
      </c>
      <c r="I124" s="3"/>
      <c r="J124" s="9">
        <f>MAX(J$2:J$117)</f>
        <v>1.5196805425081443</v>
      </c>
    </row>
  </sheetData>
  <autoFilter ref="A1:G117" xr:uid="{CEF0D37A-FE3E-4993-BE94-996EF6CE4A41}"/>
  <sortState xmlns:xlrd2="http://schemas.microsoft.com/office/spreadsheetml/2017/richdata2" ref="A98:N117">
    <sortCondition ref="A98:A117"/>
  </sortState>
  <conditionalFormatting sqref="J2:J117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2023-11-07T17:53:42Z</dcterms:created>
  <dcterms:modified xsi:type="dcterms:W3CDTF">2024-09-09T06:50:35Z</dcterms:modified>
</cp:coreProperties>
</file>