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raatpattanayak/Downloads/"/>
    </mc:Choice>
  </mc:AlternateContent>
  <xr:revisionPtr revIDLastSave="0" documentId="13_ncr:1_{93B7534A-1177-034C-8910-C562EF3408CC}" xr6:coauthVersionLast="47" xr6:coauthVersionMax="47" xr10:uidLastSave="{00000000-0000-0000-0000-000000000000}"/>
  <bookViews>
    <workbookView xWindow="0" yWindow="500" windowWidth="28800" windowHeight="16140" activeTab="5" xr2:uid="{EB066222-9767-7548-8858-16A421EE3087}"/>
  </bookViews>
  <sheets>
    <sheet name="Product Analytics" sheetId="1" r:id="rId1"/>
    <sheet name="Practical" sheetId="2" r:id="rId2"/>
    <sheet name="Product Management" sheetId="3" r:id="rId3"/>
    <sheet name="Case Study" sheetId="4" r:id="rId4"/>
    <sheet name="Guesstimates" sheetId="5" r:id="rId5"/>
    <sheet name="Case Intervie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5" l="1"/>
  <c r="G113" i="5"/>
  <c r="E103" i="5"/>
  <c r="E101" i="5"/>
  <c r="S71" i="5"/>
  <c r="S73" i="5" s="1"/>
  <c r="O74" i="5"/>
  <c r="J74" i="5"/>
  <c r="J69" i="5"/>
  <c r="O69" i="5" s="1"/>
  <c r="G74" i="5"/>
  <c r="G69" i="5"/>
  <c r="G65" i="5"/>
  <c r="J65" i="5" s="1"/>
  <c r="O65" i="5" s="1"/>
  <c r="E42" i="5"/>
  <c r="E48" i="5" s="1"/>
  <c r="F54" i="5" s="1"/>
  <c r="E26" i="5"/>
  <c r="F32" i="5" s="1"/>
  <c r="M149" i="4"/>
  <c r="M147" i="4"/>
  <c r="M146" i="4"/>
  <c r="M145" i="4"/>
  <c r="K145" i="4"/>
  <c r="K140" i="4"/>
  <c r="H135" i="4"/>
  <c r="H130" i="4"/>
  <c r="J124" i="4"/>
  <c r="G55" i="3"/>
  <c r="I41" i="3"/>
  <c r="I42" i="3"/>
  <c r="I40" i="3"/>
  <c r="E41" i="3"/>
  <c r="E40" i="3"/>
  <c r="F56" i="2"/>
  <c r="G46" i="2"/>
  <c r="F33" i="2"/>
  <c r="I96" i="1"/>
  <c r="I95" i="1"/>
  <c r="I93" i="1"/>
  <c r="O77" i="5" l="1"/>
</calcChain>
</file>

<file path=xl/sharedStrings.xml><?xml version="1.0" encoding="utf-8"?>
<sst xmlns="http://schemas.openxmlformats.org/spreadsheetml/2006/main" count="535" uniqueCount="504">
  <si>
    <t>Service Based Company</t>
  </si>
  <si>
    <t>Product Based Company</t>
  </si>
  <si>
    <t>1) Accenture</t>
  </si>
  <si>
    <t>2) Cognizant</t>
  </si>
  <si>
    <t>3) Deloitte</t>
  </si>
  <si>
    <t>4) KPMG</t>
  </si>
  <si>
    <t>5) EY</t>
  </si>
  <si>
    <t>6) PwC</t>
  </si>
  <si>
    <t>1) Google</t>
  </si>
  <si>
    <t>2) Microsoft</t>
  </si>
  <si>
    <t>3) Netflix</t>
  </si>
  <si>
    <t>7) BCG</t>
  </si>
  <si>
    <t xml:space="preserve">4) Bosscoder </t>
  </si>
  <si>
    <t>5) Lenskart</t>
  </si>
  <si>
    <t>6) Nykaa</t>
  </si>
  <si>
    <t>B2B</t>
  </si>
  <si>
    <t xml:space="preserve">B2C </t>
  </si>
  <si>
    <t>D2C</t>
  </si>
  <si>
    <t>7) bOAT</t>
  </si>
  <si>
    <t>18-25</t>
  </si>
  <si>
    <t>College going female</t>
  </si>
  <si>
    <t>26-35</t>
  </si>
  <si>
    <t>office going females</t>
  </si>
  <si>
    <t>What is Product Analytics :</t>
  </si>
  <si>
    <t>It is the process of collecting &amp; analysing user-level data to understand how users interact with the product</t>
  </si>
  <si>
    <t>across its lifecycle- from onboarding to rentrention</t>
  </si>
  <si>
    <t>1) Better UI :</t>
  </si>
  <si>
    <t xml:space="preserve">Fix what users find confusing </t>
  </si>
  <si>
    <t>2) Feature Priotization:</t>
  </si>
  <si>
    <t>Build what users really want</t>
  </si>
  <si>
    <t xml:space="preserve">3) Personalization : </t>
  </si>
  <si>
    <t xml:space="preserve">Suggest relevant content/ notification </t>
  </si>
  <si>
    <t xml:space="preserve">4) Retention : </t>
  </si>
  <si>
    <t>Know why users come back (or leave)</t>
  </si>
  <si>
    <t>5) Measure Success:</t>
  </si>
  <si>
    <t xml:space="preserve">Understand if your product is meeting its goals. </t>
  </si>
  <si>
    <t>Who uses Product Analytics ?</t>
  </si>
  <si>
    <t>Keys Beneits/Responsibilities :</t>
  </si>
  <si>
    <t xml:space="preserve">Role </t>
  </si>
  <si>
    <t>Product Manager</t>
  </si>
  <si>
    <t>Designers</t>
  </si>
  <si>
    <t>Developers</t>
  </si>
  <si>
    <t xml:space="preserve">Marketing Team </t>
  </si>
  <si>
    <t>Decide which feature to build next</t>
  </si>
  <si>
    <t>Check if a design changes improved usability</t>
  </si>
  <si>
    <t>Validates if a new feature is working or causing crashes.</t>
  </si>
  <si>
    <t>Find which user segment converts the best from campaings.</t>
  </si>
  <si>
    <t>How to use Product Analytics :</t>
  </si>
  <si>
    <t>Step by step :</t>
  </si>
  <si>
    <t>1. Tracking :</t>
  </si>
  <si>
    <t>Capture visits, clicks, drop-offs</t>
  </si>
  <si>
    <t>(google, Amplitude, Mixpanel)</t>
  </si>
  <si>
    <t xml:space="preserve">2. Analysis: </t>
  </si>
  <si>
    <t xml:space="preserve">Visulise in dashbboard </t>
  </si>
  <si>
    <t>(e.g. user flow charts)</t>
  </si>
  <si>
    <t>3. Ask Questions :</t>
  </si>
  <si>
    <t>1) Who are our users ?</t>
  </si>
  <si>
    <t>2) Where are they dropping off ?</t>
  </si>
  <si>
    <t>3) What makes them stay or leave ?</t>
  </si>
  <si>
    <t>Key Product Metrics:</t>
  </si>
  <si>
    <t>Metric</t>
  </si>
  <si>
    <t xml:space="preserve">What it tells </t>
  </si>
  <si>
    <t>Example</t>
  </si>
  <si>
    <t>CPA (Cost per Acquisition)</t>
  </si>
  <si>
    <t>Cost to get a new user</t>
  </si>
  <si>
    <t>Rs. 20000 for 50 signups = 20000/50 = 400</t>
  </si>
  <si>
    <t>CAC (Customer Acquisition Cost)</t>
  </si>
  <si>
    <t>Total cost to get a paying customer</t>
  </si>
  <si>
    <t>Rs. 20000 marketing spend for 200 paying customer</t>
  </si>
  <si>
    <t>Bounce Rate/ Churn Rate</t>
  </si>
  <si>
    <t>% who leave after certain time</t>
  </si>
  <si>
    <t>40 out of 100 leave = 40%</t>
  </si>
  <si>
    <t xml:space="preserve">Conversion Metrics : </t>
  </si>
  <si>
    <t>CVR (Conversion Rate)</t>
  </si>
  <si>
    <t>% of users who end up paying for the product</t>
  </si>
  <si>
    <t>20 purchases from 100 users = 20%</t>
  </si>
  <si>
    <t>Time to First Value (TTFV)</t>
  </si>
  <si>
    <t>Time before user sees the product value</t>
  </si>
  <si>
    <t>Long setup may cause higher TTFV</t>
  </si>
  <si>
    <t>Funnel Drop-off</t>
  </si>
  <si>
    <t>Where users drop in a funnel</t>
  </si>
  <si>
    <t xml:space="preserve">Users dropping after signup but before checout. </t>
  </si>
  <si>
    <t>Engagment Metrics :</t>
  </si>
  <si>
    <t>DAU/ MAU</t>
  </si>
  <si>
    <t>Daily Active Users</t>
  </si>
  <si>
    <t>Monthly Active Users</t>
  </si>
  <si>
    <t>1000 DAU out of 5000</t>
  </si>
  <si>
    <t>stickiness = 20%</t>
  </si>
  <si>
    <t xml:space="preserve">Session Duration </t>
  </si>
  <si>
    <t>Time spent in app/ platform</t>
  </si>
  <si>
    <t>Avg Duration = 10 mins (Engamenent)</t>
  </si>
  <si>
    <t>Session Frequency</t>
  </si>
  <si>
    <t>Return Visits</t>
  </si>
  <si>
    <t>3 times/ a week</t>
  </si>
  <si>
    <t>Feature Adoption</t>
  </si>
  <si>
    <t>Use of new feature</t>
  </si>
  <si>
    <t>300 used new feature out of 1000 = 30%</t>
  </si>
  <si>
    <t>Retention Metrics</t>
  </si>
  <si>
    <t>Churn Rate</t>
  </si>
  <si>
    <t>% of users who leaves</t>
  </si>
  <si>
    <t>10 out of 100 users = 10% churn</t>
  </si>
  <si>
    <t>NPS (Net Promoter Score)</t>
  </si>
  <si>
    <t>Loyalty score out of 10 or 5</t>
  </si>
  <si>
    <t>7-10 : 140 ; 4-6 : 76, : below 4: 20</t>
  </si>
  <si>
    <t>CSAT</t>
  </si>
  <si>
    <t>Satisfaction with particular features</t>
  </si>
  <si>
    <t>Rate your experience on the chat support.</t>
  </si>
  <si>
    <t>CES</t>
  </si>
  <si>
    <t>Efforts to use product</t>
  </si>
  <si>
    <t>How easy was it to complete you booking ?</t>
  </si>
  <si>
    <t>Revenue Metrics</t>
  </si>
  <si>
    <t>LTV (Lifetime Value)</t>
  </si>
  <si>
    <t>Total profit/ user</t>
  </si>
  <si>
    <t>300/- per month * 12 = 3600</t>
  </si>
  <si>
    <t>MRR/ ARR</t>
  </si>
  <si>
    <t>Monthly Revenue Rate</t>
  </si>
  <si>
    <t>Annual Revenue Rate</t>
  </si>
  <si>
    <t>1000 users * 200 = 200000</t>
  </si>
  <si>
    <t>ARPU</t>
  </si>
  <si>
    <t>Average Revenue per User</t>
  </si>
  <si>
    <t>100000 from 200 users = 100000/200</t>
  </si>
  <si>
    <t>Product :</t>
  </si>
  <si>
    <t>A mobile fitness app - "FitTrack"</t>
  </si>
  <si>
    <t>Model:</t>
  </si>
  <si>
    <t xml:space="preserve">Freemium </t>
  </si>
  <si>
    <t>(Basic Features - Free)</t>
  </si>
  <si>
    <t>(Premium Features - Paid)</t>
  </si>
  <si>
    <t xml:space="preserve">Period : </t>
  </si>
  <si>
    <t xml:space="preserve">30 days </t>
  </si>
  <si>
    <t>(March 2025)</t>
  </si>
  <si>
    <t>Total Users:</t>
  </si>
  <si>
    <t>Features :</t>
  </si>
  <si>
    <t>1) Dashboard (daily progress)</t>
  </si>
  <si>
    <t>2) Workout Videos</t>
  </si>
  <si>
    <t>3) Meal Planner</t>
  </si>
  <si>
    <t>4) Community Forum</t>
  </si>
  <si>
    <t>5) Premium Coach chat (only for paid customers)</t>
  </si>
  <si>
    <t>1) Engagement of the App (Stickiness)</t>
  </si>
  <si>
    <t>MAU = 100</t>
  </si>
  <si>
    <t>DAU = 7</t>
  </si>
  <si>
    <t xml:space="preserve">Stickiness = </t>
  </si>
  <si>
    <t>(DAU/ MAU)</t>
  </si>
  <si>
    <t>Interpretation :</t>
  </si>
  <si>
    <t xml:space="preserve">Weak Engagemnt for the product. </t>
  </si>
  <si>
    <t>2) Conversion Rate :</t>
  </si>
  <si>
    <t>(Free to Premium)</t>
  </si>
  <si>
    <t>Total Users :</t>
  </si>
  <si>
    <t>Premium Users:</t>
  </si>
  <si>
    <t>Total Non-Premium users &amp; Converted</t>
  </si>
  <si>
    <t>Conversion Rate</t>
  </si>
  <si>
    <t>Non- Premium users initially</t>
  </si>
  <si>
    <t xml:space="preserve">Very High Conversion from free to premium model. </t>
  </si>
  <si>
    <t>3) Churn Rate</t>
  </si>
  <si>
    <t>Churned Users</t>
  </si>
  <si>
    <t>4) Top Feature Adoption</t>
  </si>
  <si>
    <t>Meal Planner</t>
  </si>
  <si>
    <t>5)</t>
  </si>
  <si>
    <t>Average Duration of the free users Vs the Avg duration of Premium users</t>
  </si>
  <si>
    <t xml:space="preserve">6) </t>
  </si>
  <si>
    <t>Conversion rate by Feature Combination :</t>
  </si>
  <si>
    <t>Feature Combo</t>
  </si>
  <si>
    <t>Dashboard + Videos</t>
  </si>
  <si>
    <t>Dashboard + Coach Chat</t>
  </si>
  <si>
    <t xml:space="preserve">Dashboard + Forum </t>
  </si>
  <si>
    <t>?</t>
  </si>
  <si>
    <t>What is Product Management ?</t>
  </si>
  <si>
    <t>It is the art &amp; science of building right product for the right users.</t>
  </si>
  <si>
    <t>A Product Managert acts as the bridge between customer, business &amp; the development team.</t>
  </si>
  <si>
    <t xml:space="preserve">Development (Ideation) : </t>
  </si>
  <si>
    <t>Product Managemet validates the idea, research the market, and define the initial features</t>
  </si>
  <si>
    <t xml:space="preserve">Introduction (Launch) </t>
  </si>
  <si>
    <t xml:space="preserve">The product is introducted to the markets. </t>
  </si>
  <si>
    <t xml:space="preserve">Growth </t>
  </si>
  <si>
    <t>Maturity</t>
  </si>
  <si>
    <t>Which feature do you first ??</t>
  </si>
  <si>
    <t xml:space="preserve">Priortization </t>
  </si>
  <si>
    <t xml:space="preserve">R.I.C.E Framework </t>
  </si>
  <si>
    <t>R = Reach</t>
  </si>
  <si>
    <t>I = Impact</t>
  </si>
  <si>
    <t>C= Confidence</t>
  </si>
  <si>
    <t>E = Effort</t>
  </si>
  <si>
    <t>How many users will this feature reach ? (% users in a time period)</t>
  </si>
  <si>
    <t>How much value or benefit will the feature deliver to each user ?</t>
  </si>
  <si>
    <t>1= minimal impat, 5= massive impact</t>
  </si>
  <si>
    <t>How confident are we in our estimates of Reach &amp; Impact ?</t>
  </si>
  <si>
    <t>How much effprt will it take to build &amp; launch the feature ?</t>
  </si>
  <si>
    <t>Measures in person-month</t>
  </si>
  <si>
    <t>We calculate the RICE score :</t>
  </si>
  <si>
    <t>(Reach * Impact * Confidence)/ Effort</t>
  </si>
  <si>
    <t>Order Scheduler</t>
  </si>
  <si>
    <t>Group Order</t>
  </si>
  <si>
    <t>Cart Compare</t>
  </si>
  <si>
    <t>Feature</t>
  </si>
  <si>
    <t>Total Zomato User : 20000</t>
  </si>
  <si>
    <t>R.I.C.E Score</t>
  </si>
  <si>
    <t>North Star Metric</t>
  </si>
  <si>
    <t xml:space="preserve">It basically captures the benefits &amp; values adds to customers. </t>
  </si>
  <si>
    <t>1) Number of orders delivered per month Vs. Monthly users of that feature.</t>
  </si>
  <si>
    <t>2000 Vs. 50</t>
  </si>
  <si>
    <t>2) Revenue Generated from this feature</t>
  </si>
  <si>
    <t xml:space="preserve">3) User Satisfaction </t>
  </si>
  <si>
    <t xml:space="preserve">Eg. Ratings, starts </t>
  </si>
  <si>
    <t>AARRR</t>
  </si>
  <si>
    <t>(Pirate Metrics Framework)</t>
  </si>
  <si>
    <t>What it is ?</t>
  </si>
  <si>
    <t>It’s a five stage funnel to understand &amp; optimise customer behaviour across the fetaure/ product</t>
  </si>
  <si>
    <t>Stage</t>
  </si>
  <si>
    <t xml:space="preserve">Acquisition </t>
  </si>
  <si>
    <t>Activation</t>
  </si>
  <si>
    <t>Retention</t>
  </si>
  <si>
    <t>Referral</t>
  </si>
  <si>
    <t>Revenue</t>
  </si>
  <si>
    <t xml:space="preserve">Key Questions </t>
  </si>
  <si>
    <t>How are users discovering the product ?</t>
  </si>
  <si>
    <t>Goal</t>
  </si>
  <si>
    <t>Drive awarness &amp; traffic</t>
  </si>
  <si>
    <t>Are users having a positive first experience ?</t>
  </si>
  <si>
    <t>Ensure a "woww" moment early</t>
  </si>
  <si>
    <t xml:space="preserve">Are users coming back? </t>
  </si>
  <si>
    <t xml:space="preserve">Build habits &amp; loyalty </t>
  </si>
  <si>
    <t>Are user sharing it with others ?</t>
  </si>
  <si>
    <t>Encourage viral growth</t>
  </si>
  <si>
    <t xml:space="preserve">How is the product monetized ? </t>
  </si>
  <si>
    <t>Generate &amp; optimise monetisation</t>
  </si>
  <si>
    <t xml:space="preserve">HEART framework </t>
  </si>
  <si>
    <t>( Happiness, Engagement, Adoption, Retention, Task Success)</t>
  </si>
  <si>
    <t>Success factor</t>
  </si>
  <si>
    <t>What it is :</t>
  </si>
  <si>
    <t>Used for evaluating user experience beyong the sales numbers - meaures emotional &amp; behavioural impact</t>
  </si>
  <si>
    <t>What it matters</t>
  </si>
  <si>
    <t>Happiness</t>
  </si>
  <si>
    <t>Satisfaction surveys, ratings, NPS</t>
  </si>
  <si>
    <t>Engagement</t>
  </si>
  <si>
    <t>Frequency &amp; intensity of interactions</t>
  </si>
  <si>
    <t xml:space="preserve">Adoption </t>
  </si>
  <si>
    <t>New user sign-ups or first-timre feature use</t>
  </si>
  <si>
    <t xml:space="preserve">Repeat visits over time </t>
  </si>
  <si>
    <t>Task Success</t>
  </si>
  <si>
    <t>Ease &amp; efficiency of completing the task</t>
  </si>
  <si>
    <t xml:space="preserve">How to Structure &amp; Analyse a Product Case Study </t>
  </si>
  <si>
    <t xml:space="preserve">- Finding out how a product performs in its real-world context, starting from development, market response, and user interactions. </t>
  </si>
  <si>
    <t xml:space="preserve">1. Define the Goal or Problem </t>
  </si>
  <si>
    <t>2. Identify the Target Customer Segment</t>
  </si>
  <si>
    <t xml:space="preserve">3. Select the Key Pain Point </t>
  </si>
  <si>
    <t>frequency, impact: severe</t>
  </si>
  <si>
    <t>4. Brainstorm Solution (Ideation)</t>
  </si>
  <si>
    <t>5. Evaluate &amp; Prioritize the Ideas</t>
  </si>
  <si>
    <t>Background:</t>
  </si>
  <si>
    <t>Case Study:</t>
  </si>
  <si>
    <t>WalletCo</t>
  </si>
  <si>
    <t xml:space="preserve">, a digital wallet app </t>
  </si>
  <si>
    <t xml:space="preserve">store money, make payments, and manager personal finances on their smartphone. </t>
  </si>
  <si>
    <t>Wallet Co intially gained a solid user base</t>
  </si>
  <si>
    <t>Challenge:</t>
  </si>
  <si>
    <t xml:space="preserve">Despite a successful launch, </t>
  </si>
  <si>
    <t xml:space="preserve">User Engagemnt &amp; User Retentions : major concern. </t>
  </si>
  <si>
    <t xml:space="preserve">How can we improve the product to drive higher user rentention &amp; engagement &gt; </t>
  </si>
  <si>
    <t xml:space="preserve">As a PM, your task is to analyse the situation &amp; propose possible solutions. </t>
  </si>
  <si>
    <t>Data Snapshot:</t>
  </si>
  <si>
    <t>User Metric (Quaterly)</t>
  </si>
  <si>
    <t xml:space="preserve">- New Users Signups : </t>
  </si>
  <si>
    <t>1,20,000 new users signup (a 20% increase from the previous quarters</t>
  </si>
  <si>
    <t xml:space="preserve">- Monthly Active users (MAU) : </t>
  </si>
  <si>
    <t>~55,000 , which is only a 10% increase from the previous quarters</t>
  </si>
  <si>
    <t>despite the higher sign-ups.</t>
  </si>
  <si>
    <t>This suggests many new users are not sticking around as active users.</t>
  </si>
  <si>
    <t>- 1-Month Retention rate:</t>
  </si>
  <si>
    <t>30% ,</t>
  </si>
  <si>
    <t>last quarter retention was 45%</t>
  </si>
  <si>
    <t>- Monthly Churn Rate:</t>
  </si>
  <si>
    <t xml:space="preserve">15% of active users </t>
  </si>
  <si>
    <t>previously it was 10%</t>
  </si>
  <si>
    <t>- Segment Insight:</t>
  </si>
  <si>
    <t>Young users (age 18-35) make up 60% of user base.</t>
  </si>
  <si>
    <t>Retention : 40%</t>
  </si>
  <si>
    <t>45+ year</t>
  </si>
  <si>
    <t>20% of the user base</t>
  </si>
  <si>
    <t>Retention : 20%</t>
  </si>
  <si>
    <t xml:space="preserve">- App Store Ratings </t>
  </si>
  <si>
    <t xml:space="preserve">3.8 out of 5 </t>
  </si>
  <si>
    <t>earlier year :  4.2 out of 5</t>
  </si>
  <si>
    <t xml:space="preserve">Your Role: </t>
  </si>
  <si>
    <t xml:space="preserve">Your role to anlyse the problem &amp; propose a solution. </t>
  </si>
  <si>
    <t>6. Monitoring Success Metrics</t>
  </si>
  <si>
    <t>1. Goal Defination (Objevtive) :</t>
  </si>
  <si>
    <t>to increase user rentention</t>
  </si>
  <si>
    <t>presently 30% , increase it to 45% or higher in next quarter</t>
  </si>
  <si>
    <t>Target the 45+ age group user segment</t>
  </si>
  <si>
    <t xml:space="preserve">2. Target Customer Segment </t>
  </si>
  <si>
    <t xml:space="preserve">45+ </t>
  </si>
  <si>
    <t>less tech savy behaviour</t>
  </si>
  <si>
    <t>less in person assistance</t>
  </si>
  <si>
    <t>18-35</t>
  </si>
  <si>
    <t>underutilized features</t>
  </si>
  <si>
    <t>app will be too confusing</t>
  </si>
  <si>
    <t>Poor Onboading experience</t>
  </si>
  <si>
    <t>Brainstorm the Solution :</t>
  </si>
  <si>
    <t>Idea A:</t>
  </si>
  <si>
    <t>Simplified Onboarding Experience</t>
  </si>
  <si>
    <t xml:space="preserve">Redesign the first-time user experience to be simpler &amp; more guided. </t>
  </si>
  <si>
    <t xml:space="preserve">Introduction to step-by-step wizard when a new user open the app. </t>
  </si>
  <si>
    <t xml:space="preserve">one step to add bank details. </t>
  </si>
  <si>
    <t>Idea B:</t>
  </si>
  <si>
    <t xml:space="preserve">"Lite Mode" interface for New 45+ age users. </t>
  </si>
  <si>
    <t xml:space="preserve">Provide an optional interface mode with larger text &amp; fewer options </t>
  </si>
  <si>
    <t>The home screen would just highlight the basic functions: (add money, pay someone, view balance)</t>
  </si>
  <si>
    <t xml:space="preserve">with clear labels. </t>
  </si>
  <si>
    <t>Idea C:</t>
  </si>
  <si>
    <t>Interactive Tutorial &amp; Coach Wizards</t>
  </si>
  <si>
    <t>dummy transaction demo, guiding the user</t>
  </si>
  <si>
    <t>Idea D:</t>
  </si>
  <si>
    <t>- Personalised Onboarding Support</t>
  </si>
  <si>
    <t>Onboarding Webinar or call</t>
  </si>
  <si>
    <t>Idea E:</t>
  </si>
  <si>
    <t>Incentivize First Use</t>
  </si>
  <si>
    <t xml:space="preserve">Guesstimates </t>
  </si>
  <si>
    <t>Guess + Estimates</t>
  </si>
  <si>
    <t>Huda City Centre Metro Station</t>
  </si>
  <si>
    <t>It’s a Sunday afternoon 1-2pm, how many cabs are running between that metro station &amp; the nearest shopping mall (~5kms)</t>
  </si>
  <si>
    <t>1-2 pm metro station</t>
  </si>
  <si>
    <t>Assuming , in delhi metro</t>
  </si>
  <si>
    <t>in every 10 min , 1 metro arrives</t>
  </si>
  <si>
    <t xml:space="preserve">in 60 min </t>
  </si>
  <si>
    <t>6 metros</t>
  </si>
  <si>
    <t>8 coaches</t>
  </si>
  <si>
    <t xml:space="preserve">in 1 hr , total how many coaches coming to that metro station </t>
  </si>
  <si>
    <t>=6 metros  * 8 coaches</t>
  </si>
  <si>
    <t>=48 coaches</t>
  </si>
  <si>
    <t>On weekdays, approx occupancy of 1 coach = 150</t>
  </si>
  <si>
    <t xml:space="preserve">On weekends, 50% occupany as compared to week days , </t>
  </si>
  <si>
    <t>1 coach = 75 people</t>
  </si>
  <si>
    <t xml:space="preserve">Total passenger between 1-2 pm </t>
  </si>
  <si>
    <t>heads</t>
  </si>
  <si>
    <t>assuming 40% of people going to shopping mall</t>
  </si>
  <si>
    <t>heads going to shopping mall</t>
  </si>
  <si>
    <t>1) Bus</t>
  </si>
  <si>
    <t>3) Cabs</t>
  </si>
  <si>
    <t>4) Bikes</t>
  </si>
  <si>
    <t>2) Auto/ e-rickshawas</t>
  </si>
  <si>
    <t>3-4 member group</t>
  </si>
  <si>
    <t>2 member group</t>
  </si>
  <si>
    <t xml:space="preserve">1 member </t>
  </si>
  <si>
    <t>360 heads</t>
  </si>
  <si>
    <t>cabs</t>
  </si>
  <si>
    <t>1. Clarify the Problem</t>
  </si>
  <si>
    <t xml:space="preserve">2. Break Down the Problem </t>
  </si>
  <si>
    <t>Divide the estimation</t>
  </si>
  <si>
    <t>3. Make Reasonable assumption</t>
  </si>
  <si>
    <t>4. Perform Clear Calculations</t>
  </si>
  <si>
    <t>5. Present Your Answer in storytelling</t>
  </si>
  <si>
    <t>Straight</t>
  </si>
  <si>
    <t>1. What is the annual revenue of tea consumption of India ?</t>
  </si>
  <si>
    <t>1) Population Estimation Guesstimates</t>
  </si>
  <si>
    <t>2) Maket Sizing Guesstimates</t>
  </si>
  <si>
    <t>3) Product Usage Guesstimates</t>
  </si>
  <si>
    <t>4) Resource Allocation</t>
  </si>
  <si>
    <t xml:space="preserve">India's Population </t>
  </si>
  <si>
    <t>140 crore</t>
  </si>
  <si>
    <t>% of tea drinkers in india</t>
  </si>
  <si>
    <t>Tea Drinking Population</t>
  </si>
  <si>
    <t>(98 crore)</t>
  </si>
  <si>
    <t xml:space="preserve">Cups per day per tea drinker </t>
  </si>
  <si>
    <t>2 cups</t>
  </si>
  <si>
    <t xml:space="preserve">Avg price per cup </t>
  </si>
  <si>
    <t>Total Revenue</t>
  </si>
  <si>
    <t>7154 crore</t>
  </si>
  <si>
    <t>2. Estimate the number of Acs sold in India in a year</t>
  </si>
  <si>
    <t>India Population</t>
  </si>
  <si>
    <t xml:space="preserve">Urban </t>
  </si>
  <si>
    <t>Rural</t>
  </si>
  <si>
    <t>Assume AC peneration</t>
  </si>
  <si>
    <t>Urban population use AC</t>
  </si>
  <si>
    <t>(~ 30 crore)</t>
  </si>
  <si>
    <t>Existing Acs</t>
  </si>
  <si>
    <t>New Acs</t>
  </si>
  <si>
    <t>(~9 crores)</t>
  </si>
  <si>
    <t>Ques.</t>
  </si>
  <si>
    <t xml:space="preserve">Provide an estimation of monthly cigarette consumption in India. </t>
  </si>
  <si>
    <t>Metro (Tier 1)</t>
  </si>
  <si>
    <t>Non- Metro (Tier 2)</t>
  </si>
  <si>
    <t>Rural/ Village (Tier 3)</t>
  </si>
  <si>
    <r>
      <t xml:space="preserve">Kids/Children </t>
    </r>
    <r>
      <rPr>
        <sz val="8"/>
        <color rgb="FFFF0000"/>
        <rFont val="Calibri (Body)"/>
      </rPr>
      <t>(35%)</t>
    </r>
  </si>
  <si>
    <r>
      <t xml:space="preserve">Adults </t>
    </r>
    <r>
      <rPr>
        <sz val="8"/>
        <color rgb="FFFF0000"/>
        <rFont val="Calibri (Body)"/>
      </rPr>
      <t>(40%)</t>
    </r>
  </si>
  <si>
    <r>
      <t xml:space="preserve">Elderly </t>
    </r>
    <r>
      <rPr>
        <sz val="8"/>
        <color rgb="FFFF0000"/>
        <rFont val="Calibri (Body)"/>
      </rPr>
      <t>(25%)</t>
    </r>
  </si>
  <si>
    <r>
      <t xml:space="preserve">Kids/Children </t>
    </r>
    <r>
      <rPr>
        <sz val="8"/>
        <color rgb="FFFF0000"/>
        <rFont val="Calibri (Body)"/>
      </rPr>
      <t>(30%)</t>
    </r>
  </si>
  <si>
    <r>
      <t xml:space="preserve">Elderly </t>
    </r>
    <r>
      <rPr>
        <sz val="8"/>
        <color rgb="FFFF0000"/>
        <rFont val="Calibri (Body)"/>
      </rPr>
      <t>(30%)</t>
    </r>
  </si>
  <si>
    <r>
      <t xml:space="preserve">Adults </t>
    </r>
    <r>
      <rPr>
        <sz val="8"/>
        <color rgb="FFFF0000"/>
        <rFont val="Calibri (Body)"/>
      </rPr>
      <t>(25%)</t>
    </r>
  </si>
  <si>
    <r>
      <t xml:space="preserve">Elderly </t>
    </r>
    <r>
      <rPr>
        <sz val="8"/>
        <color rgb="FFFF0000"/>
        <rFont val="Calibri (Body)"/>
      </rPr>
      <t>(40%)</t>
    </r>
  </si>
  <si>
    <t>(1 in every 15 people smoke)</t>
  </si>
  <si>
    <t>(1 in every 20 people smoke)</t>
  </si>
  <si>
    <t>(1 in every 25 people smoke)</t>
  </si>
  <si>
    <t>Population Sizing</t>
  </si>
  <si>
    <t>Smoker %</t>
  </si>
  <si>
    <t>No. of Smoker</t>
  </si>
  <si>
    <t>(2.74 cr)</t>
  </si>
  <si>
    <t xml:space="preserve">Number of Cig/ day </t>
  </si>
  <si>
    <t>In a dat no. of cig getting smoked</t>
  </si>
  <si>
    <t>crore</t>
  </si>
  <si>
    <t>per month</t>
  </si>
  <si>
    <t>Ques:</t>
  </si>
  <si>
    <t>How many people would be inside the Bangalore airport at 8 am ?</t>
  </si>
  <si>
    <t>Calculate total flights flying out of Banagalore</t>
  </si>
  <si>
    <t>Divide 24 hrs into 3 buckets:</t>
  </si>
  <si>
    <t>Peak, Non-Peak, Non-Operational</t>
  </si>
  <si>
    <t>Peak Hrs :</t>
  </si>
  <si>
    <t>6am - 10am , 6pm - 9pm)</t>
  </si>
  <si>
    <t>100% capacity</t>
  </si>
  <si>
    <t>7 hrs</t>
  </si>
  <si>
    <t>Non Peak hrs:</t>
  </si>
  <si>
    <t>Non- Operational:</t>
  </si>
  <si>
    <t>4 hrs</t>
  </si>
  <si>
    <t>13 hrs</t>
  </si>
  <si>
    <t>60% capacity</t>
  </si>
  <si>
    <t>0% capacity</t>
  </si>
  <si>
    <t>Assumption 2</t>
  </si>
  <si>
    <t>Bangalore airport has 20 gates (boarding gates)</t>
  </si>
  <si>
    <t xml:space="preserve">Avg time of boaridng/ flight : </t>
  </si>
  <si>
    <t>1 hr</t>
  </si>
  <si>
    <t>2 hr</t>
  </si>
  <si>
    <t>No. of flights taking off at : peak + non-peak hour</t>
  </si>
  <si>
    <t>20 hrs</t>
  </si>
  <si>
    <t>flights</t>
  </si>
  <si>
    <t>10:00am</t>
  </si>
  <si>
    <t>8 flight</t>
  </si>
  <si>
    <t xml:space="preserve">16 flights </t>
  </si>
  <si>
    <t>160 seats per flight</t>
  </si>
  <si>
    <t>passengers</t>
  </si>
  <si>
    <t>Domestic Flight</t>
  </si>
  <si>
    <t>Air India</t>
  </si>
  <si>
    <t>Indigo</t>
  </si>
  <si>
    <t>Akasa</t>
  </si>
  <si>
    <t>Spicejet</t>
  </si>
  <si>
    <t>25 staffs</t>
  </si>
  <si>
    <t>100 staffs</t>
  </si>
  <si>
    <t xml:space="preserve">Shops </t>
  </si>
  <si>
    <t xml:space="preserve">20 shops </t>
  </si>
  <si>
    <t xml:space="preserve">2 person </t>
  </si>
  <si>
    <t>40 person</t>
  </si>
  <si>
    <t xml:space="preserve">Security </t>
  </si>
  <si>
    <t>Case Interviews:</t>
  </si>
  <si>
    <t xml:space="preserve">1) Profitability </t>
  </si>
  <si>
    <t>2) Market Entry</t>
  </si>
  <si>
    <t>3) Growth</t>
  </si>
  <si>
    <t>4) Pricing</t>
  </si>
  <si>
    <t xml:space="preserve">Revenue </t>
  </si>
  <si>
    <t>= Price of item * no. of times purchased</t>
  </si>
  <si>
    <r>
      <t xml:space="preserve">Profit  = </t>
    </r>
    <r>
      <rPr>
        <sz val="12"/>
        <color rgb="FFFF0000"/>
        <rFont val="Calibri (Body)"/>
      </rPr>
      <t>Revenue</t>
    </r>
    <r>
      <rPr>
        <sz val="12"/>
        <color theme="1"/>
        <rFont val="Calibri"/>
        <family val="2"/>
        <scheme val="minor"/>
      </rPr>
      <t xml:space="preserve"> - Expense</t>
    </r>
  </si>
  <si>
    <t>50 enrolled</t>
  </si>
  <si>
    <t>20 enrolled</t>
  </si>
  <si>
    <t>Common Checks :</t>
  </si>
  <si>
    <t xml:space="preserve">1) Decline in footfall or conversions </t>
  </si>
  <si>
    <t>2) Product defect or supply constrints</t>
  </si>
  <si>
    <t>3) Change in customer demographic</t>
  </si>
  <si>
    <t>Case Study :</t>
  </si>
  <si>
    <t xml:space="preserve">Your client runs a chain of co-working spaces across metro cities in India. </t>
  </si>
  <si>
    <t>They have reported a 25% drop in profit from last two quarters in their Mumbai location</t>
  </si>
  <si>
    <t>Analyse &amp; provide recommendation.</t>
  </si>
  <si>
    <t>Clarifying Questions:</t>
  </si>
  <si>
    <t xml:space="preserve">1) If the profit decline is Mumbai specific or all other cities. </t>
  </si>
  <si>
    <t xml:space="preserve">Mumbai </t>
  </si>
  <si>
    <t>2) Are the cost constant or increased</t>
  </si>
  <si>
    <t>Costs are constant</t>
  </si>
  <si>
    <t>3) Is revenue from subscription &amp; event</t>
  </si>
  <si>
    <t>80% subscription &amp; 20% events</t>
  </si>
  <si>
    <t>Framework:</t>
  </si>
  <si>
    <t>Profit = Revenue - Cost</t>
  </si>
  <si>
    <t>Revenue =</t>
  </si>
  <si>
    <r>
      <rPr>
        <sz val="12"/>
        <color rgb="FFFF0000"/>
        <rFont val="Calibri (Body)"/>
      </rPr>
      <t xml:space="preserve">No. of users </t>
    </r>
    <r>
      <rPr>
        <sz val="12"/>
        <color theme="1"/>
        <rFont val="Calibri"/>
        <family val="2"/>
        <scheme val="minor"/>
      </rPr>
      <t>* Price/ user</t>
    </r>
  </si>
  <si>
    <t>Analysis:</t>
  </si>
  <si>
    <t xml:space="preserve">No. of users </t>
  </si>
  <si>
    <t>Drop in user count post Q1</t>
  </si>
  <si>
    <t xml:space="preserve">Major segment affected </t>
  </si>
  <si>
    <t>startups (&lt;= 5 team members)</t>
  </si>
  <si>
    <t xml:space="preserve">Reason : </t>
  </si>
  <si>
    <t>Launch of a competitor co-working space offering discount monthly packages</t>
  </si>
  <si>
    <t>Recommedations :</t>
  </si>
  <si>
    <t>1) Launch limited time offers … 3 months, 6 months, 12 months</t>
  </si>
  <si>
    <t xml:space="preserve">2) Adding value : Free Coffe, faster wifi, storage lockers. </t>
  </si>
  <si>
    <t xml:space="preserve">3) Networking sessions </t>
  </si>
  <si>
    <t xml:space="preserve">A japanese company producing AI software is considering entering the Indian Market. </t>
  </si>
  <si>
    <t xml:space="preserve">Given your recommendation. </t>
  </si>
  <si>
    <t>1) What problem does the AI problem solve ?</t>
  </si>
  <si>
    <t>It optimizes traffic signals timings using AI</t>
  </si>
  <si>
    <t>2) Who are the target customers ?</t>
  </si>
  <si>
    <t>City Governments, Smart City Projects</t>
  </si>
  <si>
    <t>1) Financial Attractivness:</t>
  </si>
  <si>
    <t>Market Size :</t>
  </si>
  <si>
    <t xml:space="preserve">100 smart cities project </t>
  </si>
  <si>
    <t>(India Govt initiative)</t>
  </si>
  <si>
    <t xml:space="preserve">Assume 40 cities may adopt the AI tech in next 3 years </t>
  </si>
  <si>
    <t>Price per licence = 50 lakhs</t>
  </si>
  <si>
    <t xml:space="preserve">Target Share = </t>
  </si>
  <si>
    <t>8 cities</t>
  </si>
  <si>
    <t xml:space="preserve">Total Revenue potential = </t>
  </si>
  <si>
    <t>4 crore</t>
  </si>
  <si>
    <t>2)</t>
  </si>
  <si>
    <t xml:space="preserve">Operational Feasibility </t>
  </si>
  <si>
    <t>- building local government relationships</t>
  </si>
  <si>
    <t>- Governemt policies, bidding process</t>
  </si>
  <si>
    <t xml:space="preserve">- Bureautic Delays </t>
  </si>
  <si>
    <t>- Need for local Customization</t>
  </si>
  <si>
    <t xml:space="preserve">3) Recommedation </t>
  </si>
  <si>
    <t xml:space="preserve">- Location </t>
  </si>
  <si>
    <t>- Partnerships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</si>
</sst>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 (Body)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 (Body)"/>
    </font>
    <font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1" fillId="2" borderId="0" xfId="0" applyFont="1" applyFill="1"/>
    <xf numFmtId="0" fontId="0" fillId="2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4" fillId="0" borderId="0" xfId="0" applyFont="1" applyAlignment="1">
      <alignment horizontal="center"/>
    </xf>
    <xf numFmtId="0" fontId="0" fillId="0" borderId="0" xfId="0" quotePrefix="1"/>
    <xf numFmtId="0" fontId="1" fillId="0" borderId="0" xfId="0" quotePrefix="1" applyFont="1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3" borderId="0" xfId="0" applyNumberFormat="1" applyFill="1"/>
    <xf numFmtId="0" fontId="5" fillId="0" borderId="0" xfId="0" applyFont="1"/>
    <xf numFmtId="0" fontId="5" fillId="3" borderId="0" xfId="0" applyFont="1" applyFill="1"/>
    <xf numFmtId="0" fontId="7" fillId="0" borderId="0" xfId="0" applyFont="1"/>
    <xf numFmtId="1" fontId="0" fillId="3" borderId="0" xfId="0" applyNumberFormat="1" applyFill="1"/>
    <xf numFmtId="18" fontId="0" fillId="0" borderId="0" xfId="0" applyNumberFormat="1"/>
    <xf numFmtId="0" fontId="0" fillId="0" borderId="0" xfId="0" applyAlignment="1">
      <alignment horizontal="right"/>
    </xf>
    <xf numFmtId="18" fontId="0" fillId="3" borderId="0" xfId="0" applyNumberFormat="1" applyFill="1"/>
    <xf numFmtId="0" fontId="0" fillId="4" borderId="0" xfId="0" applyFill="1"/>
    <xf numFmtId="0" fontId="9" fillId="0" borderId="0" xfId="0" applyFont="1"/>
    <xf numFmtId="0" fontId="10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29673</xdr:colOff>
      <xdr:row>62</xdr:row>
      <xdr:rowOff>118692</xdr:rowOff>
    </xdr:from>
    <xdr:to>
      <xdr:col>7</xdr:col>
      <xdr:colOff>724019</xdr:colOff>
      <xdr:row>64</xdr:row>
      <xdr:rowOff>71215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7302871-A83F-66DF-19FF-09BADAAAC84F}"/>
            </a:ext>
          </a:extLst>
        </xdr:cNvPr>
        <xdr:cNvCxnSpPr/>
      </xdr:nvCxnSpPr>
      <xdr:spPr>
        <a:xfrm flipV="1">
          <a:off x="6029533" y="12628785"/>
          <a:ext cx="694346" cy="356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9971</xdr:colOff>
      <xdr:row>67</xdr:row>
      <xdr:rowOff>53411</xdr:rowOff>
    </xdr:from>
    <xdr:to>
      <xdr:col>7</xdr:col>
      <xdr:colOff>735888</xdr:colOff>
      <xdr:row>68</xdr:row>
      <xdr:rowOff>128661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F56928E-D045-9147-8A67-C1AF2BA441B8}"/>
            </a:ext>
          </a:extLst>
        </xdr:cNvPr>
        <xdr:cNvCxnSpPr/>
      </xdr:nvCxnSpPr>
      <xdr:spPr>
        <a:xfrm flipV="1">
          <a:off x="6009831" y="13572383"/>
          <a:ext cx="725917" cy="2770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25876</xdr:colOff>
      <xdr:row>72</xdr:row>
      <xdr:rowOff>63382</xdr:rowOff>
    </xdr:from>
    <xdr:to>
      <xdr:col>7</xdr:col>
      <xdr:colOff>751793</xdr:colOff>
      <xdr:row>73</xdr:row>
      <xdr:rowOff>138632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8BD9796-CC03-4145-9B8F-07356ECF6246}"/>
            </a:ext>
          </a:extLst>
        </xdr:cNvPr>
        <xdr:cNvCxnSpPr/>
      </xdr:nvCxnSpPr>
      <xdr:spPr>
        <a:xfrm flipV="1">
          <a:off x="6025736" y="14591232"/>
          <a:ext cx="725917" cy="2770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21839</xdr:colOff>
      <xdr:row>64</xdr:row>
      <xdr:rowOff>146466</xdr:rowOff>
    </xdr:from>
    <xdr:to>
      <xdr:col>7</xdr:col>
      <xdr:colOff>688411</xdr:colOff>
      <xdr:row>65</xdr:row>
      <xdr:rowOff>83084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6E8DA09-111B-B347-BFEB-560C1447C12B}"/>
            </a:ext>
          </a:extLst>
        </xdr:cNvPr>
        <xdr:cNvCxnSpPr/>
      </xdr:nvCxnSpPr>
      <xdr:spPr>
        <a:xfrm>
          <a:off x="6021699" y="13060111"/>
          <a:ext cx="666572" cy="138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14005</xdr:colOff>
      <xdr:row>68</xdr:row>
      <xdr:rowOff>180174</xdr:rowOff>
    </xdr:from>
    <xdr:to>
      <xdr:col>7</xdr:col>
      <xdr:colOff>680577</xdr:colOff>
      <xdr:row>69</xdr:row>
      <xdr:rowOff>116793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D22E3F8-FCC9-7E47-9D9D-A53024A845B2}"/>
            </a:ext>
          </a:extLst>
        </xdr:cNvPr>
        <xdr:cNvCxnSpPr/>
      </xdr:nvCxnSpPr>
      <xdr:spPr>
        <a:xfrm>
          <a:off x="6013865" y="13900922"/>
          <a:ext cx="666572" cy="138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35844</xdr:colOff>
      <xdr:row>74</xdr:row>
      <xdr:rowOff>238</xdr:rowOff>
    </xdr:from>
    <xdr:to>
      <xdr:col>7</xdr:col>
      <xdr:colOff>702416</xdr:colOff>
      <xdr:row>74</xdr:row>
      <xdr:rowOff>138632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51F0C47-0A92-0B46-ACF6-6D34462260DF}"/>
            </a:ext>
          </a:extLst>
        </xdr:cNvPr>
        <xdr:cNvCxnSpPr/>
      </xdr:nvCxnSpPr>
      <xdr:spPr>
        <a:xfrm>
          <a:off x="6035704" y="14931640"/>
          <a:ext cx="666572" cy="138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87356</xdr:colOff>
      <xdr:row>73</xdr:row>
      <xdr:rowOff>134835</xdr:rowOff>
    </xdr:from>
    <xdr:to>
      <xdr:col>7</xdr:col>
      <xdr:colOff>729953</xdr:colOff>
      <xdr:row>73</xdr:row>
      <xdr:rowOff>142430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9410EFA-F0AB-4E45-8EB2-A7140AE457E6}"/>
            </a:ext>
          </a:extLst>
        </xdr:cNvPr>
        <xdr:cNvCxnSpPr/>
      </xdr:nvCxnSpPr>
      <xdr:spPr>
        <a:xfrm>
          <a:off x="6087216" y="14864461"/>
          <a:ext cx="642597" cy="7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97326</xdr:colOff>
      <xdr:row>68</xdr:row>
      <xdr:rowOff>144804</xdr:rowOff>
    </xdr:from>
    <xdr:to>
      <xdr:col>7</xdr:col>
      <xdr:colOff>739923</xdr:colOff>
      <xdr:row>68</xdr:row>
      <xdr:rowOff>152399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0D9D0E8-02FF-2042-B88C-6E892B51CA3D}"/>
            </a:ext>
          </a:extLst>
        </xdr:cNvPr>
        <xdr:cNvCxnSpPr/>
      </xdr:nvCxnSpPr>
      <xdr:spPr>
        <a:xfrm>
          <a:off x="6097186" y="13865552"/>
          <a:ext cx="642597" cy="7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77623</xdr:colOff>
      <xdr:row>64</xdr:row>
      <xdr:rowOff>77624</xdr:rowOff>
    </xdr:from>
    <xdr:to>
      <xdr:col>7</xdr:col>
      <xdr:colOff>720220</xdr:colOff>
      <xdr:row>64</xdr:row>
      <xdr:rowOff>85219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B59870A-7D29-D043-A55E-4B7388B0B96E}"/>
            </a:ext>
          </a:extLst>
        </xdr:cNvPr>
        <xdr:cNvCxnSpPr/>
      </xdr:nvCxnSpPr>
      <xdr:spPr>
        <a:xfrm>
          <a:off x="6077483" y="12991269"/>
          <a:ext cx="642597" cy="7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A67E-8AD7-2D4E-95EE-D28605DAD130}">
  <dimension ref="B3:J103"/>
  <sheetViews>
    <sheetView topLeftCell="A72" zoomScale="136" workbookViewId="0">
      <selection activeCell="E104" sqref="E104"/>
    </sheetView>
  </sheetViews>
  <sheetFormatPr baseColWidth="10" defaultRowHeight="16" x14ac:dyDescent="0.2"/>
  <cols>
    <col min="2" max="2" width="10.83203125" style="8"/>
    <col min="3" max="3" width="27.1640625" customWidth="1"/>
    <col min="4" max="4" width="26.83203125" customWidth="1"/>
    <col min="5" max="5" width="16.6640625" customWidth="1"/>
  </cols>
  <sheetData>
    <row r="3" spans="3:10" x14ac:dyDescent="0.2">
      <c r="D3" t="s">
        <v>0</v>
      </c>
      <c r="G3" t="s">
        <v>1</v>
      </c>
    </row>
    <row r="5" spans="3:10" x14ac:dyDescent="0.2">
      <c r="D5" t="s">
        <v>2</v>
      </c>
      <c r="G5" t="s">
        <v>8</v>
      </c>
    </row>
    <row r="6" spans="3:10" x14ac:dyDescent="0.2">
      <c r="D6" t="s">
        <v>3</v>
      </c>
      <c r="G6" t="s">
        <v>9</v>
      </c>
    </row>
    <row r="7" spans="3:10" x14ac:dyDescent="0.2">
      <c r="D7" t="s">
        <v>4</v>
      </c>
      <c r="G7" t="s">
        <v>10</v>
      </c>
      <c r="I7" t="s">
        <v>16</v>
      </c>
    </row>
    <row r="8" spans="3:10" x14ac:dyDescent="0.2">
      <c r="C8" t="s">
        <v>15</v>
      </c>
      <c r="D8" t="s">
        <v>5</v>
      </c>
      <c r="G8" t="s">
        <v>12</v>
      </c>
      <c r="I8" t="s">
        <v>17</v>
      </c>
    </row>
    <row r="9" spans="3:10" x14ac:dyDescent="0.2">
      <c r="D9" t="s">
        <v>6</v>
      </c>
      <c r="G9" t="s">
        <v>13</v>
      </c>
    </row>
    <row r="10" spans="3:10" x14ac:dyDescent="0.2">
      <c r="D10" t="s">
        <v>7</v>
      </c>
      <c r="G10" t="s">
        <v>14</v>
      </c>
    </row>
    <row r="11" spans="3:10" x14ac:dyDescent="0.2">
      <c r="D11" t="s">
        <v>11</v>
      </c>
      <c r="G11" t="s">
        <v>18</v>
      </c>
    </row>
    <row r="14" spans="3:10" x14ac:dyDescent="0.2">
      <c r="I14" t="s">
        <v>19</v>
      </c>
      <c r="J14" t="s">
        <v>20</v>
      </c>
    </row>
    <row r="16" spans="3:10" x14ac:dyDescent="0.2">
      <c r="I16" t="s">
        <v>21</v>
      </c>
      <c r="J16" t="s">
        <v>22</v>
      </c>
    </row>
    <row r="20" spans="3:5" x14ac:dyDescent="0.2">
      <c r="C20" s="1" t="s">
        <v>23</v>
      </c>
      <c r="D20" s="1"/>
      <c r="E20" s="1"/>
    </row>
    <row r="22" spans="3:5" x14ac:dyDescent="0.2">
      <c r="C22" t="s">
        <v>24</v>
      </c>
    </row>
    <row r="23" spans="3:5" x14ac:dyDescent="0.2">
      <c r="C23" t="s">
        <v>25</v>
      </c>
    </row>
    <row r="27" spans="3:5" x14ac:dyDescent="0.2">
      <c r="C27" s="1" t="s">
        <v>37</v>
      </c>
      <c r="D27" s="1"/>
    </row>
    <row r="29" spans="3:5" x14ac:dyDescent="0.2">
      <c r="C29" t="s">
        <v>26</v>
      </c>
      <c r="E29" t="s">
        <v>27</v>
      </c>
    </row>
    <row r="30" spans="3:5" x14ac:dyDescent="0.2">
      <c r="C30" t="s">
        <v>28</v>
      </c>
      <c r="E30" t="s">
        <v>29</v>
      </c>
    </row>
    <row r="31" spans="3:5" x14ac:dyDescent="0.2">
      <c r="C31" t="s">
        <v>30</v>
      </c>
      <c r="E31" t="s">
        <v>31</v>
      </c>
    </row>
    <row r="32" spans="3:5" x14ac:dyDescent="0.2">
      <c r="C32" t="s">
        <v>32</v>
      </c>
      <c r="E32" t="s">
        <v>33</v>
      </c>
    </row>
    <row r="33" spans="3:5" x14ac:dyDescent="0.2">
      <c r="C33" t="s">
        <v>34</v>
      </c>
      <c r="E33" t="s">
        <v>35</v>
      </c>
    </row>
    <row r="36" spans="3:5" x14ac:dyDescent="0.2">
      <c r="C36" s="1" t="s">
        <v>36</v>
      </c>
      <c r="D36" s="1"/>
      <c r="E36" s="1"/>
    </row>
    <row r="38" spans="3:5" x14ac:dyDescent="0.2">
      <c r="C38" s="2" t="s">
        <v>38</v>
      </c>
    </row>
    <row r="40" spans="3:5" x14ac:dyDescent="0.2">
      <c r="C40" t="s">
        <v>39</v>
      </c>
      <c r="D40" t="s">
        <v>43</v>
      </c>
    </row>
    <row r="42" spans="3:5" x14ac:dyDescent="0.2">
      <c r="C42" t="s">
        <v>40</v>
      </c>
      <c r="D42" t="s">
        <v>44</v>
      </c>
    </row>
    <row r="44" spans="3:5" x14ac:dyDescent="0.2">
      <c r="C44" t="s">
        <v>41</v>
      </c>
      <c r="D44" t="s">
        <v>45</v>
      </c>
    </row>
    <row r="46" spans="3:5" x14ac:dyDescent="0.2">
      <c r="C46" t="s">
        <v>42</v>
      </c>
      <c r="D46" t="s">
        <v>46</v>
      </c>
    </row>
    <row r="49" spans="3:4" x14ac:dyDescent="0.2">
      <c r="C49" s="3" t="s">
        <v>47</v>
      </c>
      <c r="D49" s="3"/>
    </row>
    <row r="51" spans="3:4" x14ac:dyDescent="0.2">
      <c r="C51" t="s">
        <v>48</v>
      </c>
    </row>
    <row r="53" spans="3:4" x14ac:dyDescent="0.2">
      <c r="C53" t="s">
        <v>49</v>
      </c>
      <c r="D53" t="s">
        <v>50</v>
      </c>
    </row>
    <row r="54" spans="3:4" x14ac:dyDescent="0.2">
      <c r="D54" t="s">
        <v>51</v>
      </c>
    </row>
    <row r="56" spans="3:4" x14ac:dyDescent="0.2">
      <c r="C56" t="s">
        <v>52</v>
      </c>
      <c r="D56" t="s">
        <v>53</v>
      </c>
    </row>
    <row r="57" spans="3:4" x14ac:dyDescent="0.2">
      <c r="D57" t="s">
        <v>54</v>
      </c>
    </row>
    <row r="59" spans="3:4" x14ac:dyDescent="0.2">
      <c r="C59" t="s">
        <v>55</v>
      </c>
      <c r="D59" t="s">
        <v>56</v>
      </c>
    </row>
    <row r="60" spans="3:4" x14ac:dyDescent="0.2">
      <c r="D60" t="s">
        <v>57</v>
      </c>
    </row>
    <row r="61" spans="3:4" x14ac:dyDescent="0.2">
      <c r="D61" t="s">
        <v>58</v>
      </c>
    </row>
    <row r="63" spans="3:4" x14ac:dyDescent="0.2">
      <c r="C63" s="3" t="s">
        <v>59</v>
      </c>
      <c r="D63" s="1"/>
    </row>
    <row r="65" spans="2:5" x14ac:dyDescent="0.2">
      <c r="C65" s="4" t="s">
        <v>60</v>
      </c>
      <c r="D65" s="12" t="s">
        <v>61</v>
      </c>
      <c r="E65" s="12" t="s">
        <v>62</v>
      </c>
    </row>
    <row r="67" spans="2:5" s="9" customFormat="1" ht="51" x14ac:dyDescent="0.2">
      <c r="B67" s="9">
        <v>1</v>
      </c>
      <c r="C67" s="11" t="s">
        <v>63</v>
      </c>
      <c r="D67" s="9" t="s">
        <v>64</v>
      </c>
      <c r="E67" s="11" t="s">
        <v>65</v>
      </c>
    </row>
    <row r="68" spans="2:5" s="9" customFormat="1" ht="68" x14ac:dyDescent="0.2">
      <c r="B68" s="9">
        <v>2</v>
      </c>
      <c r="C68" s="11" t="s">
        <v>66</v>
      </c>
      <c r="D68" s="11" t="s">
        <v>67</v>
      </c>
      <c r="E68" s="11" t="s">
        <v>68</v>
      </c>
    </row>
    <row r="69" spans="2:5" s="8" customFormat="1" ht="34" x14ac:dyDescent="0.2">
      <c r="B69" s="8">
        <v>3</v>
      </c>
      <c r="C69" s="8" t="s">
        <v>69</v>
      </c>
      <c r="D69" s="6" t="s">
        <v>70</v>
      </c>
      <c r="E69" s="6" t="s">
        <v>71</v>
      </c>
    </row>
    <row r="72" spans="2:5" x14ac:dyDescent="0.2">
      <c r="C72" s="3" t="s">
        <v>72</v>
      </c>
      <c r="D72" s="3"/>
    </row>
    <row r="74" spans="2:5" ht="34" x14ac:dyDescent="0.2">
      <c r="B74" s="8">
        <v>1</v>
      </c>
      <c r="C74" t="s">
        <v>73</v>
      </c>
      <c r="D74" s="5" t="s">
        <v>74</v>
      </c>
      <c r="E74" s="5" t="s">
        <v>75</v>
      </c>
    </row>
    <row r="75" spans="2:5" s="7" customFormat="1" ht="34" x14ac:dyDescent="0.2">
      <c r="B75" s="9">
        <v>2</v>
      </c>
      <c r="C75" s="7" t="s">
        <v>76</v>
      </c>
      <c r="D75" s="10" t="s">
        <v>77</v>
      </c>
      <c r="E75" s="10" t="s">
        <v>78</v>
      </c>
    </row>
    <row r="76" spans="2:5" s="7" customFormat="1" ht="51" x14ac:dyDescent="0.2">
      <c r="B76" s="9">
        <v>3</v>
      </c>
      <c r="C76" s="7" t="s">
        <v>79</v>
      </c>
      <c r="D76" s="10" t="s">
        <v>80</v>
      </c>
      <c r="E76" s="10" t="s">
        <v>81</v>
      </c>
    </row>
    <row r="78" spans="2:5" x14ac:dyDescent="0.2">
      <c r="C78" s="3" t="s">
        <v>82</v>
      </c>
    </row>
    <row r="80" spans="2:5" x14ac:dyDescent="0.2">
      <c r="B80" s="8">
        <v>1</v>
      </c>
      <c r="C80" t="s">
        <v>83</v>
      </c>
      <c r="D80" t="s">
        <v>84</v>
      </c>
      <c r="E80" t="s">
        <v>86</v>
      </c>
    </row>
    <row r="81" spans="2:9" x14ac:dyDescent="0.2">
      <c r="D81" t="s">
        <v>85</v>
      </c>
      <c r="E81" t="s">
        <v>87</v>
      </c>
    </row>
    <row r="83" spans="2:9" x14ac:dyDescent="0.2">
      <c r="B83" s="8">
        <v>2</v>
      </c>
      <c r="C83" t="s">
        <v>88</v>
      </c>
      <c r="D83" t="s">
        <v>89</v>
      </c>
      <c r="E83" t="s">
        <v>90</v>
      </c>
    </row>
    <row r="85" spans="2:9" x14ac:dyDescent="0.2">
      <c r="B85" s="8">
        <v>3</v>
      </c>
      <c r="C85" t="s">
        <v>91</v>
      </c>
      <c r="D85" t="s">
        <v>92</v>
      </c>
      <c r="E85" t="s">
        <v>93</v>
      </c>
    </row>
    <row r="87" spans="2:9" x14ac:dyDescent="0.2">
      <c r="B87" s="8">
        <v>4</v>
      </c>
      <c r="C87" t="s">
        <v>94</v>
      </c>
      <c r="D87" t="s">
        <v>95</v>
      </c>
      <c r="E87" t="s">
        <v>96</v>
      </c>
    </row>
    <row r="90" spans="2:9" x14ac:dyDescent="0.2">
      <c r="C90" s="3" t="s">
        <v>97</v>
      </c>
    </row>
    <row r="92" spans="2:9" x14ac:dyDescent="0.2">
      <c r="B92" s="8">
        <v>1</v>
      </c>
      <c r="C92" t="s">
        <v>98</v>
      </c>
      <c r="D92" t="s">
        <v>99</v>
      </c>
      <c r="E92" t="s">
        <v>100</v>
      </c>
    </row>
    <row r="93" spans="2:9" x14ac:dyDescent="0.2">
      <c r="B93" s="8">
        <v>2</v>
      </c>
      <c r="C93" t="s">
        <v>101</v>
      </c>
      <c r="D93" t="s">
        <v>102</v>
      </c>
      <c r="E93" t="s">
        <v>103</v>
      </c>
      <c r="I93">
        <f>146 + 76 + 20</f>
        <v>242</v>
      </c>
    </row>
    <row r="94" spans="2:9" s="14" customFormat="1" ht="34" x14ac:dyDescent="0.2">
      <c r="B94" s="9">
        <v>3</v>
      </c>
      <c r="C94" s="14" t="s">
        <v>104</v>
      </c>
      <c r="D94" s="15" t="s">
        <v>105</v>
      </c>
      <c r="E94" s="14" t="s">
        <v>106</v>
      </c>
    </row>
    <row r="95" spans="2:9" x14ac:dyDescent="0.2">
      <c r="B95" s="8">
        <v>4</v>
      </c>
      <c r="C95" t="s">
        <v>107</v>
      </c>
      <c r="D95" t="s">
        <v>108</v>
      </c>
      <c r="E95" t="s">
        <v>109</v>
      </c>
      <c r="I95" s="13">
        <f>140/242</f>
        <v>0.57851239669421484</v>
      </c>
    </row>
    <row r="96" spans="2:9" x14ac:dyDescent="0.2">
      <c r="I96" s="13">
        <f>76/242</f>
        <v>0.31404958677685951</v>
      </c>
    </row>
    <row r="98" spans="2:5" x14ac:dyDescent="0.2">
      <c r="C98" s="3" t="s">
        <v>110</v>
      </c>
    </row>
    <row r="100" spans="2:5" x14ac:dyDescent="0.2">
      <c r="B100" s="8">
        <v>1</v>
      </c>
      <c r="C100" t="s">
        <v>111</v>
      </c>
      <c r="D100" t="s">
        <v>112</v>
      </c>
      <c r="E100" t="s">
        <v>113</v>
      </c>
    </row>
    <row r="101" spans="2:5" x14ac:dyDescent="0.2">
      <c r="B101" s="8">
        <v>2</v>
      </c>
      <c r="C101" t="s">
        <v>114</v>
      </c>
      <c r="D101" t="s">
        <v>115</v>
      </c>
      <c r="E101" t="s">
        <v>117</v>
      </c>
    </row>
    <row r="102" spans="2:5" x14ac:dyDescent="0.2">
      <c r="D102" t="s">
        <v>116</v>
      </c>
    </row>
    <row r="103" spans="2:5" x14ac:dyDescent="0.2">
      <c r="B103" s="8">
        <v>3</v>
      </c>
      <c r="C103" t="s">
        <v>118</v>
      </c>
      <c r="D103" t="s">
        <v>119</v>
      </c>
      <c r="E103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CEFE-B837-6741-B57C-314C1242097E}">
  <dimension ref="C11:H72"/>
  <sheetViews>
    <sheetView topLeftCell="A70" zoomScale="166" workbookViewId="0">
      <selection activeCell="F61" sqref="F61"/>
    </sheetView>
  </sheetViews>
  <sheetFormatPr baseColWidth="10" defaultRowHeight="16" x14ac:dyDescent="0.2"/>
  <cols>
    <col min="3" max="3" width="10.83203125" style="16"/>
    <col min="5" max="5" width="18" customWidth="1"/>
  </cols>
  <sheetData>
    <row r="11" spans="3:5" x14ac:dyDescent="0.2">
      <c r="C11" s="16" t="s">
        <v>121</v>
      </c>
      <c r="D11" t="s">
        <v>122</v>
      </c>
    </row>
    <row r="12" spans="3:5" x14ac:dyDescent="0.2">
      <c r="C12" s="16" t="s">
        <v>123</v>
      </c>
      <c r="D12" t="s">
        <v>124</v>
      </c>
      <c r="E12" t="s">
        <v>125</v>
      </c>
    </row>
    <row r="13" spans="3:5" x14ac:dyDescent="0.2">
      <c r="E13" t="s">
        <v>126</v>
      </c>
    </row>
    <row r="15" spans="3:5" x14ac:dyDescent="0.2">
      <c r="C15" s="16" t="s">
        <v>127</v>
      </c>
      <c r="D15" t="s">
        <v>128</v>
      </c>
      <c r="E15" t="s">
        <v>129</v>
      </c>
    </row>
    <row r="17" spans="3:6" x14ac:dyDescent="0.2">
      <c r="C17" s="16" t="s">
        <v>130</v>
      </c>
      <c r="D17">
        <v>100</v>
      </c>
    </row>
    <row r="19" spans="3:6" x14ac:dyDescent="0.2">
      <c r="C19" s="16" t="s">
        <v>131</v>
      </c>
    </row>
    <row r="21" spans="3:6" x14ac:dyDescent="0.2">
      <c r="D21" t="s">
        <v>132</v>
      </c>
    </row>
    <row r="22" spans="3:6" x14ac:dyDescent="0.2">
      <c r="D22" t="s">
        <v>133</v>
      </c>
    </row>
    <row r="23" spans="3:6" x14ac:dyDescent="0.2">
      <c r="D23" t="s">
        <v>134</v>
      </c>
    </row>
    <row r="24" spans="3:6" x14ac:dyDescent="0.2">
      <c r="D24" t="s">
        <v>135</v>
      </c>
    </row>
    <row r="25" spans="3:6" x14ac:dyDescent="0.2">
      <c r="D25" t="s">
        <v>136</v>
      </c>
    </row>
    <row r="28" spans="3:6" x14ac:dyDescent="0.2">
      <c r="D28" s="4" t="s">
        <v>137</v>
      </c>
      <c r="E28" s="4"/>
      <c r="F28" s="4"/>
    </row>
    <row r="30" spans="3:6" x14ac:dyDescent="0.2">
      <c r="D30" t="s">
        <v>138</v>
      </c>
    </row>
    <row r="31" spans="3:6" x14ac:dyDescent="0.2">
      <c r="D31" t="s">
        <v>139</v>
      </c>
    </row>
    <row r="33" spans="4:8" x14ac:dyDescent="0.2">
      <c r="D33" t="s">
        <v>140</v>
      </c>
      <c r="E33" t="s">
        <v>141</v>
      </c>
      <c r="F33" s="13">
        <f xml:space="preserve"> 7/100</f>
        <v>7.0000000000000007E-2</v>
      </c>
    </row>
    <row r="35" spans="4:8" x14ac:dyDescent="0.2">
      <c r="D35" t="s">
        <v>142</v>
      </c>
      <c r="F35" t="s">
        <v>143</v>
      </c>
    </row>
    <row r="38" spans="4:8" x14ac:dyDescent="0.2">
      <c r="D38" s="4" t="s">
        <v>144</v>
      </c>
      <c r="F38" t="s">
        <v>145</v>
      </c>
    </row>
    <row r="40" spans="4:8" x14ac:dyDescent="0.2">
      <c r="E40" t="s">
        <v>146</v>
      </c>
      <c r="F40">
        <v>100</v>
      </c>
    </row>
    <row r="41" spans="4:8" x14ac:dyDescent="0.2">
      <c r="E41" t="s">
        <v>147</v>
      </c>
      <c r="F41">
        <v>51</v>
      </c>
    </row>
    <row r="43" spans="4:8" x14ac:dyDescent="0.2">
      <c r="E43" t="s">
        <v>148</v>
      </c>
      <c r="H43">
        <v>25</v>
      </c>
    </row>
    <row r="44" spans="4:8" x14ac:dyDescent="0.2">
      <c r="E44" t="s">
        <v>150</v>
      </c>
      <c r="H44">
        <v>49</v>
      </c>
    </row>
    <row r="46" spans="4:8" x14ac:dyDescent="0.2">
      <c r="E46" t="s">
        <v>149</v>
      </c>
      <c r="G46" s="13">
        <f>25/49</f>
        <v>0.51020408163265307</v>
      </c>
    </row>
    <row r="48" spans="4:8" x14ac:dyDescent="0.2">
      <c r="E48" t="s">
        <v>142</v>
      </c>
      <c r="F48" t="s">
        <v>151</v>
      </c>
    </row>
    <row r="51" spans="4:6" x14ac:dyDescent="0.2">
      <c r="D51" s="4" t="s">
        <v>152</v>
      </c>
    </row>
    <row r="53" spans="4:6" x14ac:dyDescent="0.2">
      <c r="E53" t="s">
        <v>153</v>
      </c>
      <c r="F53">
        <v>56</v>
      </c>
    </row>
    <row r="54" spans="4:6" x14ac:dyDescent="0.2">
      <c r="E54" t="s">
        <v>146</v>
      </c>
      <c r="F54">
        <v>100</v>
      </c>
    </row>
    <row r="56" spans="4:6" x14ac:dyDescent="0.2">
      <c r="F56" s="13">
        <f>F53/F54</f>
        <v>0.56000000000000005</v>
      </c>
    </row>
    <row r="58" spans="4:6" x14ac:dyDescent="0.2">
      <c r="D58" s="4" t="s">
        <v>154</v>
      </c>
    </row>
    <row r="60" spans="4:6" x14ac:dyDescent="0.2">
      <c r="F60" t="s">
        <v>155</v>
      </c>
    </row>
    <row r="62" spans="4:6" x14ac:dyDescent="0.2">
      <c r="D62" t="s">
        <v>156</v>
      </c>
      <c r="E62" t="s">
        <v>157</v>
      </c>
    </row>
    <row r="65" spans="4:7" x14ac:dyDescent="0.2">
      <c r="D65" t="s">
        <v>158</v>
      </c>
      <c r="E65" t="s">
        <v>159</v>
      </c>
    </row>
    <row r="68" spans="4:7" x14ac:dyDescent="0.2">
      <c r="E68" s="16" t="s">
        <v>160</v>
      </c>
      <c r="G68" t="s">
        <v>149</v>
      </c>
    </row>
    <row r="70" spans="4:7" x14ac:dyDescent="0.2">
      <c r="E70" t="s">
        <v>161</v>
      </c>
      <c r="G70" t="s">
        <v>164</v>
      </c>
    </row>
    <row r="71" spans="4:7" x14ac:dyDescent="0.2">
      <c r="E71" t="s">
        <v>162</v>
      </c>
      <c r="G71" t="s">
        <v>164</v>
      </c>
    </row>
    <row r="72" spans="4:7" x14ac:dyDescent="0.2">
      <c r="E72" t="s">
        <v>163</v>
      </c>
      <c r="G72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0A0F-AD9A-DC44-A445-76FDCE8421CA}">
  <dimension ref="A4:K104"/>
  <sheetViews>
    <sheetView topLeftCell="A90" zoomScale="177" workbookViewId="0">
      <selection activeCell="D105" sqref="D105"/>
    </sheetView>
  </sheetViews>
  <sheetFormatPr baseColWidth="10" defaultRowHeight="16" x14ac:dyDescent="0.2"/>
  <cols>
    <col min="3" max="3" width="15.83203125" customWidth="1"/>
    <col min="4" max="4" width="36.83203125" customWidth="1"/>
    <col min="5" max="5" width="18.83203125" customWidth="1"/>
    <col min="7" max="7" width="15" customWidth="1"/>
  </cols>
  <sheetData>
    <row r="4" spans="2:4" x14ac:dyDescent="0.2">
      <c r="B4" s="2" t="s">
        <v>165</v>
      </c>
      <c r="C4" s="2"/>
      <c r="D4" s="2"/>
    </row>
    <row r="6" spans="2:4" x14ac:dyDescent="0.2">
      <c r="B6" t="s">
        <v>166</v>
      </c>
    </row>
    <row r="8" spans="2:4" x14ac:dyDescent="0.2">
      <c r="B8" t="s">
        <v>167</v>
      </c>
    </row>
    <row r="11" spans="2:4" x14ac:dyDescent="0.2">
      <c r="B11" t="s">
        <v>168</v>
      </c>
      <c r="D11" t="s">
        <v>169</v>
      </c>
    </row>
    <row r="14" spans="2:4" x14ac:dyDescent="0.2">
      <c r="B14" t="s">
        <v>170</v>
      </c>
      <c r="D14" t="s">
        <v>171</v>
      </c>
    </row>
    <row r="17" spans="2:11" x14ac:dyDescent="0.2">
      <c r="B17" t="s">
        <v>172</v>
      </c>
    </row>
    <row r="20" spans="2:11" x14ac:dyDescent="0.2">
      <c r="B20" t="s">
        <v>173</v>
      </c>
    </row>
    <row r="25" spans="2:11" x14ac:dyDescent="0.2">
      <c r="B25" t="s">
        <v>174</v>
      </c>
    </row>
    <row r="27" spans="2:11" x14ac:dyDescent="0.2">
      <c r="B27" t="s">
        <v>175</v>
      </c>
      <c r="D27" s="1" t="s">
        <v>176</v>
      </c>
    </row>
    <row r="29" spans="2:11" x14ac:dyDescent="0.2">
      <c r="D29" s="1" t="s">
        <v>177</v>
      </c>
      <c r="F29" t="s">
        <v>181</v>
      </c>
    </row>
    <row r="30" spans="2:11" x14ac:dyDescent="0.2">
      <c r="D30" s="1" t="s">
        <v>178</v>
      </c>
      <c r="F30" t="s">
        <v>182</v>
      </c>
      <c r="K30" t="s">
        <v>183</v>
      </c>
    </row>
    <row r="31" spans="2:11" x14ac:dyDescent="0.2">
      <c r="D31" s="1" t="s">
        <v>179</v>
      </c>
      <c r="F31" t="s">
        <v>184</v>
      </c>
    </row>
    <row r="32" spans="2:11" x14ac:dyDescent="0.2">
      <c r="D32" s="1" t="s">
        <v>180</v>
      </c>
      <c r="F32" t="s">
        <v>185</v>
      </c>
    </row>
    <row r="33" spans="4:9" x14ac:dyDescent="0.2">
      <c r="F33" t="s">
        <v>186</v>
      </c>
    </row>
    <row r="35" spans="4:9" x14ac:dyDescent="0.2">
      <c r="E35" t="s">
        <v>187</v>
      </c>
    </row>
    <row r="37" spans="4:9" x14ac:dyDescent="0.2">
      <c r="G37" s="17" t="s">
        <v>188</v>
      </c>
      <c r="H37" s="17"/>
      <c r="I37" s="17"/>
    </row>
    <row r="39" spans="4:9" x14ac:dyDescent="0.2">
      <c r="D39" s="12" t="s">
        <v>192</v>
      </c>
      <c r="E39" s="18" t="s">
        <v>177</v>
      </c>
      <c r="F39" s="18" t="s">
        <v>178</v>
      </c>
      <c r="G39" s="18" t="s">
        <v>179</v>
      </c>
      <c r="H39" s="18" t="s">
        <v>180</v>
      </c>
      <c r="I39" s="18" t="s">
        <v>194</v>
      </c>
    </row>
    <row r="40" spans="4:9" x14ac:dyDescent="0.2">
      <c r="D40" t="s">
        <v>189</v>
      </c>
      <c r="E40" s="20">
        <f>20% * 20000</f>
        <v>4000</v>
      </c>
      <c r="F40" s="8">
        <v>3</v>
      </c>
      <c r="G40" s="19">
        <v>0.75</v>
      </c>
      <c r="H40" s="8">
        <v>3</v>
      </c>
      <c r="I40">
        <f>(E40*F40*G40)/H40</f>
        <v>3000</v>
      </c>
    </row>
    <row r="41" spans="4:9" x14ac:dyDescent="0.2">
      <c r="D41" t="s">
        <v>190</v>
      </c>
      <c r="E41" s="8">
        <f>10% * 20000</f>
        <v>2000</v>
      </c>
      <c r="F41" s="8">
        <v>4</v>
      </c>
      <c r="G41" s="19">
        <v>0.6</v>
      </c>
      <c r="H41" s="8">
        <v>4</v>
      </c>
      <c r="I41">
        <f t="shared" ref="I41:I42" si="0">(E41*F41*G41)/H41</f>
        <v>1200</v>
      </c>
    </row>
    <row r="42" spans="4:9" x14ac:dyDescent="0.2">
      <c r="D42" t="s">
        <v>191</v>
      </c>
      <c r="E42" s="8">
        <v>4000</v>
      </c>
      <c r="F42" s="8">
        <v>3</v>
      </c>
      <c r="G42" s="19">
        <v>0.6</v>
      </c>
      <c r="H42" s="8">
        <v>3</v>
      </c>
      <c r="I42">
        <f t="shared" si="0"/>
        <v>2400</v>
      </c>
    </row>
    <row r="46" spans="4:9" x14ac:dyDescent="0.2">
      <c r="E46" t="s">
        <v>193</v>
      </c>
    </row>
    <row r="49" spans="1:7" x14ac:dyDescent="0.2">
      <c r="A49" t="s">
        <v>226</v>
      </c>
      <c r="C49" s="1" t="s">
        <v>195</v>
      </c>
      <c r="D49" s="1"/>
    </row>
    <row r="51" spans="1:7" x14ac:dyDescent="0.2">
      <c r="C51" t="s">
        <v>196</v>
      </c>
    </row>
    <row r="53" spans="1:7" x14ac:dyDescent="0.2">
      <c r="C53" t="s">
        <v>197</v>
      </c>
    </row>
    <row r="55" spans="1:7" x14ac:dyDescent="0.2">
      <c r="E55" t="s">
        <v>198</v>
      </c>
      <c r="G55" s="13">
        <f>50/2000</f>
        <v>2.5000000000000001E-2</v>
      </c>
    </row>
    <row r="57" spans="1:7" x14ac:dyDescent="0.2">
      <c r="C57" t="s">
        <v>199</v>
      </c>
    </row>
    <row r="59" spans="1:7" x14ac:dyDescent="0.2">
      <c r="E59">
        <v>2000</v>
      </c>
      <c r="F59">
        <v>50</v>
      </c>
    </row>
    <row r="60" spans="1:7" x14ac:dyDescent="0.2">
      <c r="E60">
        <v>6789</v>
      </c>
      <c r="F60">
        <v>8000</v>
      </c>
    </row>
    <row r="62" spans="1:7" x14ac:dyDescent="0.2">
      <c r="C62" t="s">
        <v>200</v>
      </c>
    </row>
    <row r="63" spans="1:7" x14ac:dyDescent="0.2">
      <c r="E63" t="s">
        <v>201</v>
      </c>
    </row>
    <row r="67" spans="3:5" x14ac:dyDescent="0.2">
      <c r="C67" s="1" t="s">
        <v>202</v>
      </c>
      <c r="D67" s="1" t="s">
        <v>203</v>
      </c>
      <c r="E67" s="1"/>
    </row>
    <row r="69" spans="3:5" x14ac:dyDescent="0.2">
      <c r="C69" t="s">
        <v>204</v>
      </c>
    </row>
    <row r="71" spans="3:5" x14ac:dyDescent="0.2">
      <c r="C71" t="s">
        <v>205</v>
      </c>
    </row>
    <row r="74" spans="3:5" x14ac:dyDescent="0.2">
      <c r="C74" s="21" t="s">
        <v>206</v>
      </c>
      <c r="D74" s="21" t="s">
        <v>212</v>
      </c>
      <c r="E74" s="21" t="s">
        <v>214</v>
      </c>
    </row>
    <row r="76" spans="3:5" x14ac:dyDescent="0.2">
      <c r="C76" t="s">
        <v>207</v>
      </c>
      <c r="D76" t="s">
        <v>213</v>
      </c>
      <c r="E76" t="s">
        <v>215</v>
      </c>
    </row>
    <row r="79" spans="3:5" x14ac:dyDescent="0.2">
      <c r="C79" t="s">
        <v>208</v>
      </c>
      <c r="D79" t="s">
        <v>216</v>
      </c>
      <c r="E79" t="s">
        <v>217</v>
      </c>
    </row>
    <row r="82" spans="3:5" x14ac:dyDescent="0.2">
      <c r="C82" t="s">
        <v>209</v>
      </c>
      <c r="D82" t="s">
        <v>218</v>
      </c>
      <c r="E82" t="s">
        <v>219</v>
      </c>
    </row>
    <row r="85" spans="3:5" x14ac:dyDescent="0.2">
      <c r="C85" t="s">
        <v>210</v>
      </c>
      <c r="D85" t="s">
        <v>220</v>
      </c>
      <c r="E85" t="s">
        <v>221</v>
      </c>
    </row>
    <row r="88" spans="3:5" x14ac:dyDescent="0.2">
      <c r="C88" t="s">
        <v>211</v>
      </c>
      <c r="D88" t="s">
        <v>222</v>
      </c>
      <c r="E88" t="s">
        <v>223</v>
      </c>
    </row>
    <row r="92" spans="3:5" x14ac:dyDescent="0.2">
      <c r="C92" s="22" t="s">
        <v>224</v>
      </c>
      <c r="D92" s="22" t="s">
        <v>225</v>
      </c>
      <c r="E92" s="22"/>
    </row>
    <row r="94" spans="3:5" x14ac:dyDescent="0.2">
      <c r="C94" t="s">
        <v>227</v>
      </c>
    </row>
    <row r="96" spans="3:5" x14ac:dyDescent="0.2">
      <c r="C96" t="s">
        <v>228</v>
      </c>
    </row>
    <row r="99" spans="3:4" x14ac:dyDescent="0.2">
      <c r="C99" s="23" t="s">
        <v>60</v>
      </c>
      <c r="D99" s="23" t="s">
        <v>229</v>
      </c>
    </row>
    <row r="100" spans="3:4" x14ac:dyDescent="0.2">
      <c r="C100" t="s">
        <v>230</v>
      </c>
      <c r="D100" t="s">
        <v>231</v>
      </c>
    </row>
    <row r="101" spans="3:4" x14ac:dyDescent="0.2">
      <c r="C101" t="s">
        <v>232</v>
      </c>
      <c r="D101" t="s">
        <v>233</v>
      </c>
    </row>
    <row r="102" spans="3:4" x14ac:dyDescent="0.2">
      <c r="C102" t="s">
        <v>234</v>
      </c>
      <c r="D102" t="s">
        <v>235</v>
      </c>
    </row>
    <row r="103" spans="3:4" x14ac:dyDescent="0.2">
      <c r="C103" t="s">
        <v>209</v>
      </c>
      <c r="D103" t="s">
        <v>236</v>
      </c>
    </row>
    <row r="104" spans="3:4" x14ac:dyDescent="0.2">
      <c r="C104" t="s">
        <v>237</v>
      </c>
      <c r="D104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DD69-15BC-A24A-82A5-053C7366462D}">
  <dimension ref="B4:N149"/>
  <sheetViews>
    <sheetView topLeftCell="A121" zoomScale="114" workbookViewId="0">
      <selection activeCell="N150" sqref="N150"/>
    </sheetView>
  </sheetViews>
  <sheetFormatPr baseColWidth="10" defaultRowHeight="16" x14ac:dyDescent="0.2"/>
  <cols>
    <col min="2" max="2" width="13.1640625" customWidth="1"/>
    <col min="8" max="8" width="19" customWidth="1"/>
  </cols>
  <sheetData>
    <row r="4" spans="2:6" x14ac:dyDescent="0.2">
      <c r="B4" s="4" t="s">
        <v>239</v>
      </c>
    </row>
    <row r="6" spans="2:6" x14ac:dyDescent="0.2">
      <c r="B6" s="24" t="s">
        <v>240</v>
      </c>
    </row>
    <row r="9" spans="2:6" x14ac:dyDescent="0.2">
      <c r="B9" t="s">
        <v>241</v>
      </c>
    </row>
    <row r="11" spans="2:6" x14ac:dyDescent="0.2">
      <c r="B11" t="s">
        <v>242</v>
      </c>
    </row>
    <row r="13" spans="2:6" x14ac:dyDescent="0.2">
      <c r="B13" t="s">
        <v>243</v>
      </c>
      <c r="F13" t="s">
        <v>244</v>
      </c>
    </row>
    <row r="15" spans="2:6" x14ac:dyDescent="0.2">
      <c r="B15" t="s">
        <v>245</v>
      </c>
    </row>
    <row r="17" spans="2:4" x14ac:dyDescent="0.2">
      <c r="B17" t="s">
        <v>246</v>
      </c>
    </row>
    <row r="19" spans="2:4" x14ac:dyDescent="0.2">
      <c r="B19" t="s">
        <v>283</v>
      </c>
    </row>
    <row r="23" spans="2:4" x14ac:dyDescent="0.2">
      <c r="B23" t="s">
        <v>248</v>
      </c>
    </row>
    <row r="25" spans="2:4" x14ac:dyDescent="0.2">
      <c r="B25" s="22" t="s">
        <v>247</v>
      </c>
      <c r="C25" t="s">
        <v>249</v>
      </c>
      <c r="D25" t="s">
        <v>250</v>
      </c>
    </row>
    <row r="26" spans="2:4" x14ac:dyDescent="0.2">
      <c r="D26" t="s">
        <v>251</v>
      </c>
    </row>
    <row r="28" spans="2:4" x14ac:dyDescent="0.2">
      <c r="D28" t="s">
        <v>252</v>
      </c>
    </row>
    <row r="31" spans="2:4" x14ac:dyDescent="0.2">
      <c r="B31" s="22" t="s">
        <v>253</v>
      </c>
      <c r="C31" t="s">
        <v>254</v>
      </c>
    </row>
    <row r="33" spans="2:6" x14ac:dyDescent="0.2">
      <c r="D33" t="s">
        <v>255</v>
      </c>
    </row>
    <row r="35" spans="2:6" x14ac:dyDescent="0.2">
      <c r="C35" t="s">
        <v>256</v>
      </c>
    </row>
    <row r="37" spans="2:6" x14ac:dyDescent="0.2">
      <c r="C37" t="s">
        <v>257</v>
      </c>
    </row>
    <row r="40" spans="2:6" x14ac:dyDescent="0.2">
      <c r="B40" s="22" t="s">
        <v>258</v>
      </c>
      <c r="C40" t="s">
        <v>259</v>
      </c>
    </row>
    <row r="42" spans="2:6" x14ac:dyDescent="0.2">
      <c r="C42" s="25" t="s">
        <v>260</v>
      </c>
      <c r="D42" s="2"/>
      <c r="E42" t="s">
        <v>261</v>
      </c>
    </row>
    <row r="43" spans="2:6" x14ac:dyDescent="0.2">
      <c r="C43" s="2"/>
      <c r="D43" s="2"/>
    </row>
    <row r="44" spans="2:6" x14ac:dyDescent="0.2">
      <c r="C44" s="25" t="s">
        <v>262</v>
      </c>
      <c r="D44" s="2"/>
      <c r="F44" t="s">
        <v>263</v>
      </c>
    </row>
    <row r="45" spans="2:6" x14ac:dyDescent="0.2">
      <c r="C45" s="2"/>
      <c r="D45" s="2"/>
      <c r="F45" t="s">
        <v>264</v>
      </c>
    </row>
    <row r="46" spans="2:6" x14ac:dyDescent="0.2">
      <c r="C46" s="2"/>
      <c r="D46" s="2"/>
      <c r="F46" t="s">
        <v>265</v>
      </c>
    </row>
    <row r="47" spans="2:6" x14ac:dyDescent="0.2">
      <c r="C47" s="2"/>
      <c r="D47" s="2"/>
    </row>
    <row r="48" spans="2:6" x14ac:dyDescent="0.2">
      <c r="C48" s="25" t="s">
        <v>266</v>
      </c>
      <c r="D48" s="2"/>
      <c r="F48" t="s">
        <v>267</v>
      </c>
    </row>
    <row r="49" spans="2:12" x14ac:dyDescent="0.2">
      <c r="C49" s="2"/>
      <c r="D49" s="2"/>
      <c r="F49" t="s">
        <v>268</v>
      </c>
    </row>
    <row r="50" spans="2:12" x14ac:dyDescent="0.2">
      <c r="C50" s="2"/>
      <c r="D50" s="2"/>
    </row>
    <row r="51" spans="2:12" x14ac:dyDescent="0.2">
      <c r="C51" s="25" t="s">
        <v>269</v>
      </c>
      <c r="D51" s="2"/>
      <c r="F51" t="s">
        <v>270</v>
      </c>
      <c r="H51" t="s">
        <v>271</v>
      </c>
    </row>
    <row r="52" spans="2:12" x14ac:dyDescent="0.2">
      <c r="C52" s="2"/>
      <c r="D52" s="2"/>
    </row>
    <row r="53" spans="2:12" x14ac:dyDescent="0.2">
      <c r="C53" s="25" t="s">
        <v>272</v>
      </c>
      <c r="D53" s="2"/>
      <c r="F53" t="s">
        <v>273</v>
      </c>
      <c r="K53" t="s">
        <v>274</v>
      </c>
    </row>
    <row r="54" spans="2:12" x14ac:dyDescent="0.2">
      <c r="C54" s="2"/>
      <c r="D54" s="2"/>
    </row>
    <row r="55" spans="2:12" x14ac:dyDescent="0.2">
      <c r="C55" s="2"/>
      <c r="D55" s="2"/>
      <c r="F55" t="s">
        <v>275</v>
      </c>
      <c r="H55" t="s">
        <v>276</v>
      </c>
      <c r="K55" s="22" t="s">
        <v>277</v>
      </c>
      <c r="L55" s="22"/>
    </row>
    <row r="56" spans="2:12" x14ac:dyDescent="0.2">
      <c r="C56" s="2"/>
      <c r="D56" s="2"/>
    </row>
    <row r="57" spans="2:12" x14ac:dyDescent="0.2">
      <c r="C57" s="25" t="s">
        <v>278</v>
      </c>
      <c r="D57" s="2"/>
      <c r="F57" t="s">
        <v>279</v>
      </c>
      <c r="H57" t="s">
        <v>280</v>
      </c>
    </row>
    <row r="61" spans="2:12" x14ac:dyDescent="0.2">
      <c r="B61" t="s">
        <v>281</v>
      </c>
      <c r="C61" t="s">
        <v>282</v>
      </c>
    </row>
    <row r="66" spans="3:8" x14ac:dyDescent="0.2">
      <c r="C66" s="2" t="s">
        <v>284</v>
      </c>
    </row>
    <row r="67" spans="3:8" x14ac:dyDescent="0.2">
      <c r="C67" t="s">
        <v>285</v>
      </c>
    </row>
    <row r="68" spans="3:8" x14ac:dyDescent="0.2">
      <c r="C68" t="s">
        <v>286</v>
      </c>
    </row>
    <row r="69" spans="3:8" x14ac:dyDescent="0.2">
      <c r="C69" t="s">
        <v>287</v>
      </c>
    </row>
    <row r="71" spans="3:8" x14ac:dyDescent="0.2">
      <c r="C71" t="s">
        <v>288</v>
      </c>
    </row>
    <row r="73" spans="3:8" x14ac:dyDescent="0.2">
      <c r="D73" t="s">
        <v>289</v>
      </c>
      <c r="E73" t="s">
        <v>290</v>
      </c>
    </row>
    <row r="74" spans="3:8" x14ac:dyDescent="0.2">
      <c r="E74" t="s">
        <v>291</v>
      </c>
      <c r="H74" t="s">
        <v>295</v>
      </c>
    </row>
    <row r="76" spans="3:8" x14ac:dyDescent="0.2">
      <c r="D76" t="s">
        <v>292</v>
      </c>
      <c r="E76" t="s">
        <v>293</v>
      </c>
    </row>
    <row r="77" spans="3:8" x14ac:dyDescent="0.2">
      <c r="E77" t="s">
        <v>294</v>
      </c>
    </row>
    <row r="79" spans="3:8" x14ac:dyDescent="0.2">
      <c r="C79" t="s">
        <v>296</v>
      </c>
    </row>
    <row r="81" spans="4:7" x14ac:dyDescent="0.2">
      <c r="D81" s="16" t="s">
        <v>297</v>
      </c>
      <c r="E81" s="2" t="s">
        <v>298</v>
      </c>
      <c r="F81" s="2"/>
      <c r="G81" s="2"/>
    </row>
    <row r="83" spans="4:7" x14ac:dyDescent="0.2">
      <c r="E83" t="s">
        <v>299</v>
      </c>
    </row>
    <row r="84" spans="4:7" x14ac:dyDescent="0.2">
      <c r="E84" t="s">
        <v>300</v>
      </c>
    </row>
    <row r="85" spans="4:7" x14ac:dyDescent="0.2">
      <c r="E85" t="s">
        <v>301</v>
      </c>
    </row>
    <row r="87" spans="4:7" x14ac:dyDescent="0.2">
      <c r="D87" s="16" t="s">
        <v>302</v>
      </c>
      <c r="E87" t="s">
        <v>303</v>
      </c>
    </row>
    <row r="88" spans="4:7" x14ac:dyDescent="0.2">
      <c r="E88" t="s">
        <v>304</v>
      </c>
    </row>
    <row r="89" spans="4:7" x14ac:dyDescent="0.2">
      <c r="E89" t="s">
        <v>305</v>
      </c>
    </row>
    <row r="90" spans="4:7" x14ac:dyDescent="0.2">
      <c r="E90" t="s">
        <v>306</v>
      </c>
    </row>
    <row r="92" spans="4:7" x14ac:dyDescent="0.2">
      <c r="D92" s="16" t="s">
        <v>307</v>
      </c>
      <c r="E92" t="s">
        <v>308</v>
      </c>
    </row>
    <row r="93" spans="4:7" x14ac:dyDescent="0.2">
      <c r="E93" t="s">
        <v>309</v>
      </c>
    </row>
    <row r="95" spans="4:7" x14ac:dyDescent="0.2">
      <c r="D95" s="2" t="s">
        <v>310</v>
      </c>
      <c r="E95" s="24" t="s">
        <v>311</v>
      </c>
    </row>
    <row r="96" spans="4:7" x14ac:dyDescent="0.2">
      <c r="E96" t="s">
        <v>312</v>
      </c>
    </row>
    <row r="98" spans="4:6" x14ac:dyDescent="0.2">
      <c r="D98" s="16" t="s">
        <v>313</v>
      </c>
      <c r="E98" t="s">
        <v>314</v>
      </c>
    </row>
    <row r="102" spans="4:6" x14ac:dyDescent="0.2">
      <c r="D102" t="s">
        <v>315</v>
      </c>
      <c r="F102" t="s">
        <v>316</v>
      </c>
    </row>
    <row r="106" spans="4:6" x14ac:dyDescent="0.2">
      <c r="D106" s="22" t="s">
        <v>317</v>
      </c>
      <c r="E106" s="22"/>
      <c r="F106" s="22"/>
    </row>
    <row r="108" spans="4:6" x14ac:dyDescent="0.2">
      <c r="D108" t="s">
        <v>318</v>
      </c>
    </row>
    <row r="111" spans="4:6" x14ac:dyDescent="0.2">
      <c r="E111" t="s">
        <v>319</v>
      </c>
    </row>
    <row r="113" spans="5:12" x14ac:dyDescent="0.2">
      <c r="E113" t="s">
        <v>320</v>
      </c>
    </row>
    <row r="115" spans="5:12" x14ac:dyDescent="0.2">
      <c r="E115" t="s">
        <v>321</v>
      </c>
    </row>
    <row r="117" spans="5:12" x14ac:dyDescent="0.2">
      <c r="E117" t="s">
        <v>322</v>
      </c>
      <c r="F117" t="s">
        <v>323</v>
      </c>
      <c r="H117" t="s">
        <v>324</v>
      </c>
    </row>
    <row r="119" spans="5:12" x14ac:dyDescent="0.2">
      <c r="E119" t="s">
        <v>325</v>
      </c>
      <c r="J119" s="24" t="s">
        <v>326</v>
      </c>
      <c r="L119" s="24" t="s">
        <v>327</v>
      </c>
    </row>
    <row r="122" spans="5:12" x14ac:dyDescent="0.2">
      <c r="E122" t="s">
        <v>328</v>
      </c>
    </row>
    <row r="124" spans="5:12" x14ac:dyDescent="0.2">
      <c r="E124" t="s">
        <v>329</v>
      </c>
      <c r="J124">
        <f>150/2</f>
        <v>75</v>
      </c>
    </row>
    <row r="126" spans="5:12" x14ac:dyDescent="0.2">
      <c r="H126" t="s">
        <v>330</v>
      </c>
    </row>
    <row r="130" spans="5:12" x14ac:dyDescent="0.2">
      <c r="E130" t="s">
        <v>331</v>
      </c>
      <c r="H130" s="22">
        <f xml:space="preserve"> 48*75</f>
        <v>3600</v>
      </c>
      <c r="I130" s="22" t="s">
        <v>332</v>
      </c>
    </row>
    <row r="132" spans="5:12" x14ac:dyDescent="0.2">
      <c r="H132" t="s">
        <v>333</v>
      </c>
    </row>
    <row r="135" spans="5:12" x14ac:dyDescent="0.2">
      <c r="H135">
        <f xml:space="preserve"> 3600 * 40%</f>
        <v>1440</v>
      </c>
      <c r="I135" t="s">
        <v>334</v>
      </c>
    </row>
    <row r="138" spans="5:12" x14ac:dyDescent="0.2">
      <c r="H138" t="s">
        <v>335</v>
      </c>
      <c r="I138" s="26">
        <v>0.25</v>
      </c>
    </row>
    <row r="139" spans="5:12" x14ac:dyDescent="0.2">
      <c r="H139" t="s">
        <v>338</v>
      </c>
      <c r="I139" s="26">
        <v>0.25</v>
      </c>
    </row>
    <row r="140" spans="5:12" x14ac:dyDescent="0.2">
      <c r="H140" t="s">
        <v>336</v>
      </c>
      <c r="I140" s="26">
        <v>0.25</v>
      </c>
      <c r="K140">
        <f>25% * 1440</f>
        <v>360</v>
      </c>
      <c r="L140" t="s">
        <v>332</v>
      </c>
    </row>
    <row r="141" spans="5:12" x14ac:dyDescent="0.2">
      <c r="H141" t="s">
        <v>337</v>
      </c>
      <c r="I141" s="26">
        <v>0.25</v>
      </c>
    </row>
    <row r="143" spans="5:12" x14ac:dyDescent="0.2">
      <c r="J143" t="s">
        <v>342</v>
      </c>
    </row>
    <row r="145" spans="8:14" x14ac:dyDescent="0.2">
      <c r="H145" s="22" t="s">
        <v>339</v>
      </c>
      <c r="I145" s="27">
        <v>0.33329999999999999</v>
      </c>
      <c r="K145" s="28">
        <f xml:space="preserve"> I145* 360</f>
        <v>119.988</v>
      </c>
      <c r="L145" t="s">
        <v>332</v>
      </c>
      <c r="M145">
        <f xml:space="preserve"> 120/3</f>
        <v>40</v>
      </c>
      <c r="N145" t="s">
        <v>343</v>
      </c>
    </row>
    <row r="146" spans="8:14" x14ac:dyDescent="0.2">
      <c r="H146" s="22" t="s">
        <v>340</v>
      </c>
      <c r="I146" s="27">
        <v>0.33329999999999999</v>
      </c>
      <c r="K146">
        <v>120</v>
      </c>
      <c r="L146" t="s">
        <v>332</v>
      </c>
      <c r="M146">
        <f>120/2</f>
        <v>60</v>
      </c>
      <c r="N146" t="s">
        <v>343</v>
      </c>
    </row>
    <row r="147" spans="8:14" x14ac:dyDescent="0.2">
      <c r="H147" s="22" t="s">
        <v>341</v>
      </c>
      <c r="I147" s="27">
        <v>0.33329999999999999</v>
      </c>
      <c r="K147">
        <v>120</v>
      </c>
      <c r="L147" t="s">
        <v>332</v>
      </c>
      <c r="M147">
        <f>120/1</f>
        <v>120</v>
      </c>
      <c r="N147" t="s">
        <v>343</v>
      </c>
    </row>
    <row r="149" spans="8:14" x14ac:dyDescent="0.2">
      <c r="M149">
        <f>SUM(M145:M147)</f>
        <v>220</v>
      </c>
      <c r="N149" t="s">
        <v>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4817-520C-AB4A-87E7-BFC5C8FDA10B}">
  <dimension ref="B4:U126"/>
  <sheetViews>
    <sheetView topLeftCell="A95" zoomScale="135" workbookViewId="0">
      <selection activeCell="E110" sqref="E110"/>
    </sheetView>
  </sheetViews>
  <sheetFormatPr baseColWidth="10" defaultRowHeight="16" x14ac:dyDescent="0.2"/>
  <cols>
    <col min="3" max="3" width="11" bestFit="1" customWidth="1"/>
    <col min="5" max="5" width="11.1640625" bestFit="1" customWidth="1"/>
    <col min="6" max="6" width="13.33203125" customWidth="1"/>
    <col min="9" max="10" width="10.83203125" style="31"/>
  </cols>
  <sheetData>
    <row r="4" spans="2:11" x14ac:dyDescent="0.2">
      <c r="B4" t="s">
        <v>344</v>
      </c>
    </row>
    <row r="6" spans="2:11" x14ac:dyDescent="0.2">
      <c r="B6" t="s">
        <v>345</v>
      </c>
      <c r="E6" t="s">
        <v>346</v>
      </c>
    </row>
    <row r="8" spans="2:11" x14ac:dyDescent="0.2">
      <c r="B8" t="s">
        <v>347</v>
      </c>
    </row>
    <row r="10" spans="2:11" x14ac:dyDescent="0.2">
      <c r="B10" t="s">
        <v>348</v>
      </c>
      <c r="H10" s="22" t="s">
        <v>352</v>
      </c>
      <c r="I10" s="32"/>
      <c r="J10" s="32"/>
      <c r="K10" s="22"/>
    </row>
    <row r="11" spans="2:11" x14ac:dyDescent="0.2">
      <c r="H11" t="s">
        <v>353</v>
      </c>
    </row>
    <row r="12" spans="2:11" x14ac:dyDescent="0.2">
      <c r="B12" t="s">
        <v>349</v>
      </c>
      <c r="H12" t="s">
        <v>354</v>
      </c>
    </row>
    <row r="13" spans="2:11" x14ac:dyDescent="0.2">
      <c r="F13" s="26"/>
      <c r="H13" t="s">
        <v>355</v>
      </c>
    </row>
    <row r="15" spans="2:11" x14ac:dyDescent="0.2">
      <c r="D15" t="s">
        <v>350</v>
      </c>
      <c r="F15" s="26"/>
    </row>
    <row r="17" spans="2:6" x14ac:dyDescent="0.2">
      <c r="F17" s="26"/>
    </row>
    <row r="19" spans="2:6" x14ac:dyDescent="0.2">
      <c r="B19" t="s">
        <v>351</v>
      </c>
    </row>
    <row r="21" spans="2:6" x14ac:dyDescent="0.2">
      <c r="C21" t="s">
        <v>356</v>
      </c>
      <c r="E21" t="s">
        <v>357</v>
      </c>
      <c r="F21">
        <v>1400000000</v>
      </c>
    </row>
    <row r="23" spans="2:6" x14ac:dyDescent="0.2">
      <c r="C23" t="s">
        <v>358</v>
      </c>
      <c r="E23" s="26">
        <v>0.7</v>
      </c>
    </row>
    <row r="26" spans="2:6" x14ac:dyDescent="0.2">
      <c r="C26" t="s">
        <v>359</v>
      </c>
      <c r="E26">
        <f>E23*F21</f>
        <v>979999999.99999988</v>
      </c>
      <c r="F26" s="22" t="s">
        <v>360</v>
      </c>
    </row>
    <row r="28" spans="2:6" x14ac:dyDescent="0.2">
      <c r="C28" t="s">
        <v>361</v>
      </c>
      <c r="F28" s="22" t="s">
        <v>362</v>
      </c>
    </row>
    <row r="30" spans="2:6" x14ac:dyDescent="0.2">
      <c r="C30" t="s">
        <v>363</v>
      </c>
      <c r="F30">
        <v>10</v>
      </c>
    </row>
    <row r="32" spans="2:6" x14ac:dyDescent="0.2">
      <c r="D32" t="s">
        <v>364</v>
      </c>
      <c r="F32" s="29">
        <f>E26*2*F30*365</f>
        <v>7153999999999.999</v>
      </c>
    </row>
    <row r="34" spans="2:6" x14ac:dyDescent="0.2">
      <c r="F34" t="s">
        <v>365</v>
      </c>
    </row>
    <row r="38" spans="2:6" x14ac:dyDescent="0.2">
      <c r="B38" t="s">
        <v>366</v>
      </c>
    </row>
    <row r="40" spans="2:6" x14ac:dyDescent="0.2">
      <c r="B40" t="s">
        <v>367</v>
      </c>
      <c r="D40" t="s">
        <v>357</v>
      </c>
      <c r="E40">
        <v>1400000000</v>
      </c>
    </row>
    <row r="42" spans="2:6" x14ac:dyDescent="0.2">
      <c r="B42" s="22" t="s">
        <v>368</v>
      </c>
      <c r="C42" s="30">
        <v>0.7</v>
      </c>
      <c r="E42">
        <f>E40*C42</f>
        <v>979999999.99999988</v>
      </c>
    </row>
    <row r="43" spans="2:6" x14ac:dyDescent="0.2">
      <c r="B43" t="s">
        <v>369</v>
      </c>
      <c r="C43" s="26">
        <v>0.3</v>
      </c>
    </row>
    <row r="45" spans="2:6" x14ac:dyDescent="0.2">
      <c r="B45" t="s">
        <v>370</v>
      </c>
      <c r="E45" s="26">
        <v>0.3</v>
      </c>
    </row>
    <row r="48" spans="2:6" x14ac:dyDescent="0.2">
      <c r="B48" t="s">
        <v>371</v>
      </c>
      <c r="E48">
        <f>E42*E45</f>
        <v>293999999.99999994</v>
      </c>
    </row>
    <row r="49" spans="2:15" x14ac:dyDescent="0.2">
      <c r="E49" t="s">
        <v>372</v>
      </c>
    </row>
    <row r="52" spans="2:15" x14ac:dyDescent="0.2">
      <c r="C52" t="s">
        <v>373</v>
      </c>
      <c r="D52" s="26">
        <v>0.7</v>
      </c>
    </row>
    <row r="54" spans="2:15" x14ac:dyDescent="0.2">
      <c r="C54" t="s">
        <v>374</v>
      </c>
      <c r="D54" s="26">
        <v>0.3</v>
      </c>
      <c r="F54">
        <f>E48*30%</f>
        <v>88199999.999999985</v>
      </c>
    </row>
    <row r="56" spans="2:15" x14ac:dyDescent="0.2">
      <c r="F56" t="s">
        <v>375</v>
      </c>
    </row>
    <row r="60" spans="2:15" x14ac:dyDescent="0.2">
      <c r="B60" t="s">
        <v>376</v>
      </c>
      <c r="C60" t="s">
        <v>377</v>
      </c>
      <c r="J60" s="31" t="s">
        <v>391</v>
      </c>
      <c r="M60" t="s">
        <v>392</v>
      </c>
      <c r="O60" t="s">
        <v>393</v>
      </c>
    </row>
    <row r="62" spans="2:15" x14ac:dyDescent="0.2">
      <c r="C62" t="s">
        <v>367</v>
      </c>
      <c r="E62" t="s">
        <v>357</v>
      </c>
      <c r="F62">
        <v>1400000000</v>
      </c>
    </row>
    <row r="63" spans="2:15" x14ac:dyDescent="0.2">
      <c r="I63" s="31" t="s">
        <v>381</v>
      </c>
    </row>
    <row r="65" spans="2:21" x14ac:dyDescent="0.2">
      <c r="D65" t="s">
        <v>378</v>
      </c>
      <c r="F65" s="26">
        <v>0.2</v>
      </c>
      <c r="G65">
        <f>F62*F65</f>
        <v>280000000</v>
      </c>
      <c r="I65" s="32" t="s">
        <v>382</v>
      </c>
      <c r="J65" s="32">
        <f>G65*0.4</f>
        <v>112000000</v>
      </c>
      <c r="K65" s="33" t="s">
        <v>388</v>
      </c>
      <c r="M65" s="26">
        <v>7.0000000000000007E-2</v>
      </c>
      <c r="O65">
        <f>M65*J65</f>
        <v>7840000.0000000009</v>
      </c>
    </row>
    <row r="66" spans="2:21" x14ac:dyDescent="0.2">
      <c r="F66" s="26"/>
      <c r="I66" s="31" t="s">
        <v>383</v>
      </c>
    </row>
    <row r="67" spans="2:21" x14ac:dyDescent="0.2">
      <c r="F67" s="26"/>
      <c r="Q67" t="s">
        <v>395</v>
      </c>
      <c r="S67">
        <v>2</v>
      </c>
    </row>
    <row r="68" spans="2:21" x14ac:dyDescent="0.2">
      <c r="I68" s="31" t="s">
        <v>384</v>
      </c>
    </row>
    <row r="69" spans="2:21" x14ac:dyDescent="0.2">
      <c r="D69" t="s">
        <v>379</v>
      </c>
      <c r="F69" s="26">
        <v>0.3</v>
      </c>
      <c r="G69">
        <f>F62*F69</f>
        <v>420000000</v>
      </c>
      <c r="I69" s="32" t="s">
        <v>382</v>
      </c>
      <c r="J69" s="32">
        <f>G69*0.4</f>
        <v>168000000</v>
      </c>
      <c r="K69" s="33" t="s">
        <v>389</v>
      </c>
      <c r="M69" s="26">
        <v>0.05</v>
      </c>
      <c r="O69">
        <f>M69*J69</f>
        <v>8400000</v>
      </c>
      <c r="Q69" t="s">
        <v>396</v>
      </c>
    </row>
    <row r="70" spans="2:21" x14ac:dyDescent="0.2">
      <c r="F70" s="26"/>
      <c r="I70" s="31" t="s">
        <v>385</v>
      </c>
    </row>
    <row r="71" spans="2:21" x14ac:dyDescent="0.2">
      <c r="F71" s="26"/>
      <c r="S71">
        <f>2.74 * 2</f>
        <v>5.48</v>
      </c>
      <c r="T71" t="s">
        <v>397</v>
      </c>
    </row>
    <row r="72" spans="2:21" x14ac:dyDescent="0.2">
      <c r="F72" s="26"/>
    </row>
    <row r="73" spans="2:21" x14ac:dyDescent="0.2">
      <c r="I73" s="31" t="s">
        <v>381</v>
      </c>
      <c r="S73" s="34">
        <f>S71*30</f>
        <v>164.4</v>
      </c>
      <c r="T73" s="22" t="s">
        <v>397</v>
      </c>
      <c r="U73" s="22" t="s">
        <v>398</v>
      </c>
    </row>
    <row r="74" spans="2:21" x14ac:dyDescent="0.2">
      <c r="D74" t="s">
        <v>380</v>
      </c>
      <c r="F74" s="26">
        <v>0.5</v>
      </c>
      <c r="G74">
        <f>F62*F74</f>
        <v>700000000</v>
      </c>
      <c r="I74" s="32" t="s">
        <v>386</v>
      </c>
      <c r="J74" s="32">
        <f>G74*0.4</f>
        <v>280000000</v>
      </c>
      <c r="K74" s="33" t="s">
        <v>390</v>
      </c>
      <c r="M74" s="26">
        <v>0.04</v>
      </c>
      <c r="O74">
        <f>M74*J74</f>
        <v>11200000</v>
      </c>
    </row>
    <row r="75" spans="2:21" x14ac:dyDescent="0.2">
      <c r="I75" s="31" t="s">
        <v>387</v>
      </c>
    </row>
    <row r="77" spans="2:21" x14ac:dyDescent="0.2">
      <c r="O77">
        <f>O65+O69+O74</f>
        <v>27440000</v>
      </c>
      <c r="P77" t="s">
        <v>394</v>
      </c>
    </row>
    <row r="79" spans="2:21" x14ac:dyDescent="0.2">
      <c r="B79" t="s">
        <v>399</v>
      </c>
      <c r="C79" t="s">
        <v>400</v>
      </c>
    </row>
    <row r="82" spans="3:8" x14ac:dyDescent="0.2">
      <c r="C82" t="s">
        <v>401</v>
      </c>
    </row>
    <row r="84" spans="3:8" x14ac:dyDescent="0.2">
      <c r="C84" t="s">
        <v>402</v>
      </c>
      <c r="F84" t="s">
        <v>403</v>
      </c>
    </row>
    <row r="86" spans="3:8" x14ac:dyDescent="0.2">
      <c r="C86" s="2" t="s">
        <v>404</v>
      </c>
      <c r="D86" t="s">
        <v>405</v>
      </c>
      <c r="F86" t="s">
        <v>406</v>
      </c>
      <c r="H86" t="s">
        <v>407</v>
      </c>
    </row>
    <row r="88" spans="3:8" x14ac:dyDescent="0.2">
      <c r="C88" s="2" t="s">
        <v>408</v>
      </c>
      <c r="F88" t="s">
        <v>412</v>
      </c>
      <c r="H88" t="s">
        <v>411</v>
      </c>
    </row>
    <row r="90" spans="3:8" x14ac:dyDescent="0.2">
      <c r="C90" s="2" t="s">
        <v>409</v>
      </c>
      <c r="F90" t="s">
        <v>413</v>
      </c>
      <c r="H90" t="s">
        <v>410</v>
      </c>
    </row>
    <row r="93" spans="3:8" x14ac:dyDescent="0.2">
      <c r="C93" t="s">
        <v>414</v>
      </c>
    </row>
    <row r="95" spans="3:8" x14ac:dyDescent="0.2">
      <c r="C95" t="s">
        <v>415</v>
      </c>
    </row>
    <row r="97" spans="3:7" x14ac:dyDescent="0.2">
      <c r="C97" t="s">
        <v>416</v>
      </c>
      <c r="F97" t="s">
        <v>418</v>
      </c>
    </row>
    <row r="99" spans="3:7" x14ac:dyDescent="0.2">
      <c r="C99" t="s">
        <v>419</v>
      </c>
    </row>
    <row r="101" spans="3:7" x14ac:dyDescent="0.2">
      <c r="E101" s="28">
        <f xml:space="preserve"> (7 * 20)/2 + (13*15)/2</f>
        <v>167.5</v>
      </c>
      <c r="F101" t="s">
        <v>421</v>
      </c>
      <c r="G101" t="s">
        <v>420</v>
      </c>
    </row>
    <row r="103" spans="3:7" x14ac:dyDescent="0.2">
      <c r="E103" s="28">
        <f>168/20</f>
        <v>8.4</v>
      </c>
      <c r="F103" t="s">
        <v>421</v>
      </c>
      <c r="G103" t="s">
        <v>417</v>
      </c>
    </row>
    <row r="107" spans="3:7" x14ac:dyDescent="0.2">
      <c r="E107" s="37">
        <v>0.33333333333333331</v>
      </c>
    </row>
    <row r="108" spans="3:7" x14ac:dyDescent="0.2">
      <c r="E108" s="35">
        <v>0.375</v>
      </c>
      <c r="F108" t="s">
        <v>423</v>
      </c>
    </row>
    <row r="109" spans="3:7" x14ac:dyDescent="0.2">
      <c r="E109" s="36" t="s">
        <v>422</v>
      </c>
      <c r="F109" t="s">
        <v>423</v>
      </c>
      <c r="G109" t="s">
        <v>424</v>
      </c>
    </row>
    <row r="111" spans="3:7" x14ac:dyDescent="0.2">
      <c r="G111" t="s">
        <v>425</v>
      </c>
    </row>
    <row r="113" spans="6:11" x14ac:dyDescent="0.2">
      <c r="G113" s="22">
        <f>160 * 16</f>
        <v>2560</v>
      </c>
      <c r="H113" s="22" t="s">
        <v>426</v>
      </c>
    </row>
    <row r="114" spans="6:11" x14ac:dyDescent="0.2">
      <c r="K114">
        <f>2560 + 100 + 40+ 50</f>
        <v>2750</v>
      </c>
    </row>
    <row r="116" spans="6:11" x14ac:dyDescent="0.2">
      <c r="F116" t="s">
        <v>427</v>
      </c>
      <c r="G116" t="s">
        <v>428</v>
      </c>
      <c r="H116" t="s">
        <v>432</v>
      </c>
    </row>
    <row r="117" spans="6:11" x14ac:dyDescent="0.2">
      <c r="G117" t="s">
        <v>429</v>
      </c>
      <c r="H117" t="s">
        <v>432</v>
      </c>
      <c r="I117" s="31" t="s">
        <v>433</v>
      </c>
    </row>
    <row r="118" spans="6:11" x14ac:dyDescent="0.2">
      <c r="G118" t="s">
        <v>430</v>
      </c>
      <c r="H118" t="s">
        <v>432</v>
      </c>
    </row>
    <row r="119" spans="6:11" x14ac:dyDescent="0.2">
      <c r="G119" t="s">
        <v>431</v>
      </c>
      <c r="H119" t="s">
        <v>432</v>
      </c>
    </row>
    <row r="122" spans="6:11" x14ac:dyDescent="0.2">
      <c r="F122" t="s">
        <v>434</v>
      </c>
      <c r="G122" t="s">
        <v>435</v>
      </c>
      <c r="H122" t="s">
        <v>436</v>
      </c>
    </row>
    <row r="123" spans="6:11" x14ac:dyDescent="0.2">
      <c r="H123" t="s">
        <v>437</v>
      </c>
    </row>
    <row r="126" spans="6:11" x14ac:dyDescent="0.2">
      <c r="F126" t="s">
        <v>438</v>
      </c>
      <c r="G126">
        <v>50</v>
      </c>
    </row>
  </sheetData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CEB4-F212-8245-96BD-2D0EC7664B38}">
  <dimension ref="B5:J80"/>
  <sheetViews>
    <sheetView tabSelected="1" topLeftCell="D64" zoomScale="200" workbookViewId="0">
      <selection activeCell="J80" sqref="J80"/>
    </sheetView>
  </sheetViews>
  <sheetFormatPr baseColWidth="10" defaultRowHeight="16" x14ac:dyDescent="0.2"/>
  <sheetData>
    <row r="5" spans="2:6" x14ac:dyDescent="0.2">
      <c r="B5" t="s">
        <v>439</v>
      </c>
    </row>
    <row r="7" spans="2:6" x14ac:dyDescent="0.2">
      <c r="B7" t="s">
        <v>440</v>
      </c>
      <c r="E7" t="s">
        <v>446</v>
      </c>
    </row>
    <row r="8" spans="2:6" x14ac:dyDescent="0.2">
      <c r="B8" t="s">
        <v>441</v>
      </c>
    </row>
    <row r="9" spans="2:6" x14ac:dyDescent="0.2">
      <c r="B9" t="s">
        <v>442</v>
      </c>
      <c r="E9" t="s">
        <v>444</v>
      </c>
      <c r="F9" s="24" t="s">
        <v>445</v>
      </c>
    </row>
    <row r="10" spans="2:6" x14ac:dyDescent="0.2">
      <c r="B10" t="s">
        <v>443</v>
      </c>
    </row>
    <row r="11" spans="2:6" x14ac:dyDescent="0.2">
      <c r="F11" t="s">
        <v>449</v>
      </c>
    </row>
    <row r="13" spans="2:6" x14ac:dyDescent="0.2">
      <c r="F13" t="s">
        <v>450</v>
      </c>
    </row>
    <row r="14" spans="2:6" x14ac:dyDescent="0.2">
      <c r="B14" t="s">
        <v>447</v>
      </c>
      <c r="F14" s="38"/>
    </row>
    <row r="15" spans="2:6" x14ac:dyDescent="0.2">
      <c r="F15" t="s">
        <v>451</v>
      </c>
    </row>
    <row r="16" spans="2:6" x14ac:dyDescent="0.2">
      <c r="B16" t="s">
        <v>448</v>
      </c>
      <c r="F16" s="38"/>
    </row>
    <row r="17" spans="4:10" x14ac:dyDescent="0.2">
      <c r="F17" t="s">
        <v>452</v>
      </c>
    </row>
    <row r="21" spans="4:10" x14ac:dyDescent="0.2">
      <c r="D21" t="s">
        <v>453</v>
      </c>
      <c r="E21" t="s">
        <v>454</v>
      </c>
    </row>
    <row r="22" spans="4:10" x14ac:dyDescent="0.2">
      <c r="E22" t="s">
        <v>455</v>
      </c>
    </row>
    <row r="23" spans="4:10" x14ac:dyDescent="0.2">
      <c r="E23" t="s">
        <v>456</v>
      </c>
    </row>
    <row r="25" spans="4:10" x14ac:dyDescent="0.2">
      <c r="E25" s="1" t="s">
        <v>457</v>
      </c>
      <c r="F25" s="1"/>
    </row>
    <row r="26" spans="4:10" x14ac:dyDescent="0.2">
      <c r="E26" t="s">
        <v>458</v>
      </c>
      <c r="J26" t="s">
        <v>459</v>
      </c>
    </row>
    <row r="27" spans="4:10" x14ac:dyDescent="0.2">
      <c r="E27" t="s">
        <v>460</v>
      </c>
      <c r="J27" t="s">
        <v>461</v>
      </c>
    </row>
    <row r="28" spans="4:10" x14ac:dyDescent="0.2">
      <c r="E28" t="s">
        <v>462</v>
      </c>
      <c r="J28" t="s">
        <v>463</v>
      </c>
    </row>
    <row r="30" spans="4:10" x14ac:dyDescent="0.2">
      <c r="E30" s="1" t="s">
        <v>464</v>
      </c>
    </row>
    <row r="32" spans="4:10" x14ac:dyDescent="0.2">
      <c r="E32" t="s">
        <v>465</v>
      </c>
    </row>
    <row r="34" spans="5:7" x14ac:dyDescent="0.2">
      <c r="E34" t="s">
        <v>466</v>
      </c>
      <c r="F34" t="s">
        <v>467</v>
      </c>
    </row>
    <row r="36" spans="5:7" x14ac:dyDescent="0.2">
      <c r="E36" t="s">
        <v>468</v>
      </c>
    </row>
    <row r="38" spans="5:7" x14ac:dyDescent="0.2">
      <c r="E38" s="39" t="s">
        <v>469</v>
      </c>
      <c r="F38" t="s">
        <v>470</v>
      </c>
    </row>
    <row r="39" spans="5:7" x14ac:dyDescent="0.2">
      <c r="E39" t="s">
        <v>471</v>
      </c>
      <c r="G39" t="s">
        <v>472</v>
      </c>
    </row>
    <row r="40" spans="5:7" x14ac:dyDescent="0.2">
      <c r="E40" t="s">
        <v>473</v>
      </c>
      <c r="F40" t="s">
        <v>474</v>
      </c>
    </row>
    <row r="43" spans="5:7" x14ac:dyDescent="0.2">
      <c r="E43" t="s">
        <v>475</v>
      </c>
    </row>
    <row r="45" spans="5:7" x14ac:dyDescent="0.2">
      <c r="E45" t="s">
        <v>476</v>
      </c>
    </row>
    <row r="46" spans="5:7" x14ac:dyDescent="0.2">
      <c r="E46" t="s">
        <v>477</v>
      </c>
    </row>
    <row r="47" spans="5:7" x14ac:dyDescent="0.2">
      <c r="E47" t="s">
        <v>478</v>
      </c>
    </row>
    <row r="50" spans="4:9" x14ac:dyDescent="0.2">
      <c r="D50" t="s">
        <v>453</v>
      </c>
      <c r="E50" t="s">
        <v>479</v>
      </c>
    </row>
    <row r="51" spans="4:9" x14ac:dyDescent="0.2">
      <c r="E51" t="s">
        <v>480</v>
      </c>
    </row>
    <row r="53" spans="4:9" x14ac:dyDescent="0.2">
      <c r="E53" s="1" t="s">
        <v>457</v>
      </c>
      <c r="F53" s="1"/>
    </row>
    <row r="55" spans="4:9" x14ac:dyDescent="0.2">
      <c r="E55" t="s">
        <v>481</v>
      </c>
    </row>
    <row r="56" spans="4:9" x14ac:dyDescent="0.2">
      <c r="E56" s="40" t="s">
        <v>482</v>
      </c>
    </row>
    <row r="58" spans="4:9" x14ac:dyDescent="0.2">
      <c r="E58" t="s">
        <v>483</v>
      </c>
    </row>
    <row r="59" spans="4:9" x14ac:dyDescent="0.2">
      <c r="E59" s="40" t="s">
        <v>484</v>
      </c>
    </row>
    <row r="62" spans="4:9" x14ac:dyDescent="0.2">
      <c r="E62" t="s">
        <v>485</v>
      </c>
    </row>
    <row r="64" spans="4:9" x14ac:dyDescent="0.2">
      <c r="F64" t="s">
        <v>486</v>
      </c>
      <c r="G64" t="s">
        <v>487</v>
      </c>
      <c r="I64" t="s">
        <v>488</v>
      </c>
    </row>
    <row r="66" spans="5:10" x14ac:dyDescent="0.2">
      <c r="F66" t="s">
        <v>489</v>
      </c>
    </row>
    <row r="68" spans="5:10" x14ac:dyDescent="0.2">
      <c r="F68" t="s">
        <v>490</v>
      </c>
    </row>
    <row r="70" spans="5:10" x14ac:dyDescent="0.2">
      <c r="F70" t="s">
        <v>491</v>
      </c>
      <c r="H70" s="26">
        <v>0.2</v>
      </c>
      <c r="I70" t="s">
        <v>492</v>
      </c>
    </row>
    <row r="72" spans="5:10" x14ac:dyDescent="0.2">
      <c r="F72" t="s">
        <v>493</v>
      </c>
      <c r="I72" t="s">
        <v>494</v>
      </c>
    </row>
    <row r="75" spans="5:10" x14ac:dyDescent="0.2">
      <c r="E75" s="36" t="s">
        <v>495</v>
      </c>
      <c r="F75" t="s">
        <v>496</v>
      </c>
      <c r="J75" t="s">
        <v>501</v>
      </c>
    </row>
    <row r="77" spans="5:10" x14ac:dyDescent="0.2">
      <c r="F77" s="24" t="s">
        <v>497</v>
      </c>
      <c r="I77" s="26"/>
      <c r="J77" s="24" t="s">
        <v>502</v>
      </c>
    </row>
    <row r="78" spans="5:10" x14ac:dyDescent="0.2">
      <c r="F78" s="24" t="s">
        <v>498</v>
      </c>
      <c r="I78" s="26"/>
    </row>
    <row r="79" spans="5:10" x14ac:dyDescent="0.2">
      <c r="F79" s="24" t="s">
        <v>499</v>
      </c>
      <c r="I79" s="26"/>
      <c r="J79" s="24" t="s">
        <v>503</v>
      </c>
    </row>
    <row r="80" spans="5:10" x14ac:dyDescent="0.2">
      <c r="F80" s="24" t="s">
        <v>500</v>
      </c>
      <c r="I8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Analytics</vt:lpstr>
      <vt:lpstr>Practical</vt:lpstr>
      <vt:lpstr>Product Management</vt:lpstr>
      <vt:lpstr>Case Study</vt:lpstr>
      <vt:lpstr>Guesstimates</vt:lpstr>
      <vt:lpstr>Case Interviews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samraat pattanayak</dc:creator>
  <cp:lastModifiedBy>samraat pattanayak</cp:lastModifiedBy>
  <dcterms:created xsi:type="dcterms:W3CDTF">2025-04-15T15:36:56Z</dcterms:created>
  <dcterms:modified xsi:type="dcterms:W3CDTF">2025-04-24T04:06:07Z</dcterms:modified>
</cp:coreProperties>
</file>