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2025e5554625/Documents/"/>
    </mc:Choice>
  </mc:AlternateContent>
  <xr:revisionPtr revIDLastSave="4" documentId="13_ncr:1_{9D1DCE3E-3083-4735-8B01-3444771B68BB}" xr6:coauthVersionLast="47" xr6:coauthVersionMax="47" xr10:uidLastSave="{FD21E83C-1DDD-4364-AE37-B38A8E6FA92E}"/>
  <bookViews>
    <workbookView xWindow="-110" yWindow="-110" windowWidth="19420" windowHeight="10300" xr2:uid="{4214BB4F-9DD3-4F3E-8E3B-E9C4C4B37A73}"/>
  </bookViews>
  <sheets>
    <sheet name="INVOICE" sheetId="2" r:id="rId1"/>
    <sheet name="WORKING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2" l="1"/>
  <c r="E23" i="2" s="1"/>
  <c r="F7" i="3"/>
  <c r="C9" i="2" s="1"/>
  <c r="G9" i="2" s="1"/>
  <c r="F8" i="3"/>
  <c r="C10" i="2" s="1"/>
  <c r="G10" i="2" s="1"/>
  <c r="F9" i="3"/>
  <c r="C11" i="2" s="1"/>
  <c r="G11" i="2" s="1"/>
  <c r="F10" i="3"/>
  <c r="C12" i="2" s="1"/>
  <c r="G12" i="2" s="1"/>
  <c r="F11" i="3"/>
  <c r="C13" i="2" s="1"/>
  <c r="G13" i="2" s="1"/>
  <c r="F12" i="3"/>
  <c r="C14" i="2" s="1"/>
  <c r="G14" i="2" s="1"/>
  <c r="D11" i="3"/>
  <c r="D12" i="3"/>
  <c r="D13" i="3"/>
  <c r="D14" i="3"/>
  <c r="D15" i="3"/>
  <c r="D16" i="3"/>
  <c r="D17" i="3"/>
  <c r="D18" i="3"/>
  <c r="D19" i="3"/>
  <c r="D20" i="3"/>
  <c r="D7" i="3"/>
  <c r="D8" i="3" s="1"/>
  <c r="D9" i="3" s="1"/>
  <c r="D10" i="3" s="1"/>
  <c r="F13" i="3"/>
  <c r="C15" i="2" s="1"/>
  <c r="G15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9" i="2"/>
  <c r="F14" i="3"/>
  <c r="C16" i="2" s="1"/>
  <c r="G16" i="2" s="1"/>
  <c r="E16" i="2" s="1"/>
  <c r="F15" i="3"/>
  <c r="C17" i="2" s="1"/>
  <c r="G17" i="2" s="1"/>
  <c r="E17" i="2" s="1"/>
  <c r="F16" i="3"/>
  <c r="C18" i="2" s="1"/>
  <c r="G18" i="2" s="1"/>
  <c r="E18" i="2" s="1"/>
  <c r="F17" i="3"/>
  <c r="C19" i="2" s="1"/>
  <c r="G19" i="2" s="1"/>
  <c r="E19" i="2" s="1"/>
  <c r="F18" i="3"/>
  <c r="C20" i="2" s="1"/>
  <c r="G20" i="2" s="1"/>
  <c r="E20" i="2" s="1"/>
  <c r="F19" i="3"/>
  <c r="C21" i="2" s="1"/>
  <c r="G21" i="2" s="1"/>
  <c r="E21" i="2" s="1"/>
  <c r="F20" i="3"/>
  <c r="C24" i="2"/>
  <c r="E24" i="2" s="1"/>
  <c r="D24" i="2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B24" i="2"/>
  <c r="D23" i="2"/>
  <c r="C23" i="2"/>
  <c r="A23" i="2"/>
  <c r="D22" i="2"/>
  <c r="C22" i="2"/>
  <c r="G22" i="2" s="1"/>
  <c r="E22" i="2" s="1"/>
  <c r="D21" i="2"/>
  <c r="D20" i="2"/>
  <c r="D19" i="2"/>
  <c r="D18" i="2"/>
  <c r="D17" i="2"/>
  <c r="D16" i="2"/>
  <c r="D15" i="2"/>
  <c r="D14" i="2"/>
  <c r="D13" i="2"/>
  <c r="D12" i="2"/>
  <c r="D11" i="2"/>
  <c r="D10" i="2"/>
  <c r="Q7" i="3"/>
  <c r="R7" i="3" s="1"/>
  <c r="Q6" i="3"/>
  <c r="R6" i="3" s="1"/>
  <c r="D9" i="2"/>
  <c r="Q5" i="3"/>
  <c r="R5" i="3" s="1"/>
  <c r="E13" i="2" l="1"/>
  <c r="F13" i="2" s="1"/>
  <c r="E11" i="2"/>
  <c r="F11" i="2" s="1"/>
  <c r="E12" i="2"/>
  <c r="F12" i="2" s="1"/>
  <c r="H12" i="2" s="1"/>
  <c r="I12" i="2" s="1"/>
  <c r="E15" i="2"/>
  <c r="F15" i="2" s="1"/>
  <c r="E14" i="2"/>
  <c r="F14" i="2" s="1"/>
  <c r="A10" i="2"/>
  <c r="A11" i="2"/>
  <c r="A9" i="2"/>
  <c r="E10" i="2"/>
  <c r="F10" i="2" s="1"/>
  <c r="E9" i="2"/>
  <c r="F9" i="2" s="1"/>
  <c r="H9" i="2" s="1"/>
  <c r="I9" i="2" s="1"/>
  <c r="F24" i="2"/>
  <c r="I20" i="3"/>
  <c r="G24" i="2"/>
  <c r="F21" i="2"/>
  <c r="F23" i="2"/>
  <c r="F17" i="2"/>
  <c r="F19" i="2"/>
  <c r="F16" i="2"/>
  <c r="F18" i="2"/>
  <c r="F20" i="2"/>
  <c r="F22" i="2"/>
  <c r="A12" i="2" l="1"/>
  <c r="H17" i="2"/>
  <c r="I17" i="2" s="1"/>
  <c r="H20" i="2"/>
  <c r="I20" i="2" s="1"/>
  <c r="H15" i="2"/>
  <c r="I15" i="2" s="1"/>
  <c r="H18" i="2"/>
  <c r="I18" i="2" s="1"/>
  <c r="H13" i="2"/>
  <c r="I13" i="2" s="1"/>
  <c r="H19" i="2"/>
  <c r="I19" i="2" s="1"/>
  <c r="H16" i="2"/>
  <c r="I16" i="2" s="1"/>
  <c r="H11" i="2"/>
  <c r="I11" i="2" s="1"/>
  <c r="H10" i="2"/>
  <c r="I10" i="2" s="1"/>
  <c r="H22" i="2"/>
  <c r="I22" i="2" s="1"/>
  <c r="H23" i="2"/>
  <c r="I23" i="2" s="1"/>
  <c r="H21" i="2"/>
  <c r="I21" i="2" s="1"/>
  <c r="H14" i="2"/>
  <c r="I14" i="2" s="1"/>
  <c r="J11" i="2" l="1"/>
  <c r="J10" i="2"/>
  <c r="J19" i="2"/>
  <c r="J23" i="2"/>
  <c r="J15" i="2"/>
  <c r="J20" i="2"/>
  <c r="J22" i="2"/>
  <c r="J13" i="2"/>
  <c r="J17" i="2"/>
  <c r="J18" i="2"/>
  <c r="J21" i="2"/>
  <c r="J16" i="2"/>
  <c r="J14" i="2"/>
  <c r="J12" i="2"/>
  <c r="J9" i="2"/>
  <c r="A13" i="2" l="1"/>
  <c r="A14" i="2"/>
  <c r="J24" i="2"/>
  <c r="A15" i="2" l="1"/>
  <c r="A16" i="2" l="1"/>
  <c r="A17" i="2" l="1"/>
  <c r="A18" i="2" l="1"/>
  <c r="A19" i="2" l="1"/>
  <c r="A20" i="2" l="1"/>
  <c r="A22" i="2" l="1"/>
  <c r="A21" i="2"/>
</calcChain>
</file>

<file path=xl/sharedStrings.xml><?xml version="1.0" encoding="utf-8"?>
<sst xmlns="http://schemas.openxmlformats.org/spreadsheetml/2006/main" count="87" uniqueCount="75">
  <si>
    <t>BEDSHEET HOUSE</t>
  </si>
  <si>
    <t>DILIPJAIN0001@GMAIL.COM</t>
  </si>
  <si>
    <t>S.No.</t>
  </si>
  <si>
    <t>PARTICULARS</t>
  </si>
  <si>
    <t>HSN Code</t>
  </si>
  <si>
    <t>QTY.</t>
  </si>
  <si>
    <t>RATE</t>
  </si>
  <si>
    <t>AMOUNT</t>
  </si>
  <si>
    <t>SGST</t>
  </si>
  <si>
    <t>CGST</t>
  </si>
  <si>
    <t xml:space="preserve">BANK DETAILS: </t>
  </si>
  <si>
    <t>VSBL A/C : 51000341699</t>
  </si>
  <si>
    <t>TOTAL</t>
  </si>
  <si>
    <t>IFSC CODE : YESB0VSBL02</t>
  </si>
  <si>
    <t>PLACE</t>
  </si>
  <si>
    <t>DATE</t>
  </si>
  <si>
    <t>GSTIN</t>
  </si>
  <si>
    <t>PILLOW</t>
  </si>
  <si>
    <t>HSN</t>
  </si>
  <si>
    <t>GST</t>
  </si>
  <si>
    <t>INVOICE</t>
  </si>
  <si>
    <t>ADDRESS</t>
  </si>
  <si>
    <t>J-87,TEXTILE MARKET PANDRI RAIPUR (C.G.)</t>
  </si>
  <si>
    <t>E- mail</t>
  </si>
  <si>
    <t>PHONE</t>
  </si>
  <si>
    <t>BILL TO</t>
  </si>
  <si>
    <t>INVOICE NO.</t>
  </si>
  <si>
    <t>BEDSHEET HOUSE         (GSTIN :22ABLPJ6728J1ZH)</t>
  </si>
  <si>
    <t>CONTACT NO.</t>
  </si>
  <si>
    <t>* GOODS ONCE SOLD CAN NOT BE EXCHANGED OR RETURNED</t>
  </si>
  <si>
    <t>ORDER DETAILS</t>
  </si>
  <si>
    <t>BEDSHEET D/B</t>
  </si>
  <si>
    <t>BEDSHEET S/B</t>
  </si>
  <si>
    <t>DOHAR D/B</t>
  </si>
  <si>
    <t>DOHAR S/B</t>
  </si>
  <si>
    <t>TABLE COVER 40X60</t>
  </si>
  <si>
    <t>TABLE COVER 54X78</t>
  </si>
  <si>
    <t>PRODUCTS</t>
  </si>
  <si>
    <t>TABLE COVER 60X90</t>
  </si>
  <si>
    <t>CURTAIN DOOR</t>
  </si>
  <si>
    <t>CURTAIN WINDOW</t>
  </si>
  <si>
    <t>SOFA COVER PANEL</t>
  </si>
  <si>
    <t>MOSQUITO NET 4X6</t>
  </si>
  <si>
    <t>MOSQUITO NET 6X6.5</t>
  </si>
  <si>
    <t>PILLOW COVER</t>
  </si>
  <si>
    <t>COMFORTER S/B</t>
  </si>
  <si>
    <t>COMFORTER D/B</t>
  </si>
  <si>
    <t>TOWEL</t>
  </si>
  <si>
    <t>NAPKIN</t>
  </si>
  <si>
    <t>BLANKET S/B</t>
  </si>
  <si>
    <t>BLANKET D/B</t>
  </si>
  <si>
    <t>CUSION 12X12</t>
  </si>
  <si>
    <t>CUSION 16X16</t>
  </si>
  <si>
    <t>CUSION 24X24</t>
  </si>
  <si>
    <t>CUSION COVER 12X12</t>
  </si>
  <si>
    <t>CUSION COVER 16X16</t>
  </si>
  <si>
    <t>CUSION COVER 24X24</t>
  </si>
  <si>
    <t>DOOR MAT</t>
  </si>
  <si>
    <t>RUNNER</t>
  </si>
  <si>
    <t>HSN CODE</t>
  </si>
  <si>
    <t>DINING MAT</t>
  </si>
  <si>
    <t>DINING MAT CLOTH</t>
  </si>
  <si>
    <t>TABLE CLOTH</t>
  </si>
  <si>
    <t>GST 5%</t>
  </si>
  <si>
    <t>GST 12%</t>
  </si>
  <si>
    <t>GST 18%</t>
  </si>
  <si>
    <t>IF(C9=6303,WORKING!$P$5</t>
  </si>
  <si>
    <t>IF(C9=630492,WORKING!$P$5</t>
  </si>
  <si>
    <t>IF(C9=6301,WORKING!$P$5</t>
  </si>
  <si>
    <t>IF(C9=6304,WORKING!$P$5</t>
  </si>
  <si>
    <t>IF(C9=39211900,WORKING!$P$7</t>
  </si>
  <si>
    <t>cash</t>
  </si>
  <si>
    <t>raipur</t>
  </si>
  <si>
    <t>IF(C9=630219,WORKING!$P$5</t>
  </si>
  <si>
    <t>IF(C9=63049270,WORKING!$P$5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</si>
</sst>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[$-14009]d/m/yy;@"/>
    <numFmt numFmtId="166" formatCode="&quot;₹&quot;\ 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 Semibold"/>
      <family val="2"/>
    </font>
    <font>
      <b/>
      <i/>
      <u/>
      <sz val="12"/>
      <color theme="1"/>
      <name val="Segoe UI Semibold"/>
      <family val="2"/>
    </font>
    <font>
      <b/>
      <sz val="12"/>
      <color indexed="55"/>
      <name val="Segoe UI Semibold"/>
      <family val="2"/>
    </font>
    <font>
      <b/>
      <sz val="12"/>
      <color theme="1"/>
      <name val="Segoe UI Semibold"/>
      <family val="2"/>
    </font>
    <font>
      <sz val="12"/>
      <color rgb="FFFF0000"/>
      <name val="Segoe UI Semibold"/>
      <family val="2"/>
    </font>
    <font>
      <u/>
      <sz val="14"/>
      <color theme="1"/>
      <name val="Segoe UI Semibold"/>
      <family val="2"/>
    </font>
    <font>
      <b/>
      <sz val="12"/>
      <color rgb="FFFF0000"/>
      <name val="Segoe UI Semibold"/>
      <family val="2"/>
    </font>
    <font>
      <u/>
      <sz val="12"/>
      <color rgb="FFFF0000"/>
      <name val="Segoe UI Semibold"/>
      <family val="2"/>
    </font>
    <font>
      <b/>
      <u/>
      <sz val="16"/>
      <color theme="1"/>
      <name val="Segoe UI Semibold"/>
      <family val="2"/>
    </font>
    <font>
      <sz val="22"/>
      <color rgb="FFFF0000"/>
      <name val="Algerian"/>
      <family val="5"/>
    </font>
    <font>
      <sz val="9"/>
      <color rgb="FFFF0000"/>
      <name val="Segoe UI Semibold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5" fillId="4" borderId="0" xfId="0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3" borderId="0" xfId="0" applyFont="1" applyFill="1" applyAlignment="1" applyProtection="1">
      <alignment horizontal="center" vertical="center"/>
      <protection hidden="1"/>
    </xf>
    <xf numFmtId="2" fontId="5" fillId="3" borderId="0" xfId="0" applyNumberFormat="1" applyFont="1" applyFill="1" applyAlignment="1" applyProtection="1">
      <alignment horizontal="center" vertical="center"/>
      <protection hidden="1"/>
    </xf>
    <xf numFmtId="0" fontId="10" fillId="4" borderId="17" xfId="0" applyFont="1" applyFill="1" applyBorder="1" applyAlignment="1" applyProtection="1">
      <alignment horizontal="center" vertical="center" wrapText="1"/>
      <protection hidden="1"/>
    </xf>
    <xf numFmtId="0" fontId="10" fillId="4" borderId="10" xfId="0" applyFont="1" applyFill="1" applyBorder="1" applyAlignment="1" applyProtection="1">
      <alignment horizontal="center" vertical="center" wrapText="1"/>
      <protection hidden="1"/>
    </xf>
    <xf numFmtId="2" fontId="10" fillId="4" borderId="10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10" xfId="0" applyFont="1" applyFill="1" applyBorder="1" applyAlignment="1" applyProtection="1">
      <alignment horizontal="center" vertical="center"/>
      <protection hidden="1"/>
    </xf>
    <xf numFmtId="0" fontId="10" fillId="4" borderId="18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2" fontId="5" fillId="4" borderId="0" xfId="0" applyNumberFormat="1" applyFont="1" applyFill="1" applyAlignment="1" applyProtection="1">
      <alignment horizontal="center" vertical="center"/>
      <protection hidden="1"/>
    </xf>
    <xf numFmtId="0" fontId="5" fillId="4" borderId="14" xfId="0" applyFont="1" applyFill="1" applyBorder="1" applyAlignment="1" applyProtection="1">
      <alignment horizontal="center" vertical="center" wrapText="1"/>
      <protection hidden="1"/>
    </xf>
    <xf numFmtId="0" fontId="5" fillId="4" borderId="0" xfId="0" applyFont="1" applyFill="1" applyAlignment="1" applyProtection="1">
      <alignment horizontal="center" vertical="center" wrapText="1"/>
      <protection hidden="1"/>
    </xf>
    <xf numFmtId="2" fontId="5" fillId="4" borderId="0" xfId="0" applyNumberFormat="1" applyFont="1" applyFill="1" applyAlignment="1" applyProtection="1">
      <alignment horizontal="center" vertical="center" wrapText="1"/>
      <protection hidden="1"/>
    </xf>
    <xf numFmtId="9" fontId="5" fillId="4" borderId="0" xfId="1" applyFont="1" applyFill="1" applyBorder="1" applyAlignment="1" applyProtection="1">
      <alignment horizontal="center" vertical="center" wrapText="1"/>
      <protection hidden="1"/>
    </xf>
    <xf numFmtId="1" fontId="5" fillId="4" borderId="0" xfId="0" applyNumberFormat="1" applyFont="1" applyFill="1" applyAlignment="1" applyProtection="1">
      <alignment horizontal="center" vertical="center"/>
      <protection hidden="1"/>
    </xf>
    <xf numFmtId="2" fontId="5" fillId="4" borderId="5" xfId="0" applyNumberFormat="1" applyFont="1" applyFill="1" applyBorder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horizontal="center" vertical="center"/>
      <protection hidden="1"/>
    </xf>
    <xf numFmtId="164" fontId="5" fillId="4" borderId="0" xfId="0" applyNumberFormat="1" applyFont="1" applyFill="1" applyAlignment="1" applyProtection="1">
      <alignment horizontal="center" vertical="center"/>
      <protection hidden="1"/>
    </xf>
    <xf numFmtId="0" fontId="5" fillId="4" borderId="15" xfId="0" applyFont="1" applyFill="1" applyBorder="1" applyAlignment="1" applyProtection="1">
      <alignment horizontal="center" vertical="center" wrapText="1"/>
      <protection hidden="1"/>
    </xf>
    <xf numFmtId="0" fontId="5" fillId="4" borderId="9" xfId="0" applyFont="1" applyFill="1" applyBorder="1" applyAlignment="1" applyProtection="1">
      <alignment horizontal="center" vertical="center" wrapText="1"/>
      <protection hidden="1"/>
    </xf>
    <xf numFmtId="2" fontId="5" fillId="4" borderId="9" xfId="0" applyNumberFormat="1" applyFont="1" applyFill="1" applyBorder="1" applyAlignment="1" applyProtection="1">
      <alignment horizontal="center" vertical="center" wrapText="1"/>
      <protection hidden="1"/>
    </xf>
    <xf numFmtId="9" fontId="5" fillId="4" borderId="9" xfId="1" applyFont="1" applyFill="1" applyBorder="1" applyAlignment="1" applyProtection="1">
      <alignment horizontal="center" vertical="center" wrapText="1"/>
      <protection hidden="1"/>
    </xf>
    <xf numFmtId="166" fontId="5" fillId="4" borderId="16" xfId="0" applyNumberFormat="1" applyFont="1" applyFill="1" applyBorder="1" applyAlignment="1" applyProtection="1">
      <alignment horizontal="center" vertical="center"/>
      <protection hidden="1"/>
    </xf>
    <xf numFmtId="0" fontId="8" fillId="4" borderId="0" xfId="2" applyFont="1" applyFill="1" applyBorder="1" applyAlignment="1" applyProtection="1">
      <alignment horizontal="center" vertical="center"/>
      <protection hidden="1"/>
    </xf>
    <xf numFmtId="2" fontId="5" fillId="4" borderId="0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0" xfId="1" applyNumberFormat="1" applyFont="1" applyFill="1" applyBorder="1" applyAlignment="1" applyProtection="1">
      <alignment horizontal="center" vertical="center" wrapText="1"/>
      <protection hidden="1"/>
    </xf>
    <xf numFmtId="0" fontId="8" fillId="4" borderId="0" xfId="0" applyFont="1" applyFill="1" applyAlignment="1" applyProtection="1">
      <alignment horizontal="center" vertical="center" wrapText="1"/>
      <protection hidden="1"/>
    </xf>
    <xf numFmtId="0" fontId="9" fillId="4" borderId="0" xfId="0" applyFont="1" applyFill="1" applyAlignment="1" applyProtection="1">
      <alignment horizontal="center" vertical="center"/>
      <protection hidden="1"/>
    </xf>
    <xf numFmtId="0" fontId="11" fillId="4" borderId="0" xfId="0" applyFont="1" applyFill="1" applyAlignment="1" applyProtection="1">
      <alignment horizontal="center" vertical="center" wrapText="1"/>
      <protection hidden="1"/>
    </xf>
    <xf numFmtId="0" fontId="5" fillId="4" borderId="0" xfId="0" applyFont="1" applyFill="1" applyAlignment="1" applyProtection="1">
      <alignment horizontal="center" vertical="center"/>
      <protection locked="0"/>
    </xf>
    <xf numFmtId="0" fontId="12" fillId="4" borderId="0" xfId="0" applyFont="1" applyFill="1" applyAlignment="1" applyProtection="1">
      <alignment horizontal="center" vertical="center" wrapText="1"/>
      <protection locked="0"/>
    </xf>
    <xf numFmtId="0" fontId="12" fillId="4" borderId="0" xfId="0" applyFont="1" applyFill="1" applyAlignment="1" applyProtection="1">
      <alignment horizontal="center" vertical="center"/>
      <protection locked="0"/>
    </xf>
    <xf numFmtId="165" fontId="5" fillId="4" borderId="0" xfId="0" applyNumberFormat="1" applyFont="1" applyFill="1" applyAlignment="1" applyProtection="1">
      <alignment horizontal="center" vertical="center"/>
      <protection locked="0"/>
    </xf>
    <xf numFmtId="1" fontId="5" fillId="4" borderId="0" xfId="0" applyNumberFormat="1" applyFont="1" applyFill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9" fontId="2" fillId="2" borderId="0" xfId="0" applyNumberFormat="1" applyFont="1" applyFill="1" applyAlignment="1">
      <alignment vertical="center"/>
    </xf>
    <xf numFmtId="10" fontId="2" fillId="2" borderId="0" xfId="1" applyNumberFormat="1" applyFont="1" applyFill="1" applyBorder="1" applyAlignment="1">
      <alignment vertical="center"/>
    </xf>
    <xf numFmtId="10" fontId="2" fillId="2" borderId="0" xfId="0" applyNumberFormat="1" applyFont="1" applyFill="1" applyAlignment="1">
      <alignment vertical="center"/>
    </xf>
    <xf numFmtId="9" fontId="2" fillId="2" borderId="0" xfId="1" applyFont="1" applyFill="1" applyBorder="1" applyAlignment="1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0" borderId="19" xfId="0" applyBorder="1"/>
    <xf numFmtId="0" fontId="0" fillId="2" borderId="19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horizontal="center" vertical="center"/>
    </xf>
    <xf numFmtId="1" fontId="9" fillId="4" borderId="0" xfId="0" applyNumberFormat="1" applyFont="1" applyFill="1" applyAlignment="1" applyProtection="1">
      <alignment horizontal="center" vertical="center"/>
      <protection hidden="1"/>
    </xf>
    <xf numFmtId="2" fontId="9" fillId="4" borderId="0" xfId="0" applyNumberFormat="1" applyFont="1" applyFill="1" applyAlignment="1" applyProtection="1">
      <alignment horizontal="center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2" fontId="9" fillId="4" borderId="0" xfId="1" applyNumberFormat="1" applyFont="1" applyFill="1" applyBorder="1" applyAlignment="1" applyProtection="1">
      <alignment horizontal="center" vertical="center" wrapText="1"/>
      <protection hidden="1"/>
    </xf>
    <xf numFmtId="0" fontId="7" fillId="4" borderId="0" xfId="0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5" fillId="4" borderId="9" xfId="0" applyFont="1" applyFill="1" applyBorder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hidden="1"/>
    </xf>
    <xf numFmtId="0" fontId="13" fillId="3" borderId="13" xfId="0" applyFont="1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3">
    <cellStyle name="Hyperlink" xfId="2" builtinId="8"/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4A83-8444-4457-987A-4FEF4B5B10D7}">
  <sheetPr>
    <pageSetUpPr fitToPage="1"/>
  </sheetPr>
  <dimension ref="A1:U31"/>
  <sheetViews>
    <sheetView showZeros="0" tabSelected="1" zoomScale="60" zoomScaleNormal="60" workbookViewId="0">
      <selection activeCell="D5" sqref="D5"/>
    </sheetView>
  </sheetViews>
  <sheetFormatPr defaultColWidth="0" defaultRowHeight="17.5" zeroHeight="1" x14ac:dyDescent="0.35"/>
  <cols>
    <col min="1" max="1" width="17.1796875" style="11" bestFit="1" customWidth="1"/>
    <col min="2" max="2" width="29.26953125" style="11" customWidth="1"/>
    <col min="3" max="3" width="28.26953125" style="11" customWidth="1"/>
    <col min="4" max="4" width="10.453125" style="11" customWidth="1"/>
    <col min="5" max="5" width="13.6328125" style="13" customWidth="1"/>
    <col min="6" max="6" width="19.1796875" style="11" bestFit="1" customWidth="1"/>
    <col min="7" max="7" width="16.453125" style="11" customWidth="1"/>
    <col min="8" max="10" width="13.6328125" style="11" customWidth="1"/>
    <col min="11" max="17" width="13.6328125" style="11" hidden="1" customWidth="1"/>
    <col min="18" max="21" width="0" style="11" hidden="1" customWidth="1"/>
    <col min="22" max="16384" width="13.6328125" style="11" hidden="1"/>
  </cols>
  <sheetData>
    <row r="1" spans="1:21" s="1" customFormat="1" ht="41.5" customHeight="1" thickBot="1" x14ac:dyDescent="0.4">
      <c r="A1" s="60" t="s">
        <v>27</v>
      </c>
      <c r="B1" s="61"/>
      <c r="C1" s="61"/>
      <c r="D1" s="61"/>
      <c r="E1" s="61"/>
      <c r="F1" s="61"/>
      <c r="G1" s="61"/>
      <c r="H1" s="61"/>
      <c r="I1" s="61"/>
      <c r="J1" s="62"/>
    </row>
    <row r="2" spans="1:21" s="1" customFormat="1" x14ac:dyDescent="0.35"/>
    <row r="3" spans="1:21" s="1" customFormat="1" x14ac:dyDescent="0.35">
      <c r="B3" s="3"/>
      <c r="E3" s="2"/>
      <c r="G3" s="3"/>
      <c r="I3" s="3"/>
    </row>
    <row r="4" spans="1:21" s="1" customFormat="1" x14ac:dyDescent="0.35">
      <c r="A4" s="33" t="s">
        <v>25</v>
      </c>
      <c r="B4" s="34" t="s">
        <v>71</v>
      </c>
      <c r="C4" s="33" t="s">
        <v>14</v>
      </c>
      <c r="D4" s="35" t="s">
        <v>72</v>
      </c>
      <c r="E4" s="33"/>
      <c r="F4" s="33" t="s">
        <v>16</v>
      </c>
      <c r="G4" s="35"/>
      <c r="H4" s="33"/>
      <c r="S4" s="2"/>
    </row>
    <row r="5" spans="1:21" s="1" customFormat="1" x14ac:dyDescent="0.35">
      <c r="A5" s="33" t="s">
        <v>15</v>
      </c>
      <c r="B5" s="36">
        <v>45024</v>
      </c>
      <c r="C5" s="33" t="s">
        <v>26</v>
      </c>
      <c r="D5" s="33">
        <v>2892</v>
      </c>
      <c r="E5" s="33"/>
      <c r="F5" s="33" t="s">
        <v>28</v>
      </c>
      <c r="G5" s="37"/>
      <c r="H5" s="33"/>
      <c r="S5" s="2"/>
    </row>
    <row r="6" spans="1:21" s="1" customFormat="1" ht="18" thickBot="1" x14ac:dyDescent="0.4">
      <c r="E6" s="2"/>
      <c r="S6" s="2"/>
    </row>
    <row r="7" spans="1:21" s="4" customFormat="1" ht="25.5" thickBot="1" x14ac:dyDescent="0.4">
      <c r="A7" s="67" t="s">
        <v>20</v>
      </c>
      <c r="B7" s="68"/>
      <c r="C7" s="68"/>
      <c r="D7" s="68"/>
      <c r="E7" s="68"/>
      <c r="F7" s="68"/>
      <c r="G7" s="68"/>
      <c r="H7" s="68"/>
      <c r="I7" s="68"/>
      <c r="J7" s="69"/>
      <c r="U7" s="5"/>
    </row>
    <row r="8" spans="1:21" ht="21.5" thickBot="1" x14ac:dyDescent="0.4">
      <c r="A8" s="6" t="s">
        <v>2</v>
      </c>
      <c r="B8" s="7" t="s">
        <v>3</v>
      </c>
      <c r="C8" s="7" t="s">
        <v>4</v>
      </c>
      <c r="D8" s="7" t="s">
        <v>5</v>
      </c>
      <c r="E8" s="8" t="s">
        <v>6</v>
      </c>
      <c r="F8" s="7" t="s">
        <v>7</v>
      </c>
      <c r="G8" s="9" t="s">
        <v>19</v>
      </c>
      <c r="H8" s="9" t="s">
        <v>9</v>
      </c>
      <c r="I8" s="9" t="s">
        <v>8</v>
      </c>
      <c r="J8" s="10" t="s">
        <v>12</v>
      </c>
      <c r="Q8" s="12"/>
      <c r="U8" s="13"/>
    </row>
    <row r="9" spans="1:21" ht="18" thickTop="1" x14ac:dyDescent="0.35">
      <c r="A9" s="14" t="str">
        <f>WORKING!D7</f>
        <v/>
      </c>
      <c r="B9" s="15">
        <f>WORKING!E7</f>
        <v>0</v>
      </c>
      <c r="C9" s="15" t="str">
        <f>WORKING!F7</f>
        <v/>
      </c>
      <c r="D9" s="15">
        <f>WORKING!G7</f>
        <v>0</v>
      </c>
      <c r="E9" s="16" t="str">
        <f>(IF($G9=5%,WORKING!$H7/WORKING!$O$5,IF(INVOICE!G9=12%,WORKING!$H7/WORKING!$O$6,IF(INVOICE!G9=18%,WORKING!$H7/WORKING!$O$7," "))))</f>
        <v xml:space="preserve"> </v>
      </c>
      <c r="F9" s="16" t="str">
        <f>IFERROR(D9*E9," ")</f>
        <v xml:space="preserve"> </v>
      </c>
      <c r="G9" s="17" t="str">
        <f>IF(AND(C9=630419,WORKING!H7&lt;1000),WORKING!$P$5,IF(C9=6304,WORKING!$P$5,IF(C9=63049270,WORKING!$P$5,IF(C9=630219,WORKING!$P$5,IF(C9=6301,WORKING!$P$5,IF(AND(C9=630419,WORKING!H7&gt;1000),WORKING!$P$6,IF(C9=940429,WORKING!$P$6,IF(C9=94041000,WORKING!$P$7,IF(C9=630492,WORKING!$P$5,IF(C9=630492,WORKING!$P$5,IF(C9=39211900,WORKING!$P$7,IF(C9=6303,WORKING!$P$5," "))))))))))))</f>
        <v xml:space="preserve"> </v>
      </c>
      <c r="H9" s="18" t="str">
        <f>IFERROR(F9*(G9/2)," ")</f>
        <v xml:space="preserve"> </v>
      </c>
      <c r="I9" s="18" t="str">
        <f>H9</f>
        <v xml:space="preserve"> </v>
      </c>
      <c r="J9" s="19" t="str">
        <f>IFERROR(F9+H9+I9," ")</f>
        <v xml:space="preserve"> </v>
      </c>
      <c r="U9" s="13"/>
    </row>
    <row r="10" spans="1:21" x14ac:dyDescent="0.35">
      <c r="A10" s="14" t="str">
        <f>WORKING!D8</f>
        <v/>
      </c>
      <c r="B10" s="15">
        <f>WORKING!E8</f>
        <v>0</v>
      </c>
      <c r="C10" s="15" t="str">
        <f>WORKING!F8</f>
        <v/>
      </c>
      <c r="D10" s="15">
        <f>WORKING!G8</f>
        <v>0</v>
      </c>
      <c r="E10" s="16" t="str">
        <f>(IF($G10=5%,WORKING!$H8/WORKING!$O$5,IF(INVOICE!G10=12%,WORKING!$H8/WORKING!$O$6,IF(INVOICE!G10=18%,WORKING!$H8/WORKING!$O$7," "))))</f>
        <v xml:space="preserve"> </v>
      </c>
      <c r="F10" s="16" t="str">
        <f t="shared" ref="F10:F24" si="0">IFERROR(D10*E10," ")</f>
        <v xml:space="preserve"> </v>
      </c>
      <c r="G10" s="17" t="str">
        <f>IF(AND(C10=630419,WORKING!H8&lt;1000),WORKING!$P$5,IF(C10=6304,WORKING!$P$5,IF(C10=63049270,WORKING!$P$5,IF(C10=630219,WORKING!$P$5,IF(C10=6301,WORKING!$P$5,IF(AND(C10=630419,WORKING!H8&gt;1000),WORKING!$P$6,IF(C10=940429,WORKING!$P$6,IF(C10=94041000,WORKING!$P$7,IF(C10=630492,WORKING!$P$5,IF(C10=630492,WORKING!$P$5,IF(C10=39211900,WORKING!$P$7,IF(C10=6303,WORKING!$P$5," "))))))))))))</f>
        <v xml:space="preserve"> </v>
      </c>
      <c r="H10" s="18" t="str">
        <f t="shared" ref="H10:H23" si="1">IFERROR(F10*(G10/2)," ")</f>
        <v xml:space="preserve"> </v>
      </c>
      <c r="I10" s="18" t="str">
        <f t="shared" ref="I10:I23" si="2">H10</f>
        <v xml:space="preserve"> </v>
      </c>
      <c r="J10" s="19" t="str">
        <f t="shared" ref="J10:J23" si="3">IFERROR(F10+H10+I10," ")</f>
        <v xml:space="preserve"> </v>
      </c>
      <c r="S10" s="20"/>
      <c r="T10" s="13"/>
    </row>
    <row r="11" spans="1:21" x14ac:dyDescent="0.35">
      <c r="A11" s="14" t="str">
        <f>WORKING!D9</f>
        <v/>
      </c>
      <c r="B11" s="15">
        <f>WORKING!E9</f>
        <v>0</v>
      </c>
      <c r="C11" s="15" t="str">
        <f>WORKING!F9</f>
        <v/>
      </c>
      <c r="D11" s="15">
        <f>WORKING!G9</f>
        <v>0</v>
      </c>
      <c r="E11" s="16" t="str">
        <f>(IF($G11=5%,WORKING!$H9/WORKING!$O$5,IF(INVOICE!G11=12%,WORKING!$H9/WORKING!$O$6,IF(INVOICE!G11=18%,WORKING!$H9/WORKING!$O$7," "))))</f>
        <v xml:space="preserve"> </v>
      </c>
      <c r="F11" s="16" t="str">
        <f t="shared" si="0"/>
        <v xml:space="preserve"> </v>
      </c>
      <c r="G11" s="17" t="str">
        <f>IF(AND(C11=630419,WORKING!H9&lt;1000),WORKING!$P$5,IF(C11=6304,WORKING!$P$5,IF(C11=63049270,WORKING!$P$5,IF(C11=630219,WORKING!$P$5,IF(C11=6301,WORKING!$P$5,IF(AND(C11=630419,WORKING!H9&gt;1000),WORKING!$P$6,IF(C11=940429,WORKING!$P$6,IF(C11=94041000,WORKING!$P$7,IF(C11=630492,WORKING!$P$5,IF(C11=630492,WORKING!$P$5,IF(C11=39211900,WORKING!$P$7,IF(C11=6303,WORKING!$P$5," "))))))))))))</f>
        <v xml:space="preserve"> </v>
      </c>
      <c r="H11" s="18" t="str">
        <f t="shared" si="1"/>
        <v xml:space="preserve"> </v>
      </c>
      <c r="I11" s="18" t="str">
        <f t="shared" si="2"/>
        <v xml:space="preserve"> </v>
      </c>
      <c r="J11" s="19" t="str">
        <f t="shared" si="3"/>
        <v xml:space="preserve"> </v>
      </c>
      <c r="Q11" s="21"/>
      <c r="R11" s="21"/>
      <c r="S11" s="20"/>
      <c r="T11" s="13"/>
    </row>
    <row r="12" spans="1:21" x14ac:dyDescent="0.35">
      <c r="A12" s="14" t="str">
        <f>WORKING!D10</f>
        <v/>
      </c>
      <c r="B12" s="15">
        <f>WORKING!E10</f>
        <v>0</v>
      </c>
      <c r="C12" s="15" t="str">
        <f>WORKING!F10</f>
        <v/>
      </c>
      <c r="D12" s="15">
        <f>WORKING!G10</f>
        <v>0</v>
      </c>
      <c r="E12" s="16" t="str">
        <f>(IF($G12=5%,WORKING!$H10/WORKING!$O$5,IF(INVOICE!G12=12%,WORKING!$H10/WORKING!$O$6,IF(INVOICE!G12=18%,WORKING!$H10/WORKING!$O$7," "))))</f>
        <v xml:space="preserve"> </v>
      </c>
      <c r="F12" s="16" t="str">
        <f t="shared" si="0"/>
        <v xml:space="preserve"> </v>
      </c>
      <c r="G12" s="17" t="str">
        <f>IF(AND(C12=630419,WORKING!H10&lt;1000),WORKING!$P$5,IF(C12=6304,WORKING!$P$5,IF(C12=63049270,WORKING!$P$5,IF(C12=630219,WORKING!$P$5,IF(C12=6301,WORKING!$P$5,IF(AND(C12=630419,WORKING!H10&gt;1000),WORKING!$P$6,IF(C12=940429,WORKING!$P$6,IF(C12=94041000,WORKING!$P$7,IF(C12=630492,WORKING!$P$5,IF(C12=630492,WORKING!$P$5,IF(C12=39211900,WORKING!$P$7,IF(C12=6303,WORKING!$P$5," "))))))))))))</f>
        <v xml:space="preserve"> </v>
      </c>
      <c r="H12" s="18" t="str">
        <f t="shared" si="1"/>
        <v xml:space="preserve"> </v>
      </c>
      <c r="I12" s="18" t="str">
        <f t="shared" si="2"/>
        <v xml:space="preserve"> </v>
      </c>
      <c r="J12" s="19" t="str">
        <f t="shared" si="3"/>
        <v xml:space="preserve"> </v>
      </c>
      <c r="U12" s="13"/>
    </row>
    <row r="13" spans="1:21" x14ac:dyDescent="0.35">
      <c r="A13" s="14" t="str">
        <f>WORKING!D11</f>
        <v/>
      </c>
      <c r="B13" s="15">
        <f>WORKING!E11</f>
        <v>0</v>
      </c>
      <c r="C13" s="15" t="str">
        <f>WORKING!F11</f>
        <v/>
      </c>
      <c r="D13" s="15">
        <f>WORKING!G11</f>
        <v>0</v>
      </c>
      <c r="E13" s="16" t="str">
        <f>(IF($G13=5%,WORKING!$H11/WORKING!$O$5,IF(INVOICE!G13=12%,WORKING!$H11/WORKING!$O$6,IF(INVOICE!G13=18%,WORKING!$H11/WORKING!$O$7," "))))</f>
        <v xml:space="preserve"> </v>
      </c>
      <c r="F13" s="16" t="str">
        <f t="shared" si="0"/>
        <v xml:space="preserve"> </v>
      </c>
      <c r="G13" s="17" t="str">
        <f>IF(AND(C13=630419,WORKING!H11&lt;1000),WORKING!$P$5,IF(C13=6304,WORKING!$P$5,IF(C13=63049270,WORKING!$P$5,IF(C13=630219,WORKING!$P$5,IF(C13=6301,WORKING!$P$5,IF(AND(C13=630419,WORKING!H11&gt;1000),WORKING!$P$6,IF(C13=940429,WORKING!$P$6,IF(C13=94041000,WORKING!$P$7,IF(C13=630492,WORKING!$P$5,IF(C13=630492,WORKING!$P$5,IF(C13=39211900,WORKING!$P$7,IF(C13=6303,WORKING!$P$5," "))))))))))))</f>
        <v xml:space="preserve"> </v>
      </c>
      <c r="H13" s="18" t="str">
        <f t="shared" si="1"/>
        <v xml:space="preserve"> </v>
      </c>
      <c r="I13" s="18" t="str">
        <f t="shared" si="2"/>
        <v xml:space="preserve"> </v>
      </c>
      <c r="J13" s="19" t="str">
        <f t="shared" si="3"/>
        <v xml:space="preserve"> </v>
      </c>
    </row>
    <row r="14" spans="1:21" x14ac:dyDescent="0.35">
      <c r="A14" s="14" t="str">
        <f>WORKING!D12</f>
        <v/>
      </c>
      <c r="B14" s="15">
        <f>WORKING!E12</f>
        <v>0</v>
      </c>
      <c r="C14" s="15" t="str">
        <f>WORKING!F12</f>
        <v/>
      </c>
      <c r="D14" s="15">
        <f>WORKING!G12</f>
        <v>0</v>
      </c>
      <c r="E14" s="16" t="str">
        <f>(IF($G14=5%,WORKING!$H12/WORKING!$O$5,IF(INVOICE!G14=12%,WORKING!$H12/WORKING!$O$6,IF(INVOICE!G14=18%,WORKING!$H12/WORKING!$O$7," "))))</f>
        <v xml:space="preserve"> </v>
      </c>
      <c r="F14" s="16" t="str">
        <f t="shared" si="0"/>
        <v xml:space="preserve"> </v>
      </c>
      <c r="G14" s="17" t="str">
        <f>IF(AND(C14=630419,WORKING!H12&lt;1000),WORKING!$P$5,IF(C14=6304,WORKING!$P$5,IF(C14=63049270,WORKING!$P$5,IF(C14=630219,WORKING!$P$5,IF(C14=6301,WORKING!$P$5,IF(AND(C14=630419,WORKING!H12&gt;1000),WORKING!$P$6,IF(C14=940429,WORKING!$P$6,IF(C14=94041000,WORKING!$P$7,IF(C14=630492,WORKING!$P$5,IF(C14=630492,WORKING!$P$5,IF(C14=39211900,WORKING!$P$7,IF(C14=6303,WORKING!$P$5," "))))))))))))</f>
        <v xml:space="preserve"> </v>
      </c>
      <c r="H14" s="18" t="str">
        <f t="shared" si="1"/>
        <v xml:space="preserve"> </v>
      </c>
      <c r="I14" s="18" t="str">
        <f t="shared" si="2"/>
        <v xml:space="preserve"> </v>
      </c>
      <c r="J14" s="19" t="str">
        <f t="shared" si="3"/>
        <v xml:space="preserve"> </v>
      </c>
    </row>
    <row r="15" spans="1:21" x14ac:dyDescent="0.35">
      <c r="A15" s="14" t="str">
        <f>WORKING!D13</f>
        <v/>
      </c>
      <c r="B15" s="15">
        <f>WORKING!E13</f>
        <v>0</v>
      </c>
      <c r="C15" s="15" t="str">
        <f>WORKING!F13</f>
        <v/>
      </c>
      <c r="D15" s="15">
        <f>WORKING!G13</f>
        <v>0</v>
      </c>
      <c r="E15" s="16" t="str">
        <f>(IF($G15=5%,WORKING!$H13/WORKING!$O$5,IF(INVOICE!G15=12%,WORKING!$H13/WORKING!$O$6,IF(INVOICE!G15=18%,WORKING!$H13/WORKING!$O$7," "))))</f>
        <v xml:space="preserve"> </v>
      </c>
      <c r="F15" s="16" t="str">
        <f t="shared" si="0"/>
        <v xml:space="preserve"> </v>
      </c>
      <c r="G15" s="17" t="str">
        <f>IF(AND(C15=630419,WORKING!H13&lt;1000),WORKING!$P$5,IF(C15=6304,WORKING!$P$5,IF(C15=63049270,WORKING!$P$5,IF(C15=630219,WORKING!$P$5,IF(C15=6301,WORKING!$P$5,IF(AND(C15=630419,WORKING!H13&gt;1000),WORKING!$P$6,IF(C15=940429,WORKING!$P$6,IF(C15=94041000,WORKING!$P$7,IF(C15=630492,WORKING!$P$5,IF(C15=630492,WORKING!$P$5,IF(C15=39211900,WORKING!$P$7,IF(C15=6303,WORKING!$P$5," "))))))))))))</f>
        <v xml:space="preserve"> </v>
      </c>
      <c r="H15" s="18" t="str">
        <f t="shared" si="1"/>
        <v xml:space="preserve"> </v>
      </c>
      <c r="I15" s="18" t="str">
        <f t="shared" si="2"/>
        <v xml:space="preserve"> </v>
      </c>
      <c r="J15" s="19" t="str">
        <f t="shared" si="3"/>
        <v xml:space="preserve"> </v>
      </c>
    </row>
    <row r="16" spans="1:21" x14ac:dyDescent="0.35">
      <c r="A16" s="14" t="str">
        <f>WORKING!D14</f>
        <v/>
      </c>
      <c r="B16" s="15">
        <f>WORKING!E14</f>
        <v>0</v>
      </c>
      <c r="C16" s="15" t="str">
        <f>WORKING!F14</f>
        <v/>
      </c>
      <c r="D16" s="15">
        <f>WORKING!G14</f>
        <v>0</v>
      </c>
      <c r="E16" s="16" t="str">
        <f>(IF($G16=5%,WORKING!$H14/WORKING!$O$5,IF(INVOICE!G16=12%,WORKING!$H14/WORKING!$O$6,IF(INVOICE!G16=18%,WORKING!$H14/WORKING!$O$7," "))))</f>
        <v xml:space="preserve"> </v>
      </c>
      <c r="F16" s="16" t="str">
        <f t="shared" si="0"/>
        <v xml:space="preserve"> </v>
      </c>
      <c r="G16" s="17" t="str">
        <f>IF(AND(C16=630419,WORKING!H14&lt;1000),WORKING!$P$5,IF(C16=6304,WORKING!$P$5,IF(C16=63049270,WORKING!$P$5,IF(C16=630219,WORKING!$P$5,IF(C16=6301,WORKING!$P$5,IF(AND(C16=630419,WORKING!H14&gt;1000),WORKING!$P$6,IF(C16=940429,WORKING!$P$6,IF(C16=94041000,WORKING!$P$7,IF(C16=630492,WORKING!$P$5,IF(C16=630492,WORKING!$P$5,IF(C16=39211900,WORKING!$P$7,IF(C16=6303,WORKING!$P$5," "))))))))))))</f>
        <v xml:space="preserve"> </v>
      </c>
      <c r="H16" s="18" t="str">
        <f t="shared" si="1"/>
        <v xml:space="preserve"> </v>
      </c>
      <c r="I16" s="18" t="str">
        <f t="shared" si="2"/>
        <v xml:space="preserve"> </v>
      </c>
      <c r="J16" s="19" t="str">
        <f t="shared" si="3"/>
        <v xml:space="preserve"> </v>
      </c>
    </row>
    <row r="17" spans="1:10" x14ac:dyDescent="0.35">
      <c r="A17" s="14" t="str">
        <f>WORKING!D15</f>
        <v/>
      </c>
      <c r="B17" s="15">
        <f>WORKING!E15</f>
        <v>0</v>
      </c>
      <c r="C17" s="15" t="str">
        <f>WORKING!F15</f>
        <v/>
      </c>
      <c r="D17" s="15">
        <f>WORKING!G15</f>
        <v>0</v>
      </c>
      <c r="E17" s="16" t="str">
        <f>(IF($G17=5%,WORKING!$H15/WORKING!$O$5,IF(INVOICE!G17=12%,WORKING!$H15/WORKING!$O$6,IF(INVOICE!G17=18%,WORKING!$H15/WORKING!$O$7," "))))</f>
        <v xml:space="preserve"> </v>
      </c>
      <c r="F17" s="16" t="str">
        <f t="shared" si="0"/>
        <v xml:space="preserve"> </v>
      </c>
      <c r="G17" s="17" t="str">
        <f>IF(AND(C17=630419,WORKING!H15&lt;1000),WORKING!$P$5,IF(C17=6304,WORKING!$P$5,IF(C17=63049270,WORKING!$P$5,IF(C17=630219,WORKING!$P$5,IF(C17=6301,WORKING!$P$5,IF(AND(C17=630419,WORKING!H15&gt;1000),WORKING!$P$6,IF(C17=940429,WORKING!$P$6,IF(C17=94041000,WORKING!$P$7,IF(C17=630492,WORKING!$P$5,IF(C17=630492,WORKING!$P$5,IF(C17=39211900,WORKING!$P$7,IF(C17=6303,WORKING!$P$5," "))))))))))))</f>
        <v xml:space="preserve"> </v>
      </c>
      <c r="H17" s="18" t="str">
        <f t="shared" si="1"/>
        <v xml:space="preserve"> </v>
      </c>
      <c r="I17" s="18" t="str">
        <f t="shared" si="2"/>
        <v xml:space="preserve"> </v>
      </c>
      <c r="J17" s="19" t="str">
        <f t="shared" si="3"/>
        <v xml:space="preserve"> </v>
      </c>
    </row>
    <row r="18" spans="1:10" x14ac:dyDescent="0.35">
      <c r="A18" s="14" t="str">
        <f>WORKING!D16</f>
        <v/>
      </c>
      <c r="B18" s="15">
        <f>WORKING!E16</f>
        <v>0</v>
      </c>
      <c r="C18" s="15" t="str">
        <f>WORKING!F16</f>
        <v/>
      </c>
      <c r="D18" s="15">
        <f>WORKING!G16</f>
        <v>0</v>
      </c>
      <c r="E18" s="16" t="str">
        <f>(IF($G18=5%,WORKING!$H16/WORKING!$O$5,IF(INVOICE!G18=12%,WORKING!$H16/WORKING!$O$6,IF(INVOICE!G18=18%,WORKING!$H16/WORKING!$O$7," "))))</f>
        <v xml:space="preserve"> </v>
      </c>
      <c r="F18" s="16" t="str">
        <f t="shared" si="0"/>
        <v xml:space="preserve"> </v>
      </c>
      <c r="G18" s="17" t="str">
        <f>IF(AND(C18=630419,WORKING!H16&lt;1000),WORKING!$P$5,IF(C18=6304,WORKING!$P$5,IF(C18=63049270,WORKING!$P$5,IF(C18=630219,WORKING!$P$5,IF(C18=6301,WORKING!$P$5,IF(AND(C18=630419,WORKING!H16&gt;1000),WORKING!$P$6,IF(C18=940429,WORKING!$P$6,IF(C18=94041000,WORKING!$P$7,IF(C18=630492,WORKING!$P$5,IF(C18=630492,WORKING!$P$5,IF(C18=39211900,WORKING!$P$7,IF(C18=6303,WORKING!$P$5," "))))))))))))</f>
        <v xml:space="preserve"> </v>
      </c>
      <c r="H18" s="18" t="str">
        <f t="shared" si="1"/>
        <v xml:space="preserve"> </v>
      </c>
      <c r="I18" s="18" t="str">
        <f t="shared" si="2"/>
        <v xml:space="preserve"> </v>
      </c>
      <c r="J18" s="19" t="str">
        <f t="shared" si="3"/>
        <v xml:space="preserve"> </v>
      </c>
    </row>
    <row r="19" spans="1:10" x14ac:dyDescent="0.35">
      <c r="A19" s="14" t="str">
        <f>WORKING!D17</f>
        <v/>
      </c>
      <c r="B19" s="15">
        <f>WORKING!E17</f>
        <v>0</v>
      </c>
      <c r="C19" s="15" t="str">
        <f>WORKING!F17</f>
        <v/>
      </c>
      <c r="D19" s="15">
        <f>WORKING!G17</f>
        <v>0</v>
      </c>
      <c r="E19" s="16" t="str">
        <f>(IF($G19=5%,WORKING!$H17/WORKING!$O$5,IF(INVOICE!G19=12%,WORKING!$H17/WORKING!$O$6,IF(INVOICE!G19=18%,WORKING!$H17/WORKING!$O$7," "))))</f>
        <v xml:space="preserve"> </v>
      </c>
      <c r="F19" s="16" t="str">
        <f t="shared" si="0"/>
        <v xml:space="preserve"> </v>
      </c>
      <c r="G19" s="17" t="str">
        <f>IF(AND(C19=630419,WORKING!H17&lt;1000),WORKING!$P$5,IF(C19=6304,WORKING!$P$5,IF(C19=63049270,WORKING!$P$5,IF(C19=630219,WORKING!$P$5,IF(C19=6301,WORKING!$P$5,IF(AND(C19=630419,WORKING!H17&gt;1000),WORKING!$P$6,IF(C19=940429,WORKING!$P$6,IF(C19=94041000,WORKING!$P$7,IF(C19=630492,WORKING!$P$5,IF(C19=630492,WORKING!$P$5,IF(C19=39211900,WORKING!$P$7,IF(C19=6303,WORKING!$P$5," "))))))))))))</f>
        <v xml:space="preserve"> </v>
      </c>
      <c r="H19" s="18" t="str">
        <f t="shared" si="1"/>
        <v xml:space="preserve"> </v>
      </c>
      <c r="I19" s="18" t="str">
        <f t="shared" si="2"/>
        <v xml:space="preserve"> </v>
      </c>
      <c r="J19" s="19" t="str">
        <f t="shared" si="3"/>
        <v xml:space="preserve"> </v>
      </c>
    </row>
    <row r="20" spans="1:10" x14ac:dyDescent="0.35">
      <c r="A20" s="14" t="str">
        <f>WORKING!D18</f>
        <v/>
      </c>
      <c r="B20" s="15">
        <f>WORKING!E18</f>
        <v>0</v>
      </c>
      <c r="C20" s="15" t="str">
        <f>WORKING!F18</f>
        <v/>
      </c>
      <c r="D20" s="15">
        <f>WORKING!G18</f>
        <v>0</v>
      </c>
      <c r="E20" s="16" t="str">
        <f>(IF($G20=5%,WORKING!$H18/WORKING!$O$5,IF(INVOICE!G20=12%,WORKING!$H18/WORKING!$O$6,IF(INVOICE!G20=18%,WORKING!$H18/WORKING!$O$7," "))))</f>
        <v xml:space="preserve"> </v>
      </c>
      <c r="F20" s="16" t="str">
        <f t="shared" si="0"/>
        <v xml:space="preserve"> </v>
      </c>
      <c r="G20" s="17" t="str">
        <f>IF(AND(C20=630419,WORKING!H18&lt;1000),WORKING!$P$5,IF(C20=6304,WORKING!$P$5,IF(C20=63049270,WORKING!$P$5,IF(C20=630219,WORKING!$P$5,IF(C20=6301,WORKING!$P$5,IF(AND(C20=630419,WORKING!H18&gt;1000),WORKING!$P$6,IF(C20=940429,WORKING!$P$6,IF(C20=94041000,WORKING!$P$7,IF(C20=630492,WORKING!$P$5,IF(C20=630492,WORKING!$P$5,IF(C20=39211900,WORKING!$P$7,IF(C20=6303,WORKING!$P$5," "))))))))))))</f>
        <v xml:space="preserve"> </v>
      </c>
      <c r="H20" s="18" t="str">
        <f t="shared" si="1"/>
        <v xml:space="preserve"> </v>
      </c>
      <c r="I20" s="18" t="str">
        <f t="shared" si="2"/>
        <v xml:space="preserve"> </v>
      </c>
      <c r="J20" s="19" t="str">
        <f t="shared" si="3"/>
        <v xml:space="preserve"> </v>
      </c>
    </row>
    <row r="21" spans="1:10" x14ac:dyDescent="0.35">
      <c r="A21" s="14" t="str">
        <f>WORKING!D19</f>
        <v/>
      </c>
      <c r="B21" s="15">
        <f>WORKING!E19</f>
        <v>0</v>
      </c>
      <c r="C21" s="15" t="str">
        <f>WORKING!F19</f>
        <v/>
      </c>
      <c r="D21" s="15">
        <f>WORKING!G19</f>
        <v>0</v>
      </c>
      <c r="E21" s="16" t="str">
        <f>(IF($G21=5%,WORKING!$H19/WORKING!$O$5,IF(INVOICE!G21=12%,WORKING!$H19/WORKING!$O$6,IF(INVOICE!G21=18%,WORKING!$H19/WORKING!$O$7," "))))</f>
        <v xml:space="preserve"> </v>
      </c>
      <c r="F21" s="16" t="str">
        <f t="shared" si="0"/>
        <v xml:space="preserve"> </v>
      </c>
      <c r="G21" s="17" t="str">
        <f>IF(AND(C21=630419,WORKING!H19&lt;1000),WORKING!$P$5,IF(C21=6304,WORKING!$P$5,IF(C21=63049270,WORKING!$P$5,IF(C21=630219,WORKING!$P$5,IF(C21=6301,WORKING!$P$5,IF(AND(C21=630419,WORKING!H19&gt;1000),WORKING!$P$6,IF(C21=940429,WORKING!$P$6,IF(C21=94041000,WORKING!$P$7,IF(C21=630492,WORKING!$P$5,IF(C21=630492,WORKING!$P$5,IF(C21=39211900,WORKING!$P$7,IF(C21=6303,WORKING!$P$5," "))))))))))))</f>
        <v xml:space="preserve"> </v>
      </c>
      <c r="H21" s="18" t="str">
        <f t="shared" si="1"/>
        <v xml:space="preserve"> </v>
      </c>
      <c r="I21" s="18" t="str">
        <f t="shared" si="2"/>
        <v xml:space="preserve"> </v>
      </c>
      <c r="J21" s="19" t="str">
        <f t="shared" si="3"/>
        <v xml:space="preserve"> </v>
      </c>
    </row>
    <row r="22" spans="1:10" x14ac:dyDescent="0.35">
      <c r="A22" s="14" t="str">
        <f>WORKING!D20</f>
        <v/>
      </c>
      <c r="B22" s="15">
        <f>WORKING!E20</f>
        <v>0</v>
      </c>
      <c r="C22" s="15" t="str">
        <f>WORKING!F20</f>
        <v/>
      </c>
      <c r="D22" s="15">
        <f>WORKING!G20</f>
        <v>0</v>
      </c>
      <c r="E22" s="16" t="str">
        <f>(IF($G22=5%,WORKING!$H20/WORKING!$O$5,IF(INVOICE!G22=12%,WORKING!$H20/WORKING!$O$6,IF(INVOICE!G22=18%,WORKING!$H20/WORKING!$O$7," "))))</f>
        <v xml:space="preserve"> </v>
      </c>
      <c r="F22" s="16" t="str">
        <f t="shared" si="0"/>
        <v xml:space="preserve"> </v>
      </c>
      <c r="G22" s="17" t="str">
        <f>IF(AND(C22=630419,WORKING!H20&lt;1000),WORKING!$P$5,IF(C22=6304,WORKING!$P$5,IF(C22=63049270,WORKING!$P$5,IF(C22=630219,WORKING!$P$5,IF(C22=6301,WORKING!$P$5,IF(AND(C22=630419,WORKING!H20&gt;1000),WORKING!$P$6,IF(C22=940429,WORKING!$P$6,IF(C22=94041000,WORKING!$P$7,IF(C22=630492,WORKING!$P$5,IF(C22=630492,WORKING!$P$5,IF(C22=39211900,WORKING!$P$7,IF(C22=6303,WORKING!$P$5," "))))))))))))</f>
        <v xml:space="preserve"> </v>
      </c>
      <c r="H22" s="18" t="str">
        <f t="shared" si="1"/>
        <v xml:space="preserve"> </v>
      </c>
      <c r="I22" s="18" t="str">
        <f t="shared" si="2"/>
        <v xml:space="preserve"> </v>
      </c>
      <c r="J22" s="19" t="str">
        <f t="shared" si="3"/>
        <v xml:space="preserve"> </v>
      </c>
    </row>
    <row r="23" spans="1:10" x14ac:dyDescent="0.35">
      <c r="A23" s="14">
        <f>WORKING!D21</f>
        <v>0</v>
      </c>
      <c r="B23" s="15">
        <f>WORKING!E21</f>
        <v>0</v>
      </c>
      <c r="C23" s="15">
        <f>WORKING!F21</f>
        <v>0</v>
      </c>
      <c r="D23" s="15">
        <f>WORKING!G21</f>
        <v>0</v>
      </c>
      <c r="E23" s="16" t="str">
        <f>(IF($G23=5%,WORKING!$H21/WORKING!$O$5,IF(INVOICE!G23=12%,WORKING!$H21/WORKING!$O$6,IF(INVOICE!G23=18%,WORKING!$H21/WORKING!$O$7," "))))</f>
        <v xml:space="preserve"> </v>
      </c>
      <c r="F23" s="16" t="str">
        <f t="shared" si="0"/>
        <v xml:space="preserve"> </v>
      </c>
      <c r="G23" s="17" t="str">
        <f>IF(AND(C23=630419,WORKING!H21&lt;1000),WORKING!$P$5,IF(C23=6304,WORKING!$P$5,IF(C23=63049270,WORKING!$P$5,IF(C23=630219,WORKING!$P$5,IF(C23=6301,WORKING!$P$5,IF(AND(C23=630419,WORKING!H21&gt;1000),WORKING!$P$6,IF(C23=940429,WORKING!$P$6,IF(C23=94041000,WORKING!$P$7,IF(C23=630492,WORKING!$P$5,IF(C23=630492,WORKING!$P$5,IF(C23=39211900,WORKING!$P$7,IF(C23=6303,WORKING!$P$5," "))))))))))))</f>
        <v xml:space="preserve"> </v>
      </c>
      <c r="H23" s="18" t="str">
        <f t="shared" si="1"/>
        <v xml:space="preserve"> </v>
      </c>
      <c r="I23" s="18" t="str">
        <f t="shared" si="2"/>
        <v xml:space="preserve"> </v>
      </c>
      <c r="J23" s="19" t="str">
        <f t="shared" si="3"/>
        <v xml:space="preserve"> </v>
      </c>
    </row>
    <row r="24" spans="1:10" ht="18" thickBot="1" x14ac:dyDescent="0.4">
      <c r="A24" s="22"/>
      <c r="B24" s="23">
        <f>WORKING!E24</f>
        <v>0</v>
      </c>
      <c r="C24" s="23">
        <f>WORKING!F22</f>
        <v>0</v>
      </c>
      <c r="D24" s="23">
        <f>WORKING!G22</f>
        <v>0</v>
      </c>
      <c r="E24" s="24" t="str">
        <f>(IF($C24=1,WORKING!$H22/WORKING!$O$5,IF(INVOICE!C24=2,WORKING!$H22/WORKING!$O$6,IF(INVOICE!C24=3,WORKING!$H22/WORKING!$O$7," "))))</f>
        <v xml:space="preserve"> </v>
      </c>
      <c r="F24" s="24" t="str">
        <f t="shared" si="0"/>
        <v xml:space="preserve"> </v>
      </c>
      <c r="G24" s="25" t="str">
        <f>IF(C24=1,WORKING!$P$5,IF(INVOICE!C24=2,WORKING!$P$6,IF(INVOICE!C24=3,WORKING!$P$7," ")))</f>
        <v xml:space="preserve"> </v>
      </c>
      <c r="H24" s="66" t="s">
        <v>12</v>
      </c>
      <c r="I24" s="66"/>
      <c r="J24" s="26">
        <f>SUM(J9:J23)</f>
        <v>0</v>
      </c>
    </row>
    <row r="25" spans="1:10" ht="18" thickTop="1" x14ac:dyDescent="0.35">
      <c r="A25" s="64"/>
      <c r="B25" s="64"/>
      <c r="C25" s="64"/>
      <c r="D25" s="27"/>
      <c r="E25" s="28"/>
      <c r="F25" s="29"/>
    </row>
    <row r="26" spans="1:10" x14ac:dyDescent="0.35">
      <c r="A26" s="64"/>
      <c r="B26" s="64"/>
      <c r="C26" s="64"/>
      <c r="D26" s="30"/>
      <c r="E26" s="28"/>
      <c r="F26" s="29"/>
    </row>
    <row r="27" spans="1:10" x14ac:dyDescent="0.35">
      <c r="A27" s="31" t="s">
        <v>10</v>
      </c>
      <c r="B27" s="31" t="s">
        <v>0</v>
      </c>
      <c r="D27" s="32" t="s">
        <v>21</v>
      </c>
      <c r="E27" s="63" t="s">
        <v>22</v>
      </c>
      <c r="F27" s="63"/>
      <c r="G27" s="63"/>
      <c r="H27" s="63"/>
      <c r="I27" s="63"/>
      <c r="J27" s="63"/>
    </row>
    <row r="28" spans="1:10" x14ac:dyDescent="0.35">
      <c r="A28" s="65" t="s">
        <v>11</v>
      </c>
      <c r="B28" s="65"/>
      <c r="C28" s="65"/>
      <c r="D28" s="31" t="s">
        <v>24</v>
      </c>
      <c r="E28" s="57">
        <v>919893728431</v>
      </c>
      <c r="F28" s="57"/>
      <c r="G28" s="57"/>
      <c r="H28" s="57"/>
      <c r="I28" s="57"/>
      <c r="J28" s="57"/>
    </row>
    <row r="29" spans="1:10" x14ac:dyDescent="0.35">
      <c r="A29" s="65" t="s">
        <v>13</v>
      </c>
      <c r="B29" s="65"/>
      <c r="C29" s="65"/>
      <c r="D29" s="31"/>
      <c r="E29" s="57">
        <v>918319543636</v>
      </c>
      <c r="F29" s="57"/>
      <c r="G29" s="57"/>
      <c r="H29" s="57"/>
      <c r="I29" s="57"/>
      <c r="J29" s="57"/>
    </row>
    <row r="30" spans="1:10" x14ac:dyDescent="0.35">
      <c r="D30" s="31" t="s">
        <v>23</v>
      </c>
      <c r="E30" s="58" t="s">
        <v>1</v>
      </c>
      <c r="F30" s="58"/>
      <c r="G30" s="58"/>
      <c r="H30" s="58"/>
      <c r="I30" s="58"/>
      <c r="J30" s="58"/>
    </row>
    <row r="31" spans="1:10" x14ac:dyDescent="0.35">
      <c r="A31" s="59" t="s">
        <v>29</v>
      </c>
      <c r="B31" s="59"/>
      <c r="C31" s="59"/>
      <c r="D31" s="59"/>
      <c r="E31" s="59"/>
      <c r="F31" s="59"/>
      <c r="G31" s="59"/>
      <c r="H31" s="59"/>
      <c r="I31" s="59"/>
      <c r="J31" s="59"/>
    </row>
  </sheetData>
  <sheetProtection algorithmName="SHA-512" hashValue="n7/rw2xm8WeoF+DjHwu98+RRb/s37hUJ6+gnrdnPDWW1ke0HOoTzgI0/Nlx5OMvUYc9mraGZYKYuMvYGUXhi1A==" saltValue="PC41CnkIY8pb8hESe/IC1g==" spinCount="100000" sheet="1" objects="1" scenarios="1"/>
  <mergeCells count="11">
    <mergeCell ref="E28:J28"/>
    <mergeCell ref="E29:J29"/>
    <mergeCell ref="E30:J30"/>
    <mergeCell ref="A31:J31"/>
    <mergeCell ref="A1:J1"/>
    <mergeCell ref="E27:J27"/>
    <mergeCell ref="A25:C26"/>
    <mergeCell ref="A28:C28"/>
    <mergeCell ref="A29:C29"/>
    <mergeCell ref="H24:I24"/>
    <mergeCell ref="A7:J7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66F1-1439-4E70-B428-52769B950DEF}">
  <dimension ref="D3:R22"/>
  <sheetViews>
    <sheetView showZeros="0" topLeftCell="D2" workbookViewId="0">
      <selection activeCell="H11" sqref="G7:H11"/>
    </sheetView>
  </sheetViews>
  <sheetFormatPr defaultRowHeight="14.5" x14ac:dyDescent="0.35"/>
  <cols>
    <col min="1" max="3" width="8.7265625" style="39"/>
    <col min="4" max="4" width="8.7265625" style="38"/>
    <col min="5" max="5" width="31.1796875" style="38" customWidth="1"/>
    <col min="6" max="8" width="8.7265625" style="38"/>
    <col min="9" max="9" width="15.08984375" style="38" customWidth="1"/>
    <col min="10" max="16384" width="8.7265625" style="39"/>
  </cols>
  <sheetData>
    <row r="3" spans="4:18" ht="15" thickBot="1" x14ac:dyDescent="0.4"/>
    <row r="4" spans="4:18" x14ac:dyDescent="0.35">
      <c r="D4" s="70" t="s">
        <v>30</v>
      </c>
      <c r="E4" s="71"/>
      <c r="F4" s="71"/>
      <c r="G4" s="71"/>
      <c r="H4" s="71"/>
      <c r="I4" s="72"/>
      <c r="N4" s="40" t="s">
        <v>18</v>
      </c>
      <c r="O4" s="40" t="s">
        <v>6</v>
      </c>
      <c r="P4" s="40" t="s">
        <v>19</v>
      </c>
      <c r="Q4" s="40" t="s">
        <v>9</v>
      </c>
      <c r="R4" s="40" t="s">
        <v>8</v>
      </c>
    </row>
    <row r="5" spans="4:18" ht="15" thickBot="1" x14ac:dyDescent="0.4">
      <c r="D5" s="73"/>
      <c r="E5" s="74"/>
      <c r="F5" s="74"/>
      <c r="G5" s="74"/>
      <c r="H5" s="74"/>
      <c r="I5" s="75"/>
      <c r="N5" s="40">
        <v>1</v>
      </c>
      <c r="O5" s="40">
        <v>1.05</v>
      </c>
      <c r="P5" s="41">
        <v>0.05</v>
      </c>
      <c r="Q5" s="42">
        <f>P5/2</f>
        <v>2.5000000000000001E-2</v>
      </c>
      <c r="R5" s="43">
        <f>Q5</f>
        <v>2.5000000000000001E-2</v>
      </c>
    </row>
    <row r="6" spans="4:18" x14ac:dyDescent="0.35">
      <c r="D6" s="47" t="s">
        <v>2</v>
      </c>
      <c r="E6" s="48" t="s">
        <v>3</v>
      </c>
      <c r="F6" s="48" t="s">
        <v>4</v>
      </c>
      <c r="G6" s="48" t="s">
        <v>5</v>
      </c>
      <c r="H6" s="48" t="s">
        <v>6</v>
      </c>
      <c r="I6" s="49" t="s">
        <v>7</v>
      </c>
      <c r="N6" s="40">
        <v>2</v>
      </c>
      <c r="O6" s="40">
        <v>1.1200000000000001</v>
      </c>
      <c r="P6" s="41">
        <v>0.12</v>
      </c>
      <c r="Q6" s="44">
        <f>P6/2</f>
        <v>0.06</v>
      </c>
      <c r="R6" s="41">
        <f>Q6</f>
        <v>0.06</v>
      </c>
    </row>
    <row r="7" spans="4:18" x14ac:dyDescent="0.35">
      <c r="D7" s="50" t="str">
        <f>IFERROR(IF(MATCH(E7,Sheet1!C:C,0),1,""),"")</f>
        <v/>
      </c>
      <c r="E7" s="45"/>
      <c r="F7" s="38" t="str">
        <f>IFERROR(VLOOKUP(E7,Sheet1!C:D,2,0),"")</f>
        <v/>
      </c>
      <c r="G7" s="45"/>
      <c r="H7" s="45"/>
      <c r="I7" s="51">
        <f>H7*G7</f>
        <v>0</v>
      </c>
      <c r="N7" s="40">
        <v>3</v>
      </c>
      <c r="O7" s="40">
        <v>1.18</v>
      </c>
      <c r="P7" s="41">
        <v>0.18</v>
      </c>
      <c r="Q7" s="44">
        <f>P7/2</f>
        <v>0.09</v>
      </c>
      <c r="R7" s="41">
        <f>Q7</f>
        <v>0.09</v>
      </c>
    </row>
    <row r="8" spans="4:18" x14ac:dyDescent="0.35">
      <c r="D8" s="50" t="str">
        <f>IFERROR(IF(1,D7+1,""),"")</f>
        <v/>
      </c>
      <c r="E8" s="45"/>
      <c r="F8" s="38" t="str">
        <f>IFERROR(VLOOKUP(E8,Sheet1!C:D,2,0),"")</f>
        <v/>
      </c>
      <c r="G8" s="45"/>
      <c r="H8" s="45"/>
      <c r="I8" s="51">
        <f t="shared" ref="I8:I19" si="0">H8*G8</f>
        <v>0</v>
      </c>
    </row>
    <row r="9" spans="4:18" x14ac:dyDescent="0.35">
      <c r="D9" s="50" t="str">
        <f>IFERROR(IF(OR(E8=MATCH(E8,Sheet1!C:C,0),1),D8+1,""),"")</f>
        <v/>
      </c>
      <c r="E9" s="45"/>
      <c r="F9" s="38" t="str">
        <f>IFERROR(VLOOKUP(E9,Sheet1!C:D,2,0),"")</f>
        <v/>
      </c>
      <c r="G9" s="45"/>
      <c r="H9" s="45"/>
      <c r="I9" s="51">
        <f t="shared" si="0"/>
        <v>0</v>
      </c>
    </row>
    <row r="10" spans="4:18" x14ac:dyDescent="0.35">
      <c r="D10" s="50" t="str">
        <f>IFERROR(IF(OR(E9=MATCH(E9,Sheet1!C:C,0),1),D9+1,""),"")</f>
        <v/>
      </c>
      <c r="E10" s="45"/>
      <c r="F10" s="38" t="str">
        <f>IFERROR(VLOOKUP(E10,Sheet1!C:D,2,0),"")</f>
        <v/>
      </c>
      <c r="G10" s="45"/>
      <c r="H10" s="45"/>
      <c r="I10" s="51">
        <f t="shared" si="0"/>
        <v>0</v>
      </c>
    </row>
    <row r="11" spans="4:18" x14ac:dyDescent="0.35">
      <c r="D11" s="50" t="str">
        <f>IFERROR(IF(OR(E10=MATCH(E10,Sheet1!C:C,0),1),D10+1,""),"")</f>
        <v/>
      </c>
      <c r="E11" s="45"/>
      <c r="F11" s="38" t="str">
        <f>IFERROR(VLOOKUP(E11,Sheet1!C:D,2,0),"")</f>
        <v/>
      </c>
      <c r="G11" s="45"/>
      <c r="H11" s="45"/>
      <c r="I11" s="51">
        <f t="shared" si="0"/>
        <v>0</v>
      </c>
    </row>
    <row r="12" spans="4:18" x14ac:dyDescent="0.35">
      <c r="D12" s="50" t="str">
        <f>IFERROR(IF(OR(E11=MATCH(E11,Sheet1!C:C,0),1),D11+1,""),"")</f>
        <v/>
      </c>
      <c r="E12" s="45"/>
      <c r="F12" s="38" t="str">
        <f>IFERROR(VLOOKUP(E12,Sheet1!C:D,2,0),"")</f>
        <v/>
      </c>
      <c r="G12" s="45"/>
      <c r="H12" s="45"/>
      <c r="I12" s="51">
        <f t="shared" si="0"/>
        <v>0</v>
      </c>
    </row>
    <row r="13" spans="4:18" x14ac:dyDescent="0.35">
      <c r="D13" s="50" t="str">
        <f>IFERROR(IF(OR(E12=MATCH(E12,Sheet1!C:C,0),1),D12+1,""),"")</f>
        <v/>
      </c>
      <c r="E13" s="45"/>
      <c r="F13" s="38" t="str">
        <f>IFERROR(VLOOKUP(E13,Sheet1!C:D,2,0),"")</f>
        <v/>
      </c>
      <c r="G13" s="45"/>
      <c r="H13" s="45"/>
      <c r="I13" s="51">
        <f t="shared" si="0"/>
        <v>0</v>
      </c>
    </row>
    <row r="14" spans="4:18" x14ac:dyDescent="0.35">
      <c r="D14" s="50" t="str">
        <f>IFERROR(IF(OR(E13=MATCH(E13,Sheet1!C:C,0),1),D13+1,""),"")</f>
        <v/>
      </c>
      <c r="E14" s="45"/>
      <c r="F14" s="38" t="str">
        <f>IFERROR(VLOOKUP(E14,Sheet1!C:D,2,0),"")</f>
        <v/>
      </c>
      <c r="G14" s="45"/>
      <c r="H14" s="45"/>
      <c r="I14" s="51">
        <f t="shared" si="0"/>
        <v>0</v>
      </c>
    </row>
    <row r="15" spans="4:18" x14ac:dyDescent="0.35">
      <c r="D15" s="50" t="str">
        <f>IFERROR(IF(OR(E14=MATCH(E14,Sheet1!C:C,0),1),D14+1,""),"")</f>
        <v/>
      </c>
      <c r="E15" s="45"/>
      <c r="F15" s="38" t="str">
        <f>IFERROR(VLOOKUP(E15,Sheet1!C:D,2,0),"")</f>
        <v/>
      </c>
      <c r="G15" s="45"/>
      <c r="H15" s="45"/>
      <c r="I15" s="51">
        <f t="shared" si="0"/>
        <v>0</v>
      </c>
    </row>
    <row r="16" spans="4:18" x14ac:dyDescent="0.35">
      <c r="D16" s="50" t="str">
        <f>IFERROR(IF(OR(E15=MATCH(E15,Sheet1!C:C,0),1),D15+1,""),"")</f>
        <v/>
      </c>
      <c r="E16" s="45"/>
      <c r="F16" s="38" t="str">
        <f>IFERROR(VLOOKUP(E16,Sheet1!C:D,2,0),"")</f>
        <v/>
      </c>
      <c r="G16" s="45"/>
      <c r="H16" s="45"/>
      <c r="I16" s="51">
        <f t="shared" si="0"/>
        <v>0</v>
      </c>
    </row>
    <row r="17" spans="4:9" x14ac:dyDescent="0.35">
      <c r="D17" s="50" t="str">
        <f>IFERROR(IF(OR(E16=MATCH(E16,Sheet1!C:C,0),1),D16+1,""),"")</f>
        <v/>
      </c>
      <c r="E17" s="45"/>
      <c r="F17" s="38" t="str">
        <f>IFERROR(VLOOKUP(E17,Sheet1!C:D,2,0),"")</f>
        <v/>
      </c>
      <c r="G17" s="45"/>
      <c r="H17" s="45"/>
      <c r="I17" s="51">
        <f t="shared" si="0"/>
        <v>0</v>
      </c>
    </row>
    <row r="18" spans="4:9" x14ac:dyDescent="0.35">
      <c r="D18" s="50" t="str">
        <f>IFERROR(IF(OR(E17=MATCH(E17,Sheet1!C:C,0),1),D17+1,""),"")</f>
        <v/>
      </c>
      <c r="E18" s="45"/>
      <c r="F18" s="38" t="str">
        <f>IFERROR(VLOOKUP(E18,Sheet1!C:D,2,0),"")</f>
        <v/>
      </c>
      <c r="G18" s="45"/>
      <c r="H18" s="45"/>
      <c r="I18" s="51">
        <f t="shared" si="0"/>
        <v>0</v>
      </c>
    </row>
    <row r="19" spans="4:9" x14ac:dyDescent="0.35">
      <c r="D19" s="50" t="str">
        <f>IFERROR(IF(OR(E18=MATCH(E18,Sheet1!C:C,0),1),D18+1,""),"")</f>
        <v/>
      </c>
      <c r="E19" s="45"/>
      <c r="F19" s="38" t="str">
        <f>IFERROR(VLOOKUP(E19,Sheet1!C:D,2,0),"")</f>
        <v/>
      </c>
      <c r="G19" s="45"/>
      <c r="H19" s="45"/>
      <c r="I19" s="51">
        <f t="shared" si="0"/>
        <v>0</v>
      </c>
    </row>
    <row r="20" spans="4:9" ht="15" thickBot="1" x14ac:dyDescent="0.4">
      <c r="D20" s="52" t="str">
        <f>IFERROR(IF(OR(E19=MATCH(E19,Sheet1!C:C,0),1),D19+1,""),"")</f>
        <v/>
      </c>
      <c r="E20" s="53"/>
      <c r="F20" s="56" t="str">
        <f>IFERROR(VLOOKUP(E20,Sheet1!C:D,2,0),"")</f>
        <v/>
      </c>
      <c r="G20" s="53"/>
      <c r="H20" s="53"/>
      <c r="I20" s="46">
        <f>SUM(I7:I19)</f>
        <v>0</v>
      </c>
    </row>
    <row r="21" spans="4:9" x14ac:dyDescent="0.35">
      <c r="E21" s="45"/>
    </row>
    <row r="22" spans="4:9" x14ac:dyDescent="0.35">
      <c r="E22" s="45"/>
    </row>
  </sheetData>
  <sheetProtection algorithmName="SHA-512" hashValue="kt89hf8VUnn+9Om9vfdwYHEJMwgtYVvNgJZ62iN9TPTW/A08BZH3uBPsHF+2jhPolSSsuNWpdbMdDGbg9AK4yA==" saltValue="vJP2/k7I6JvXS961WJQHRw==" spinCount="100000" sheet="1" objects="1" scenarios="1"/>
  <sortState xmlns:xlrd2="http://schemas.microsoft.com/office/spreadsheetml/2017/richdata2" ref="K5:K11">
    <sortCondition ref="K5:K11"/>
  </sortState>
  <mergeCells count="1">
    <mergeCell ref="D4:I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8C3D83-0F71-4B66-89DA-A12F369CCD70}">
          <x14:formula1>
            <xm:f>Sheet1!$C:$C</xm:f>
          </x14:formula1>
          <xm:sqref>E7:E20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CDF-B9F1-4B77-8F1C-37A6B306AFA3}">
  <dimension ref="C3:H35"/>
  <sheetViews>
    <sheetView topLeftCell="A10" workbookViewId="0">
      <selection activeCell="D14" sqref="C14:D14"/>
    </sheetView>
  </sheetViews>
  <sheetFormatPr defaultRowHeight="14.5" x14ac:dyDescent="0.35"/>
  <cols>
    <col min="3" max="3" width="19.26953125" style="54" bestFit="1" customWidth="1"/>
    <col min="4" max="4" width="8.7265625" style="54"/>
    <col min="6" max="6" width="25.81640625" bestFit="1" customWidth="1"/>
  </cols>
  <sheetData>
    <row r="3" spans="3:8" x14ac:dyDescent="0.35">
      <c r="C3" s="54" t="s">
        <v>37</v>
      </c>
      <c r="D3" s="54" t="s">
        <v>59</v>
      </c>
      <c r="F3" s="54" t="s">
        <v>63</v>
      </c>
      <c r="G3" s="54" t="s">
        <v>64</v>
      </c>
      <c r="H3" s="54" t="s">
        <v>65</v>
      </c>
    </row>
    <row r="4" spans="3:8" x14ac:dyDescent="0.35">
      <c r="C4" s="55" t="s">
        <v>31</v>
      </c>
      <c r="D4" s="54">
        <v>630419</v>
      </c>
      <c r="F4" s="54">
        <v>630419</v>
      </c>
      <c r="G4" s="54">
        <v>940429</v>
      </c>
      <c r="H4" s="54">
        <v>94041000</v>
      </c>
    </row>
    <row r="5" spans="3:8" x14ac:dyDescent="0.35">
      <c r="C5" s="55" t="s">
        <v>32</v>
      </c>
      <c r="D5" s="54">
        <v>630419</v>
      </c>
      <c r="F5" s="54">
        <v>6303</v>
      </c>
      <c r="G5" s="54"/>
      <c r="H5" s="54">
        <v>39211900</v>
      </c>
    </row>
    <row r="6" spans="3:8" x14ac:dyDescent="0.35">
      <c r="C6" s="55" t="s">
        <v>33</v>
      </c>
      <c r="D6" s="54">
        <v>630419</v>
      </c>
      <c r="F6" s="54">
        <v>630492</v>
      </c>
      <c r="G6" s="54"/>
      <c r="H6" s="54"/>
    </row>
    <row r="7" spans="3:8" x14ac:dyDescent="0.35">
      <c r="C7" s="55" t="s">
        <v>34</v>
      </c>
      <c r="D7" s="54">
        <v>630419</v>
      </c>
      <c r="F7" s="54">
        <v>630219</v>
      </c>
      <c r="G7" s="54"/>
      <c r="H7" s="54"/>
    </row>
    <row r="8" spans="3:8" x14ac:dyDescent="0.35">
      <c r="C8" s="55" t="s">
        <v>17</v>
      </c>
      <c r="D8" s="54">
        <v>94041000</v>
      </c>
      <c r="F8" s="54">
        <v>6301</v>
      </c>
      <c r="G8" s="54"/>
      <c r="H8" s="54"/>
    </row>
    <row r="9" spans="3:8" x14ac:dyDescent="0.35">
      <c r="C9" s="55" t="s">
        <v>35</v>
      </c>
      <c r="D9" s="54">
        <v>39211900</v>
      </c>
      <c r="F9" s="54">
        <v>6304</v>
      </c>
      <c r="G9" s="54"/>
      <c r="H9" s="54"/>
    </row>
    <row r="10" spans="3:8" x14ac:dyDescent="0.35">
      <c r="C10" s="55" t="s">
        <v>36</v>
      </c>
      <c r="D10" s="54">
        <v>39211900</v>
      </c>
      <c r="F10" s="54">
        <v>63049270</v>
      </c>
      <c r="G10" s="54"/>
      <c r="H10" s="54"/>
    </row>
    <row r="11" spans="3:8" x14ac:dyDescent="0.35">
      <c r="C11" s="55" t="s">
        <v>38</v>
      </c>
      <c r="D11" s="54">
        <v>39211900</v>
      </c>
    </row>
    <row r="12" spans="3:8" x14ac:dyDescent="0.35">
      <c r="C12" s="55" t="s">
        <v>39</v>
      </c>
      <c r="D12" s="54">
        <v>6303</v>
      </c>
    </row>
    <row r="13" spans="3:8" x14ac:dyDescent="0.35">
      <c r="C13" s="55" t="s">
        <v>40</v>
      </c>
      <c r="D13" s="54">
        <v>6303</v>
      </c>
    </row>
    <row r="14" spans="3:8" x14ac:dyDescent="0.35">
      <c r="C14" s="55"/>
    </row>
    <row r="15" spans="3:8" x14ac:dyDescent="0.35">
      <c r="C15" s="55" t="s">
        <v>41</v>
      </c>
      <c r="D15" s="54">
        <v>630492</v>
      </c>
      <c r="F15" t="s">
        <v>66</v>
      </c>
      <c r="G15" t="s">
        <v>70</v>
      </c>
    </row>
    <row r="16" spans="3:8" x14ac:dyDescent="0.35">
      <c r="C16" s="55" t="s">
        <v>42</v>
      </c>
      <c r="D16" s="54">
        <v>63049270</v>
      </c>
      <c r="F16" t="s">
        <v>67</v>
      </c>
      <c r="G16" t="s">
        <v>73</v>
      </c>
    </row>
    <row r="17" spans="3:7" x14ac:dyDescent="0.35">
      <c r="C17" s="55" t="s">
        <v>43</v>
      </c>
      <c r="D17" s="54">
        <v>63049270</v>
      </c>
      <c r="F17" t="s">
        <v>67</v>
      </c>
      <c r="G17" t="s">
        <v>74</v>
      </c>
    </row>
    <row r="18" spans="3:7" x14ac:dyDescent="0.35">
      <c r="C18" s="55" t="s">
        <v>44</v>
      </c>
      <c r="D18" s="54">
        <v>630419</v>
      </c>
      <c r="F18" t="s">
        <v>68</v>
      </c>
    </row>
    <row r="19" spans="3:7" x14ac:dyDescent="0.35">
      <c r="C19" s="55" t="s">
        <v>45</v>
      </c>
      <c r="D19" s="54">
        <v>940429</v>
      </c>
      <c r="F19" t="s">
        <v>69</v>
      </c>
    </row>
    <row r="20" spans="3:7" x14ac:dyDescent="0.35">
      <c r="C20" s="55" t="s">
        <v>46</v>
      </c>
      <c r="D20" s="54">
        <v>940429</v>
      </c>
    </row>
    <row r="21" spans="3:7" x14ac:dyDescent="0.35">
      <c r="C21" s="55" t="s">
        <v>47</v>
      </c>
      <c r="D21" s="54">
        <v>630219</v>
      </c>
    </row>
    <row r="22" spans="3:7" x14ac:dyDescent="0.35">
      <c r="C22" s="55" t="s">
        <v>48</v>
      </c>
      <c r="D22" s="54">
        <v>630219</v>
      </c>
    </row>
    <row r="23" spans="3:7" x14ac:dyDescent="0.35">
      <c r="C23" s="55" t="s">
        <v>49</v>
      </c>
      <c r="D23" s="54">
        <v>6301</v>
      </c>
    </row>
    <row r="24" spans="3:7" x14ac:dyDescent="0.35">
      <c r="C24" s="55" t="s">
        <v>50</v>
      </c>
      <c r="D24" s="54">
        <v>6301</v>
      </c>
    </row>
    <row r="25" spans="3:7" x14ac:dyDescent="0.35">
      <c r="C25" s="55" t="s">
        <v>51</v>
      </c>
      <c r="D25" s="54">
        <v>39211900</v>
      </c>
    </row>
    <row r="26" spans="3:7" x14ac:dyDescent="0.35">
      <c r="C26" s="55" t="s">
        <v>52</v>
      </c>
      <c r="D26" s="54">
        <v>39211900</v>
      </c>
    </row>
    <row r="27" spans="3:7" x14ac:dyDescent="0.35">
      <c r="C27" s="55" t="s">
        <v>53</v>
      </c>
      <c r="D27" s="54">
        <v>39211900</v>
      </c>
    </row>
    <row r="28" spans="3:7" x14ac:dyDescent="0.35">
      <c r="C28" s="55" t="s">
        <v>54</v>
      </c>
      <c r="D28" s="54">
        <v>630419</v>
      </c>
    </row>
    <row r="29" spans="3:7" x14ac:dyDescent="0.35">
      <c r="C29" s="55" t="s">
        <v>55</v>
      </c>
      <c r="D29" s="54">
        <v>630419</v>
      </c>
    </row>
    <row r="30" spans="3:7" x14ac:dyDescent="0.35">
      <c r="C30" s="55" t="s">
        <v>56</v>
      </c>
      <c r="D30" s="54">
        <v>630419</v>
      </c>
    </row>
    <row r="31" spans="3:7" x14ac:dyDescent="0.35">
      <c r="C31" s="55" t="s">
        <v>57</v>
      </c>
    </row>
    <row r="32" spans="3:7" x14ac:dyDescent="0.35">
      <c r="C32" s="55" t="s">
        <v>58</v>
      </c>
    </row>
    <row r="33" spans="3:4" x14ac:dyDescent="0.35">
      <c r="C33" s="54" t="s">
        <v>60</v>
      </c>
      <c r="D33" s="54">
        <v>392490</v>
      </c>
    </row>
    <row r="34" spans="3:4" x14ac:dyDescent="0.35">
      <c r="C34" s="54" t="s">
        <v>61</v>
      </c>
      <c r="D34" s="54">
        <v>6304</v>
      </c>
    </row>
    <row r="35" spans="3:4" x14ac:dyDescent="0.35">
      <c r="C35" s="54" t="s">
        <v>62</v>
      </c>
      <c r="D35" s="54">
        <v>6304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LOKESH JAIN</cp:lastModifiedBy>
  <cp:lastPrinted>2023-04-21T12:54:39Z</cp:lastPrinted>
  <dcterms:created xsi:type="dcterms:W3CDTF">2022-02-24T10:53:58Z</dcterms:created>
  <dcterms:modified xsi:type="dcterms:W3CDTF">2023-05-04T17:08:21Z</dcterms:modified>
</cp:coreProperties>
</file>