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.MILE-BL-4479-LA.000\Desktop\FF-18 Batch\"/>
    </mc:Choice>
  </mc:AlternateContent>
  <xr:revisionPtr revIDLastSave="0" documentId="13_ncr:1_{DC89A7D9-4DF5-48A1-9A9D-8C3B5C22741B}" xr6:coauthVersionLast="47" xr6:coauthVersionMax="47" xr10:uidLastSave="{00000000-0000-0000-0000-000000000000}"/>
  <bookViews>
    <workbookView xWindow="-108" yWindow="-108" windowWidth="23256" windowHeight="12456" xr2:uid="{23075B04-2E9E-411D-989E-DB48031694C3}"/>
  </bookViews>
  <sheets>
    <sheet name="Descriptive Statistics" sheetId="1" r:id="rId1"/>
    <sheet name="Box Whisker Plot" sheetId="2" r:id="rId2"/>
    <sheet name="Correlation" sheetId="4" r:id="rId3"/>
    <sheet name="Regression" sheetId="5" r:id="rId4"/>
    <sheet name="Regression Trend Line" sheetId="6" r:id="rId5"/>
    <sheet name="Regression Calculation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7" l="1"/>
  <c r="J12" i="7"/>
  <c r="I9" i="7"/>
  <c r="G5" i="7" a="1"/>
  <c r="G5" i="7" s="1"/>
  <c r="C26" i="6"/>
  <c r="I6" i="5"/>
  <c r="O17" i="4"/>
  <c r="L14" i="4" a="1"/>
  <c r="L14" i="4" s="1"/>
  <c r="K9" i="4"/>
  <c r="J8" i="4" a="1"/>
  <c r="J8" i="4" s="1"/>
  <c r="J5" i="4"/>
  <c r="J3" i="4"/>
  <c r="J6" i="5"/>
  <c r="P17" i="4"/>
  <c r="K14" i="7"/>
  <c r="D26" i="6"/>
  <c r="K3" i="4"/>
  <c r="I5" i="7"/>
  <c r="K12" i="7"/>
  <c r="L9" i="4"/>
  <c r="J9" i="7"/>
  <c r="N14" i="4"/>
  <c r="K5" i="4"/>
  <c r="K8" i="4"/>
  <c r="E13" i="2" l="1"/>
  <c r="F11" i="2"/>
  <c r="F9" i="2"/>
  <c r="F8" i="2"/>
  <c r="F7" i="2"/>
  <c r="F6" i="2"/>
  <c r="F5" i="2"/>
  <c r="G11" i="2"/>
  <c r="G5" i="2"/>
  <c r="G6" i="2"/>
  <c r="G7" i="2"/>
  <c r="G9" i="2"/>
  <c r="F13" i="2"/>
  <c r="G8" i="2"/>
  <c r="C14" i="1" l="1"/>
  <c r="C13" i="1"/>
  <c r="C12" i="1"/>
  <c r="C11" i="1"/>
  <c r="C10" i="1"/>
  <c r="C9" i="1"/>
  <c r="C8" i="1"/>
  <c r="C7" i="1"/>
  <c r="C6" i="1"/>
  <c r="C5" i="1"/>
  <c r="D14" i="1"/>
  <c r="D5" i="1"/>
  <c r="D9" i="1"/>
  <c r="D10" i="1"/>
  <c r="D6" i="1"/>
  <c r="D11" i="1"/>
  <c r="D8" i="1"/>
  <c r="D13" i="1"/>
  <c r="D7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<sst xmlns="http://schemas.openxmlformats.org/spreadsheetml/2006/main" count="375" uniqueCount="296">
  <si>
    <t>Sales</t>
  </si>
  <si>
    <t>DESCRIPTIVE STATISTICS</t>
  </si>
  <si>
    <t>Data</t>
  </si>
  <si>
    <t xml:space="preserve">Numerical </t>
  </si>
  <si>
    <t>Quantitative</t>
  </si>
  <si>
    <t>Categorical</t>
  </si>
  <si>
    <t>Qualitative</t>
  </si>
  <si>
    <t>Ordinal</t>
  </si>
  <si>
    <t>Categories having meaningful order</t>
  </si>
  <si>
    <t>Ratings - 1 to 5</t>
  </si>
  <si>
    <t>Variance is std.dev squared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</si>
  <si>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</si>
  <si>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</si>
  <si>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</si>
  <si>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</si>
  <si>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</si>
  <si>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</si>
  <si>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</si>
  <si>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</si>
  <si>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</si>
  <si>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</si>
  <si>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</si>
  <si>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</si>
  <si>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</si>
  <si>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</si>
  <si>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Sales A</t>
  </si>
  <si>
    <t>Sales B</t>
  </si>
  <si>
    <t>BOX-WHISKER PLOT</t>
  </si>
  <si>
    <t>5 - point summary</t>
  </si>
  <si>
    <t>Min</t>
  </si>
  <si>
    <t>Q1</t>
  </si>
  <si>
    <t>Q3</t>
  </si>
  <si>
    <t>Max</t>
  </si>
  <si>
    <t>IQR</t>
  </si>
  <si>
    <t>Team A</t>
  </si>
  <si>
    <t>Profit</t>
  </si>
  <si>
    <t>Team B</t>
  </si>
  <si>
    <t>Customer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</si>
  <si>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</si>
  <si>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</si>
  <si>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</si>
  <si>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</si>
  <si>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</si>
  <si>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</si>
  <si>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</si>
  <si>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</si>
  <si>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</si>
  <si>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</si>
  <si>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</si>
  <si>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</si>
  <si>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</si>
  <si>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</si>
  <si>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</si>
  <si>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</si>
  <si>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</si>
  <si>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</si>
  <si>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</si>
  <si>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</si>
  <si>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</si>
  <si>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</si>
  <si>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</si>
  <si>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</si>
  <si>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</si>
  <si>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</si>
  <si>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</si>
  <si>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</si>
  <si>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</si>
  <si>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</si>
  <si>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</si>
  <si>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</si>
  <si>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</si>
  <si>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</si>
  <si>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</si>
  <si>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</si>
  <si>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</si>
  <si>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</si>
  <si>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</si>
  <si>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</si>
  <si>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</si>
  <si>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</si>
  <si>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</si>
  <si>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</si>
  <si>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</si>
  <si>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</si>
  <si>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</si>
  <si>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</si>
  <si>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</si>
  <si>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</si>
  <si>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</si>
  <si>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</si>
  <si>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</si>
  <si>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</si>
  <si>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</si>
  <si>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</si>
  <si>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</si>
  <si>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</si>
  <si>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</si>
  <si>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</si>
  <si>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</si>
  <si>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</si>
  <si>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</si>
  <si>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</si>
  <si>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</si>
  <si>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</si>
  <si>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</si>
  <si>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</si>
  <si>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</si>
  <si>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</si>
  <si>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</si>
  <si>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</si>
  <si>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</si>
  <si>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</si>
  <si>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</si>
  <si>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</si>
  <si>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</si>
  <si>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</si>
  <si>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</si>
  <si>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</si>
  <si>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</si>
  <si>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</si>
  <si>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</si>
  <si>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</si>
  <si>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</si>
  <si>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</si>
  <si>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</si>
  <si>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</si>
  <si>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</si>
  <si>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</si>
  <si>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</si>
  <si>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</si>
  <si>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</si>
  <si>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</si>
  <si>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</si>
  <si>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</si>
  <si>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</si>
  <si>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</si>
  <si>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</si>
  <si>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</si>
  <si>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</si>
  <si>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</si>
  <si>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</si>
  <si>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</si>
  <si>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</si>
  <si>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</si>
  <si>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</si>
  <si>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</si>
  <si>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</si>
  <si>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</si>
  <si>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</si>
  <si>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</si>
  <si>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</si>
  <si>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</si>
  <si>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</si>
  <si>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</si>
  <si>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</si>
  <si>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</si>
  <si>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</si>
  <si>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</si>
  <si>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</si>
  <si>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</si>
  <si>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</si>
  <si>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</si>
  <si>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</si>
  <si>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</si>
  <si>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</si>
  <si>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</si>
  <si>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</si>
  <si>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</si>
  <si>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</si>
  <si>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</si>
  <si>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</si>
  <si>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</si>
  <si>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</si>
  <si>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</si>
  <si>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</si>
  <si>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</si>
  <si>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</si>
  <si>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</si>
  <si>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</si>
  <si>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</si>
  <si>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</si>
  <si>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</si>
  <si>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</si>
  <si>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</si>
  <si>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</si>
  <si>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</si>
  <si>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</si>
  <si>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</si>
  <si>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</si>
  <si>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</si>
  <si>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</si>
  <si>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</si>
  <si>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</si>
  <si>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</si>
  <si>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</si>
  <si>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</si>
  <si>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</si>
  <si>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</si>
  <si>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</si>
  <si>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</si>
  <si>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</si>
  <si>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</si>
  <si>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</si>
  <si>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</si>
  <si>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</si>
  <si>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</si>
  <si>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</si>
  <si>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</si>
  <si>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</si>
  <si>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</si>
  <si>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</si>
  <si>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</si>
  <si>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</si>
  <si>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</si>
  <si>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</si>
  <si>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</si>
  <si>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</si>
  <si>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</si>
  <si>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</si>
  <si>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</si>
  <si>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</si>
  <si>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</si>
  <si>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</si>
  <si>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</si>
  <si>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</si>
  <si>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</si>
  <si>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</si>
  <si>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</si>
  <si>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</si>
  <si>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</si>
  <si>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</si>
  <si>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</si>
  <si>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</si>
  <si>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</si>
  <si>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</si>
  <si>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</si>
  <si>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</si>
  <si>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</si>
  <si>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sold at loss</t>
  </si>
  <si>
    <t xml:space="preserve">82 out of 100 </t>
  </si>
  <si>
    <t>Positive</t>
  </si>
  <si>
    <t>18 Cases</t>
  </si>
  <si>
    <t>Negative</t>
  </si>
  <si>
    <t>Sales was positive, profit was negative</t>
  </si>
  <si>
    <t>Revised Sales and profit - Team A</t>
  </si>
  <si>
    <t>Revised Correlation</t>
  </si>
  <si>
    <t>Month</t>
  </si>
  <si>
    <t>Adv Exp (Lakhs)</t>
  </si>
  <si>
    <t>Sales (Cr)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</si>
  <si>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</si>
  <si>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</si>
  <si>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</si>
  <si>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</si>
  <si>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</si>
  <si>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</si>
  <si>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</si>
  <si>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</si>
  <si>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</si>
  <si>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</si>
  <si>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</si>
  <si>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</si>
  <si>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</si>
  <si>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</si>
  <si>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</si>
  <si>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</si>
  <si>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</si>
  <si>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</si>
  <si>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</si>
  <si>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</si>
  <si>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</si>
  <si>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</si>
  <si>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</si>
  <si>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</si>
  <si>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</si>
  <si>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</si>
  <si>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</si>
  <si>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</si>
  <si>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</si>
  <si>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</si>
  <si>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</si>
  <si>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</si>
  <si>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</si>
  <si>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</si>
  <si>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</si>
  <si>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</si>
  <si>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</si>
  <si>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 (Cr)</t>
  </si>
  <si>
    <t>Residuals</t>
  </si>
  <si>
    <t>Regression Eqn</t>
  </si>
  <si>
    <t>y = bx + a</t>
  </si>
  <si>
    <t>Linear Estimation</t>
  </si>
  <si>
    <t>a</t>
  </si>
  <si>
    <t>Y-intercept</t>
  </si>
  <si>
    <t>b</t>
  </si>
  <si>
    <t>slope of regression line</t>
  </si>
  <si>
    <t>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</si>
</sst>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Continuous"/>
    </xf>
    <xf numFmtId="0" fontId="1" fillId="0" borderId="0" xfId="0" applyFont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2" fillId="0" borderId="1" xfId="0" applyFont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2" xfId="0" applyBorder="1"/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Continuous"/>
    </xf>
    <xf numFmtId="0" fontId="0" fillId="3" borderId="0" xfId="0" applyFill="1"/>
    <xf numFmtId="0" fontId="1" fillId="3" borderId="0" xfId="0" applyFont="1" applyFill="1"/>
    <xf numFmtId="0" fontId="7" fillId="3" borderId="0" xfId="0" applyFont="1" applyFill="1" applyAlignment="1">
      <alignment vertical="center"/>
    </xf>
    <xf numFmtId="0" fontId="1" fillId="3" borderId="1" xfId="0" applyFont="1" applyFill="1" applyBorder="1"/>
    <xf numFmtId="0" fontId="1" fillId="0" borderId="1" xfId="0" applyFont="1" applyBorder="1"/>
    <xf numFmtId="0" fontId="3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Trend Line'!$C$1</c:f>
              <c:strCache>
                <c:ptCount val="1"/>
                <c:pt idx="0">
                  <c:v>Sales (Cr)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4"/>
            <c:dispRSqr val="1"/>
            <c:dispEq val="1"/>
            <c:trendlineLbl>
              <c:layout>
                <c:manualLayout>
                  <c:x val="0.15539851268591426"/>
                  <c:y val="0.18476851851851853"/>
                </c:manualLayout>
              </c:layout>
              <c:numFmt formatCode="General" sourceLinked="0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Trend Line'!$B$2:$B$25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'Regression Trend Line'!$C$2:$C$25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24</c:v>
                </c:pt>
                <c:pt idx="12">
                  <c:v>22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2-4E7B-803E-97E3035A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612848"/>
        <c:axId val="626607856"/>
      </c:scatterChart>
      <c:valAx>
        <c:axId val="626612848"/>
        <c:scaling>
          <c:orientation val="minMax"/>
          <c:min val="7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07856"/>
        <c:crosses val="autoZero"/>
        <c:crossBetween val="midCat"/>
      </c:valAx>
      <c:valAx>
        <c:axId val="6266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61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0</xdr:row>
      <xdr:rowOff>228600</xdr:rowOff>
    </xdr:from>
    <xdr:to>
      <xdr:col>14</xdr:col>
      <xdr:colOff>548640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05F4A6-A0EF-8760-3E6C-A3D2C15D6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0816-3D98-45B1-AF8F-BD5FD61ACC6B}">
  <dimension ref="A1:Q104"/>
  <sheetViews>
    <sheetView tabSelected="1" topLeftCell="A6" workbookViewId="0">
      <selection activeCell="M10" sqref="M10"/>
    </sheetView>
  </sheetViews>
  <sheetFormatPr defaultRowHeight="14.4" x14ac:dyDescent="0.3"/>
  <cols>
    <col min="1" max="1" width="23" customWidth="1"/>
    <col min="4" max="4" width="13.6640625" bestFit="1" customWidth="1"/>
    <col min="13" max="13" width="21.33203125" bestFit="1" customWidth="1"/>
    <col min="14" max="14" width="12" bestFit="1" customWidth="1"/>
    <col min="15" max="15" width="10.21875" bestFit="1" customWidth="1"/>
    <col min="16" max="16" width="30.21875" bestFit="1" customWidth="1"/>
    <col min="17" max="17" width="13.21875" bestFit="1" customWidth="1"/>
  </cols>
  <sheetData>
    <row r="1" spans="1:17" x14ac:dyDescent="0.3">
      <c r="G1" s="22" t="s">
        <v>1</v>
      </c>
      <c r="H1" s="22"/>
      <c r="I1" s="22"/>
      <c r="J1" s="22"/>
      <c r="K1" s="22"/>
      <c r="L1" s="22"/>
    </row>
    <row r="2" spans="1:17" x14ac:dyDescent="0.3">
      <c r="G2" s="22"/>
      <c r="H2" s="22"/>
      <c r="I2" s="22"/>
      <c r="J2" s="22"/>
      <c r="K2" s="22"/>
      <c r="L2" s="22"/>
      <c r="N2" s="3" t="s">
        <v>2</v>
      </c>
      <c r="O2" s="3" t="s">
        <v>3</v>
      </c>
      <c r="P2" s="3" t="s">
        <v>4</v>
      </c>
      <c r="Q2" s="3"/>
    </row>
    <row r="3" spans="1:17" x14ac:dyDescent="0.3">
      <c r="N3" s="3"/>
      <c r="O3" s="3" t="s">
        <v>5</v>
      </c>
      <c r="P3" s="3" t="s">
        <v>6</v>
      </c>
      <c r="Q3" s="3"/>
    </row>
    <row r="4" spans="1:17" ht="15.6" x14ac:dyDescent="0.3">
      <c r="A4" s="4" t="s">
        <v>0</v>
      </c>
      <c r="N4" s="3"/>
      <c r="O4" s="3" t="s">
        <v>7</v>
      </c>
      <c r="P4" s="3" t="s">
        <v>8</v>
      </c>
      <c r="Q4" s="3" t="s">
        <v>9</v>
      </c>
    </row>
    <row r="5" spans="1:17" x14ac:dyDescent="0.3">
      <c r="A5" s="2">
        <v>261</v>
      </c>
      <c r="C5" s="3">
        <f>AVERAGE(A:A)</f>
        <v>214.5</v>
      </c>
      <c r="D5" s="3" t="str">
        <f t="shared" ref="D5:D14" ca="1" si="0">_xlfn.FORMULATEXT(C5)</f>
        <v>=AVERAGE(A:A)</v>
      </c>
    </row>
    <row r="6" spans="1:17" x14ac:dyDescent="0.3">
      <c r="A6" s="2">
        <v>731</v>
      </c>
      <c r="C6" s="3">
        <f>MEDIAN(A:A)</f>
        <v>62</v>
      </c>
      <c r="D6" s="3" t="str">
        <f t="shared" ca="1" si="0"/>
        <v>=MEDIAN(A:A)</v>
      </c>
    </row>
    <row r="7" spans="1:17" x14ac:dyDescent="0.3">
      <c r="A7" s="2">
        <v>14</v>
      </c>
      <c r="C7" s="3">
        <f>MODE(A:A)</f>
        <v>19</v>
      </c>
      <c r="D7" s="3" t="str">
        <f t="shared" ca="1" si="0"/>
        <v>=MODE(A:A)</v>
      </c>
    </row>
    <row r="8" spans="1:17" x14ac:dyDescent="0.3">
      <c r="A8" s="2">
        <v>957</v>
      </c>
      <c r="C8" s="3">
        <f>_xlfn.STDEV.S(A:A)</f>
        <v>428.28024668080326</v>
      </c>
      <c r="D8" s="3" t="str">
        <f t="shared" ca="1" si="0"/>
        <v>=STDEV.S(A:A)</v>
      </c>
    </row>
    <row r="9" spans="1:17" x14ac:dyDescent="0.3">
      <c r="A9" s="2">
        <v>22</v>
      </c>
      <c r="C9" s="3">
        <f>C8^2</f>
        <v>183423.9696969697</v>
      </c>
      <c r="D9" s="3" t="str">
        <f t="shared" ca="1" si="0"/>
        <v>=C8^2</v>
      </c>
      <c r="E9" s="23" t="s">
        <v>10</v>
      </c>
      <c r="F9" s="23"/>
      <c r="G9" s="23"/>
    </row>
    <row r="10" spans="1:17" x14ac:dyDescent="0.3">
      <c r="A10" s="2">
        <v>48</v>
      </c>
      <c r="C10" s="3">
        <f>KURT(A:A)</f>
        <v>21.131654429759827</v>
      </c>
      <c r="D10" s="3" t="str">
        <f t="shared" ca="1" si="0"/>
        <v>=KURT(A:A)</v>
      </c>
      <c r="M10" s="5" t="s">
        <v>0</v>
      </c>
      <c r="N10" s="5"/>
    </row>
    <row r="11" spans="1:17" x14ac:dyDescent="0.3">
      <c r="A11" s="2">
        <v>7</v>
      </c>
      <c r="C11" s="3">
        <f>SKEW(A:A)</f>
        <v>4.0175009160043551</v>
      </c>
      <c r="D11" s="3" t="str">
        <f t="shared" ca="1" si="0"/>
        <v>=SKEW(A:A)</v>
      </c>
      <c r="M11" s="3"/>
      <c r="N11" s="3"/>
    </row>
    <row r="12" spans="1:17" x14ac:dyDescent="0.3">
      <c r="A12" s="2">
        <v>907</v>
      </c>
      <c r="C12" s="3">
        <f>_xlfn.SKEW.P(A:A)</f>
        <v>3.9569855365544466</v>
      </c>
      <c r="D12" s="3" t="str">
        <f t="shared" ca="1" si="0"/>
        <v>=SKEW.P(A:A)</v>
      </c>
      <c r="M12" s="3" t="s">
        <v>11</v>
      </c>
      <c r="N12" s="3">
        <v>214.5</v>
      </c>
    </row>
    <row r="13" spans="1:17" x14ac:dyDescent="0.3">
      <c r="A13" s="2">
        <v>18</v>
      </c>
      <c r="C13" s="3">
        <f>MAX(A:A)</f>
        <v>3083</v>
      </c>
      <c r="D13" s="3" t="str">
        <f t="shared" ca="1" si="0"/>
        <v>=MAX(A:A)</v>
      </c>
      <c r="M13" s="3" t="s">
        <v>12</v>
      </c>
      <c r="N13" s="3">
        <v>42.828024668080324</v>
      </c>
    </row>
    <row r="14" spans="1:17" x14ac:dyDescent="0.3">
      <c r="A14" s="2">
        <v>114</v>
      </c>
      <c r="C14" s="3">
        <f>MIN(A:A)</f>
        <v>1</v>
      </c>
      <c r="D14" s="3" t="str">
        <f t="shared" ca="1" si="0"/>
        <v>=MIN(A:A)</v>
      </c>
      <c r="M14" s="3" t="s">
        <v>13</v>
      </c>
      <c r="N14" s="3">
        <v>62</v>
      </c>
    </row>
    <row r="15" spans="1:17" x14ac:dyDescent="0.3">
      <c r="A15" s="2">
        <v>1706</v>
      </c>
      <c r="M15" s="3" t="s">
        <v>14</v>
      </c>
      <c r="N15" s="3">
        <v>19</v>
      </c>
    </row>
    <row r="16" spans="1:17" x14ac:dyDescent="0.3">
      <c r="A16" s="2">
        <v>911</v>
      </c>
      <c r="M16" s="3" t="s">
        <v>15</v>
      </c>
      <c r="N16" s="3">
        <v>428.28024668080326</v>
      </c>
    </row>
    <row r="17" spans="1:14" x14ac:dyDescent="0.3">
      <c r="A17" s="2">
        <v>15</v>
      </c>
      <c r="M17" s="3" t="s">
        <v>16</v>
      </c>
      <c r="N17" s="3">
        <v>183423.9696969697</v>
      </c>
    </row>
    <row r="18" spans="1:14" x14ac:dyDescent="0.3">
      <c r="A18" s="2">
        <v>407</v>
      </c>
      <c r="M18" s="3" t="s">
        <v>17</v>
      </c>
      <c r="N18" s="3">
        <v>21.131654429759827</v>
      </c>
    </row>
    <row r="19" spans="1:14" x14ac:dyDescent="0.3">
      <c r="A19" s="2">
        <v>68</v>
      </c>
      <c r="M19" s="3" t="s">
        <v>18</v>
      </c>
      <c r="N19" s="3">
        <v>4.0175009160043551</v>
      </c>
    </row>
    <row r="20" spans="1:14" x14ac:dyDescent="0.3">
      <c r="A20" s="2">
        <v>2</v>
      </c>
      <c r="M20" s="3" t="s">
        <v>19</v>
      </c>
      <c r="N20" s="3">
        <v>3082</v>
      </c>
    </row>
    <row r="21" spans="1:14" x14ac:dyDescent="0.3">
      <c r="A21" s="2">
        <v>665</v>
      </c>
      <c r="M21" s="3" t="s">
        <v>20</v>
      </c>
      <c r="N21" s="3">
        <v>1</v>
      </c>
    </row>
    <row r="22" spans="1:14" x14ac:dyDescent="0.3">
      <c r="A22" s="2">
        <v>55</v>
      </c>
      <c r="M22" s="3" t="s">
        <v>21</v>
      </c>
      <c r="N22" s="3">
        <v>3083</v>
      </c>
    </row>
    <row r="23" spans="1:14" x14ac:dyDescent="0.3">
      <c r="A23" s="2">
        <v>8</v>
      </c>
      <c r="M23" s="3" t="s">
        <v>22</v>
      </c>
      <c r="N23" s="3">
        <v>21450</v>
      </c>
    </row>
    <row r="24" spans="1:14" x14ac:dyDescent="0.3">
      <c r="A24" s="2">
        <v>213</v>
      </c>
      <c r="M24" s="3" t="s">
        <v>23</v>
      </c>
      <c r="N24" s="3">
        <v>100</v>
      </c>
    </row>
    <row r="25" spans="1:14" x14ac:dyDescent="0.3">
      <c r="A25" s="2">
        <v>22</v>
      </c>
      <c r="M25" s="3" t="s">
        <v>24</v>
      </c>
      <c r="N25" s="3">
        <v>84.980092549366191</v>
      </c>
    </row>
    <row r="26" spans="1:14" x14ac:dyDescent="0.3">
      <c r="A26" s="2">
        <v>19</v>
      </c>
    </row>
    <row r="27" spans="1:14" x14ac:dyDescent="0.3">
      <c r="A27" s="2">
        <v>60</v>
      </c>
    </row>
    <row r="28" spans="1:14" x14ac:dyDescent="0.3">
      <c r="A28" s="2">
        <v>71</v>
      </c>
    </row>
    <row r="29" spans="1:14" x14ac:dyDescent="0.3">
      <c r="A29" s="2">
        <v>1044</v>
      </c>
    </row>
    <row r="30" spans="1:14" x14ac:dyDescent="0.3">
      <c r="A30" s="2">
        <v>11</v>
      </c>
    </row>
    <row r="31" spans="1:14" x14ac:dyDescent="0.3">
      <c r="A31" s="2">
        <v>90</v>
      </c>
    </row>
    <row r="32" spans="1:14" x14ac:dyDescent="0.3">
      <c r="A32" s="2">
        <v>3083</v>
      </c>
    </row>
    <row r="33" spans="1:1" x14ac:dyDescent="0.3">
      <c r="A33" s="2">
        <v>9</v>
      </c>
    </row>
    <row r="34" spans="1:1" x14ac:dyDescent="0.3">
      <c r="A34" s="2">
        <v>124</v>
      </c>
    </row>
    <row r="35" spans="1:1" x14ac:dyDescent="0.3">
      <c r="A35" s="2">
        <v>3</v>
      </c>
    </row>
    <row r="36" spans="1:1" x14ac:dyDescent="0.3">
      <c r="A36" s="2">
        <v>86</v>
      </c>
    </row>
    <row r="37" spans="1:1" x14ac:dyDescent="0.3">
      <c r="A37" s="2">
        <v>6</v>
      </c>
    </row>
    <row r="38" spans="1:1" x14ac:dyDescent="0.3">
      <c r="A38" s="2">
        <v>15</v>
      </c>
    </row>
    <row r="39" spans="1:1" x14ac:dyDescent="0.3">
      <c r="A39" s="2">
        <v>29</v>
      </c>
    </row>
    <row r="40" spans="1:1" x14ac:dyDescent="0.3">
      <c r="A40" s="2">
        <v>1097</v>
      </c>
    </row>
    <row r="41" spans="1:1" x14ac:dyDescent="0.3">
      <c r="A41" s="2">
        <v>190</v>
      </c>
    </row>
    <row r="42" spans="1:1" x14ac:dyDescent="0.3">
      <c r="A42" s="2">
        <v>113</v>
      </c>
    </row>
    <row r="43" spans="1:1" x14ac:dyDescent="0.3">
      <c r="A43" s="2">
        <v>532</v>
      </c>
    </row>
    <row r="44" spans="1:1" x14ac:dyDescent="0.3">
      <c r="A44" s="2">
        <v>212</v>
      </c>
    </row>
    <row r="45" spans="1:1" x14ac:dyDescent="0.3">
      <c r="A45" s="2">
        <v>371</v>
      </c>
    </row>
    <row r="46" spans="1:1" x14ac:dyDescent="0.3">
      <c r="A46" s="2">
        <v>147</v>
      </c>
    </row>
    <row r="47" spans="1:1" x14ac:dyDescent="0.3">
      <c r="A47" s="2">
        <v>77</v>
      </c>
    </row>
    <row r="48" spans="1:1" x14ac:dyDescent="0.3">
      <c r="A48" s="2">
        <v>95</v>
      </c>
    </row>
    <row r="49" spans="1:1" x14ac:dyDescent="0.3">
      <c r="A49" s="2">
        <v>45</v>
      </c>
    </row>
    <row r="50" spans="1:1" x14ac:dyDescent="0.3">
      <c r="A50" s="2">
        <v>17</v>
      </c>
    </row>
    <row r="51" spans="1:1" x14ac:dyDescent="0.3">
      <c r="A51" s="2">
        <v>211</v>
      </c>
    </row>
    <row r="52" spans="1:1" x14ac:dyDescent="0.3">
      <c r="A52" s="2">
        <v>45</v>
      </c>
    </row>
    <row r="53" spans="1:1" x14ac:dyDescent="0.3">
      <c r="A53" s="2">
        <v>21</v>
      </c>
    </row>
    <row r="54" spans="1:1" x14ac:dyDescent="0.3">
      <c r="A54" s="2">
        <v>38</v>
      </c>
    </row>
    <row r="55" spans="1:1" x14ac:dyDescent="0.3">
      <c r="A55" s="2">
        <v>75</v>
      </c>
    </row>
    <row r="56" spans="1:1" x14ac:dyDescent="0.3">
      <c r="A56" s="2">
        <v>6</v>
      </c>
    </row>
    <row r="57" spans="1:1" x14ac:dyDescent="0.3">
      <c r="A57" s="2">
        <v>89</v>
      </c>
    </row>
    <row r="58" spans="1:1" x14ac:dyDescent="0.3">
      <c r="A58" s="2">
        <v>15</v>
      </c>
    </row>
    <row r="59" spans="1:1" x14ac:dyDescent="0.3">
      <c r="A59" s="2">
        <v>1029</v>
      </c>
    </row>
    <row r="60" spans="1:1" x14ac:dyDescent="0.3">
      <c r="A60" s="2">
        <v>208</v>
      </c>
    </row>
    <row r="61" spans="1:1" x14ac:dyDescent="0.3">
      <c r="A61" s="2">
        <v>32</v>
      </c>
    </row>
    <row r="62" spans="1:1" x14ac:dyDescent="0.3">
      <c r="A62" s="2">
        <v>319</v>
      </c>
    </row>
    <row r="63" spans="1:1" x14ac:dyDescent="0.3">
      <c r="A63" s="2">
        <v>14</v>
      </c>
    </row>
    <row r="64" spans="1:1" x14ac:dyDescent="0.3">
      <c r="A64" s="2">
        <v>30</v>
      </c>
    </row>
    <row r="65" spans="1:1" x14ac:dyDescent="0.3">
      <c r="A65" s="2">
        <v>48</v>
      </c>
    </row>
    <row r="66" spans="1:1" x14ac:dyDescent="0.3">
      <c r="A66" s="2">
        <v>1</v>
      </c>
    </row>
    <row r="67" spans="1:1" x14ac:dyDescent="0.3">
      <c r="A67" s="2">
        <v>13</v>
      </c>
    </row>
    <row r="68" spans="1:1" x14ac:dyDescent="0.3">
      <c r="A68" s="2">
        <v>25</v>
      </c>
    </row>
    <row r="69" spans="1:1" x14ac:dyDescent="0.3">
      <c r="A69" s="2">
        <v>146</v>
      </c>
    </row>
    <row r="70" spans="1:1" x14ac:dyDescent="0.3">
      <c r="A70" s="2">
        <v>79</v>
      </c>
    </row>
    <row r="71" spans="1:1" x14ac:dyDescent="0.3">
      <c r="A71" s="2">
        <v>213</v>
      </c>
    </row>
    <row r="72" spans="1:1" x14ac:dyDescent="0.3">
      <c r="A72" s="2">
        <v>1113</v>
      </c>
    </row>
    <row r="73" spans="1:1" x14ac:dyDescent="0.3">
      <c r="A73" s="2">
        <v>167</v>
      </c>
    </row>
    <row r="74" spans="1:1" x14ac:dyDescent="0.3">
      <c r="A74" s="2">
        <v>75</v>
      </c>
    </row>
    <row r="75" spans="1:1" x14ac:dyDescent="0.3">
      <c r="A75" s="2">
        <v>4</v>
      </c>
    </row>
    <row r="76" spans="1:1" x14ac:dyDescent="0.3">
      <c r="A76" s="2">
        <v>19</v>
      </c>
    </row>
    <row r="77" spans="1:1" x14ac:dyDescent="0.3">
      <c r="A77" s="2">
        <v>831</v>
      </c>
    </row>
    <row r="78" spans="1:1" x14ac:dyDescent="0.3">
      <c r="A78" s="2">
        <v>97</v>
      </c>
    </row>
    <row r="79" spans="1:1" x14ac:dyDescent="0.3">
      <c r="A79" s="2">
        <v>72</v>
      </c>
    </row>
    <row r="80" spans="1:1" x14ac:dyDescent="0.3">
      <c r="A80" s="2">
        <v>1</v>
      </c>
    </row>
    <row r="81" spans="1:1" x14ac:dyDescent="0.3">
      <c r="A81" s="2">
        <v>9</v>
      </c>
    </row>
    <row r="82" spans="1:1" x14ac:dyDescent="0.3">
      <c r="A82" s="2">
        <v>27</v>
      </c>
    </row>
    <row r="83" spans="1:1" x14ac:dyDescent="0.3">
      <c r="A83" s="2">
        <v>19</v>
      </c>
    </row>
    <row r="84" spans="1:1" x14ac:dyDescent="0.3">
      <c r="A84" s="2">
        <v>208</v>
      </c>
    </row>
    <row r="85" spans="1:1" x14ac:dyDescent="0.3">
      <c r="A85" s="2">
        <v>16</v>
      </c>
    </row>
    <row r="86" spans="1:1" x14ac:dyDescent="0.3">
      <c r="A86" s="2">
        <v>14</v>
      </c>
    </row>
    <row r="87" spans="1:1" x14ac:dyDescent="0.3">
      <c r="A87" s="2">
        <v>21</v>
      </c>
    </row>
    <row r="88" spans="1:1" x14ac:dyDescent="0.3">
      <c r="A88" s="2">
        <v>200</v>
      </c>
    </row>
    <row r="89" spans="1:1" x14ac:dyDescent="0.3">
      <c r="A89" s="2">
        <v>230</v>
      </c>
    </row>
    <row r="90" spans="1:1" x14ac:dyDescent="0.3">
      <c r="A90" s="2">
        <v>301</v>
      </c>
    </row>
    <row r="91" spans="1:1" x14ac:dyDescent="0.3">
      <c r="A91" s="2">
        <v>19</v>
      </c>
    </row>
    <row r="92" spans="1:1" x14ac:dyDescent="0.3">
      <c r="A92" s="2">
        <v>6</v>
      </c>
    </row>
    <row r="93" spans="1:1" x14ac:dyDescent="0.3">
      <c r="A93" s="2">
        <v>158</v>
      </c>
    </row>
    <row r="94" spans="1:1" x14ac:dyDescent="0.3">
      <c r="A94" s="2">
        <v>20</v>
      </c>
    </row>
    <row r="95" spans="1:1" x14ac:dyDescent="0.3">
      <c r="A95" s="2">
        <v>73</v>
      </c>
    </row>
    <row r="96" spans="1:1" x14ac:dyDescent="0.3">
      <c r="A96" s="2">
        <v>6</v>
      </c>
    </row>
    <row r="97" spans="1:1" x14ac:dyDescent="0.3">
      <c r="A97" s="2">
        <v>12</v>
      </c>
    </row>
    <row r="98" spans="1:1" x14ac:dyDescent="0.3">
      <c r="A98" s="2">
        <v>53</v>
      </c>
    </row>
    <row r="99" spans="1:1" x14ac:dyDescent="0.3">
      <c r="A99" s="2">
        <v>32</v>
      </c>
    </row>
    <row r="100" spans="1:1" x14ac:dyDescent="0.3">
      <c r="A100" s="2">
        <v>5</v>
      </c>
    </row>
    <row r="101" spans="1:1" x14ac:dyDescent="0.3">
      <c r="A101" s="2">
        <v>96</v>
      </c>
    </row>
    <row r="102" spans="1:1" x14ac:dyDescent="0.3">
      <c r="A102" s="2">
        <v>51</v>
      </c>
    </row>
    <row r="103" spans="1:1" x14ac:dyDescent="0.3">
      <c r="A103" s="2">
        <v>77</v>
      </c>
    </row>
    <row r="104" spans="1:1" x14ac:dyDescent="0.3">
      <c r="A104" s="2">
        <v>64</v>
      </c>
    </row>
  </sheetData>
  <mergeCells count="2">
    <mergeCell ref="G1:L2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0471-0871-487A-A0BE-0D799E77E804}">
  <dimension ref="A1:M29"/>
  <sheetViews>
    <sheetView workbookViewId="0">
      <selection activeCell="G16" sqref="G16"/>
    </sheetView>
  </sheetViews>
  <sheetFormatPr defaultRowHeight="14.4" x14ac:dyDescent="0.3"/>
  <cols>
    <col min="1" max="1" width="6.88671875" bestFit="1" customWidth="1"/>
    <col min="2" max="2" width="6.77734375" bestFit="1" customWidth="1"/>
    <col min="6" max="6" width="13.6640625" bestFit="1" customWidth="1"/>
    <col min="7" max="7" width="15.77734375" bestFit="1" customWidth="1"/>
  </cols>
  <sheetData>
    <row r="1" spans="1:13" x14ac:dyDescent="0.3">
      <c r="A1" s="6" t="s">
        <v>25</v>
      </c>
      <c r="B1" s="6" t="s">
        <v>26</v>
      </c>
      <c r="I1" s="24" t="s">
        <v>27</v>
      </c>
      <c r="J1" s="24"/>
      <c r="K1" s="24"/>
      <c r="L1" s="24"/>
      <c r="M1" s="24"/>
    </row>
    <row r="2" spans="1:13" x14ac:dyDescent="0.3">
      <c r="A2">
        <v>2857</v>
      </c>
      <c r="B2">
        <v>5084</v>
      </c>
      <c r="I2" s="24"/>
      <c r="J2" s="24"/>
      <c r="K2" s="24"/>
      <c r="L2" s="24"/>
      <c r="M2" s="24"/>
    </row>
    <row r="3" spans="1:13" x14ac:dyDescent="0.3">
      <c r="A3">
        <v>270</v>
      </c>
      <c r="B3">
        <v>1321</v>
      </c>
    </row>
    <row r="4" spans="1:13" x14ac:dyDescent="0.3">
      <c r="A4">
        <v>4276</v>
      </c>
      <c r="B4">
        <v>2279</v>
      </c>
      <c r="E4" s="25" t="s">
        <v>28</v>
      </c>
      <c r="F4" s="25"/>
      <c r="G4" s="25"/>
    </row>
    <row r="5" spans="1:13" x14ac:dyDescent="0.3">
      <c r="A5">
        <v>8079</v>
      </c>
      <c r="B5">
        <v>7552</v>
      </c>
      <c r="E5" t="s">
        <v>29</v>
      </c>
      <c r="F5" s="3">
        <f>QUARTILE(A:A,0)</f>
        <v>270</v>
      </c>
      <c r="G5" s="3" t="str">
        <f ca="1">_xlfn.FORMULATEXT(F5)</f>
        <v>=QUARTILE(A:A,0)</v>
      </c>
    </row>
    <row r="6" spans="1:13" x14ac:dyDescent="0.3">
      <c r="A6">
        <v>629</v>
      </c>
      <c r="B6">
        <v>1264</v>
      </c>
      <c r="E6" t="s">
        <v>30</v>
      </c>
      <c r="F6" s="3">
        <f>QUARTILE(A:A,1)</f>
        <v>3618</v>
      </c>
      <c r="G6" s="3" t="str">
        <f ca="1">_xlfn.FORMULATEXT(F6)</f>
        <v>=QUARTILE(A:A,1)</v>
      </c>
    </row>
    <row r="7" spans="1:13" x14ac:dyDescent="0.3">
      <c r="A7">
        <v>5242</v>
      </c>
      <c r="B7">
        <v>5070</v>
      </c>
      <c r="E7" t="s">
        <v>13</v>
      </c>
      <c r="F7" s="3">
        <f>QUARTILE(A:A,2)</f>
        <v>5158</v>
      </c>
      <c r="G7" s="3" t="str">
        <f ca="1">_xlfn.FORMULATEXT(F7)</f>
        <v>=QUARTILE(A:A,2)</v>
      </c>
    </row>
    <row r="8" spans="1:13" x14ac:dyDescent="0.3">
      <c r="A8">
        <v>7995</v>
      </c>
      <c r="B8">
        <v>231</v>
      </c>
      <c r="E8" t="s">
        <v>31</v>
      </c>
      <c r="F8" s="3">
        <f>QUARTILE(A:A,3)</f>
        <v>7776</v>
      </c>
      <c r="G8" s="3" t="str">
        <f ca="1">_xlfn.FORMULATEXT(F8)</f>
        <v>=QUARTILE(A:A,3)</v>
      </c>
    </row>
    <row r="9" spans="1:13" x14ac:dyDescent="0.3">
      <c r="A9">
        <v>1087</v>
      </c>
      <c r="B9">
        <v>6437</v>
      </c>
      <c r="E9" t="s">
        <v>32</v>
      </c>
      <c r="F9" s="3">
        <f>QUARTILE(A:A,4)</f>
        <v>9944</v>
      </c>
      <c r="G9" s="3" t="str">
        <f ca="1">_xlfn.FORMULATEXT(F9)</f>
        <v>=QUARTILE(A:A,4)</v>
      </c>
    </row>
    <row r="10" spans="1:13" x14ac:dyDescent="0.3">
      <c r="A10">
        <v>9944</v>
      </c>
      <c r="B10">
        <v>1096</v>
      </c>
    </row>
    <row r="11" spans="1:13" x14ac:dyDescent="0.3">
      <c r="A11">
        <v>3650</v>
      </c>
      <c r="B11">
        <v>1023</v>
      </c>
      <c r="E11" s="8" t="s">
        <v>33</v>
      </c>
      <c r="F11">
        <f>F8-F6</f>
        <v>4158</v>
      </c>
      <c r="G11" t="str">
        <f ca="1">_xlfn.FORMULATEXT(F11)</f>
        <v>=F8-F6</v>
      </c>
    </row>
    <row r="12" spans="1:13" x14ac:dyDescent="0.3">
      <c r="A12">
        <v>9485</v>
      </c>
      <c r="B12">
        <v>7550</v>
      </c>
    </row>
    <row r="13" spans="1:13" x14ac:dyDescent="0.3">
      <c r="A13">
        <v>5765</v>
      </c>
      <c r="B13">
        <v>6031</v>
      </c>
      <c r="E13">
        <f>AVERAGE(A:A)</f>
        <v>5325.7142857142853</v>
      </c>
      <c r="F13" t="str">
        <f ca="1">_xlfn.FORMULATEXT(E13)</f>
        <v>=AVERAGE(A:A)</v>
      </c>
    </row>
    <row r="14" spans="1:13" x14ac:dyDescent="0.3">
      <c r="A14">
        <v>3630</v>
      </c>
      <c r="B14">
        <v>7245</v>
      </c>
    </row>
    <row r="15" spans="1:13" x14ac:dyDescent="0.3">
      <c r="A15">
        <v>5604</v>
      </c>
      <c r="B15">
        <v>6152</v>
      </c>
    </row>
    <row r="16" spans="1:13" x14ac:dyDescent="0.3">
      <c r="A16">
        <v>7913</v>
      </c>
      <c r="B16">
        <v>4624</v>
      </c>
    </row>
    <row r="17" spans="1:2" x14ac:dyDescent="0.3">
      <c r="A17">
        <v>8355</v>
      </c>
      <c r="B17">
        <v>1378</v>
      </c>
    </row>
    <row r="18" spans="1:2" x14ac:dyDescent="0.3">
      <c r="A18">
        <v>3582</v>
      </c>
      <c r="B18">
        <v>4816</v>
      </c>
    </row>
    <row r="19" spans="1:2" x14ac:dyDescent="0.3">
      <c r="A19">
        <v>2728</v>
      </c>
      <c r="B19">
        <v>4264</v>
      </c>
    </row>
    <row r="20" spans="1:2" x14ac:dyDescent="0.3">
      <c r="A20">
        <v>7587</v>
      </c>
      <c r="B20">
        <v>9505</v>
      </c>
    </row>
    <row r="21" spans="1:2" x14ac:dyDescent="0.3">
      <c r="A21">
        <v>7470</v>
      </c>
      <c r="B21">
        <v>4526</v>
      </c>
    </row>
    <row r="22" spans="1:2" x14ac:dyDescent="0.3">
      <c r="A22">
        <v>4926</v>
      </c>
      <c r="B22">
        <v>806</v>
      </c>
    </row>
    <row r="23" spans="1:2" x14ac:dyDescent="0.3">
      <c r="A23">
        <v>2922</v>
      </c>
      <c r="B23">
        <v>4926</v>
      </c>
    </row>
    <row r="24" spans="1:2" x14ac:dyDescent="0.3">
      <c r="A24">
        <v>7776</v>
      </c>
      <c r="B24">
        <v>6042</v>
      </c>
    </row>
    <row r="25" spans="1:2" x14ac:dyDescent="0.3">
      <c r="A25">
        <v>5158</v>
      </c>
      <c r="B25">
        <v>3850</v>
      </c>
    </row>
    <row r="26" spans="1:2" x14ac:dyDescent="0.3">
      <c r="A26">
        <v>4628</v>
      </c>
      <c r="B26">
        <v>8490</v>
      </c>
    </row>
    <row r="27" spans="1:2" x14ac:dyDescent="0.3">
      <c r="A27">
        <v>7776</v>
      </c>
      <c r="B27">
        <v>6042</v>
      </c>
    </row>
    <row r="28" spans="1:2" x14ac:dyDescent="0.3">
      <c r="A28">
        <v>5158</v>
      </c>
      <c r="B28">
        <v>3850</v>
      </c>
    </row>
    <row r="29" spans="1:2" x14ac:dyDescent="0.3">
      <c r="A29">
        <v>4628</v>
      </c>
      <c r="B29">
        <v>8490</v>
      </c>
    </row>
  </sheetData>
  <mergeCells count="2">
    <mergeCell ref="I1:M2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733E-497D-4281-8500-740C2EF35886}">
  <dimension ref="A1:R102"/>
  <sheetViews>
    <sheetView topLeftCell="E1" workbookViewId="0">
      <selection activeCell="U20" sqref="U20"/>
    </sheetView>
  </sheetViews>
  <sheetFormatPr defaultRowHeight="14.4" x14ac:dyDescent="0.3"/>
  <cols>
    <col min="1" max="1" width="17.33203125" bestFit="1" customWidth="1"/>
    <col min="4" max="4" width="10" bestFit="1" customWidth="1"/>
    <col min="6" max="6" width="19.77734375" bestFit="1" customWidth="1"/>
    <col min="11" max="11" width="12.33203125" bestFit="1" customWidth="1"/>
  </cols>
  <sheetData>
    <row r="1" spans="1:17" ht="15.6" x14ac:dyDescent="0.3">
      <c r="A1" s="1"/>
      <c r="B1" s="1" t="s">
        <v>34</v>
      </c>
      <c r="G1" s="1" t="s">
        <v>36</v>
      </c>
    </row>
    <row r="2" spans="1:17" ht="15.6" x14ac:dyDescent="0.3">
      <c r="A2" s="6" t="s">
        <v>37</v>
      </c>
      <c r="B2" s="1" t="s">
        <v>0</v>
      </c>
      <c r="C2" s="1" t="s">
        <v>35</v>
      </c>
      <c r="G2" s="1" t="s">
        <v>0</v>
      </c>
      <c r="H2" s="1" t="s">
        <v>35</v>
      </c>
    </row>
    <row r="3" spans="1:17" x14ac:dyDescent="0.3">
      <c r="A3" t="s">
        <v>38</v>
      </c>
      <c r="B3" s="2">
        <v>261</v>
      </c>
      <c r="C3" s="2">
        <v>41</v>
      </c>
      <c r="F3" t="s">
        <v>138</v>
      </c>
      <c r="G3" s="2">
        <v>95</v>
      </c>
      <c r="H3" s="2">
        <v>5</v>
      </c>
      <c r="J3" s="9">
        <f>CORREL(B:B,C:C)</f>
        <v>-0.54222330616760106</v>
      </c>
      <c r="K3" s="28" t="str">
        <f ca="1">_xlfn.FORMULATEXT(J3)</f>
        <v>=CORREL(B:B,C:C)</v>
      </c>
      <c r="L3" s="28"/>
    </row>
    <row r="4" spans="1:17" x14ac:dyDescent="0.3">
      <c r="A4" t="s">
        <v>39</v>
      </c>
      <c r="B4" s="2">
        <v>731</v>
      </c>
      <c r="C4" s="2">
        <v>219</v>
      </c>
      <c r="F4" t="s">
        <v>139</v>
      </c>
      <c r="G4" s="2">
        <v>153</v>
      </c>
      <c r="H4" s="2">
        <v>11</v>
      </c>
    </row>
    <row r="5" spans="1:17" x14ac:dyDescent="0.3">
      <c r="A5" t="s">
        <v>40</v>
      </c>
      <c r="B5" s="2">
        <v>14</v>
      </c>
      <c r="C5" s="2">
        <v>6</v>
      </c>
      <c r="F5" t="s">
        <v>140</v>
      </c>
      <c r="G5" s="2">
        <v>62</v>
      </c>
      <c r="H5" s="2">
        <v>2</v>
      </c>
      <c r="J5" s="9">
        <f>CORREL(G2:G102,H2:H102)</f>
        <v>0.26338779322658495</v>
      </c>
      <c r="K5" s="28" t="str">
        <f ca="1">_xlfn.FORMULATEXT(J5)</f>
        <v>=CORREL(G2:G102,H2:H102)</v>
      </c>
      <c r="L5" s="28"/>
      <c r="M5" s="28"/>
    </row>
    <row r="6" spans="1:17" x14ac:dyDescent="0.3">
      <c r="A6" t="s">
        <v>41</v>
      </c>
      <c r="B6" s="2">
        <v>957</v>
      </c>
      <c r="C6" s="2">
        <v>-383</v>
      </c>
      <c r="D6" s="7" t="s">
        <v>238</v>
      </c>
      <c r="F6" t="s">
        <v>141</v>
      </c>
      <c r="G6" s="2">
        <v>466</v>
      </c>
      <c r="H6" s="2">
        <v>3</v>
      </c>
    </row>
    <row r="7" spans="1:17" x14ac:dyDescent="0.3">
      <c r="A7" t="s">
        <v>42</v>
      </c>
      <c r="B7" s="2">
        <v>22</v>
      </c>
      <c r="C7" s="2">
        <v>2</v>
      </c>
      <c r="F7" t="s">
        <v>142</v>
      </c>
      <c r="G7" s="2">
        <v>82</v>
      </c>
      <c r="H7" s="2">
        <v>2</v>
      </c>
      <c r="J7" s="8" t="s">
        <v>35</v>
      </c>
    </row>
    <row r="8" spans="1:17" x14ac:dyDescent="0.3">
      <c r="A8" t="s">
        <v>43</v>
      </c>
      <c r="B8" s="2">
        <v>48</v>
      </c>
      <c r="C8" s="2">
        <v>14</v>
      </c>
      <c r="F8" s="6" t="s">
        <v>143</v>
      </c>
      <c r="G8" s="2">
        <v>330</v>
      </c>
      <c r="H8" s="2">
        <v>1</v>
      </c>
      <c r="J8" cm="1">
        <f t="array" ref="J8:J89">_xlfn._xlws.FILTER(C3:C102,C3:C102&gt;=0)</f>
        <v>41</v>
      </c>
      <c r="K8" s="25" t="str">
        <f ca="1">_xlfn.FORMULATEXT(J8)</f>
        <v>=FILTER(C3:C102,C3:C102&gt;=0)</v>
      </c>
      <c r="L8" s="25"/>
      <c r="M8" s="25"/>
    </row>
    <row r="9" spans="1:17" x14ac:dyDescent="0.3">
      <c r="A9" t="s">
        <v>44</v>
      </c>
      <c r="B9" s="2">
        <v>7</v>
      </c>
      <c r="C9" s="2">
        <v>1</v>
      </c>
      <c r="F9" s="6" t="s">
        <v>144</v>
      </c>
      <c r="G9" s="2">
        <v>237</v>
      </c>
      <c r="H9" s="2">
        <v>3</v>
      </c>
      <c r="J9">
        <v>219</v>
      </c>
      <c r="K9">
        <f>COUNT(_xlfn.ANCHORARRAY(J8))</f>
        <v>82</v>
      </c>
      <c r="L9" t="str">
        <f ca="1">_xlfn.FORMULATEXT(K9)</f>
        <v>=COUNT(J8#)</v>
      </c>
    </row>
    <row r="10" spans="1:17" x14ac:dyDescent="0.3">
      <c r="A10" t="s">
        <v>45</v>
      </c>
      <c r="B10" s="2">
        <v>907</v>
      </c>
      <c r="C10" s="2">
        <v>90</v>
      </c>
      <c r="F10" t="s">
        <v>145</v>
      </c>
      <c r="G10" s="2">
        <v>22</v>
      </c>
      <c r="H10" s="2">
        <v>3</v>
      </c>
      <c r="J10">
        <v>6</v>
      </c>
      <c r="K10" t="s">
        <v>239</v>
      </c>
      <c r="L10" t="s">
        <v>240</v>
      </c>
    </row>
    <row r="11" spans="1:17" x14ac:dyDescent="0.3">
      <c r="A11" t="s">
        <v>46</v>
      </c>
      <c r="B11" s="2">
        <v>18</v>
      </c>
      <c r="C11" s="2">
        <v>5</v>
      </c>
      <c r="F11" t="s">
        <v>146</v>
      </c>
      <c r="G11" s="2">
        <v>6</v>
      </c>
      <c r="H11" s="2">
        <v>1</v>
      </c>
      <c r="J11">
        <v>2</v>
      </c>
      <c r="K11" t="s">
        <v>241</v>
      </c>
      <c r="L11" t="s">
        <v>242</v>
      </c>
      <c r="M11" s="28" t="s">
        <v>243</v>
      </c>
      <c r="N11" s="28"/>
      <c r="O11" s="28"/>
      <c r="P11" s="28"/>
    </row>
    <row r="12" spans="1:17" x14ac:dyDescent="0.3">
      <c r="A12" t="s">
        <v>47</v>
      </c>
      <c r="B12" s="2">
        <v>114</v>
      </c>
      <c r="C12" s="2">
        <v>34</v>
      </c>
      <c r="F12" t="s">
        <v>147</v>
      </c>
      <c r="G12" s="2">
        <v>25</v>
      </c>
      <c r="H12" s="2">
        <v>3</v>
      </c>
      <c r="J12">
        <v>14</v>
      </c>
      <c r="L12" s="26" t="s">
        <v>244</v>
      </c>
      <c r="M12" s="26"/>
      <c r="N12" s="26"/>
      <c r="O12" s="26"/>
    </row>
    <row r="13" spans="1:17" ht="15.6" x14ac:dyDescent="0.3">
      <c r="A13" t="s">
        <v>48</v>
      </c>
      <c r="B13" s="2">
        <v>1706</v>
      </c>
      <c r="C13" s="2">
        <v>85</v>
      </c>
      <c r="F13" t="s">
        <v>148</v>
      </c>
      <c r="G13" s="2">
        <v>127</v>
      </c>
      <c r="H13" s="2">
        <v>2</v>
      </c>
      <c r="J13">
        <v>1</v>
      </c>
      <c r="L13" s="10" t="s">
        <v>0</v>
      </c>
      <c r="M13" s="10" t="s">
        <v>35</v>
      </c>
    </row>
    <row r="14" spans="1:17" x14ac:dyDescent="0.3">
      <c r="A14" t="s">
        <v>49</v>
      </c>
      <c r="B14" s="2">
        <v>911</v>
      </c>
      <c r="C14" s="2">
        <v>68</v>
      </c>
      <c r="F14" t="s">
        <v>149</v>
      </c>
      <c r="G14" s="2">
        <v>131</v>
      </c>
      <c r="H14" s="2">
        <v>7</v>
      </c>
      <c r="J14">
        <v>90</v>
      </c>
      <c r="L14" s="3" cm="1">
        <f t="array" ref="L14:M95">_xlfn._xlws.FILTER(B3:C102,C3:C102&gt;=0)</f>
        <v>261</v>
      </c>
      <c r="M14" s="3">
        <v>41</v>
      </c>
      <c r="N14" s="27" t="str">
        <f ca="1">_xlfn.FORMULATEXT(L14)</f>
        <v>=FILTER(B3:C102,C3:C102&gt;=0)</v>
      </c>
      <c r="O14" s="27"/>
      <c r="P14" s="27"/>
    </row>
    <row r="15" spans="1:17" x14ac:dyDescent="0.3">
      <c r="A15" t="s">
        <v>50</v>
      </c>
      <c r="B15" s="2">
        <v>15</v>
      </c>
      <c r="C15" s="2">
        <v>5</v>
      </c>
      <c r="F15" t="s">
        <v>150</v>
      </c>
      <c r="G15" s="2">
        <v>25</v>
      </c>
      <c r="H15" s="2">
        <v>3</v>
      </c>
      <c r="J15">
        <v>5</v>
      </c>
      <c r="L15" s="3">
        <v>731</v>
      </c>
      <c r="M15" s="3">
        <v>219</v>
      </c>
    </row>
    <row r="16" spans="1:17" x14ac:dyDescent="0.3">
      <c r="A16" t="s">
        <v>51</v>
      </c>
      <c r="B16" s="2">
        <v>407</v>
      </c>
      <c r="C16" s="2">
        <v>132</v>
      </c>
      <c r="F16" t="s">
        <v>151</v>
      </c>
      <c r="G16" s="2">
        <v>717</v>
      </c>
      <c r="H16" s="2">
        <v>3</v>
      </c>
      <c r="J16">
        <v>34</v>
      </c>
      <c r="L16" s="3">
        <v>14</v>
      </c>
      <c r="M16" s="3">
        <v>6</v>
      </c>
      <c r="O16" s="26" t="s">
        <v>245</v>
      </c>
      <c r="P16" s="26"/>
      <c r="Q16" s="26"/>
    </row>
    <row r="17" spans="1:18" x14ac:dyDescent="0.3">
      <c r="A17" t="s">
        <v>52</v>
      </c>
      <c r="B17" s="2">
        <v>68</v>
      </c>
      <c r="C17" s="2">
        <v>-123</v>
      </c>
      <c r="D17" s="7" t="s">
        <v>238</v>
      </c>
      <c r="F17" t="s">
        <v>152</v>
      </c>
      <c r="G17" s="2">
        <v>207</v>
      </c>
      <c r="H17" s="2">
        <v>5</v>
      </c>
      <c r="J17">
        <v>85</v>
      </c>
      <c r="L17" s="3">
        <v>22</v>
      </c>
      <c r="M17" s="3">
        <v>2</v>
      </c>
      <c r="O17">
        <f>CORREL(L14:L95,M14:M95)</f>
        <v>0.74563183954480083</v>
      </c>
      <c r="P17" s="27" t="str">
        <f ca="1">_xlfn.FORMULATEXT(O17)</f>
        <v>=CORREL(L14:L95,M14:M95)</v>
      </c>
      <c r="Q17" s="27"/>
      <c r="R17" s="27"/>
    </row>
    <row r="18" spans="1:18" x14ac:dyDescent="0.3">
      <c r="A18" t="s">
        <v>53</v>
      </c>
      <c r="B18" s="2">
        <v>2</v>
      </c>
      <c r="C18" s="2">
        <v>-3</v>
      </c>
      <c r="F18" t="s">
        <v>153</v>
      </c>
      <c r="G18" s="2">
        <v>44</v>
      </c>
      <c r="H18" s="2">
        <v>3</v>
      </c>
      <c r="J18">
        <v>68</v>
      </c>
      <c r="L18" s="3">
        <v>48</v>
      </c>
      <c r="M18" s="3">
        <v>14</v>
      </c>
    </row>
    <row r="19" spans="1:18" x14ac:dyDescent="0.3">
      <c r="A19" t="s">
        <v>54</v>
      </c>
      <c r="B19" s="2">
        <v>665</v>
      </c>
      <c r="C19" s="2">
        <v>13</v>
      </c>
      <c r="F19" t="s">
        <v>154</v>
      </c>
      <c r="G19" s="2">
        <v>209</v>
      </c>
      <c r="H19" s="2">
        <v>2</v>
      </c>
      <c r="J19">
        <v>5</v>
      </c>
      <c r="L19" s="3">
        <v>7</v>
      </c>
      <c r="M19" s="3">
        <v>1</v>
      </c>
    </row>
    <row r="20" spans="1:18" x14ac:dyDescent="0.3">
      <c r="A20" t="s">
        <v>55</v>
      </c>
      <c r="B20" s="2">
        <v>55</v>
      </c>
      <c r="C20" s="2">
        <v>9</v>
      </c>
      <c r="F20" t="s">
        <v>155</v>
      </c>
      <c r="G20" s="2">
        <v>115</v>
      </c>
      <c r="H20" s="2">
        <v>7</v>
      </c>
      <c r="J20">
        <v>132</v>
      </c>
      <c r="L20" s="3">
        <v>907</v>
      </c>
      <c r="M20" s="3">
        <v>90</v>
      </c>
    </row>
    <row r="21" spans="1:18" x14ac:dyDescent="0.3">
      <c r="A21" t="s">
        <v>56</v>
      </c>
      <c r="B21" s="2">
        <v>8</v>
      </c>
      <c r="C21" s="2">
        <v>2</v>
      </c>
      <c r="F21" t="s">
        <v>156</v>
      </c>
      <c r="G21" s="2">
        <v>362</v>
      </c>
      <c r="H21" s="2">
        <v>3</v>
      </c>
      <c r="J21">
        <v>13</v>
      </c>
      <c r="L21" s="3">
        <v>18</v>
      </c>
      <c r="M21" s="3">
        <v>5</v>
      </c>
    </row>
    <row r="22" spans="1:18" x14ac:dyDescent="0.3">
      <c r="A22" t="s">
        <v>57</v>
      </c>
      <c r="B22" s="2">
        <v>213</v>
      </c>
      <c r="C22" s="2">
        <v>16</v>
      </c>
      <c r="F22" t="s">
        <v>157</v>
      </c>
      <c r="G22" s="2">
        <v>31</v>
      </c>
      <c r="H22" s="2">
        <v>3</v>
      </c>
      <c r="J22">
        <v>9</v>
      </c>
      <c r="L22" s="3">
        <v>114</v>
      </c>
      <c r="M22" s="3">
        <v>34</v>
      </c>
    </row>
    <row r="23" spans="1:18" x14ac:dyDescent="0.3">
      <c r="A23" t="s">
        <v>58</v>
      </c>
      <c r="B23" s="2">
        <v>22</v>
      </c>
      <c r="C23" s="2">
        <v>7</v>
      </c>
      <c r="F23" t="s">
        <v>158</v>
      </c>
      <c r="G23" s="2">
        <v>12</v>
      </c>
      <c r="H23" s="2">
        <v>2</v>
      </c>
      <c r="J23">
        <v>2</v>
      </c>
      <c r="L23" s="3">
        <v>1706</v>
      </c>
      <c r="M23" s="3">
        <v>85</v>
      </c>
    </row>
    <row r="24" spans="1:18" x14ac:dyDescent="0.3">
      <c r="A24" t="s">
        <v>59</v>
      </c>
      <c r="B24" s="2">
        <v>19</v>
      </c>
      <c r="C24" s="2">
        <v>5</v>
      </c>
      <c r="F24" t="s">
        <v>159</v>
      </c>
      <c r="G24" s="2">
        <v>94</v>
      </c>
      <c r="H24" s="2">
        <v>5</v>
      </c>
      <c r="J24">
        <v>16</v>
      </c>
      <c r="L24" s="3">
        <v>911</v>
      </c>
      <c r="M24" s="3">
        <v>68</v>
      </c>
    </row>
    <row r="25" spans="1:18" x14ac:dyDescent="0.3">
      <c r="A25" t="s">
        <v>60</v>
      </c>
      <c r="B25" s="2">
        <v>60</v>
      </c>
      <c r="C25" s="2">
        <v>15</v>
      </c>
      <c r="F25" t="s">
        <v>160</v>
      </c>
      <c r="G25" s="2">
        <v>13</v>
      </c>
      <c r="H25" s="2">
        <v>1</v>
      </c>
      <c r="J25">
        <v>7</v>
      </c>
      <c r="L25" s="3">
        <v>15</v>
      </c>
      <c r="M25" s="3">
        <v>5</v>
      </c>
    </row>
    <row r="26" spans="1:18" x14ac:dyDescent="0.3">
      <c r="A26" t="s">
        <v>61</v>
      </c>
      <c r="B26" s="2">
        <v>71</v>
      </c>
      <c r="C26" s="2">
        <v>-1</v>
      </c>
      <c r="F26" t="s">
        <v>161</v>
      </c>
      <c r="G26" s="2">
        <v>14</v>
      </c>
      <c r="H26" s="2">
        <v>3</v>
      </c>
      <c r="J26">
        <v>5</v>
      </c>
      <c r="L26" s="3">
        <v>407</v>
      </c>
      <c r="M26" s="3">
        <v>132</v>
      </c>
    </row>
    <row r="27" spans="1:18" x14ac:dyDescent="0.3">
      <c r="A27" t="s">
        <v>62</v>
      </c>
      <c r="B27" s="2">
        <v>1044</v>
      </c>
      <c r="C27" s="2">
        <v>240</v>
      </c>
      <c r="F27" t="s">
        <v>162</v>
      </c>
      <c r="G27" s="2">
        <v>39</v>
      </c>
      <c r="H27" s="2">
        <v>1</v>
      </c>
      <c r="J27">
        <v>15</v>
      </c>
      <c r="L27" s="3">
        <v>665</v>
      </c>
      <c r="M27" s="3">
        <v>13</v>
      </c>
    </row>
    <row r="28" spans="1:18" x14ac:dyDescent="0.3">
      <c r="A28" t="s">
        <v>63</v>
      </c>
      <c r="B28" s="2">
        <v>11</v>
      </c>
      <c r="C28" s="2">
        <v>4</v>
      </c>
      <c r="F28" t="s">
        <v>163</v>
      </c>
      <c r="G28" s="2">
        <v>528</v>
      </c>
      <c r="H28" s="2">
        <v>5</v>
      </c>
      <c r="J28">
        <v>240</v>
      </c>
      <c r="L28" s="3">
        <v>55</v>
      </c>
      <c r="M28" s="3">
        <v>9</v>
      </c>
    </row>
    <row r="29" spans="1:18" x14ac:dyDescent="0.3">
      <c r="A29" t="s">
        <v>64</v>
      </c>
      <c r="B29" s="2">
        <v>90</v>
      </c>
      <c r="C29" s="2">
        <v>11</v>
      </c>
      <c r="F29" t="s">
        <v>164</v>
      </c>
      <c r="G29" s="2">
        <v>22</v>
      </c>
      <c r="H29" s="2">
        <v>7</v>
      </c>
      <c r="J29">
        <v>4</v>
      </c>
      <c r="L29" s="3">
        <v>8</v>
      </c>
      <c r="M29" s="3">
        <v>2</v>
      </c>
    </row>
    <row r="30" spans="1:18" x14ac:dyDescent="0.3">
      <c r="A30" t="s">
        <v>65</v>
      </c>
      <c r="B30" s="2">
        <v>3083</v>
      </c>
      <c r="C30" s="2">
        <v>-1665</v>
      </c>
      <c r="F30" t="s">
        <v>165</v>
      </c>
      <c r="G30" s="2">
        <v>5</v>
      </c>
      <c r="H30" s="2">
        <v>3</v>
      </c>
      <c r="J30">
        <v>11</v>
      </c>
      <c r="L30" s="3">
        <v>213</v>
      </c>
      <c r="M30" s="3">
        <v>16</v>
      </c>
    </row>
    <row r="31" spans="1:18" x14ac:dyDescent="0.3">
      <c r="A31" t="s">
        <v>66</v>
      </c>
      <c r="B31" s="2">
        <v>9</v>
      </c>
      <c r="C31" s="2">
        <v>-7</v>
      </c>
      <c r="F31" t="s">
        <v>166</v>
      </c>
      <c r="G31" s="2">
        <v>191</v>
      </c>
      <c r="H31" s="2">
        <v>4</v>
      </c>
      <c r="J31">
        <v>15</v>
      </c>
      <c r="L31" s="3">
        <v>22</v>
      </c>
      <c r="M31" s="3">
        <v>7</v>
      </c>
    </row>
    <row r="32" spans="1:18" x14ac:dyDescent="0.3">
      <c r="A32" t="s">
        <v>67</v>
      </c>
      <c r="B32" s="2">
        <v>124</v>
      </c>
      <c r="C32" s="2">
        <v>15</v>
      </c>
      <c r="F32" t="s">
        <v>167</v>
      </c>
      <c r="G32" s="2">
        <v>49</v>
      </c>
      <c r="H32" s="2">
        <v>3</v>
      </c>
      <c r="J32">
        <v>1</v>
      </c>
      <c r="L32" s="3">
        <v>19</v>
      </c>
      <c r="M32" s="3">
        <v>5</v>
      </c>
    </row>
    <row r="33" spans="1:13" x14ac:dyDescent="0.3">
      <c r="A33" t="s">
        <v>68</v>
      </c>
      <c r="B33" s="2">
        <v>3</v>
      </c>
      <c r="C33" s="2">
        <v>1</v>
      </c>
      <c r="F33" t="s">
        <v>168</v>
      </c>
      <c r="G33" s="2">
        <v>23</v>
      </c>
      <c r="H33" s="2">
        <v>1</v>
      </c>
      <c r="J33">
        <v>9</v>
      </c>
      <c r="L33" s="3">
        <v>60</v>
      </c>
      <c r="M33" s="3">
        <v>15</v>
      </c>
    </row>
    <row r="34" spans="1:13" x14ac:dyDescent="0.3">
      <c r="A34" t="s">
        <v>69</v>
      </c>
      <c r="B34" s="2">
        <v>86</v>
      </c>
      <c r="C34" s="2">
        <v>9</v>
      </c>
      <c r="F34" t="s">
        <v>169</v>
      </c>
      <c r="G34" s="2">
        <v>1087</v>
      </c>
      <c r="H34" s="2">
        <v>8</v>
      </c>
      <c r="J34">
        <v>3</v>
      </c>
      <c r="L34" s="3">
        <v>1044</v>
      </c>
      <c r="M34" s="3">
        <v>240</v>
      </c>
    </row>
    <row r="35" spans="1:13" x14ac:dyDescent="0.3">
      <c r="A35" t="s">
        <v>70</v>
      </c>
      <c r="B35" s="2">
        <v>6</v>
      </c>
      <c r="C35" s="2">
        <v>-5</v>
      </c>
      <c r="F35" t="s">
        <v>170</v>
      </c>
      <c r="G35" s="2">
        <v>199</v>
      </c>
      <c r="H35" s="2">
        <v>2</v>
      </c>
      <c r="J35">
        <v>9</v>
      </c>
      <c r="L35" s="3">
        <v>11</v>
      </c>
      <c r="M35" s="3">
        <v>4</v>
      </c>
    </row>
    <row r="36" spans="1:13" x14ac:dyDescent="0.3">
      <c r="A36" t="s">
        <v>71</v>
      </c>
      <c r="B36" s="2">
        <v>15</v>
      </c>
      <c r="C36" s="2">
        <v>3</v>
      </c>
      <c r="F36" t="s">
        <v>171</v>
      </c>
      <c r="G36" s="2">
        <v>83</v>
      </c>
      <c r="H36" s="2">
        <v>4</v>
      </c>
      <c r="J36">
        <v>123</v>
      </c>
      <c r="L36" s="3">
        <v>90</v>
      </c>
      <c r="M36" s="3">
        <v>11</v>
      </c>
    </row>
    <row r="37" spans="1:13" x14ac:dyDescent="0.3">
      <c r="A37" t="s">
        <v>72</v>
      </c>
      <c r="B37" s="2">
        <v>29</v>
      </c>
      <c r="C37" s="2">
        <v>9</v>
      </c>
      <c r="F37" t="s">
        <v>172</v>
      </c>
      <c r="G37" s="2">
        <v>24</v>
      </c>
      <c r="H37" s="2">
        <v>3</v>
      </c>
      <c r="J37">
        <v>35</v>
      </c>
      <c r="L37" s="3">
        <v>124</v>
      </c>
      <c r="M37" s="3">
        <v>15</v>
      </c>
    </row>
    <row r="38" spans="1:13" x14ac:dyDescent="0.3">
      <c r="A38" t="s">
        <v>73</v>
      </c>
      <c r="B38" s="2">
        <v>1097</v>
      </c>
      <c r="C38" s="2">
        <v>123</v>
      </c>
      <c r="F38" t="s">
        <v>173</v>
      </c>
      <c r="G38" s="2">
        <v>2799</v>
      </c>
      <c r="H38" s="2">
        <v>5</v>
      </c>
      <c r="J38">
        <v>41</v>
      </c>
      <c r="L38" s="3">
        <v>3</v>
      </c>
      <c r="M38" s="3">
        <v>1</v>
      </c>
    </row>
    <row r="39" spans="1:13" x14ac:dyDescent="0.3">
      <c r="A39" t="s">
        <v>74</v>
      </c>
      <c r="B39" s="2">
        <v>190</v>
      </c>
      <c r="C39" s="2">
        <v>-147</v>
      </c>
      <c r="F39" t="s">
        <v>174</v>
      </c>
      <c r="G39" s="2">
        <v>9</v>
      </c>
      <c r="H39" s="2">
        <v>2</v>
      </c>
      <c r="J39">
        <v>16</v>
      </c>
      <c r="L39" s="3">
        <v>86</v>
      </c>
      <c r="M39" s="3">
        <v>9</v>
      </c>
    </row>
    <row r="40" spans="1:13" x14ac:dyDescent="0.3">
      <c r="A40" t="s">
        <v>75</v>
      </c>
      <c r="B40" s="2">
        <v>113</v>
      </c>
      <c r="C40" s="2">
        <v>35</v>
      </c>
      <c r="F40" t="s">
        <v>175</v>
      </c>
      <c r="G40" s="2">
        <v>683</v>
      </c>
      <c r="H40" s="2">
        <v>4</v>
      </c>
      <c r="J40">
        <v>3</v>
      </c>
      <c r="L40" s="3">
        <v>15</v>
      </c>
      <c r="M40" s="3">
        <v>3</v>
      </c>
    </row>
    <row r="41" spans="1:13" x14ac:dyDescent="0.3">
      <c r="A41" t="s">
        <v>76</v>
      </c>
      <c r="B41" s="2">
        <v>532</v>
      </c>
      <c r="C41" s="2">
        <v>-46</v>
      </c>
      <c r="F41" t="s">
        <v>176</v>
      </c>
      <c r="G41" s="2">
        <v>29</v>
      </c>
      <c r="H41" s="2">
        <v>7</v>
      </c>
      <c r="J41">
        <v>9</v>
      </c>
      <c r="L41" s="3">
        <v>29</v>
      </c>
      <c r="M41" s="3">
        <v>9</v>
      </c>
    </row>
    <row r="42" spans="1:13" x14ac:dyDescent="0.3">
      <c r="A42" t="s">
        <v>77</v>
      </c>
      <c r="B42" s="2">
        <v>212</v>
      </c>
      <c r="C42" s="2">
        <v>-15</v>
      </c>
      <c r="F42" t="s">
        <v>177</v>
      </c>
      <c r="G42" s="2">
        <v>164</v>
      </c>
      <c r="H42" s="2">
        <v>3</v>
      </c>
      <c r="J42">
        <v>19</v>
      </c>
      <c r="L42" s="3">
        <v>1097</v>
      </c>
      <c r="M42" s="3">
        <v>123</v>
      </c>
    </row>
    <row r="43" spans="1:13" x14ac:dyDescent="0.3">
      <c r="A43" t="s">
        <v>78</v>
      </c>
      <c r="B43" s="2">
        <v>371</v>
      </c>
      <c r="C43" s="2">
        <v>41</v>
      </c>
      <c r="F43" t="s">
        <v>178</v>
      </c>
      <c r="G43" s="2">
        <v>33</v>
      </c>
      <c r="H43" s="2">
        <v>3</v>
      </c>
      <c r="J43">
        <v>8</v>
      </c>
      <c r="L43" s="3">
        <v>113</v>
      </c>
      <c r="M43" s="3">
        <v>35</v>
      </c>
    </row>
    <row r="44" spans="1:13" x14ac:dyDescent="0.3">
      <c r="A44" t="s">
        <v>79</v>
      </c>
      <c r="B44" s="2">
        <v>147</v>
      </c>
      <c r="C44" s="2">
        <v>16</v>
      </c>
      <c r="F44" t="s">
        <v>179</v>
      </c>
      <c r="G44" s="2">
        <v>36</v>
      </c>
      <c r="H44" s="2">
        <v>3</v>
      </c>
      <c r="J44">
        <v>8</v>
      </c>
      <c r="L44" s="3">
        <v>371</v>
      </c>
      <c r="M44" s="3">
        <v>41</v>
      </c>
    </row>
    <row r="45" spans="1:13" x14ac:dyDescent="0.3">
      <c r="A45" t="s">
        <v>80</v>
      </c>
      <c r="B45" s="2">
        <v>77</v>
      </c>
      <c r="C45" s="2">
        <v>3</v>
      </c>
      <c r="F45" t="s">
        <v>180</v>
      </c>
      <c r="G45" s="2">
        <v>102</v>
      </c>
      <c r="H45" s="2">
        <v>3</v>
      </c>
      <c r="J45">
        <v>4</v>
      </c>
      <c r="L45" s="3">
        <v>147</v>
      </c>
      <c r="M45" s="3">
        <v>16</v>
      </c>
    </row>
    <row r="46" spans="1:13" x14ac:dyDescent="0.3">
      <c r="A46" t="s">
        <v>81</v>
      </c>
      <c r="B46" s="2">
        <v>95</v>
      </c>
      <c r="C46" s="2">
        <v>9</v>
      </c>
      <c r="F46" t="s">
        <v>181</v>
      </c>
      <c r="G46" s="2">
        <v>71</v>
      </c>
      <c r="H46" s="2">
        <v>2</v>
      </c>
      <c r="J46">
        <v>6</v>
      </c>
      <c r="L46" s="3">
        <v>77</v>
      </c>
      <c r="M46" s="3">
        <v>3</v>
      </c>
    </row>
    <row r="47" spans="1:13" x14ac:dyDescent="0.3">
      <c r="A47" t="s">
        <v>82</v>
      </c>
      <c r="B47" s="2">
        <v>45</v>
      </c>
      <c r="C47" s="2">
        <v>19</v>
      </c>
      <c r="F47" t="s">
        <v>182</v>
      </c>
      <c r="G47" s="2">
        <v>60</v>
      </c>
      <c r="H47" s="2">
        <v>5</v>
      </c>
      <c r="J47">
        <v>17</v>
      </c>
      <c r="L47" s="3">
        <v>95</v>
      </c>
      <c r="M47" s="3">
        <v>9</v>
      </c>
    </row>
    <row r="48" spans="1:13" x14ac:dyDescent="0.3">
      <c r="A48" t="s">
        <v>83</v>
      </c>
      <c r="B48" s="2">
        <v>17</v>
      </c>
      <c r="C48" s="2">
        <v>8</v>
      </c>
      <c r="F48" t="s">
        <v>183</v>
      </c>
      <c r="G48" s="2">
        <v>35</v>
      </c>
      <c r="H48" s="2">
        <v>4</v>
      </c>
      <c r="J48">
        <v>35</v>
      </c>
      <c r="L48" s="3">
        <v>45</v>
      </c>
      <c r="M48" s="3">
        <v>19</v>
      </c>
    </row>
    <row r="49" spans="1:13" x14ac:dyDescent="0.3">
      <c r="A49" t="s">
        <v>84</v>
      </c>
      <c r="B49" s="2">
        <v>211</v>
      </c>
      <c r="C49" s="2">
        <v>8</v>
      </c>
      <c r="F49" t="s">
        <v>184</v>
      </c>
      <c r="G49" s="2">
        <v>11</v>
      </c>
      <c r="H49" s="2">
        <v>7</v>
      </c>
      <c r="J49">
        <v>2</v>
      </c>
      <c r="L49" s="3">
        <v>17</v>
      </c>
      <c r="M49" s="3">
        <v>8</v>
      </c>
    </row>
    <row r="50" spans="1:13" x14ac:dyDescent="0.3">
      <c r="A50" t="s">
        <v>85</v>
      </c>
      <c r="B50" s="2">
        <v>45</v>
      </c>
      <c r="C50" s="2">
        <v>4</v>
      </c>
      <c r="F50" t="s">
        <v>185</v>
      </c>
      <c r="G50" s="2">
        <v>223</v>
      </c>
      <c r="H50" s="2">
        <v>14</v>
      </c>
      <c r="J50">
        <v>17</v>
      </c>
      <c r="L50" s="3">
        <v>211</v>
      </c>
      <c r="M50" s="3">
        <v>8</v>
      </c>
    </row>
    <row r="51" spans="1:13" x14ac:dyDescent="0.3">
      <c r="A51" t="s">
        <v>86</v>
      </c>
      <c r="B51" s="2">
        <v>21</v>
      </c>
      <c r="C51" s="2">
        <v>6</v>
      </c>
      <c r="F51" t="s">
        <v>186</v>
      </c>
      <c r="G51" s="2">
        <v>998</v>
      </c>
      <c r="H51" s="2">
        <v>9</v>
      </c>
      <c r="J51">
        <v>6</v>
      </c>
      <c r="L51" s="3">
        <v>45</v>
      </c>
      <c r="M51" s="3">
        <v>4</v>
      </c>
    </row>
    <row r="52" spans="1:13" x14ac:dyDescent="0.3">
      <c r="A52" t="s">
        <v>87</v>
      </c>
      <c r="B52" s="2">
        <v>38</v>
      </c>
      <c r="C52" s="2">
        <v>17</v>
      </c>
      <c r="F52" t="s">
        <v>187</v>
      </c>
      <c r="G52" s="2">
        <v>51</v>
      </c>
      <c r="H52" s="2">
        <v>5</v>
      </c>
      <c r="J52">
        <v>298</v>
      </c>
      <c r="L52" s="3">
        <v>21</v>
      </c>
      <c r="M52" s="3">
        <v>6</v>
      </c>
    </row>
    <row r="53" spans="1:13" x14ac:dyDescent="0.3">
      <c r="A53" t="s">
        <v>88</v>
      </c>
      <c r="B53" s="2">
        <v>75</v>
      </c>
      <c r="C53" s="2">
        <v>35</v>
      </c>
      <c r="F53" t="s">
        <v>188</v>
      </c>
      <c r="G53" s="2">
        <v>40</v>
      </c>
      <c r="H53" s="2">
        <v>3</v>
      </c>
      <c r="J53">
        <v>52</v>
      </c>
      <c r="L53" s="3">
        <v>38</v>
      </c>
      <c r="M53" s="3">
        <v>17</v>
      </c>
    </row>
    <row r="54" spans="1:13" x14ac:dyDescent="0.3">
      <c r="A54" t="s">
        <v>89</v>
      </c>
      <c r="B54" s="2">
        <v>6</v>
      </c>
      <c r="C54" s="2">
        <v>2</v>
      </c>
      <c r="F54" t="s">
        <v>189</v>
      </c>
      <c r="G54" s="2">
        <v>3</v>
      </c>
      <c r="H54" s="2">
        <v>1</v>
      </c>
      <c r="J54">
        <v>15</v>
      </c>
      <c r="L54" s="3">
        <v>75</v>
      </c>
      <c r="M54" s="3">
        <v>35</v>
      </c>
    </row>
    <row r="55" spans="1:13" x14ac:dyDescent="0.3">
      <c r="A55" t="s">
        <v>90</v>
      </c>
      <c r="B55" s="2">
        <v>89</v>
      </c>
      <c r="C55" s="2">
        <v>17</v>
      </c>
      <c r="F55" t="s">
        <v>190</v>
      </c>
      <c r="G55" s="2">
        <v>151</v>
      </c>
      <c r="H55" s="2">
        <v>3</v>
      </c>
      <c r="J55">
        <v>7</v>
      </c>
      <c r="L55" s="3">
        <v>6</v>
      </c>
      <c r="M55" s="3">
        <v>2</v>
      </c>
    </row>
    <row r="56" spans="1:13" x14ac:dyDescent="0.3">
      <c r="A56" t="s">
        <v>91</v>
      </c>
      <c r="B56" s="2">
        <v>15</v>
      </c>
      <c r="C56" s="2">
        <v>6</v>
      </c>
      <c r="F56" t="s">
        <v>191</v>
      </c>
      <c r="G56" s="2">
        <v>1925</v>
      </c>
      <c r="H56" s="2">
        <v>6</v>
      </c>
      <c r="J56">
        <v>6</v>
      </c>
      <c r="L56" s="3">
        <v>89</v>
      </c>
      <c r="M56" s="3">
        <v>17</v>
      </c>
    </row>
    <row r="57" spans="1:13" x14ac:dyDescent="0.3">
      <c r="A57" t="s">
        <v>92</v>
      </c>
      <c r="B57" s="2">
        <v>1029</v>
      </c>
      <c r="C57" s="2">
        <v>298</v>
      </c>
      <c r="F57" t="s">
        <v>192</v>
      </c>
      <c r="G57" s="2">
        <v>2405</v>
      </c>
      <c r="H57" s="2">
        <v>8</v>
      </c>
      <c r="J57">
        <v>3</v>
      </c>
      <c r="L57" s="3">
        <v>15</v>
      </c>
      <c r="M57" s="3">
        <v>6</v>
      </c>
    </row>
    <row r="58" spans="1:13" x14ac:dyDescent="0.3">
      <c r="A58" t="s">
        <v>93</v>
      </c>
      <c r="B58" s="2">
        <v>208</v>
      </c>
      <c r="C58" s="2">
        <v>52</v>
      </c>
      <c r="F58" t="s">
        <v>193</v>
      </c>
      <c r="G58" s="2">
        <v>83</v>
      </c>
      <c r="H58" s="2">
        <v>3</v>
      </c>
      <c r="J58">
        <v>16</v>
      </c>
      <c r="L58" s="3">
        <v>1029</v>
      </c>
      <c r="M58" s="3">
        <v>298</v>
      </c>
    </row>
    <row r="59" spans="1:13" x14ac:dyDescent="0.3">
      <c r="A59" t="s">
        <v>94</v>
      </c>
      <c r="B59" s="2">
        <v>32</v>
      </c>
      <c r="C59" s="2">
        <v>15</v>
      </c>
      <c r="F59" t="s">
        <v>194</v>
      </c>
      <c r="G59" s="2">
        <v>39</v>
      </c>
      <c r="H59" s="2">
        <v>1</v>
      </c>
      <c r="J59">
        <v>0</v>
      </c>
      <c r="L59" s="3">
        <v>208</v>
      </c>
      <c r="M59" s="3">
        <v>52</v>
      </c>
    </row>
    <row r="60" spans="1:13" x14ac:dyDescent="0.3">
      <c r="A60" t="s">
        <v>95</v>
      </c>
      <c r="B60" s="2">
        <v>319</v>
      </c>
      <c r="C60" s="2">
        <v>7</v>
      </c>
      <c r="F60" t="s">
        <v>195</v>
      </c>
      <c r="G60" s="2">
        <v>17</v>
      </c>
      <c r="H60" s="2">
        <v>2</v>
      </c>
      <c r="J60">
        <v>6</v>
      </c>
      <c r="L60" s="3">
        <v>32</v>
      </c>
      <c r="M60" s="3">
        <v>15</v>
      </c>
    </row>
    <row r="61" spans="1:13" x14ac:dyDescent="0.3">
      <c r="A61" t="s">
        <v>96</v>
      </c>
      <c r="B61" s="2">
        <v>14</v>
      </c>
      <c r="C61" s="2">
        <v>6</v>
      </c>
      <c r="F61" t="s">
        <v>196</v>
      </c>
      <c r="G61" s="2">
        <v>55</v>
      </c>
      <c r="H61" s="2">
        <v>2</v>
      </c>
      <c r="J61">
        <v>9</v>
      </c>
      <c r="L61" s="3">
        <v>319</v>
      </c>
      <c r="M61" s="3">
        <v>7</v>
      </c>
    </row>
    <row r="62" spans="1:13" x14ac:dyDescent="0.3">
      <c r="A62" t="s">
        <v>97</v>
      </c>
      <c r="B62" s="2">
        <v>30</v>
      </c>
      <c r="C62" s="2">
        <v>3</v>
      </c>
      <c r="F62" t="s">
        <v>197</v>
      </c>
      <c r="G62" s="2">
        <v>6</v>
      </c>
      <c r="H62" s="2">
        <v>1</v>
      </c>
      <c r="J62">
        <v>68</v>
      </c>
      <c r="L62" s="3">
        <v>14</v>
      </c>
      <c r="M62" s="3">
        <v>6</v>
      </c>
    </row>
    <row r="63" spans="1:13" x14ac:dyDescent="0.3">
      <c r="A63" t="s">
        <v>98</v>
      </c>
      <c r="B63" s="2">
        <v>48</v>
      </c>
      <c r="C63" s="2">
        <v>16</v>
      </c>
      <c r="F63" t="s">
        <v>198</v>
      </c>
      <c r="G63" s="2">
        <v>34</v>
      </c>
      <c r="H63" s="2">
        <v>3</v>
      </c>
      <c r="J63">
        <v>22</v>
      </c>
      <c r="L63" s="3">
        <v>30</v>
      </c>
      <c r="M63" s="3">
        <v>3</v>
      </c>
    </row>
    <row r="64" spans="1:13" x14ac:dyDescent="0.3">
      <c r="A64" t="s">
        <v>99</v>
      </c>
      <c r="B64" s="2">
        <v>1</v>
      </c>
      <c r="C64" s="2">
        <v>0</v>
      </c>
      <c r="F64" t="s">
        <v>199</v>
      </c>
      <c r="G64" s="2">
        <v>273</v>
      </c>
      <c r="H64" s="2">
        <v>2</v>
      </c>
      <c r="J64">
        <v>111</v>
      </c>
      <c r="L64" s="3">
        <v>48</v>
      </c>
      <c r="M64" s="3">
        <v>16</v>
      </c>
    </row>
    <row r="65" spans="1:13" x14ac:dyDescent="0.3">
      <c r="A65" t="s">
        <v>100</v>
      </c>
      <c r="B65" s="2">
        <v>13</v>
      </c>
      <c r="C65" s="2">
        <v>6</v>
      </c>
      <c r="F65" t="s">
        <v>200</v>
      </c>
      <c r="G65" s="2">
        <v>46</v>
      </c>
      <c r="H65" s="2">
        <v>5</v>
      </c>
      <c r="J65">
        <v>62</v>
      </c>
      <c r="L65" s="3">
        <v>1</v>
      </c>
      <c r="M65" s="3">
        <v>0</v>
      </c>
    </row>
    <row r="66" spans="1:13" x14ac:dyDescent="0.3">
      <c r="A66" t="s">
        <v>101</v>
      </c>
      <c r="B66" s="2">
        <v>25</v>
      </c>
      <c r="C66" s="2">
        <v>9</v>
      </c>
      <c r="F66" t="s">
        <v>201</v>
      </c>
      <c r="G66" s="2">
        <v>223</v>
      </c>
      <c r="H66" s="2">
        <v>4</v>
      </c>
      <c r="J66">
        <v>35</v>
      </c>
      <c r="L66" s="3">
        <v>13</v>
      </c>
      <c r="M66" s="3">
        <v>6</v>
      </c>
    </row>
    <row r="67" spans="1:13" x14ac:dyDescent="0.3">
      <c r="A67" t="s">
        <v>102</v>
      </c>
      <c r="B67" s="2">
        <v>146</v>
      </c>
      <c r="C67" s="2">
        <v>68</v>
      </c>
      <c r="F67" t="s">
        <v>202</v>
      </c>
      <c r="G67" s="2">
        <v>7</v>
      </c>
      <c r="H67" s="2">
        <v>2</v>
      </c>
      <c r="J67">
        <v>1</v>
      </c>
      <c r="L67" s="3">
        <v>25</v>
      </c>
      <c r="M67" s="3">
        <v>9</v>
      </c>
    </row>
    <row r="68" spans="1:13" x14ac:dyDescent="0.3">
      <c r="A68" t="s">
        <v>103</v>
      </c>
      <c r="B68" s="2">
        <v>79</v>
      </c>
      <c r="C68" s="2">
        <v>22</v>
      </c>
      <c r="F68" t="s">
        <v>203</v>
      </c>
      <c r="G68" s="2">
        <v>9</v>
      </c>
      <c r="H68" s="2">
        <v>2</v>
      </c>
      <c r="J68">
        <v>8</v>
      </c>
      <c r="L68" s="3">
        <v>146</v>
      </c>
      <c r="M68" s="3">
        <v>68</v>
      </c>
    </row>
    <row r="69" spans="1:13" x14ac:dyDescent="0.3">
      <c r="A69" t="s">
        <v>104</v>
      </c>
      <c r="B69" s="2">
        <v>213</v>
      </c>
      <c r="C69" s="2">
        <v>-15</v>
      </c>
      <c r="F69" t="s">
        <v>204</v>
      </c>
      <c r="G69" s="2">
        <v>18</v>
      </c>
      <c r="H69" s="2">
        <v>1</v>
      </c>
      <c r="J69">
        <v>1</v>
      </c>
      <c r="L69" s="3">
        <v>79</v>
      </c>
      <c r="M69" s="3">
        <v>22</v>
      </c>
    </row>
    <row r="70" spans="1:13" x14ac:dyDescent="0.3">
      <c r="A70" t="s">
        <v>105</v>
      </c>
      <c r="B70" s="2">
        <v>1113</v>
      </c>
      <c r="C70" s="2">
        <v>111</v>
      </c>
      <c r="F70" t="s">
        <v>205</v>
      </c>
      <c r="G70" s="2">
        <v>65</v>
      </c>
      <c r="H70" s="2">
        <v>2</v>
      </c>
      <c r="J70">
        <v>2</v>
      </c>
      <c r="L70" s="3">
        <v>1113</v>
      </c>
      <c r="M70" s="3">
        <v>111</v>
      </c>
    </row>
    <row r="71" spans="1:13" x14ac:dyDescent="0.3">
      <c r="A71" t="s">
        <v>106</v>
      </c>
      <c r="B71" s="2">
        <v>167</v>
      </c>
      <c r="C71" s="2">
        <v>62</v>
      </c>
      <c r="F71" t="s">
        <v>206</v>
      </c>
      <c r="G71" s="2">
        <v>383</v>
      </c>
      <c r="H71" s="2">
        <v>4</v>
      </c>
      <c r="J71">
        <v>56</v>
      </c>
      <c r="L71" s="3">
        <v>167</v>
      </c>
      <c r="M71" s="3">
        <v>62</v>
      </c>
    </row>
    <row r="72" spans="1:13" x14ac:dyDescent="0.3">
      <c r="A72" t="s">
        <v>107</v>
      </c>
      <c r="B72" s="2">
        <v>75</v>
      </c>
      <c r="C72" s="2">
        <v>35</v>
      </c>
      <c r="F72" t="s">
        <v>207</v>
      </c>
      <c r="G72" s="2">
        <v>10</v>
      </c>
      <c r="H72" s="2">
        <v>2</v>
      </c>
      <c r="J72">
        <v>8</v>
      </c>
      <c r="L72" s="3">
        <v>75</v>
      </c>
      <c r="M72" s="3">
        <v>35</v>
      </c>
    </row>
    <row r="73" spans="1:13" x14ac:dyDescent="0.3">
      <c r="A73" t="s">
        <v>108</v>
      </c>
      <c r="B73" s="2">
        <v>4</v>
      </c>
      <c r="C73" s="2">
        <v>1</v>
      </c>
      <c r="F73" t="s">
        <v>208</v>
      </c>
      <c r="G73" s="2">
        <v>13</v>
      </c>
      <c r="H73" s="2">
        <v>1</v>
      </c>
      <c r="J73">
        <v>4</v>
      </c>
      <c r="L73" s="3">
        <v>4</v>
      </c>
      <c r="M73" s="3">
        <v>1</v>
      </c>
    </row>
    <row r="74" spans="1:13" x14ac:dyDescent="0.3">
      <c r="A74" t="s">
        <v>109</v>
      </c>
      <c r="B74" s="2">
        <v>19</v>
      </c>
      <c r="C74" s="2">
        <v>8</v>
      </c>
      <c r="F74" t="s">
        <v>209</v>
      </c>
      <c r="G74" s="2">
        <v>4</v>
      </c>
      <c r="H74" s="2">
        <v>1</v>
      </c>
      <c r="J74">
        <v>6</v>
      </c>
      <c r="L74" s="3">
        <v>19</v>
      </c>
      <c r="M74" s="3">
        <v>8</v>
      </c>
    </row>
    <row r="75" spans="1:13" x14ac:dyDescent="0.3">
      <c r="A75" t="s">
        <v>110</v>
      </c>
      <c r="B75" s="2">
        <v>831</v>
      </c>
      <c r="C75" s="2">
        <v>-114</v>
      </c>
      <c r="F75" t="s">
        <v>210</v>
      </c>
      <c r="G75" s="2">
        <v>109</v>
      </c>
      <c r="H75" s="2">
        <v>7</v>
      </c>
      <c r="J75">
        <v>62</v>
      </c>
      <c r="L75" s="3">
        <v>97</v>
      </c>
      <c r="M75" s="3">
        <v>1</v>
      </c>
    </row>
    <row r="76" spans="1:13" x14ac:dyDescent="0.3">
      <c r="A76" t="s">
        <v>111</v>
      </c>
      <c r="B76" s="2">
        <v>97</v>
      </c>
      <c r="C76" s="2">
        <v>1</v>
      </c>
      <c r="F76" t="s">
        <v>211</v>
      </c>
      <c r="G76" s="2">
        <v>40</v>
      </c>
      <c r="H76" s="2">
        <v>5</v>
      </c>
      <c r="J76">
        <v>33</v>
      </c>
      <c r="L76" s="3">
        <v>27</v>
      </c>
      <c r="M76" s="3">
        <v>2</v>
      </c>
    </row>
    <row r="77" spans="1:13" x14ac:dyDescent="0.3">
      <c r="A77" t="s">
        <v>112</v>
      </c>
      <c r="B77" s="2">
        <v>72</v>
      </c>
      <c r="C77" s="2">
        <v>-18</v>
      </c>
      <c r="F77" t="s">
        <v>212</v>
      </c>
      <c r="G77" s="2">
        <v>735</v>
      </c>
      <c r="H77" s="2">
        <v>2</v>
      </c>
      <c r="J77">
        <v>6</v>
      </c>
      <c r="L77" s="3">
        <v>208</v>
      </c>
      <c r="M77" s="3">
        <v>56</v>
      </c>
    </row>
    <row r="78" spans="1:13" x14ac:dyDescent="0.3">
      <c r="A78" t="s">
        <v>113</v>
      </c>
      <c r="B78" s="2">
        <v>1</v>
      </c>
      <c r="C78" s="2">
        <v>-1</v>
      </c>
      <c r="F78" t="s">
        <v>213</v>
      </c>
      <c r="G78" s="2">
        <v>22</v>
      </c>
      <c r="H78" s="2">
        <v>7</v>
      </c>
      <c r="J78">
        <v>2</v>
      </c>
      <c r="L78" s="3">
        <v>16</v>
      </c>
      <c r="M78" s="3">
        <v>8</v>
      </c>
    </row>
    <row r="79" spans="1:13" x14ac:dyDescent="0.3">
      <c r="A79" t="s">
        <v>114</v>
      </c>
      <c r="B79" s="2">
        <v>9</v>
      </c>
      <c r="C79" s="2">
        <v>-5</v>
      </c>
      <c r="F79" t="s">
        <v>214</v>
      </c>
      <c r="G79" s="2">
        <v>119</v>
      </c>
      <c r="H79" s="2">
        <v>2</v>
      </c>
      <c r="J79">
        <v>13</v>
      </c>
      <c r="L79" s="3">
        <v>14</v>
      </c>
      <c r="M79" s="3">
        <v>4</v>
      </c>
    </row>
    <row r="80" spans="1:13" x14ac:dyDescent="0.3">
      <c r="A80" t="s">
        <v>115</v>
      </c>
      <c r="B80" s="2">
        <v>27</v>
      </c>
      <c r="C80" s="2">
        <v>2</v>
      </c>
      <c r="F80" t="s">
        <v>215</v>
      </c>
      <c r="G80" s="2">
        <v>140</v>
      </c>
      <c r="H80" s="2">
        <v>5</v>
      </c>
      <c r="J80">
        <v>6</v>
      </c>
      <c r="L80" s="3">
        <v>21</v>
      </c>
      <c r="M80" s="3">
        <v>6</v>
      </c>
    </row>
    <row r="81" spans="1:13" x14ac:dyDescent="0.3">
      <c r="A81" t="s">
        <v>116</v>
      </c>
      <c r="B81" s="2">
        <v>19</v>
      </c>
      <c r="C81" s="2">
        <v>-14</v>
      </c>
      <c r="F81" t="s">
        <v>216</v>
      </c>
      <c r="G81" s="2">
        <v>99</v>
      </c>
      <c r="H81" s="2">
        <v>2</v>
      </c>
      <c r="J81">
        <v>8</v>
      </c>
      <c r="L81" s="3">
        <v>200</v>
      </c>
      <c r="M81" s="3">
        <v>62</v>
      </c>
    </row>
    <row r="82" spans="1:13" x14ac:dyDescent="0.3">
      <c r="A82" t="s">
        <v>117</v>
      </c>
      <c r="B82" s="2">
        <v>208</v>
      </c>
      <c r="C82" s="2">
        <v>56</v>
      </c>
      <c r="F82" t="s">
        <v>217</v>
      </c>
      <c r="G82" s="2">
        <v>271</v>
      </c>
      <c r="H82" s="2">
        <v>5</v>
      </c>
      <c r="J82">
        <v>3</v>
      </c>
      <c r="L82" s="3">
        <v>301</v>
      </c>
      <c r="M82" s="3">
        <v>33</v>
      </c>
    </row>
    <row r="83" spans="1:13" x14ac:dyDescent="0.3">
      <c r="A83" t="s">
        <v>118</v>
      </c>
      <c r="B83" s="2">
        <v>16</v>
      </c>
      <c r="C83" s="2">
        <v>8</v>
      </c>
      <c r="F83" t="s">
        <v>218</v>
      </c>
      <c r="G83" s="2">
        <v>18</v>
      </c>
      <c r="H83" s="2">
        <v>7</v>
      </c>
      <c r="J83">
        <v>6</v>
      </c>
      <c r="L83" s="3">
        <v>19</v>
      </c>
      <c r="M83" s="3">
        <v>6</v>
      </c>
    </row>
    <row r="84" spans="1:13" x14ac:dyDescent="0.3">
      <c r="A84" t="s">
        <v>119</v>
      </c>
      <c r="B84" s="2">
        <v>14</v>
      </c>
      <c r="C84" s="2">
        <v>4</v>
      </c>
      <c r="F84" t="s">
        <v>219</v>
      </c>
      <c r="G84" s="2">
        <v>13</v>
      </c>
      <c r="H84" s="2">
        <v>2</v>
      </c>
      <c r="J84">
        <v>16</v>
      </c>
      <c r="L84" s="3">
        <v>6</v>
      </c>
      <c r="M84" s="3">
        <v>2</v>
      </c>
    </row>
    <row r="85" spans="1:13" x14ac:dyDescent="0.3">
      <c r="A85" t="s">
        <v>120</v>
      </c>
      <c r="B85" s="2">
        <v>21</v>
      </c>
      <c r="C85" s="2">
        <v>6</v>
      </c>
      <c r="F85" t="s">
        <v>220</v>
      </c>
      <c r="G85" s="2">
        <v>249</v>
      </c>
      <c r="H85" s="2">
        <v>2</v>
      </c>
      <c r="J85">
        <v>16</v>
      </c>
      <c r="L85" s="3">
        <v>158</v>
      </c>
      <c r="M85" s="3">
        <v>13</v>
      </c>
    </row>
    <row r="86" spans="1:13" x14ac:dyDescent="0.3">
      <c r="A86" t="s">
        <v>121</v>
      </c>
      <c r="B86" s="2">
        <v>200</v>
      </c>
      <c r="C86" s="2">
        <v>62</v>
      </c>
      <c r="F86" t="s">
        <v>221</v>
      </c>
      <c r="G86" s="2">
        <v>13</v>
      </c>
      <c r="H86" s="2">
        <v>7</v>
      </c>
      <c r="J86">
        <v>40</v>
      </c>
      <c r="L86" s="3">
        <v>20</v>
      </c>
      <c r="M86" s="3">
        <v>6</v>
      </c>
    </row>
    <row r="87" spans="1:13" x14ac:dyDescent="0.3">
      <c r="A87" t="s">
        <v>122</v>
      </c>
      <c r="B87" s="2">
        <v>230</v>
      </c>
      <c r="C87" s="2">
        <v>-48</v>
      </c>
      <c r="F87" t="s">
        <v>222</v>
      </c>
      <c r="G87" s="2">
        <v>13</v>
      </c>
      <c r="H87" s="2">
        <v>4</v>
      </c>
      <c r="J87">
        <v>17</v>
      </c>
      <c r="L87" s="3">
        <v>73</v>
      </c>
      <c r="M87" s="3">
        <v>8</v>
      </c>
    </row>
    <row r="88" spans="1:13" x14ac:dyDescent="0.3">
      <c r="A88" t="s">
        <v>123</v>
      </c>
      <c r="B88" s="2">
        <v>301</v>
      </c>
      <c r="C88" s="2">
        <v>33</v>
      </c>
      <c r="F88" t="s">
        <v>223</v>
      </c>
      <c r="G88" s="2">
        <v>437</v>
      </c>
      <c r="H88" s="2">
        <v>14</v>
      </c>
      <c r="J88">
        <v>22</v>
      </c>
      <c r="L88" s="3">
        <v>6</v>
      </c>
      <c r="M88" s="3">
        <v>3</v>
      </c>
    </row>
    <row r="89" spans="1:13" x14ac:dyDescent="0.3">
      <c r="A89" t="s">
        <v>124</v>
      </c>
      <c r="B89" s="2">
        <v>19</v>
      </c>
      <c r="C89" s="2">
        <v>6</v>
      </c>
      <c r="F89" t="s">
        <v>224</v>
      </c>
      <c r="G89" s="2">
        <v>85</v>
      </c>
      <c r="H89" s="2">
        <v>1</v>
      </c>
      <c r="J89">
        <v>22</v>
      </c>
      <c r="L89" s="3">
        <v>12</v>
      </c>
      <c r="M89" s="3">
        <v>6</v>
      </c>
    </row>
    <row r="90" spans="1:13" x14ac:dyDescent="0.3">
      <c r="A90" t="s">
        <v>125</v>
      </c>
      <c r="B90" s="2">
        <v>6</v>
      </c>
      <c r="C90" s="2">
        <v>2</v>
      </c>
      <c r="F90" t="s">
        <v>225</v>
      </c>
      <c r="G90" s="2">
        <v>16</v>
      </c>
      <c r="H90" s="2">
        <v>5</v>
      </c>
      <c r="L90" s="3">
        <v>53</v>
      </c>
      <c r="M90" s="3">
        <v>16</v>
      </c>
    </row>
    <row r="91" spans="1:13" x14ac:dyDescent="0.3">
      <c r="A91" t="s">
        <v>126</v>
      </c>
      <c r="B91" s="2">
        <v>158</v>
      </c>
      <c r="C91" s="2">
        <v>13</v>
      </c>
      <c r="F91" t="s">
        <v>226</v>
      </c>
      <c r="G91" s="2">
        <v>35</v>
      </c>
      <c r="H91" s="2">
        <v>7</v>
      </c>
      <c r="L91" s="3">
        <v>32</v>
      </c>
      <c r="M91" s="3">
        <v>16</v>
      </c>
    </row>
    <row r="92" spans="1:13" x14ac:dyDescent="0.3">
      <c r="A92" t="s">
        <v>127</v>
      </c>
      <c r="B92" s="2">
        <v>20</v>
      </c>
      <c r="C92" s="2">
        <v>6</v>
      </c>
      <c r="F92" t="s">
        <v>227</v>
      </c>
      <c r="G92" s="2">
        <v>97</v>
      </c>
      <c r="H92" s="2">
        <v>2</v>
      </c>
      <c r="L92" s="3">
        <v>96</v>
      </c>
      <c r="M92" s="3">
        <v>40</v>
      </c>
    </row>
    <row r="93" spans="1:13" x14ac:dyDescent="0.3">
      <c r="A93" t="s">
        <v>128</v>
      </c>
      <c r="B93" s="2">
        <v>73</v>
      </c>
      <c r="C93" s="2">
        <v>8</v>
      </c>
      <c r="F93" t="s">
        <v>228</v>
      </c>
      <c r="G93" s="2">
        <v>31</v>
      </c>
      <c r="H93" s="2">
        <v>10</v>
      </c>
      <c r="L93" s="3">
        <v>51</v>
      </c>
      <c r="M93" s="3">
        <v>17</v>
      </c>
    </row>
    <row r="94" spans="1:13" x14ac:dyDescent="0.3">
      <c r="A94" t="s">
        <v>129</v>
      </c>
      <c r="B94" s="2">
        <v>6</v>
      </c>
      <c r="C94" s="2">
        <v>3</v>
      </c>
      <c r="F94" t="s">
        <v>229</v>
      </c>
      <c r="G94" s="2">
        <v>55</v>
      </c>
      <c r="H94" s="2">
        <v>4</v>
      </c>
      <c r="L94" s="3">
        <v>77</v>
      </c>
      <c r="M94" s="3">
        <v>22</v>
      </c>
    </row>
    <row r="95" spans="1:13" x14ac:dyDescent="0.3">
      <c r="A95" t="s">
        <v>130</v>
      </c>
      <c r="B95" s="2">
        <v>12</v>
      </c>
      <c r="C95" s="2">
        <v>6</v>
      </c>
      <c r="F95" t="s">
        <v>230</v>
      </c>
      <c r="G95" s="2">
        <v>36</v>
      </c>
      <c r="H95" s="2">
        <v>1</v>
      </c>
      <c r="L95" s="3">
        <v>64</v>
      </c>
      <c r="M95" s="3">
        <v>22</v>
      </c>
    </row>
    <row r="96" spans="1:13" x14ac:dyDescent="0.3">
      <c r="A96" t="s">
        <v>131</v>
      </c>
      <c r="B96" s="2">
        <v>53</v>
      </c>
      <c r="C96" s="2">
        <v>16</v>
      </c>
      <c r="F96" t="s">
        <v>231</v>
      </c>
      <c r="G96" s="2">
        <v>79</v>
      </c>
      <c r="H96" s="2">
        <v>1</v>
      </c>
    </row>
    <row r="97" spans="1:8" x14ac:dyDescent="0.3">
      <c r="A97" t="s">
        <v>132</v>
      </c>
      <c r="B97" s="2">
        <v>32</v>
      </c>
      <c r="C97" s="2">
        <v>16</v>
      </c>
      <c r="F97" t="s">
        <v>232</v>
      </c>
      <c r="G97" s="2">
        <v>206</v>
      </c>
      <c r="H97" s="2">
        <v>5</v>
      </c>
    </row>
    <row r="98" spans="1:8" x14ac:dyDescent="0.3">
      <c r="A98" t="s">
        <v>133</v>
      </c>
      <c r="B98" s="2">
        <v>5</v>
      </c>
      <c r="C98" s="2">
        <v>-3</v>
      </c>
      <c r="F98" t="s">
        <v>233</v>
      </c>
      <c r="G98" s="2">
        <v>25</v>
      </c>
      <c r="H98" s="2">
        <v>3</v>
      </c>
    </row>
    <row r="99" spans="1:8" x14ac:dyDescent="0.3">
      <c r="A99" t="s">
        <v>134</v>
      </c>
      <c r="B99" s="2">
        <v>96</v>
      </c>
      <c r="C99" s="2">
        <v>40</v>
      </c>
      <c r="F99" t="s">
        <v>234</v>
      </c>
      <c r="G99" s="2">
        <v>91</v>
      </c>
      <c r="H99" s="2">
        <v>2</v>
      </c>
    </row>
    <row r="100" spans="1:8" x14ac:dyDescent="0.3">
      <c r="A100" t="s">
        <v>135</v>
      </c>
      <c r="B100" s="2">
        <v>51</v>
      </c>
      <c r="C100" s="2">
        <v>17</v>
      </c>
      <c r="F100" t="s">
        <v>235</v>
      </c>
      <c r="G100" s="2">
        <v>258</v>
      </c>
      <c r="H100" s="2">
        <v>2</v>
      </c>
    </row>
    <row r="101" spans="1:8" x14ac:dyDescent="0.3">
      <c r="A101" t="s">
        <v>136</v>
      </c>
      <c r="B101" s="2">
        <v>77</v>
      </c>
      <c r="C101" s="2">
        <v>22</v>
      </c>
      <c r="F101" t="s">
        <v>236</v>
      </c>
      <c r="G101" s="2">
        <v>29</v>
      </c>
      <c r="H101" s="2">
        <v>4</v>
      </c>
    </row>
    <row r="102" spans="1:8" x14ac:dyDescent="0.3">
      <c r="A102" t="s">
        <v>137</v>
      </c>
      <c r="B102" s="2">
        <v>64</v>
      </c>
      <c r="C102" s="2">
        <v>22</v>
      </c>
      <c r="F102" t="s">
        <v>237</v>
      </c>
      <c r="G102" s="2">
        <v>243</v>
      </c>
      <c r="H102" s="2">
        <v>2</v>
      </c>
    </row>
  </sheetData>
  <mergeCells count="8">
    <mergeCell ref="O16:Q16"/>
    <mergeCell ref="P17:R17"/>
    <mergeCell ref="K3:L3"/>
    <mergeCell ref="K5:M5"/>
    <mergeCell ref="K8:M8"/>
    <mergeCell ref="M11:P11"/>
    <mergeCell ref="N14:P14"/>
    <mergeCell ref="L12:O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345B-2E68-46A6-AF1E-5C48253948AD}">
  <dimension ref="A2:N50"/>
  <sheetViews>
    <sheetView topLeftCell="A8" workbookViewId="0">
      <selection activeCell="I30" sqref="I30"/>
    </sheetView>
  </sheetViews>
  <sheetFormatPr defaultRowHeight="14.4" x14ac:dyDescent="0.3"/>
  <cols>
    <col min="6" max="6" width="17.44140625" bestFit="1" customWidth="1"/>
    <col min="7" max="7" width="17.109375" bestFit="1" customWidth="1"/>
    <col min="8" max="8" width="13.44140625" bestFit="1" customWidth="1"/>
    <col min="11" max="11" width="12.6640625" bestFit="1" customWidth="1"/>
  </cols>
  <sheetData>
    <row r="2" spans="1:11" ht="28.8" x14ac:dyDescent="0.3">
      <c r="A2" s="11" t="s">
        <v>246</v>
      </c>
      <c r="B2" s="12" t="s">
        <v>247</v>
      </c>
      <c r="C2" s="12" t="s">
        <v>248</v>
      </c>
    </row>
    <row r="3" spans="1:11" x14ac:dyDescent="0.3">
      <c r="A3" s="13" t="s">
        <v>249</v>
      </c>
      <c r="B3">
        <v>82</v>
      </c>
      <c r="C3" s="13">
        <v>15</v>
      </c>
      <c r="F3" t="s">
        <v>261</v>
      </c>
    </row>
    <row r="4" spans="1:11" ht="15" thickBot="1" x14ac:dyDescent="0.35">
      <c r="A4" s="13" t="s">
        <v>250</v>
      </c>
      <c r="B4">
        <v>92.5</v>
      </c>
      <c r="C4" s="13">
        <v>25</v>
      </c>
    </row>
    <row r="5" spans="1:11" x14ac:dyDescent="0.3">
      <c r="A5" s="13" t="s">
        <v>251</v>
      </c>
      <c r="B5">
        <v>83.2</v>
      </c>
      <c r="C5" s="13">
        <v>17</v>
      </c>
      <c r="F5" s="16" t="s">
        <v>262</v>
      </c>
      <c r="G5" s="16"/>
    </row>
    <row r="6" spans="1:11" x14ac:dyDescent="0.3">
      <c r="A6" s="13" t="s">
        <v>252</v>
      </c>
      <c r="B6">
        <v>97.7</v>
      </c>
      <c r="C6" s="13">
        <v>28</v>
      </c>
      <c r="F6" t="s">
        <v>263</v>
      </c>
      <c r="G6">
        <v>0.96342273250920463</v>
      </c>
      <c r="I6" s="18">
        <f>CORREL(B2:B26,C2:C26)</f>
        <v>0.96342273250920496</v>
      </c>
      <c r="J6" s="28" t="str">
        <f ca="1">_xlfn.FORMULATEXT(I6)</f>
        <v>=CORREL(B2:B26,C2:C26)</v>
      </c>
      <c r="K6" s="28"/>
    </row>
    <row r="7" spans="1:11" x14ac:dyDescent="0.3">
      <c r="A7" s="13" t="s">
        <v>253</v>
      </c>
      <c r="B7">
        <v>131.9</v>
      </c>
      <c r="C7" s="13">
        <v>41</v>
      </c>
      <c r="F7" t="s">
        <v>264</v>
      </c>
      <c r="G7">
        <v>0.92818336151550251</v>
      </c>
    </row>
    <row r="8" spans="1:11" x14ac:dyDescent="0.3">
      <c r="A8" s="13" t="s">
        <v>254</v>
      </c>
      <c r="B8">
        <v>141.30000000000001</v>
      </c>
      <c r="C8" s="13">
        <v>47</v>
      </c>
      <c r="F8" t="s">
        <v>265</v>
      </c>
      <c r="G8">
        <v>0.92491896885711633</v>
      </c>
    </row>
    <row r="9" spans="1:11" x14ac:dyDescent="0.3">
      <c r="A9" s="13" t="s">
        <v>255</v>
      </c>
      <c r="B9">
        <v>165.4</v>
      </c>
      <c r="C9" s="13">
        <v>50</v>
      </c>
      <c r="F9" t="s">
        <v>12</v>
      </c>
      <c r="G9">
        <v>3.2519852499549473</v>
      </c>
    </row>
    <row r="10" spans="1:11" ht="15" thickBot="1" x14ac:dyDescent="0.35">
      <c r="A10" s="13" t="s">
        <v>256</v>
      </c>
      <c r="B10">
        <v>140</v>
      </c>
      <c r="C10" s="13">
        <v>46</v>
      </c>
      <c r="F10" s="14" t="s">
        <v>266</v>
      </c>
      <c r="G10" s="14">
        <v>24</v>
      </c>
    </row>
    <row r="11" spans="1:11" x14ac:dyDescent="0.3">
      <c r="A11" s="13" t="s">
        <v>257</v>
      </c>
      <c r="B11">
        <v>126.7</v>
      </c>
      <c r="C11" s="13">
        <v>37</v>
      </c>
    </row>
    <row r="12" spans="1:11" ht="15" thickBot="1" x14ac:dyDescent="0.35">
      <c r="A12" s="13" t="s">
        <v>258</v>
      </c>
      <c r="B12">
        <v>97.8</v>
      </c>
      <c r="C12" s="13">
        <v>22</v>
      </c>
      <c r="F12" t="s">
        <v>267</v>
      </c>
    </row>
    <row r="13" spans="1:11" x14ac:dyDescent="0.3">
      <c r="A13" s="13" t="s">
        <v>259</v>
      </c>
      <c r="B13">
        <v>86.2</v>
      </c>
      <c r="C13" s="13">
        <v>20</v>
      </c>
      <c r="F13" s="15"/>
      <c r="G13" s="15" t="s">
        <v>272</v>
      </c>
      <c r="H13" s="15" t="s">
        <v>273</v>
      </c>
      <c r="I13" s="15" t="s">
        <v>274</v>
      </c>
      <c r="J13" s="15" t="s">
        <v>275</v>
      </c>
      <c r="K13" s="15" t="s">
        <v>276</v>
      </c>
    </row>
    <row r="14" spans="1:11" x14ac:dyDescent="0.3">
      <c r="A14" s="13" t="s">
        <v>260</v>
      </c>
      <c r="B14">
        <v>99.6</v>
      </c>
      <c r="C14" s="13">
        <v>24</v>
      </c>
      <c r="F14" t="s">
        <v>268</v>
      </c>
      <c r="G14">
        <v>1</v>
      </c>
      <c r="H14">
        <v>3006.96602254966</v>
      </c>
      <c r="I14">
        <v>3006.96602254966</v>
      </c>
      <c r="J14">
        <v>284.33569691164251</v>
      </c>
      <c r="K14">
        <v>4.5610429226994864E-14</v>
      </c>
    </row>
    <row r="15" spans="1:11" x14ac:dyDescent="0.3">
      <c r="A15" s="13" t="s">
        <v>249</v>
      </c>
      <c r="B15">
        <v>87</v>
      </c>
      <c r="C15" s="13">
        <v>22</v>
      </c>
      <c r="F15" t="s">
        <v>269</v>
      </c>
      <c r="G15">
        <v>22</v>
      </c>
      <c r="H15">
        <v>232.6589774503399</v>
      </c>
      <c r="I15">
        <v>10.575408065924542</v>
      </c>
    </row>
    <row r="16" spans="1:11" ht="15" thickBot="1" x14ac:dyDescent="0.35">
      <c r="A16" s="13" t="s">
        <v>250</v>
      </c>
      <c r="B16">
        <v>97.5</v>
      </c>
      <c r="C16" s="13">
        <v>27</v>
      </c>
      <c r="F16" s="14" t="s">
        <v>270</v>
      </c>
      <c r="G16" s="14">
        <v>23</v>
      </c>
      <c r="H16" s="14">
        <v>3239.625</v>
      </c>
      <c r="I16" s="14"/>
      <c r="J16" s="14"/>
      <c r="K16" s="14"/>
    </row>
    <row r="17" spans="1:14" ht="15" thickBot="1" x14ac:dyDescent="0.35">
      <c r="A17" s="13" t="s">
        <v>251</v>
      </c>
      <c r="B17">
        <v>88.2</v>
      </c>
      <c r="C17" s="13">
        <v>14</v>
      </c>
    </row>
    <row r="18" spans="1:14" x14ac:dyDescent="0.3">
      <c r="A18" s="13" t="s">
        <v>252</v>
      </c>
      <c r="B18">
        <v>102.7</v>
      </c>
      <c r="C18" s="13">
        <v>30</v>
      </c>
      <c r="F18" s="15"/>
      <c r="G18" s="15" t="s">
        <v>277</v>
      </c>
      <c r="H18" s="15" t="s">
        <v>12</v>
      </c>
      <c r="I18" s="15" t="s">
        <v>278</v>
      </c>
      <c r="J18" s="15" t="s">
        <v>279</v>
      </c>
      <c r="K18" s="15" t="s">
        <v>280</v>
      </c>
      <c r="L18" s="15" t="s">
        <v>281</v>
      </c>
      <c r="M18" s="15" t="s">
        <v>282</v>
      </c>
      <c r="N18" s="15" t="s">
        <v>283</v>
      </c>
    </row>
    <row r="19" spans="1:14" x14ac:dyDescent="0.3">
      <c r="A19" s="13" t="s">
        <v>253</v>
      </c>
      <c r="B19">
        <v>123</v>
      </c>
      <c r="C19" s="13">
        <v>43</v>
      </c>
      <c r="F19" t="s">
        <v>271</v>
      </c>
      <c r="G19">
        <v>-18.029322207321606</v>
      </c>
      <c r="H19">
        <v>3.0619993167316526</v>
      </c>
      <c r="I19">
        <v>-5.8880882529281307</v>
      </c>
      <c r="J19">
        <v>6.3304602502066873E-6</v>
      </c>
      <c r="K19">
        <v>-24.37952012423191</v>
      </c>
      <c r="L19">
        <v>-11.679124290411302</v>
      </c>
      <c r="M19">
        <v>-24.37952012423191</v>
      </c>
      <c r="N19">
        <v>-11.679124290411302</v>
      </c>
    </row>
    <row r="20" spans="1:14" ht="15" thickBot="1" x14ac:dyDescent="0.35">
      <c r="A20" s="13" t="s">
        <v>254</v>
      </c>
      <c r="B20">
        <v>146.30000000000001</v>
      </c>
      <c r="C20" s="13">
        <v>49</v>
      </c>
      <c r="F20" s="14" t="s">
        <v>247</v>
      </c>
      <c r="G20" s="14">
        <v>0.44157829274528881</v>
      </c>
      <c r="H20" s="14">
        <v>2.6187378343783471E-2</v>
      </c>
      <c r="I20" s="14">
        <v>16.862256578276899</v>
      </c>
      <c r="J20" s="14">
        <v>4.5610429226994864E-14</v>
      </c>
      <c r="K20" s="14">
        <v>0.38726899407910315</v>
      </c>
      <c r="L20" s="14">
        <v>0.49588759141147448</v>
      </c>
      <c r="M20" s="14">
        <v>0.38726899407910315</v>
      </c>
      <c r="N20" s="14">
        <v>0.49588759141147448</v>
      </c>
    </row>
    <row r="21" spans="1:14" x14ac:dyDescent="0.3">
      <c r="A21" s="13" t="s">
        <v>255</v>
      </c>
      <c r="B21">
        <v>160</v>
      </c>
      <c r="C21" s="13">
        <v>49</v>
      </c>
    </row>
    <row r="22" spans="1:14" x14ac:dyDescent="0.3">
      <c r="A22" s="13" t="s">
        <v>256</v>
      </c>
      <c r="B22">
        <v>145</v>
      </c>
      <c r="C22" s="13">
        <v>44</v>
      </c>
    </row>
    <row r="23" spans="1:14" x14ac:dyDescent="0.3">
      <c r="A23" s="13" t="s">
        <v>257</v>
      </c>
      <c r="B23">
        <v>131.69999999999999</v>
      </c>
      <c r="C23" s="13">
        <v>39</v>
      </c>
    </row>
    <row r="24" spans="1:14" x14ac:dyDescent="0.3">
      <c r="A24" s="13" t="s">
        <v>258</v>
      </c>
      <c r="B24">
        <v>118</v>
      </c>
      <c r="C24" s="13">
        <v>36</v>
      </c>
      <c r="F24" t="s">
        <v>284</v>
      </c>
    </row>
    <row r="25" spans="1:14" ht="15" thickBot="1" x14ac:dyDescent="0.35">
      <c r="A25" s="13" t="s">
        <v>259</v>
      </c>
      <c r="B25">
        <v>91.2</v>
      </c>
      <c r="C25" s="13">
        <v>20</v>
      </c>
    </row>
    <row r="26" spans="1:14" x14ac:dyDescent="0.3">
      <c r="A26" s="13" t="s">
        <v>260</v>
      </c>
      <c r="B26">
        <v>104.6</v>
      </c>
      <c r="C26" s="13">
        <v>32</v>
      </c>
      <c r="F26" s="15" t="s">
        <v>285</v>
      </c>
      <c r="G26" s="15" t="s">
        <v>286</v>
      </c>
      <c r="H26" s="15" t="s">
        <v>287</v>
      </c>
    </row>
    <row r="27" spans="1:14" x14ac:dyDescent="0.3">
      <c r="F27">
        <v>1</v>
      </c>
      <c r="G27">
        <v>18.180097797792079</v>
      </c>
      <c r="H27">
        <v>-3.1800977977920795</v>
      </c>
    </row>
    <row r="28" spans="1:14" x14ac:dyDescent="0.3">
      <c r="F28">
        <v>2</v>
      </c>
      <c r="G28">
        <v>22.816669871617613</v>
      </c>
      <c r="H28">
        <v>2.1833301283823872</v>
      </c>
    </row>
    <row r="29" spans="1:14" x14ac:dyDescent="0.3">
      <c r="F29">
        <v>3</v>
      </c>
      <c r="G29">
        <v>18.709991749086427</v>
      </c>
      <c r="H29">
        <v>-1.7099917490864271</v>
      </c>
    </row>
    <row r="30" spans="1:14" x14ac:dyDescent="0.3">
      <c r="F30">
        <v>4</v>
      </c>
      <c r="G30">
        <v>25.11287699389311</v>
      </c>
      <c r="H30">
        <v>2.88712300610689</v>
      </c>
    </row>
    <row r="31" spans="1:14" x14ac:dyDescent="0.3">
      <c r="F31">
        <v>5</v>
      </c>
      <c r="G31">
        <v>40.214854605781994</v>
      </c>
      <c r="H31">
        <v>0.78514539421800578</v>
      </c>
    </row>
    <row r="32" spans="1:14" x14ac:dyDescent="0.3">
      <c r="F32">
        <v>6</v>
      </c>
      <c r="G32">
        <v>44.365690557587712</v>
      </c>
      <c r="H32">
        <v>2.6343094424122881</v>
      </c>
    </row>
    <row r="33" spans="6:8" x14ac:dyDescent="0.3">
      <c r="F33">
        <v>7</v>
      </c>
      <c r="G33">
        <v>55.007727412749169</v>
      </c>
      <c r="H33">
        <v>-5.0077274127491691</v>
      </c>
    </row>
    <row r="34" spans="6:8" x14ac:dyDescent="0.3">
      <c r="F34">
        <v>8</v>
      </c>
      <c r="G34">
        <v>43.791638777018825</v>
      </c>
      <c r="H34">
        <v>2.2083612229811749</v>
      </c>
    </row>
    <row r="35" spans="6:8" x14ac:dyDescent="0.3">
      <c r="F35">
        <v>9</v>
      </c>
      <c r="G35">
        <v>37.91864748350649</v>
      </c>
      <c r="H35">
        <v>-0.91864748350648995</v>
      </c>
    </row>
    <row r="36" spans="6:8" x14ac:dyDescent="0.3">
      <c r="F36">
        <v>10</v>
      </c>
      <c r="G36">
        <v>25.157034823167642</v>
      </c>
      <c r="H36">
        <v>-3.1570348231676419</v>
      </c>
    </row>
    <row r="37" spans="6:8" x14ac:dyDescent="0.3">
      <c r="F37">
        <v>11</v>
      </c>
      <c r="G37">
        <v>20.034726627322293</v>
      </c>
      <c r="H37">
        <v>-3.4726627322292813E-2</v>
      </c>
    </row>
    <row r="38" spans="6:8" x14ac:dyDescent="0.3">
      <c r="F38">
        <v>12</v>
      </c>
      <c r="G38">
        <v>25.95187575010916</v>
      </c>
      <c r="H38">
        <v>-1.9518757501091599</v>
      </c>
    </row>
    <row r="39" spans="6:8" x14ac:dyDescent="0.3">
      <c r="F39">
        <v>13</v>
      </c>
      <c r="G39">
        <v>20.38798926151852</v>
      </c>
      <c r="H39">
        <v>1.6120107384814801</v>
      </c>
    </row>
    <row r="40" spans="6:8" x14ac:dyDescent="0.3">
      <c r="F40">
        <v>14</v>
      </c>
      <c r="G40">
        <v>25.024561335344053</v>
      </c>
      <c r="H40">
        <v>1.9754386646559468</v>
      </c>
    </row>
    <row r="41" spans="6:8" x14ac:dyDescent="0.3">
      <c r="F41">
        <v>15</v>
      </c>
      <c r="G41">
        <v>20.917883212812868</v>
      </c>
      <c r="H41">
        <v>-6.9178832128128676</v>
      </c>
    </row>
    <row r="42" spans="6:8" x14ac:dyDescent="0.3">
      <c r="F42">
        <v>16</v>
      </c>
      <c r="G42">
        <v>27.320768457619558</v>
      </c>
      <c r="H42">
        <v>2.6792315423804425</v>
      </c>
    </row>
    <row r="43" spans="6:8" x14ac:dyDescent="0.3">
      <c r="F43">
        <v>17</v>
      </c>
      <c r="G43">
        <v>36.284807800348915</v>
      </c>
      <c r="H43">
        <v>6.715192199651085</v>
      </c>
    </row>
    <row r="44" spans="6:8" x14ac:dyDescent="0.3">
      <c r="F44">
        <v>18</v>
      </c>
      <c r="G44">
        <v>46.573582021314159</v>
      </c>
      <c r="H44">
        <v>2.4264179786858406</v>
      </c>
    </row>
    <row r="45" spans="6:8" x14ac:dyDescent="0.3">
      <c r="F45">
        <v>19</v>
      </c>
      <c r="G45">
        <v>52.623204631924601</v>
      </c>
      <c r="H45">
        <v>-3.623204631924601</v>
      </c>
    </row>
    <row r="46" spans="6:8" x14ac:dyDescent="0.3">
      <c r="F46">
        <v>20</v>
      </c>
      <c r="G46">
        <v>45.999530240745266</v>
      </c>
      <c r="H46">
        <v>-1.9995302407452655</v>
      </c>
    </row>
    <row r="47" spans="6:8" x14ac:dyDescent="0.3">
      <c r="F47">
        <v>21</v>
      </c>
      <c r="G47">
        <v>40.126538947232923</v>
      </c>
      <c r="H47">
        <v>-1.1265389472329232</v>
      </c>
    </row>
    <row r="48" spans="6:8" x14ac:dyDescent="0.3">
      <c r="F48">
        <v>22</v>
      </c>
      <c r="G48">
        <v>34.076916336622475</v>
      </c>
      <c r="H48">
        <v>1.9230836633775255</v>
      </c>
    </row>
    <row r="49" spans="6:8" x14ac:dyDescent="0.3">
      <c r="F49">
        <v>23</v>
      </c>
      <c r="G49">
        <v>22.242618091048733</v>
      </c>
      <c r="H49">
        <v>-2.2426180910487332</v>
      </c>
    </row>
    <row r="50" spans="6:8" ht="15" thickBot="1" x14ac:dyDescent="0.35">
      <c r="F50" s="14">
        <v>24</v>
      </c>
      <c r="G50" s="14">
        <v>28.1597672138356</v>
      </c>
      <c r="H50" s="14">
        <v>3.8402327861643997</v>
      </c>
    </row>
  </sheetData>
  <mergeCells count="1">
    <mergeCell ref="J6:K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B746-6C69-45D9-B78F-269F036C5A76}">
  <dimension ref="A1:F26"/>
  <sheetViews>
    <sheetView workbookViewId="0">
      <selection activeCell="D26" sqref="D26:F26"/>
    </sheetView>
  </sheetViews>
  <sheetFormatPr defaultRowHeight="14.4" x14ac:dyDescent="0.3"/>
  <cols>
    <col min="1" max="1" width="6.77734375" bestFit="1" customWidth="1"/>
    <col min="2" max="2" width="7.77734375" bestFit="1" customWidth="1"/>
  </cols>
  <sheetData>
    <row r="1" spans="1:3" ht="28.8" x14ac:dyDescent="0.3">
      <c r="A1" s="11" t="s">
        <v>246</v>
      </c>
      <c r="B1" s="12" t="s">
        <v>247</v>
      </c>
      <c r="C1" s="12" t="s">
        <v>248</v>
      </c>
    </row>
    <row r="2" spans="1:3" x14ac:dyDescent="0.3">
      <c r="A2" s="13" t="s">
        <v>249</v>
      </c>
      <c r="B2">
        <v>82</v>
      </c>
      <c r="C2" s="13">
        <v>15</v>
      </c>
    </row>
    <row r="3" spans="1:3" x14ac:dyDescent="0.3">
      <c r="A3" s="13" t="s">
        <v>250</v>
      </c>
      <c r="B3">
        <v>92.5</v>
      </c>
      <c r="C3" s="13">
        <v>25</v>
      </c>
    </row>
    <row r="4" spans="1:3" x14ac:dyDescent="0.3">
      <c r="A4" s="13" t="s">
        <v>251</v>
      </c>
      <c r="B4">
        <v>83.2</v>
      </c>
      <c r="C4" s="13">
        <v>17</v>
      </c>
    </row>
    <row r="5" spans="1:3" x14ac:dyDescent="0.3">
      <c r="A5" s="13" t="s">
        <v>252</v>
      </c>
      <c r="B5">
        <v>97.7</v>
      </c>
      <c r="C5" s="13">
        <v>28</v>
      </c>
    </row>
    <row r="6" spans="1:3" x14ac:dyDescent="0.3">
      <c r="A6" s="13" t="s">
        <v>253</v>
      </c>
      <c r="B6">
        <v>131.9</v>
      </c>
      <c r="C6" s="13">
        <v>41</v>
      </c>
    </row>
    <row r="7" spans="1:3" x14ac:dyDescent="0.3">
      <c r="A7" s="13" t="s">
        <v>254</v>
      </c>
      <c r="B7">
        <v>141.30000000000001</v>
      </c>
      <c r="C7" s="13">
        <v>47</v>
      </c>
    </row>
    <row r="8" spans="1:3" x14ac:dyDescent="0.3">
      <c r="A8" s="13" t="s">
        <v>255</v>
      </c>
      <c r="B8">
        <v>165.4</v>
      </c>
      <c r="C8" s="13">
        <v>50</v>
      </c>
    </row>
    <row r="9" spans="1:3" x14ac:dyDescent="0.3">
      <c r="A9" s="13" t="s">
        <v>256</v>
      </c>
      <c r="B9">
        <v>140</v>
      </c>
      <c r="C9" s="13">
        <v>46</v>
      </c>
    </row>
    <row r="10" spans="1:3" x14ac:dyDescent="0.3">
      <c r="A10" s="13" t="s">
        <v>257</v>
      </c>
      <c r="B10">
        <v>126.7</v>
      </c>
      <c r="C10" s="13">
        <v>37</v>
      </c>
    </row>
    <row r="11" spans="1:3" x14ac:dyDescent="0.3">
      <c r="A11" s="13" t="s">
        <v>258</v>
      </c>
      <c r="B11">
        <v>97.8</v>
      </c>
      <c r="C11" s="13">
        <v>22</v>
      </c>
    </row>
    <row r="12" spans="1:3" x14ac:dyDescent="0.3">
      <c r="A12" s="13" t="s">
        <v>259</v>
      </c>
      <c r="B12">
        <v>86.2</v>
      </c>
      <c r="C12" s="13">
        <v>20</v>
      </c>
    </row>
    <row r="13" spans="1:3" x14ac:dyDescent="0.3">
      <c r="A13" s="13" t="s">
        <v>260</v>
      </c>
      <c r="B13">
        <v>99.6</v>
      </c>
      <c r="C13" s="13">
        <v>24</v>
      </c>
    </row>
    <row r="14" spans="1:3" x14ac:dyDescent="0.3">
      <c r="A14" s="13" t="s">
        <v>249</v>
      </c>
      <c r="B14">
        <v>87</v>
      </c>
      <c r="C14" s="13">
        <v>22</v>
      </c>
    </row>
    <row r="15" spans="1:3" x14ac:dyDescent="0.3">
      <c r="A15" s="13" t="s">
        <v>250</v>
      </c>
      <c r="B15">
        <v>97.5</v>
      </c>
      <c r="C15" s="13">
        <v>27</v>
      </c>
    </row>
    <row r="16" spans="1:3" x14ac:dyDescent="0.3">
      <c r="A16" s="13" t="s">
        <v>251</v>
      </c>
      <c r="B16">
        <v>88.2</v>
      </c>
      <c r="C16" s="13">
        <v>14</v>
      </c>
    </row>
    <row r="17" spans="1:6" x14ac:dyDescent="0.3">
      <c r="A17" s="13" t="s">
        <v>252</v>
      </c>
      <c r="B17">
        <v>102.7</v>
      </c>
      <c r="C17" s="13">
        <v>30</v>
      </c>
    </row>
    <row r="18" spans="1:6" x14ac:dyDescent="0.3">
      <c r="A18" s="13" t="s">
        <v>253</v>
      </c>
      <c r="B18">
        <v>123</v>
      </c>
      <c r="C18" s="13">
        <v>43</v>
      </c>
    </row>
    <row r="19" spans="1:6" x14ac:dyDescent="0.3">
      <c r="A19" s="13" t="s">
        <v>254</v>
      </c>
      <c r="B19">
        <v>146.30000000000001</v>
      </c>
      <c r="C19" s="13">
        <v>49</v>
      </c>
    </row>
    <row r="20" spans="1:6" x14ac:dyDescent="0.3">
      <c r="A20" s="13" t="s">
        <v>255</v>
      </c>
      <c r="B20">
        <v>160</v>
      </c>
      <c r="C20" s="13">
        <v>49</v>
      </c>
    </row>
    <row r="21" spans="1:6" x14ac:dyDescent="0.3">
      <c r="A21" s="13" t="s">
        <v>256</v>
      </c>
      <c r="B21">
        <v>145</v>
      </c>
      <c r="C21" s="13">
        <v>44</v>
      </c>
    </row>
    <row r="22" spans="1:6" x14ac:dyDescent="0.3">
      <c r="A22" s="13" t="s">
        <v>257</v>
      </c>
      <c r="B22">
        <v>131.69999999999999</v>
      </c>
      <c r="C22" s="13">
        <v>39</v>
      </c>
    </row>
    <row r="23" spans="1:6" x14ac:dyDescent="0.3">
      <c r="A23" s="13" t="s">
        <v>258</v>
      </c>
      <c r="B23">
        <v>118</v>
      </c>
      <c r="C23" s="13">
        <v>36</v>
      </c>
    </row>
    <row r="24" spans="1:6" x14ac:dyDescent="0.3">
      <c r="A24" s="13" t="s">
        <v>259</v>
      </c>
      <c r="B24">
        <v>91.2</v>
      </c>
      <c r="C24" s="13">
        <v>20</v>
      </c>
    </row>
    <row r="25" spans="1:6" x14ac:dyDescent="0.3">
      <c r="A25" s="13" t="s">
        <v>260</v>
      </c>
      <c r="B25">
        <v>104.6</v>
      </c>
      <c r="C25" s="13">
        <v>32</v>
      </c>
    </row>
    <row r="26" spans="1:6" x14ac:dyDescent="0.3">
      <c r="A26" s="19" t="s">
        <v>249</v>
      </c>
      <c r="B26" s="17">
        <v>109</v>
      </c>
      <c r="C26" s="17">
        <f>(0.4416*109)-18.029</f>
        <v>30.105399999999999</v>
      </c>
      <c r="D26" s="27" t="str">
        <f ca="1">_xlfn.FORMULATEXT(C26)</f>
        <v>=(0.4416*109)-18.029</v>
      </c>
      <c r="E26" s="27"/>
      <c r="F26" s="27"/>
    </row>
  </sheetData>
  <mergeCells count="1">
    <mergeCell ref="D26:F2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969A-B65B-4953-A48F-622DEE796BD7}">
  <dimension ref="A1:N26"/>
  <sheetViews>
    <sheetView workbookViewId="0">
      <selection activeCell="G9" sqref="G9"/>
    </sheetView>
  </sheetViews>
  <sheetFormatPr defaultRowHeight="14.4" x14ac:dyDescent="0.3"/>
  <cols>
    <col min="7" max="7" width="13.33203125" bestFit="1" customWidth="1"/>
    <col min="8" max="8" width="12.6640625" bestFit="1" customWidth="1"/>
  </cols>
  <sheetData>
    <row r="1" spans="1:14" ht="28.8" x14ac:dyDescent="0.3">
      <c r="A1" s="11" t="s">
        <v>246</v>
      </c>
      <c r="B1" s="12" t="s">
        <v>247</v>
      </c>
      <c r="C1" s="12" t="s">
        <v>248</v>
      </c>
    </row>
    <row r="2" spans="1:14" x14ac:dyDescent="0.3">
      <c r="A2" s="13" t="s">
        <v>249</v>
      </c>
      <c r="B2">
        <v>82</v>
      </c>
      <c r="C2" s="13">
        <v>15</v>
      </c>
    </row>
    <row r="3" spans="1:14" x14ac:dyDescent="0.3">
      <c r="A3" s="13" t="s">
        <v>250</v>
      </c>
      <c r="B3">
        <v>92.5</v>
      </c>
      <c r="C3" s="13">
        <v>25</v>
      </c>
      <c r="G3" t="s">
        <v>288</v>
      </c>
      <c r="H3" s="20" t="s">
        <v>289</v>
      </c>
    </row>
    <row r="4" spans="1:14" x14ac:dyDescent="0.3">
      <c r="A4" s="13" t="s">
        <v>251</v>
      </c>
      <c r="B4">
        <v>83.2</v>
      </c>
      <c r="C4" s="13">
        <v>17</v>
      </c>
    </row>
    <row r="5" spans="1:14" x14ac:dyDescent="0.3">
      <c r="A5" s="13" t="s">
        <v>252</v>
      </c>
      <c r="B5">
        <v>97.7</v>
      </c>
      <c r="C5" s="13">
        <v>28</v>
      </c>
      <c r="G5" cm="1">
        <f t="array" ref="G5:H5">LINEST(C2:C25,B2:B25)</f>
        <v>0.44157829274528881</v>
      </c>
      <c r="H5" s="21">
        <v>-18.029322207321606</v>
      </c>
      <c r="I5" s="30" t="str">
        <f ca="1">_xlfn.FORMULATEXT(G5)</f>
        <v>=LINEST(C2:C25,B2:B25)</v>
      </c>
      <c r="J5" s="30"/>
      <c r="K5" s="30"/>
      <c r="L5" s="31" t="s">
        <v>290</v>
      </c>
      <c r="M5" s="31"/>
      <c r="N5" s="31"/>
    </row>
    <row r="6" spans="1:14" x14ac:dyDescent="0.3">
      <c r="A6" s="13" t="s">
        <v>253</v>
      </c>
      <c r="B6">
        <v>131.9</v>
      </c>
      <c r="C6" s="13">
        <v>41</v>
      </c>
    </row>
    <row r="7" spans="1:14" x14ac:dyDescent="0.3">
      <c r="A7" s="13" t="s">
        <v>254</v>
      </c>
      <c r="B7">
        <v>141.30000000000001</v>
      </c>
      <c r="C7" s="13">
        <v>47</v>
      </c>
    </row>
    <row r="8" spans="1:14" x14ac:dyDescent="0.3">
      <c r="A8" s="13" t="s">
        <v>255</v>
      </c>
      <c r="B8">
        <v>165.4</v>
      </c>
      <c r="C8" s="13">
        <v>50</v>
      </c>
    </row>
    <row r="9" spans="1:14" x14ac:dyDescent="0.3">
      <c r="A9" s="13" t="s">
        <v>256</v>
      </c>
      <c r="B9">
        <v>140</v>
      </c>
      <c r="C9" s="13">
        <v>46</v>
      </c>
      <c r="G9" t="s">
        <v>291</v>
      </c>
      <c r="H9" s="21" t="s">
        <v>292</v>
      </c>
      <c r="I9">
        <f>INTERCEPT(C2:C25,B2:B25)</f>
        <v>-18.02932220732162</v>
      </c>
      <c r="J9" s="30" t="str">
        <f ca="1">_xlfn.FORMULATEXT(I9)</f>
        <v>=INTERCEPT(C2:C25,B2:B25)</v>
      </c>
      <c r="K9" s="30"/>
      <c r="L9" s="30"/>
    </row>
    <row r="10" spans="1:14" x14ac:dyDescent="0.3">
      <c r="A10" s="13" t="s">
        <v>257</v>
      </c>
      <c r="B10">
        <v>126.7</v>
      </c>
      <c r="C10" s="13">
        <v>37</v>
      </c>
    </row>
    <row r="11" spans="1:14" x14ac:dyDescent="0.3">
      <c r="A11" s="13" t="s">
        <v>258</v>
      </c>
      <c r="B11">
        <v>97.8</v>
      </c>
      <c r="C11" s="13">
        <v>22</v>
      </c>
    </row>
    <row r="12" spans="1:14" x14ac:dyDescent="0.3">
      <c r="A12" s="13" t="s">
        <v>259</v>
      </c>
      <c r="B12">
        <v>86.2</v>
      </c>
      <c r="C12" s="13">
        <v>20</v>
      </c>
      <c r="G12" t="s">
        <v>293</v>
      </c>
      <c r="H12" s="29" t="s">
        <v>294</v>
      </c>
      <c r="I12" s="29"/>
      <c r="J12">
        <f>SLOPE(C2:C25,B2:B25)</f>
        <v>0.44157829274528898</v>
      </c>
      <c r="K12" s="30" t="str">
        <f ca="1">_xlfn.FORMULATEXT(J12)</f>
        <v>=SLOPE(C2:C25,B2:B25)</v>
      </c>
      <c r="L12" s="30"/>
      <c r="M12" s="30"/>
    </row>
    <row r="13" spans="1:14" x14ac:dyDescent="0.3">
      <c r="A13" s="13" t="s">
        <v>260</v>
      </c>
      <c r="B13">
        <v>99.6</v>
      </c>
      <c r="C13" s="13">
        <v>24</v>
      </c>
    </row>
    <row r="14" spans="1:14" x14ac:dyDescent="0.3">
      <c r="A14" s="13" t="s">
        <v>249</v>
      </c>
      <c r="B14">
        <v>87</v>
      </c>
      <c r="C14" s="13">
        <v>22</v>
      </c>
      <c r="H14" s="29" t="s">
        <v>295</v>
      </c>
      <c r="I14" s="29"/>
      <c r="J14">
        <f>CORREL(B2:B25,C2:C25)</f>
        <v>0.96342273250920496</v>
      </c>
      <c r="K14" s="30" t="str">
        <f ca="1">_xlfn.FORMULATEXT(J14)</f>
        <v>=CORREL(B2:B25,C2:C25)</v>
      </c>
      <c r="L14" s="30"/>
      <c r="M14" s="30"/>
    </row>
    <row r="15" spans="1:14" x14ac:dyDescent="0.3">
      <c r="A15" s="13" t="s">
        <v>250</v>
      </c>
      <c r="B15">
        <v>97.5</v>
      </c>
      <c r="C15" s="13">
        <v>27</v>
      </c>
    </row>
    <row r="16" spans="1:14" x14ac:dyDescent="0.3">
      <c r="A16" s="13" t="s">
        <v>251</v>
      </c>
      <c r="B16">
        <v>88.2</v>
      </c>
      <c r="C16" s="13">
        <v>14</v>
      </c>
    </row>
    <row r="17" spans="1:3" x14ac:dyDescent="0.3">
      <c r="A17" s="13" t="s">
        <v>252</v>
      </c>
      <c r="B17">
        <v>102.7</v>
      </c>
      <c r="C17" s="13">
        <v>30</v>
      </c>
    </row>
    <row r="18" spans="1:3" x14ac:dyDescent="0.3">
      <c r="A18" s="13" t="s">
        <v>253</v>
      </c>
      <c r="B18">
        <v>123</v>
      </c>
      <c r="C18" s="13">
        <v>43</v>
      </c>
    </row>
    <row r="19" spans="1:3" x14ac:dyDescent="0.3">
      <c r="A19" s="13" t="s">
        <v>254</v>
      </c>
      <c r="B19">
        <v>146.30000000000001</v>
      </c>
      <c r="C19" s="13">
        <v>49</v>
      </c>
    </row>
    <row r="20" spans="1:3" x14ac:dyDescent="0.3">
      <c r="A20" s="13" t="s">
        <v>255</v>
      </c>
      <c r="B20">
        <v>160</v>
      </c>
      <c r="C20" s="13">
        <v>49</v>
      </c>
    </row>
    <row r="21" spans="1:3" x14ac:dyDescent="0.3">
      <c r="A21" s="13" t="s">
        <v>256</v>
      </c>
      <c r="B21">
        <v>145</v>
      </c>
      <c r="C21" s="13">
        <v>44</v>
      </c>
    </row>
    <row r="22" spans="1:3" x14ac:dyDescent="0.3">
      <c r="A22" s="13" t="s">
        <v>257</v>
      </c>
      <c r="B22">
        <v>131.69999999999999</v>
      </c>
      <c r="C22" s="13">
        <v>39</v>
      </c>
    </row>
    <row r="23" spans="1:3" x14ac:dyDescent="0.3">
      <c r="A23" s="13" t="s">
        <v>258</v>
      </c>
      <c r="B23">
        <v>118</v>
      </c>
      <c r="C23" s="13">
        <v>36</v>
      </c>
    </row>
    <row r="24" spans="1:3" x14ac:dyDescent="0.3">
      <c r="A24" s="13" t="s">
        <v>259</v>
      </c>
      <c r="B24">
        <v>91.2</v>
      </c>
      <c r="C24" s="13">
        <v>20</v>
      </c>
    </row>
    <row r="25" spans="1:3" x14ac:dyDescent="0.3">
      <c r="A25" s="13" t="s">
        <v>260</v>
      </c>
      <c r="B25">
        <v>104.6</v>
      </c>
      <c r="C25" s="13">
        <v>32</v>
      </c>
    </row>
    <row r="26" spans="1:3" x14ac:dyDescent="0.3">
      <c r="A26" s="13"/>
    </row>
  </sheetData>
  <mergeCells count="7">
    <mergeCell ref="H14:I14"/>
    <mergeCell ref="K14:M14"/>
    <mergeCell ref="I5:K5"/>
    <mergeCell ref="L5:N5"/>
    <mergeCell ref="J9:L9"/>
    <mergeCell ref="H12:I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 Statistics</vt:lpstr>
      <vt:lpstr>Box Whisker Plot</vt:lpstr>
      <vt:lpstr>Correlation</vt:lpstr>
      <vt:lpstr>Regression</vt:lpstr>
      <vt:lpstr>Regression Trend Line</vt:lpstr>
      <vt:lpstr>Regression Calculation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2023-02-24T05:42:09Z</dcterms:created>
  <dcterms:modified xsi:type="dcterms:W3CDTF">2023-02-25T04:46:23Z</dcterms:modified>
</cp:coreProperties>
</file>