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ab\Dropbox\PC\Desktop\Data Science 10alytics\"/>
    </mc:Choice>
  </mc:AlternateContent>
  <xr:revisionPtr revIDLastSave="0" documentId="13_ncr:1_{1C8742A5-B61A-4AA1-BDB6-2B27C618F2B2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Naive Approach" sheetId="1" r:id="rId1"/>
    <sheet name="Moving Average" sheetId="2" r:id="rId2"/>
    <sheet name="Exponential Smoothing" sheetId="3" r:id="rId3"/>
    <sheet name="Sheet1" sheetId="7" r:id="rId4"/>
    <sheet name="Sheet2" sheetId="8" r:id="rId5"/>
    <sheet name="Forecast Sheet" sheetId="5" r:id="rId6"/>
    <sheet name="Simple Linear Regression" sheetId="4" r:id="rId7"/>
    <sheet name="Forecst.Linear Function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6" l="1"/>
  <c r="L30" i="6"/>
  <c r="L29" i="6"/>
  <c r="L28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27" i="6"/>
  <c r="F27" i="6" a="1"/>
  <c r="F27" i="6" s="1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27" i="6"/>
  <c r="E5" i="6"/>
  <c r="D5" i="6"/>
  <c r="F5" i="6" s="1" a="1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27" i="6"/>
  <c r="E6" i="6"/>
  <c r="E7" i="6"/>
  <c r="E8" i="6"/>
  <c r="E9" i="6"/>
  <c r="E10" i="6"/>
  <c r="E11" i="6"/>
  <c r="E12" i="6"/>
  <c r="E13" i="6"/>
  <c r="E14" i="6"/>
  <c r="E15" i="6"/>
  <c r="E16" i="6"/>
  <c r="D6" i="6"/>
  <c r="D7" i="6"/>
  <c r="D8" i="6"/>
  <c r="D9" i="6"/>
  <c r="D10" i="6"/>
  <c r="D11" i="6"/>
  <c r="D12" i="6"/>
  <c r="D13" i="6"/>
  <c r="D14" i="6"/>
  <c r="D15" i="6"/>
  <c r="D16" i="6"/>
  <c r="K3" i="6"/>
  <c r="K2" i="6"/>
  <c r="I37" i="4"/>
  <c r="J45" i="4"/>
  <c r="J43" i="4"/>
  <c r="J42" i="4"/>
  <c r="J41" i="4"/>
  <c r="J28" i="4"/>
  <c r="J6" i="4"/>
  <c r="J5" i="4"/>
  <c r="J32" i="4"/>
  <c r="J30" i="4"/>
  <c r="J27" i="4"/>
  <c r="J26" i="4"/>
  <c r="J25" i="4"/>
  <c r="J29" i="4"/>
  <c r="J31" i="4"/>
  <c r="J33" i="4"/>
  <c r="J34" i="4"/>
  <c r="J35" i="4"/>
  <c r="J36" i="4"/>
  <c r="J37" i="4"/>
  <c r="J38" i="4"/>
  <c r="J39" i="4"/>
  <c r="I26" i="4"/>
  <c r="I27" i="4"/>
  <c r="I28" i="4"/>
  <c r="I29" i="4"/>
  <c r="I30" i="4"/>
  <c r="I31" i="4"/>
  <c r="I32" i="4"/>
  <c r="I33" i="4"/>
  <c r="I34" i="4"/>
  <c r="I35" i="4"/>
  <c r="I36" i="4"/>
  <c r="I38" i="4"/>
  <c r="I39" i="4"/>
  <c r="I25" i="4"/>
  <c r="H25" i="4" a="1"/>
  <c r="H25" i="4" s="1"/>
  <c r="H5" i="4" a="1"/>
  <c r="H5" i="4" s="1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5" i="4"/>
  <c r="F5" i="4"/>
  <c r="G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25" i="4"/>
  <c r="E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25" i="4"/>
  <c r="D5" i="4"/>
  <c r="M24" i="4"/>
  <c r="O3" i="4"/>
  <c r="M23" i="4"/>
  <c r="O2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25" i="4"/>
  <c r="Q6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25" i="4"/>
  <c r="P6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6" i="4"/>
  <c r="O25" i="4"/>
  <c r="P7" i="4"/>
  <c r="P8" i="4"/>
  <c r="P9" i="4"/>
  <c r="P10" i="4"/>
  <c r="P11" i="4"/>
  <c r="P12" i="4"/>
  <c r="P13" i="4"/>
  <c r="P14" i="4"/>
  <c r="P15" i="4"/>
  <c r="P16" i="4"/>
  <c r="P17" i="4"/>
  <c r="O7" i="4"/>
  <c r="Q7" i="4" s="1"/>
  <c r="E6" i="4" s="1"/>
  <c r="O8" i="4"/>
  <c r="Q8" i="4" s="1"/>
  <c r="E7" i="4" s="1"/>
  <c r="O9" i="4"/>
  <c r="Q9" i="4" s="1"/>
  <c r="E8" i="4" s="1"/>
  <c r="O10" i="4"/>
  <c r="Q10" i="4" s="1"/>
  <c r="E9" i="4" s="1"/>
  <c r="O11" i="4"/>
  <c r="Q11" i="4" s="1"/>
  <c r="E10" i="4" s="1"/>
  <c r="O12" i="4"/>
  <c r="Q12" i="4" s="1"/>
  <c r="E11" i="4" s="1"/>
  <c r="O13" i="4"/>
  <c r="Q13" i="4" s="1"/>
  <c r="E12" i="4" s="1"/>
  <c r="O14" i="4"/>
  <c r="Q14" i="4" s="1"/>
  <c r="E13" i="4" s="1"/>
  <c r="O15" i="4"/>
  <c r="Q15" i="4" s="1"/>
  <c r="E14" i="4" s="1"/>
  <c r="O16" i="4"/>
  <c r="Q16" i="4" s="1"/>
  <c r="E15" i="4" s="1"/>
  <c r="O17" i="4"/>
  <c r="Q17" i="4" s="1"/>
  <c r="E16" i="4" s="1"/>
  <c r="D26" i="3"/>
  <c r="C27" i="3"/>
  <c r="C28" i="3"/>
  <c r="C29" i="3" s="1"/>
  <c r="C26" i="3"/>
  <c r="G11" i="3"/>
  <c r="D27" i="3"/>
  <c r="C7" i="3"/>
  <c r="C8" i="3"/>
  <c r="C9" i="3"/>
  <c r="C10" i="3"/>
  <c r="C11" i="3" s="1"/>
  <c r="C12" i="3" s="1"/>
  <c r="C13" i="3" s="1"/>
  <c r="C14" i="3" s="1"/>
  <c r="C15" i="3" s="1"/>
  <c r="C16" i="3" s="1"/>
  <c r="C6" i="3"/>
  <c r="D7" i="3"/>
  <c r="D6" i="3"/>
  <c r="C18" i="8"/>
  <c r="C22" i="8"/>
  <c r="C26" i="8"/>
  <c r="C23" i="8"/>
  <c r="C19" i="8"/>
  <c r="C20" i="8"/>
  <c r="C24" i="8"/>
  <c r="C17" i="8"/>
  <c r="C21" i="8"/>
  <c r="C25" i="8"/>
  <c r="C14" i="7"/>
  <c r="C15" i="7"/>
  <c r="C16" i="7"/>
  <c r="F5" i="6" l="1"/>
  <c r="H7" i="6"/>
  <c r="H11" i="6"/>
  <c r="H15" i="6"/>
  <c r="G7" i="6"/>
  <c r="G11" i="6"/>
  <c r="G15" i="6"/>
  <c r="H9" i="6"/>
  <c r="H13" i="6"/>
  <c r="G9" i="6"/>
  <c r="G13" i="6"/>
  <c r="H6" i="6"/>
  <c r="H10" i="6"/>
  <c r="H14" i="6"/>
  <c r="G6" i="6"/>
  <c r="G10" i="6"/>
  <c r="G14" i="6"/>
  <c r="H8" i="6"/>
  <c r="H12" i="6"/>
  <c r="H16" i="6"/>
  <c r="G8" i="6"/>
  <c r="G12" i="6"/>
  <c r="G16" i="6"/>
  <c r="D8" i="4"/>
  <c r="F8" i="4" s="1"/>
  <c r="G8" i="4" s="1"/>
  <c r="D14" i="4"/>
  <c r="D10" i="4"/>
  <c r="D6" i="4"/>
  <c r="D13" i="4"/>
  <c r="D9" i="4"/>
  <c r="D15" i="4"/>
  <c r="D11" i="4"/>
  <c r="D7" i="4"/>
  <c r="D16" i="4"/>
  <c r="D12" i="4"/>
  <c r="C30" i="3"/>
  <c r="C31" i="3" s="1"/>
  <c r="C32" i="3" s="1"/>
  <c r="C33" i="3" s="1"/>
  <c r="C34" i="3" s="1"/>
  <c r="C35" i="3" s="1"/>
  <c r="C36" i="3" s="1"/>
  <c r="C37" i="3" s="1"/>
  <c r="C38" i="3" s="1"/>
  <c r="C39" i="3" s="1"/>
  <c r="D29" i="3"/>
  <c r="D28" i="3"/>
  <c r="D30" i="3"/>
  <c r="D8" i="3"/>
  <c r="D21" i="8"/>
  <c r="D24" i="8"/>
  <c r="E19" i="8"/>
  <c r="E26" i="8"/>
  <c r="E18" i="8"/>
  <c r="E21" i="8"/>
  <c r="E24" i="8"/>
  <c r="D19" i="8"/>
  <c r="D26" i="8"/>
  <c r="D18" i="8"/>
  <c r="D25" i="8"/>
  <c r="D17" i="8"/>
  <c r="D20" i="8"/>
  <c r="E23" i="8"/>
  <c r="E22" i="8"/>
  <c r="E25" i="8"/>
  <c r="E17" i="8"/>
  <c r="E20" i="8"/>
  <c r="D23" i="8"/>
  <c r="D22" i="8"/>
  <c r="E16" i="7"/>
  <c r="D14" i="7"/>
  <c r="E14" i="7"/>
  <c r="E15" i="7"/>
  <c r="D15" i="7"/>
  <c r="D16" i="7"/>
  <c r="K6" i="6" l="1"/>
  <c r="H5" i="6"/>
  <c r="K8" i="6" s="1"/>
  <c r="K12" i="6" s="1"/>
  <c r="G5" i="6"/>
  <c r="K7" i="6" s="1"/>
  <c r="F15" i="4"/>
  <c r="G15" i="4" s="1"/>
  <c r="F16" i="4"/>
  <c r="G16" i="4" s="1"/>
  <c r="F9" i="4"/>
  <c r="G9" i="4" s="1"/>
  <c r="F7" i="4"/>
  <c r="G7" i="4" s="1"/>
  <c r="F13" i="4"/>
  <c r="G13" i="4" s="1"/>
  <c r="F14" i="4"/>
  <c r="G14" i="4" s="1"/>
  <c r="F12" i="4"/>
  <c r="G12" i="4" s="1"/>
  <c r="F6" i="4"/>
  <c r="G6" i="4" s="1"/>
  <c r="F10" i="4"/>
  <c r="G10" i="4" s="1"/>
  <c r="F11" i="4"/>
  <c r="G11" i="4" s="1"/>
  <c r="D31" i="3"/>
  <c r="D32" i="3"/>
  <c r="D9" i="3"/>
  <c r="D33" i="3" l="1"/>
  <c r="D10" i="3"/>
  <c r="K34" i="2"/>
  <c r="K31" i="2"/>
  <c r="K30" i="2"/>
  <c r="K29" i="2"/>
  <c r="G8" i="2"/>
  <c r="G29" i="2"/>
  <c r="G30" i="2"/>
  <c r="G31" i="2"/>
  <c r="G32" i="2"/>
  <c r="G33" i="2"/>
  <c r="G34" i="2"/>
  <c r="G35" i="2"/>
  <c r="G36" i="2"/>
  <c r="G37" i="2"/>
  <c r="G38" i="2"/>
  <c r="G39" i="2"/>
  <c r="G28" i="2"/>
  <c r="F29" i="2"/>
  <c r="F30" i="2"/>
  <c r="F31" i="2"/>
  <c r="F32" i="2"/>
  <c r="F33" i="2"/>
  <c r="F34" i="2"/>
  <c r="F35" i="2"/>
  <c r="F36" i="2"/>
  <c r="F37" i="2"/>
  <c r="F38" i="2"/>
  <c r="F39" i="2"/>
  <c r="F28" i="2"/>
  <c r="E28" i="2" a="1"/>
  <c r="E28" i="2" s="1"/>
  <c r="D29" i="2"/>
  <c r="D30" i="2"/>
  <c r="D31" i="2"/>
  <c r="D32" i="2"/>
  <c r="D33" i="2"/>
  <c r="D34" i="2"/>
  <c r="D35" i="2"/>
  <c r="D36" i="2"/>
  <c r="D37" i="2"/>
  <c r="D38" i="2"/>
  <c r="D39" i="2"/>
  <c r="D28" i="2"/>
  <c r="C29" i="2"/>
  <c r="C30" i="2"/>
  <c r="C31" i="2"/>
  <c r="C32" i="2"/>
  <c r="C33" i="2"/>
  <c r="C34" i="2"/>
  <c r="C35" i="2"/>
  <c r="C36" i="2"/>
  <c r="C37" i="2"/>
  <c r="C38" i="2"/>
  <c r="C39" i="2"/>
  <c r="C28" i="2"/>
  <c r="C8" i="2"/>
  <c r="D9" i="2"/>
  <c r="D10" i="2"/>
  <c r="D11" i="2"/>
  <c r="D12" i="2"/>
  <c r="D13" i="2"/>
  <c r="D14" i="2"/>
  <c r="D15" i="2"/>
  <c r="D16" i="2"/>
  <c r="D8" i="2"/>
  <c r="E8" i="2" s="1" a="1"/>
  <c r="C9" i="2"/>
  <c r="C10" i="2"/>
  <c r="C11" i="2"/>
  <c r="C12" i="2"/>
  <c r="C13" i="2"/>
  <c r="C14" i="2"/>
  <c r="C15" i="2"/>
  <c r="C16" i="2"/>
  <c r="J32" i="1"/>
  <c r="J29" i="1"/>
  <c r="J28" i="1"/>
  <c r="J27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5" i="1"/>
  <c r="G6" i="1"/>
  <c r="E26" i="1"/>
  <c r="E27" i="1"/>
  <c r="E28" i="1"/>
  <c r="E29" i="1"/>
  <c r="E30" i="1"/>
  <c r="F30" i="1" s="1"/>
  <c r="E31" i="1"/>
  <c r="E32" i="1"/>
  <c r="E33" i="1"/>
  <c r="E34" i="1"/>
  <c r="E35" i="1"/>
  <c r="E36" i="1"/>
  <c r="E37" i="1"/>
  <c r="E38" i="1"/>
  <c r="E25" i="1"/>
  <c r="E6" i="1"/>
  <c r="K9" i="1" s="1"/>
  <c r="K12" i="1" s="1"/>
  <c r="F26" i="1"/>
  <c r="F27" i="1"/>
  <c r="F28" i="1"/>
  <c r="F29" i="1"/>
  <c r="F31" i="1"/>
  <c r="F32" i="1"/>
  <c r="F33" i="1"/>
  <c r="F34" i="1"/>
  <c r="F35" i="1"/>
  <c r="F36" i="1"/>
  <c r="F37" i="1"/>
  <c r="F38" i="1"/>
  <c r="F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5" i="1"/>
  <c r="D6" i="1"/>
  <c r="C27" i="1"/>
  <c r="C28" i="1"/>
  <c r="C29" i="1"/>
  <c r="C30" i="1"/>
  <c r="C31" i="1"/>
  <c r="C32" i="1"/>
  <c r="C33" i="1"/>
  <c r="C34" i="1"/>
  <c r="C35" i="1"/>
  <c r="C36" i="1"/>
  <c r="C37" i="1"/>
  <c r="C38" i="1"/>
  <c r="C26" i="1"/>
  <c r="C25" i="1"/>
  <c r="K7" i="1"/>
  <c r="G7" i="1"/>
  <c r="G8" i="1"/>
  <c r="G9" i="1"/>
  <c r="G10" i="1"/>
  <c r="G11" i="1"/>
  <c r="G12" i="1"/>
  <c r="G13" i="1"/>
  <c r="G14" i="1"/>
  <c r="G15" i="1"/>
  <c r="G16" i="1"/>
  <c r="F7" i="1"/>
  <c r="F8" i="1"/>
  <c r="F9" i="1"/>
  <c r="F10" i="1"/>
  <c r="F11" i="1"/>
  <c r="F12" i="1"/>
  <c r="F13" i="1"/>
  <c r="F14" i="1"/>
  <c r="F15" i="1"/>
  <c r="F16" i="1"/>
  <c r="F6" i="1"/>
  <c r="K8" i="1" s="1"/>
  <c r="E7" i="1"/>
  <c r="E8" i="1"/>
  <c r="E9" i="1"/>
  <c r="E10" i="1"/>
  <c r="E11" i="1"/>
  <c r="E12" i="1"/>
  <c r="E13" i="1"/>
  <c r="E14" i="1"/>
  <c r="E15" i="1"/>
  <c r="E16" i="1"/>
  <c r="D7" i="1"/>
  <c r="D8" i="1"/>
  <c r="D9" i="1"/>
  <c r="D10" i="1"/>
  <c r="D11" i="1"/>
  <c r="D12" i="1"/>
  <c r="D13" i="1"/>
  <c r="D14" i="1"/>
  <c r="D15" i="1"/>
  <c r="D16" i="1"/>
  <c r="C8" i="1"/>
  <c r="C9" i="1"/>
  <c r="C10" i="1"/>
  <c r="C11" i="1"/>
  <c r="C12" i="1"/>
  <c r="C13" i="1"/>
  <c r="C14" i="1"/>
  <c r="C15" i="1"/>
  <c r="C16" i="1"/>
  <c r="C7" i="1"/>
  <c r="C6" i="1"/>
  <c r="I12" i="4" l="1"/>
  <c r="J7" i="4"/>
  <c r="I9" i="4"/>
  <c r="I14" i="4"/>
  <c r="J14" i="4"/>
  <c r="I13" i="4"/>
  <c r="J16" i="4"/>
  <c r="J8" i="4"/>
  <c r="I8" i="4"/>
  <c r="J12" i="4"/>
  <c r="J13" i="4"/>
  <c r="I15" i="4"/>
  <c r="I10" i="4"/>
  <c r="I11" i="4"/>
  <c r="J15" i="4"/>
  <c r="J10" i="4"/>
  <c r="J9" i="4"/>
  <c r="I6" i="4"/>
  <c r="I7" i="4"/>
  <c r="I16" i="4"/>
  <c r="J11" i="4"/>
  <c r="I5" i="4"/>
  <c r="I18" i="4"/>
  <c r="D34" i="3"/>
  <c r="D11" i="3"/>
  <c r="E8" i="2"/>
  <c r="G9" i="2"/>
  <c r="G13" i="2"/>
  <c r="F12" i="2"/>
  <c r="F16" i="2"/>
  <c r="G10" i="2"/>
  <c r="G14" i="2"/>
  <c r="F9" i="2"/>
  <c r="F13" i="2"/>
  <c r="G11" i="2"/>
  <c r="G15" i="2"/>
  <c r="F10" i="2"/>
  <c r="F14" i="2"/>
  <c r="G12" i="2"/>
  <c r="G16" i="2"/>
  <c r="F11" i="2"/>
  <c r="F15" i="2"/>
  <c r="I20" i="4" l="1"/>
  <c r="K19" i="4" s="1"/>
  <c r="I19" i="4"/>
  <c r="D35" i="3"/>
  <c r="D12" i="3"/>
  <c r="M11" i="2"/>
  <c r="M13" i="2" s="1"/>
  <c r="F8" i="2"/>
  <c r="M10" i="2" s="1"/>
  <c r="M9" i="2"/>
  <c r="D36" i="3" l="1"/>
  <c r="D13" i="3"/>
  <c r="D37" i="3" l="1"/>
  <c r="D14" i="3"/>
  <c r="D39" i="3" l="1"/>
  <c r="D38" i="3"/>
  <c r="D16" i="3"/>
  <c r="D15" i="3"/>
  <c r="E26" i="3" l="1" a="1"/>
  <c r="G39" i="3" s="1"/>
  <c r="E6" i="3" a="1"/>
  <c r="G7" i="3" s="1"/>
  <c r="E26" i="3" l="1"/>
  <c r="F34" i="3"/>
  <c r="G33" i="3"/>
  <c r="F31" i="3"/>
  <c r="F33" i="3"/>
  <c r="G34" i="3"/>
  <c r="F28" i="3"/>
  <c r="G38" i="3"/>
  <c r="G30" i="3"/>
  <c r="G28" i="3"/>
  <c r="F30" i="3"/>
  <c r="F27" i="3"/>
  <c r="F29" i="3"/>
  <c r="G36" i="3"/>
  <c r="F35" i="3"/>
  <c r="G32" i="3"/>
  <c r="F38" i="3"/>
  <c r="F36" i="3"/>
  <c r="G37" i="3"/>
  <c r="G31" i="3"/>
  <c r="G29" i="3"/>
  <c r="F37" i="3"/>
  <c r="G27" i="3"/>
  <c r="F32" i="3"/>
  <c r="G35" i="3"/>
  <c r="F39" i="3"/>
  <c r="M26" i="3"/>
  <c r="G26" i="3"/>
  <c r="F26" i="3"/>
  <c r="F8" i="3"/>
  <c r="F14" i="3"/>
  <c r="F7" i="3"/>
  <c r="F15" i="3"/>
  <c r="G14" i="3"/>
  <c r="F10" i="3"/>
  <c r="E6" i="3"/>
  <c r="F6" i="3" s="1"/>
  <c r="F9" i="3"/>
  <c r="G12" i="3"/>
  <c r="G16" i="3"/>
  <c r="F13" i="3"/>
  <c r="G8" i="3"/>
  <c r="F16" i="3"/>
  <c r="F11" i="3"/>
  <c r="F12" i="3"/>
  <c r="G10" i="3"/>
  <c r="G15" i="3"/>
  <c r="G13" i="3"/>
  <c r="G9" i="3"/>
  <c r="O6" i="3"/>
  <c r="M27" i="3" l="1"/>
  <c r="M28" i="3"/>
  <c r="M32" i="3" s="1"/>
  <c r="O7" i="3"/>
  <c r="G6" i="3"/>
  <c r="O8" i="3" s="1"/>
  <c r="N1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<sst xmlns="http://schemas.openxmlformats.org/spreadsheetml/2006/main" count="376" uniqueCount="84">
  <si>
    <t>Using Naïve Approach to Forecasting</t>
  </si>
  <si>
    <t>Class work:- Monthly Sales</t>
  </si>
  <si>
    <t>Month</t>
  </si>
  <si>
    <t>2021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</si>
  <si>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</si>
  <si>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</si>
  <si>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</si>
  <si>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</si>
  <si>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</si>
  <si>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</si>
  <si>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</si>
  <si>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</si>
  <si>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</si>
  <si>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</si>
  <si>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</si>
  <si>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</si>
  <si>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Class work:-Weekly new Customer engagement</t>
  </si>
  <si>
    <t>Week</t>
  </si>
  <si>
    <t>Customer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</si>
  <si>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</si>
  <si>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</si>
  <si>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</si>
  <si>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</si>
  <si>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</si>
  <si>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</si>
  <si>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</si>
  <si>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</si>
  <si>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</si>
  <si>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</si>
  <si>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</si>
  <si>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</si>
  <si>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</si>
  <si>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</si>
  <si>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</si>
  <si>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</si>
  <si>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Using Moving Average Approach to Forecasting</t>
  </si>
  <si>
    <t>Using Exponential Smoothing Approach to Forecasting</t>
  </si>
  <si>
    <t>Sales</t>
  </si>
  <si>
    <t>Using Simple Linear Regression Approach to Forecasting</t>
  </si>
  <si>
    <t>Using Forecast Sheet Approach to Forecasting</t>
  </si>
  <si>
    <t>Using Forecst.Linear Approach to Forecasting</t>
  </si>
  <si>
    <t>Forecast</t>
  </si>
  <si>
    <t>Error/Deviation</t>
  </si>
  <si>
    <t>Absolute error</t>
  </si>
  <si>
    <t>Absolute squared error</t>
  </si>
  <si>
    <t>Absolute percentage error</t>
  </si>
  <si>
    <t>Evaluate</t>
  </si>
  <si>
    <t>MAD</t>
  </si>
  <si>
    <t>Mse</t>
  </si>
  <si>
    <t>MAPE</t>
  </si>
  <si>
    <t>Mean absolute error</t>
  </si>
  <si>
    <t>Mean squared error</t>
  </si>
  <si>
    <t>Mean absolute percentage error.</t>
  </si>
  <si>
    <t>Accuracy</t>
  </si>
  <si>
    <t>Error</t>
  </si>
  <si>
    <t>Absolute perventage error</t>
  </si>
  <si>
    <t>Forecasted sales</t>
  </si>
  <si>
    <t>Squared error</t>
  </si>
  <si>
    <t>Absolute % eror</t>
  </si>
  <si>
    <t>Mad</t>
  </si>
  <si>
    <t>MSE</t>
  </si>
  <si>
    <t xml:space="preserve">Accuracy </t>
  </si>
  <si>
    <t>Y=a+bx</t>
  </si>
  <si>
    <t>y=dependent</t>
  </si>
  <si>
    <t>x independent</t>
  </si>
  <si>
    <t>a intercept</t>
  </si>
  <si>
    <t>b slope</t>
  </si>
  <si>
    <t>Period</t>
  </si>
  <si>
    <t>intercept</t>
  </si>
  <si>
    <t>Slope</t>
  </si>
  <si>
    <t>Sesonality index</t>
  </si>
  <si>
    <t>Overall year  average</t>
  </si>
  <si>
    <t>Seasonality index</t>
  </si>
  <si>
    <t xml:space="preserve"> Seasonality</t>
  </si>
  <si>
    <t>Linear Trend *Seasonality</t>
  </si>
  <si>
    <t>Weeks</t>
  </si>
  <si>
    <t>Forecasted customer</t>
  </si>
  <si>
    <t>Forecast(Sales)</t>
  </si>
  <si>
    <t>Lower Confidence Bound(Sales)</t>
  </si>
  <si>
    <t>Upper Confidence Bound(Sales)</t>
  </si>
  <si>
    <t>Forecast(Customer)</t>
  </si>
  <si>
    <t>Lower Confidence Bound(Customer)</t>
  </si>
  <si>
    <t>Upper Confidence Bound(Customer)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</si>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</sst>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_-;\-* #,##0_-;_-* &quot;-&quot;??_-;_-@"/>
    <numFmt numFmtId="165" formatCode="_-* #,##0.00_-;\-* #,##0.00_-;_-* &quot;-&quot;??_-;_-@"/>
    <numFmt numFmtId="168" formatCode="_-* #,##0_-;\-* #,##0_-;_-* &quot;-&quot;??_-;_-@_-"/>
    <numFmt numFmtId="183" formatCode="0.00000"/>
    <numFmt numFmtId="184" formatCode="0.0000"/>
    <numFmt numFmtId="185" formatCode="0.000"/>
    <numFmt numFmtId="188" formatCode="0.0000000"/>
    <numFmt numFmtId="194" formatCode="_-* #,##0.0_-;\-* #,##0.0_-;_-* &quot;-&quot;?_-;_-@_-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33C0B"/>
        <bgColor rgb="FF833C0B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164" fontId="4" fillId="0" borderId="2" xfId="0" applyNumberFormat="1" applyFont="1" applyBorder="1"/>
    <xf numFmtId="164" fontId="4" fillId="0" borderId="0" xfId="0" applyNumberFormat="1" applyFont="1"/>
    <xf numFmtId="9" fontId="4" fillId="0" borderId="0" xfId="0" applyNumberFormat="1" applyFont="1"/>
    <xf numFmtId="0" fontId="3" fillId="0" borderId="0" xfId="0" applyFont="1"/>
    <xf numFmtId="164" fontId="3" fillId="0" borderId="0" xfId="0" applyNumberFormat="1" applyFont="1"/>
    <xf numFmtId="9" fontId="3" fillId="0" borderId="0" xfId="0" applyNumberFormat="1" applyFont="1"/>
    <xf numFmtId="0" fontId="5" fillId="0" borderId="0" xfId="0" applyFont="1"/>
    <xf numFmtId="165" fontId="4" fillId="0" borderId="0" xfId="0" applyNumberFormat="1" applyFont="1"/>
    <xf numFmtId="0" fontId="1" fillId="0" borderId="0" xfId="0" applyFont="1"/>
    <xf numFmtId="0" fontId="4" fillId="0" borderId="0" xfId="0" applyNumberFormat="1" applyFont="1"/>
    <xf numFmtId="0" fontId="1" fillId="0" borderId="1" xfId="0" applyFont="1" applyFill="1" applyBorder="1"/>
    <xf numFmtId="43" fontId="4" fillId="0" borderId="0" xfId="1" applyFont="1"/>
    <xf numFmtId="168" fontId="4" fillId="0" borderId="0" xfId="1" applyNumberFormat="1" applyFont="1"/>
    <xf numFmtId="168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9" fontId="0" fillId="0" borderId="0" xfId="2" applyFon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2" fontId="0" fillId="0" borderId="0" xfId="0" applyNumberFormat="1"/>
    <xf numFmtId="0" fontId="0" fillId="0" borderId="3" xfId="0" applyBorder="1"/>
    <xf numFmtId="9" fontId="4" fillId="0" borderId="0" xfId="2" applyFont="1"/>
    <xf numFmtId="9" fontId="4" fillId="0" borderId="0" xfId="2" applyNumberFormat="1" applyFont="1"/>
    <xf numFmtId="0" fontId="1" fillId="0" borderId="3" xfId="0" applyFont="1" applyBorder="1"/>
    <xf numFmtId="164" fontId="0" fillId="0" borderId="3" xfId="0" applyNumberFormat="1" applyBorder="1"/>
    <xf numFmtId="9" fontId="0" fillId="0" borderId="3" xfId="0" applyNumberFormat="1" applyBorder="1"/>
    <xf numFmtId="188" fontId="0" fillId="0" borderId="0" xfId="0" applyNumberFormat="1"/>
    <xf numFmtId="0" fontId="7" fillId="0" borderId="1" xfId="0" applyFont="1" applyBorder="1"/>
    <xf numFmtId="164" fontId="0" fillId="0" borderId="0" xfId="0" applyNumberFormat="1"/>
    <xf numFmtId="19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3" xfId="0" applyNumberFormat="1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9" fontId="4" fillId="5" borderId="3" xfId="0" applyNumberFormat="1" applyFont="1" applyFill="1" applyBorder="1"/>
    <xf numFmtId="0" fontId="1" fillId="5" borderId="3" xfId="0" applyFont="1" applyFill="1" applyBorder="1"/>
    <xf numFmtId="0" fontId="4" fillId="0" borderId="3" xfId="0" applyFont="1" applyBorder="1"/>
    <xf numFmtId="164" fontId="1" fillId="0" borderId="3" xfId="0" applyNumberFormat="1" applyFont="1" applyBorder="1"/>
    <xf numFmtId="0" fontId="1" fillId="6" borderId="0" xfId="0" applyFont="1" applyFill="1"/>
    <xf numFmtId="168" fontId="0" fillId="6" borderId="0" xfId="1" applyNumberFormat="1" applyFont="1" applyFill="1"/>
    <xf numFmtId="0" fontId="8" fillId="0" borderId="0" xfId="0" applyFont="1"/>
    <xf numFmtId="0" fontId="9" fillId="0" borderId="1" xfId="0" applyFont="1" applyFill="1" applyBorder="1"/>
    <xf numFmtId="1" fontId="0" fillId="0" borderId="0" xfId="0" applyNumberFormat="1"/>
    <xf numFmtId="168" fontId="3" fillId="0" borderId="3" xfId="0" applyNumberFormat="1" applyFont="1" applyBorder="1"/>
    <xf numFmtId="9" fontId="3" fillId="0" borderId="3" xfId="0" applyNumberFormat="1" applyFont="1" applyBorder="1"/>
    <xf numFmtId="0" fontId="4" fillId="4" borderId="3" xfId="0" applyFont="1" applyFill="1" applyBorder="1"/>
    <xf numFmtId="0" fontId="7" fillId="0" borderId="3" xfId="0" applyFont="1" applyBorder="1"/>
    <xf numFmtId="43" fontId="0" fillId="0" borderId="3" xfId="1" applyFont="1" applyBorder="1"/>
    <xf numFmtId="9" fontId="0" fillId="0" borderId="3" xfId="2" applyFont="1" applyBorder="1"/>
  </cellXfs>
  <cellStyles count="3">
    <cellStyle name="Comma" xfId="1" builtinId="3"/>
    <cellStyle name="Normal" xfId="0" builtinId="0"/>
    <cellStyle name="Percent" xfId="2" builtinId="5"/>
  </cellStyles>
  <dxfs count="5">
    <dxf>
      <numFmt numFmtId="2" formatCode="0.00"/>
    </dxf>
    <dxf>
      <numFmt numFmtId="2" formatCode="0.00"/>
    </dxf>
    <dxf>
      <numFmt numFmtId="164" formatCode="_-* #,##0_-;\-* #,##0_-;_-* &quot;-&quot;??_-;_-@"/>
    </dxf>
    <dxf>
      <numFmt numFmtId="164" formatCode="_-* #,##0_-;\-* #,##0_-;_-* &quot;-&quot;??_-;_-@"/>
    </dxf>
    <dxf>
      <numFmt numFmtId="164" formatCode="_-* #,##0_-;\-* #,##0_-;_-* &quot;-&quot;??_-;_-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Average'!$B$4</c:f>
              <c:strCache>
                <c:ptCount val="1"/>
                <c:pt idx="0">
                  <c:v>2021 Sales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'Moving Average'!$A$5:$A$16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'Moving Average'!$B$5:$B$16</c:f>
              <c:numCache>
                <c:formatCode>_-* #,##0_-;\-* #,##0_-;_-* "-"??_-;_-@</c:formatCode>
                <c:ptCount val="12"/>
                <c:pt idx="0">
                  <c:v>34000</c:v>
                </c:pt>
                <c:pt idx="1">
                  <c:v>37000</c:v>
                </c:pt>
                <c:pt idx="2">
                  <c:v>44000</c:v>
                </c:pt>
                <c:pt idx="3">
                  <c:v>47000</c:v>
                </c:pt>
                <c:pt idx="4">
                  <c:v>48000</c:v>
                </c:pt>
                <c:pt idx="5">
                  <c:v>48000</c:v>
                </c:pt>
                <c:pt idx="6">
                  <c:v>46000</c:v>
                </c:pt>
                <c:pt idx="7">
                  <c:v>43000</c:v>
                </c:pt>
                <c:pt idx="8">
                  <c:v>32000</c:v>
                </c:pt>
                <c:pt idx="9">
                  <c:v>27000</c:v>
                </c:pt>
                <c:pt idx="10">
                  <c:v>26000</c:v>
                </c:pt>
                <c:pt idx="11">
                  <c:v>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E-4565-BD1A-2E0C13B9AF1B}"/>
            </c:ext>
          </c:extLst>
        </c:ser>
        <c:ser>
          <c:idx val="1"/>
          <c:order val="1"/>
          <c:tx>
            <c:strRef>
              <c:f>'Moving Average'!$C$4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'Moving Average'!$A$5:$A$16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'Moving Average'!$C$5:$C$16</c:f>
              <c:numCache>
                <c:formatCode>General</c:formatCode>
                <c:ptCount val="12"/>
                <c:pt idx="3" formatCode="_-* #,##0_-;\-* #,##0_-;_-* &quot;-&quot;??_-;_-@">
                  <c:v>38333.333333333336</c:v>
                </c:pt>
                <c:pt idx="4" formatCode="_-* #,##0_-;\-* #,##0_-;_-* &quot;-&quot;??_-;_-@">
                  <c:v>42666.666666666664</c:v>
                </c:pt>
                <c:pt idx="5" formatCode="_-* #,##0_-;\-* #,##0_-;_-* &quot;-&quot;??_-;_-@">
                  <c:v>46333.333333333336</c:v>
                </c:pt>
                <c:pt idx="6" formatCode="_-* #,##0_-;\-* #,##0_-;_-* &quot;-&quot;??_-;_-@">
                  <c:v>47666.666666666664</c:v>
                </c:pt>
                <c:pt idx="7" formatCode="_-* #,##0_-;\-* #,##0_-;_-* &quot;-&quot;??_-;_-@">
                  <c:v>47333.333333333336</c:v>
                </c:pt>
                <c:pt idx="8" formatCode="_-* #,##0_-;\-* #,##0_-;_-* &quot;-&quot;??_-;_-@">
                  <c:v>45666.666666666664</c:v>
                </c:pt>
                <c:pt idx="9" formatCode="_-* #,##0_-;\-* #,##0_-;_-* &quot;-&quot;??_-;_-@">
                  <c:v>40333.333333333336</c:v>
                </c:pt>
                <c:pt idx="10" formatCode="_-* #,##0_-;\-* #,##0_-;_-* &quot;-&quot;??_-;_-@">
                  <c:v>34000</c:v>
                </c:pt>
                <c:pt idx="11" formatCode="_-* #,##0_-;\-* #,##0_-;_-* &quot;-&quot;??_-;_-@">
                  <c:v>28333.333333333332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AE-4565-BD1A-2E0C13B9A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309008"/>
        <c:axId val="1260312368"/>
      </c:lineChart>
      <c:catAx>
        <c:axId val="126030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312368"/>
        <c:crosses val="autoZero"/>
        <c:auto val="1"/>
        <c:lblAlgn val="ctr"/>
        <c:lblOffset val="100"/>
        <c:noMultiLvlLbl val="0"/>
      </c:catAx>
      <c:valAx>
        <c:axId val="1260312368"/>
        <c:scaling>
          <c:orientation val="minMax"/>
        </c:scaling>
        <c:delete val="0"/>
        <c:axPos val="l"/>
        <c:numFmt formatCode="_-* #,##0_-;\-* #,##0_-;_-* &quot;-&quot;??_-;_-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30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'Exponential Smoothing'!$B$5:$B$16</c:f>
              <c:numCache>
                <c:formatCode>_-* #,##0_-;\-* #,##0_-;_-* "-"??_-;_-@</c:formatCode>
                <c:ptCount val="12"/>
                <c:pt idx="0">
                  <c:v>34000</c:v>
                </c:pt>
                <c:pt idx="1">
                  <c:v>37000</c:v>
                </c:pt>
                <c:pt idx="2">
                  <c:v>44000</c:v>
                </c:pt>
                <c:pt idx="3">
                  <c:v>47000</c:v>
                </c:pt>
                <c:pt idx="4">
                  <c:v>48000</c:v>
                </c:pt>
                <c:pt idx="5">
                  <c:v>48000</c:v>
                </c:pt>
                <c:pt idx="6">
                  <c:v>46000</c:v>
                </c:pt>
                <c:pt idx="7">
                  <c:v>43000</c:v>
                </c:pt>
                <c:pt idx="8">
                  <c:v>32000</c:v>
                </c:pt>
                <c:pt idx="9">
                  <c:v>27000</c:v>
                </c:pt>
                <c:pt idx="10">
                  <c:v>26000</c:v>
                </c:pt>
                <c:pt idx="11">
                  <c:v>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0-4C7D-993F-AAD3FE2BDD0E}"/>
            </c:ext>
          </c:extLst>
        </c:ser>
        <c:ser>
          <c:idx val="1"/>
          <c:order val="1"/>
          <c:tx>
            <c:v>Forecast</c:v>
          </c:tx>
          <c:val>
            <c:numRef>
              <c:f>'Exponential Smoothing'!$C$5:$C$16</c:f>
              <c:numCache>
                <c:formatCode>_-* #,##0_-;\-* #,##0_-;_-* "-"??_-;_-@</c:formatCode>
                <c:ptCount val="12"/>
                <c:pt idx="0" formatCode="General">
                  <c:v>#N/A</c:v>
                </c:pt>
                <c:pt idx="1">
                  <c:v>34000</c:v>
                </c:pt>
                <c:pt idx="2" formatCode="_-* #,##0.0_-;\-* #,##0.0_-;_-* &quot;-&quot;?_-;_-@_-">
                  <c:v>36700</c:v>
                </c:pt>
                <c:pt idx="3" formatCode="General">
                  <c:v>43270</c:v>
                </c:pt>
                <c:pt idx="4" formatCode="General">
                  <c:v>46627</c:v>
                </c:pt>
                <c:pt idx="5" formatCode="General">
                  <c:v>47862.7</c:v>
                </c:pt>
                <c:pt idx="6" formatCode="General">
                  <c:v>47986.27</c:v>
                </c:pt>
                <c:pt idx="7" formatCode="General">
                  <c:v>46198.627</c:v>
                </c:pt>
                <c:pt idx="8" formatCode="General">
                  <c:v>43319.862699999998</c:v>
                </c:pt>
                <c:pt idx="9" formatCode="General">
                  <c:v>33131.986270000001</c:v>
                </c:pt>
                <c:pt idx="10" formatCode="General">
                  <c:v>27613.198627000002</c:v>
                </c:pt>
                <c:pt idx="11" formatCode="General">
                  <c:v>26161.319862700002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0-4C7D-993F-AAD3FE2BD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92976"/>
        <c:axId val="120201616"/>
      </c:lineChart>
      <c:catAx>
        <c:axId val="12019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20201616"/>
        <c:crosses val="autoZero"/>
        <c:auto val="1"/>
        <c:lblAlgn val="ctr"/>
        <c:lblOffset val="100"/>
        <c:noMultiLvlLbl val="0"/>
      </c:catAx>
      <c:valAx>
        <c:axId val="120201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crossAx val="120192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'Exponential Smoothing'!$B$25:$B$39</c:f>
              <c:numCache>
                <c:formatCode>General</c:formatCode>
                <c:ptCount val="15"/>
                <c:pt idx="0">
                  <c:v>18</c:v>
                </c:pt>
                <c:pt idx="1">
                  <c:v>31</c:v>
                </c:pt>
                <c:pt idx="2">
                  <c:v>31</c:v>
                </c:pt>
                <c:pt idx="3">
                  <c:v>16</c:v>
                </c:pt>
                <c:pt idx="4">
                  <c:v>12</c:v>
                </c:pt>
                <c:pt idx="5">
                  <c:v>33</c:v>
                </c:pt>
                <c:pt idx="6">
                  <c:v>30</c:v>
                </c:pt>
                <c:pt idx="7">
                  <c:v>36</c:v>
                </c:pt>
                <c:pt idx="8">
                  <c:v>15</c:v>
                </c:pt>
                <c:pt idx="9">
                  <c:v>21</c:v>
                </c:pt>
                <c:pt idx="10">
                  <c:v>20</c:v>
                </c:pt>
                <c:pt idx="11">
                  <c:v>30</c:v>
                </c:pt>
                <c:pt idx="12">
                  <c:v>33</c:v>
                </c:pt>
                <c:pt idx="13">
                  <c:v>11</c:v>
                </c:pt>
                <c:pt idx="1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0-47C4-8CEB-FC1C65D931EC}"/>
            </c:ext>
          </c:extLst>
        </c:ser>
        <c:ser>
          <c:idx val="1"/>
          <c:order val="1"/>
          <c:tx>
            <c:v>Forecast</c:v>
          </c:tx>
          <c:val>
            <c:numRef>
              <c:f>'Exponential Smoothing'!$C$25:$C$39</c:f>
              <c:numCache>
                <c:formatCode>General</c:formatCode>
                <c:ptCount val="15"/>
                <c:pt idx="0">
                  <c:v>#N/A</c:v>
                </c:pt>
                <c:pt idx="1">
                  <c:v>18</c:v>
                </c:pt>
                <c:pt idx="2">
                  <c:v>29.700000000000003</c:v>
                </c:pt>
                <c:pt idx="3">
                  <c:v>30.870000000000005</c:v>
                </c:pt>
                <c:pt idx="4">
                  <c:v>17.487000000000002</c:v>
                </c:pt>
                <c:pt idx="5">
                  <c:v>12.5487</c:v>
                </c:pt>
                <c:pt idx="6">
                  <c:v>30.95487</c:v>
                </c:pt>
                <c:pt idx="7">
                  <c:v>30.095486999999999</c:v>
                </c:pt>
                <c:pt idx="8">
                  <c:v>35.409548700000002</c:v>
                </c:pt>
                <c:pt idx="9">
                  <c:v>17.04095487</c:v>
                </c:pt>
                <c:pt idx="10">
                  <c:v>20.604095487000002</c:v>
                </c:pt>
                <c:pt idx="11">
                  <c:v>20.060409548700001</c:v>
                </c:pt>
                <c:pt idx="12">
                  <c:v>29.006040954869999</c:v>
                </c:pt>
                <c:pt idx="13">
                  <c:v>32.600604095487</c:v>
                </c:pt>
                <c:pt idx="14">
                  <c:v>13.1600604095487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0-47C4-8CEB-FC1C65D93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97776"/>
        <c:axId val="120193936"/>
      </c:lineChart>
      <c:catAx>
        <c:axId val="12019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20193936"/>
        <c:crosses val="autoZero"/>
        <c:auto val="1"/>
        <c:lblAlgn val="ctr"/>
        <c:lblOffset val="100"/>
        <c:noMultiLvlLbl val="0"/>
      </c:catAx>
      <c:valAx>
        <c:axId val="120193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197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</c:f>
              <c:numCache>
                <c:formatCode>_-* #,##0_-;\-* #,##0_-;_-* "-"??_-;_-@</c:formatCode>
                <c:ptCount val="15"/>
                <c:pt idx="0">
                  <c:v>34000</c:v>
                </c:pt>
                <c:pt idx="1">
                  <c:v>37000</c:v>
                </c:pt>
                <c:pt idx="2">
                  <c:v>44000</c:v>
                </c:pt>
                <c:pt idx="3">
                  <c:v>47000</c:v>
                </c:pt>
                <c:pt idx="4">
                  <c:v>48000</c:v>
                </c:pt>
                <c:pt idx="5">
                  <c:v>48000</c:v>
                </c:pt>
                <c:pt idx="6">
                  <c:v>46000</c:v>
                </c:pt>
                <c:pt idx="7">
                  <c:v>43000</c:v>
                </c:pt>
                <c:pt idx="8">
                  <c:v>32000</c:v>
                </c:pt>
                <c:pt idx="9">
                  <c:v>27000</c:v>
                </c:pt>
                <c:pt idx="10">
                  <c:v>26000</c:v>
                </c:pt>
                <c:pt idx="11">
                  <c:v>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BC-4026-974C-9608ECDAF3D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11" formatCode="_-* #,##0_-;\-* #,##0_-;_-* &quot;-&quot;??_-;_-@">
                  <c:v>24000</c:v>
                </c:pt>
                <c:pt idx="12" formatCode="_-* #,##0_-;\-* #,##0_-;_-* &quot;-&quot;??_-;_-@">
                  <c:v>22631.983687661588</c:v>
                </c:pt>
                <c:pt idx="13" formatCode="_-* #,##0_-;\-* #,##0_-;_-* &quot;-&quot;??_-;_-@">
                  <c:v>21233.710196511893</c:v>
                </c:pt>
                <c:pt idx="14" formatCode="_-* #,##0_-;\-* #,##0_-;_-* &quot;-&quot;??_-;_-@">
                  <c:v>19835.436705362197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BC-4026-974C-9608ECDAF3D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Sheet1!$D$2:$D$16</c:f>
              <c:numCache>
                <c:formatCode>General</c:formatCode>
                <c:ptCount val="15"/>
                <c:pt idx="11" formatCode="_-* #,##0_-;\-* #,##0_-;_-* &quot;-&quot;??_-;_-@">
                  <c:v>24000</c:v>
                </c:pt>
                <c:pt idx="12" formatCode="_-* #,##0_-;\-* #,##0_-;_-* &quot;-&quot;??_-;_-@">
                  <c:v>14810.469164882088</c:v>
                </c:pt>
                <c:pt idx="13" formatCode="_-* #,##0_-;\-* #,##0_-;_-* &quot;-&quot;??_-;_-@">
                  <c:v>5135.0628484408116</c:v>
                </c:pt>
                <c:pt idx="14" formatCode="_-* #,##0_-;\-* #,##0_-;_-* &quot;-&quot;??_-;_-@">
                  <c:v>-6706.5994132391497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BC-4026-974C-9608ECDAF3D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Sheet1!$E$2:$E$16</c:f>
              <c:numCache>
                <c:formatCode>General</c:formatCode>
                <c:ptCount val="15"/>
                <c:pt idx="11" formatCode="_-* #,##0_-;\-* #,##0_-;_-* &quot;-&quot;??_-;_-@">
                  <c:v>24000</c:v>
                </c:pt>
                <c:pt idx="12" formatCode="_-* #,##0_-;\-* #,##0_-;_-* &quot;-&quot;??_-;_-@">
                  <c:v>30453.498210441088</c:v>
                </c:pt>
                <c:pt idx="13" formatCode="_-* #,##0_-;\-* #,##0_-;_-* &quot;-&quot;??_-;_-@">
                  <c:v>37332.357544582977</c:v>
                </c:pt>
                <c:pt idx="14" formatCode="_-* #,##0_-;\-* #,##0_-;_-* &quot;-&quot;??_-;_-@">
                  <c:v>46377.472823963544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BC-4026-974C-9608ECDAF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855008"/>
        <c:axId val="640842528"/>
      </c:lineChart>
      <c:catAx>
        <c:axId val="6408550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42528"/>
        <c:crosses val="autoZero"/>
        <c:auto val="1"/>
        <c:lblAlgn val="ctr"/>
        <c:lblOffset val="100"/>
        <c:noMultiLvlLbl val="0"/>
      </c:catAx>
      <c:valAx>
        <c:axId val="6408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5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Customer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Sheet2!$B$2:$B$26</c:f>
              <c:numCache>
                <c:formatCode>General</c:formatCode>
                <c:ptCount val="25"/>
                <c:pt idx="0">
                  <c:v>18</c:v>
                </c:pt>
                <c:pt idx="1">
                  <c:v>31</c:v>
                </c:pt>
                <c:pt idx="2">
                  <c:v>31</c:v>
                </c:pt>
                <c:pt idx="3">
                  <c:v>16</c:v>
                </c:pt>
                <c:pt idx="4">
                  <c:v>12</c:v>
                </c:pt>
                <c:pt idx="5">
                  <c:v>33</c:v>
                </c:pt>
                <c:pt idx="6">
                  <c:v>30</c:v>
                </c:pt>
                <c:pt idx="7">
                  <c:v>36</c:v>
                </c:pt>
                <c:pt idx="8">
                  <c:v>15</c:v>
                </c:pt>
                <c:pt idx="9">
                  <c:v>21</c:v>
                </c:pt>
                <c:pt idx="10">
                  <c:v>20</c:v>
                </c:pt>
                <c:pt idx="11">
                  <c:v>30</c:v>
                </c:pt>
                <c:pt idx="12">
                  <c:v>33</c:v>
                </c:pt>
                <c:pt idx="13">
                  <c:v>11</c:v>
                </c:pt>
                <c:pt idx="1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8-4E73-A2F9-CA3F7727BB64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Forecast(Customer)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Sheet2!$C$2:$C$26</c:f>
              <c:numCache>
                <c:formatCode>General</c:formatCode>
                <c:ptCount val="25"/>
                <c:pt idx="14">
                  <c:v>38</c:v>
                </c:pt>
                <c:pt idx="15">
                  <c:v>25.891813939968554</c:v>
                </c:pt>
                <c:pt idx="16">
                  <c:v>36.084205024797377</c:v>
                </c:pt>
                <c:pt idx="17">
                  <c:v>39.964427891774747</c:v>
                </c:pt>
                <c:pt idx="18">
                  <c:v>19.093179441955748</c:v>
                </c:pt>
                <c:pt idx="19">
                  <c:v>41.130523174896169</c:v>
                </c:pt>
                <c:pt idx="20">
                  <c:v>29.042169941833627</c:v>
                </c:pt>
                <c:pt idx="21">
                  <c:v>39.23456102666244</c:v>
                </c:pt>
                <c:pt idx="22">
                  <c:v>43.114783893639824</c:v>
                </c:pt>
                <c:pt idx="23">
                  <c:v>22.243535443820818</c:v>
                </c:pt>
                <c:pt idx="24">
                  <c:v>44.280879176761246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8-4E73-A2F9-CA3F7727BB64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Bound(Customer)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Sheet2!$D$2:$D$26</c:f>
              <c:numCache>
                <c:formatCode>General</c:formatCode>
                <c:ptCount val="25"/>
                <c:pt idx="14" formatCode="0.00">
                  <c:v>38</c:v>
                </c:pt>
                <c:pt idx="15" formatCode="0.00">
                  <c:v>7.7694547695864991</c:v>
                </c:pt>
                <c:pt idx="16" formatCode="0.00">
                  <c:v>17.399701174281212</c:v>
                </c:pt>
                <c:pt idx="17" formatCode="0.00">
                  <c:v>20.729910440322218</c:v>
                </c:pt>
                <c:pt idx="18" formatCode="0.00">
                  <c:v>-0.68024947391441515</c:v>
                </c:pt>
                <c:pt idx="19" formatCode="0.00">
                  <c:v>20.828384630349394</c:v>
                </c:pt>
                <c:pt idx="20" formatCode="0.00">
                  <c:v>1.7799369937434122</c:v>
                </c:pt>
                <c:pt idx="21" formatCode="0.00">
                  <c:v>11.580399097454109</c:v>
                </c:pt>
                <c:pt idx="22" formatCode="0.00">
                  <c:v>15.071166471711351</c:v>
                </c:pt>
                <c:pt idx="23" formatCode="0.00">
                  <c:v>-6.1871771828015447</c:v>
                </c:pt>
                <c:pt idx="24" formatCode="0.00">
                  <c:v>15.465325114814767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8-4E73-A2F9-CA3F7727BB64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Bound(Customer)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Sheet2!$E$2:$E$26</c:f>
              <c:numCache>
                <c:formatCode>General</c:formatCode>
                <c:ptCount val="25"/>
                <c:pt idx="14" formatCode="0.00">
                  <c:v>38</c:v>
                </c:pt>
                <c:pt idx="15" formatCode="0.00">
                  <c:v>44.014173110350612</c:v>
                </c:pt>
                <c:pt idx="16" formatCode="0.00">
                  <c:v>54.768708875313543</c:v>
                </c:pt>
                <c:pt idx="17" formatCode="0.00">
                  <c:v>59.19894534322728</c:v>
                </c:pt>
                <c:pt idx="18" formatCode="0.00">
                  <c:v>38.866608357825911</c:v>
                </c:pt>
                <c:pt idx="19" formatCode="0.00">
                  <c:v>61.432661719442947</c:v>
                </c:pt>
                <c:pt idx="20" formatCode="0.00">
                  <c:v>56.304402889923843</c:v>
                </c:pt>
                <c:pt idx="21" formatCode="0.00">
                  <c:v>66.888722955870776</c:v>
                </c:pt>
                <c:pt idx="22" formatCode="0.00">
                  <c:v>71.158401315568298</c:v>
                </c:pt>
                <c:pt idx="23" formatCode="0.00">
                  <c:v>50.674248070443184</c:v>
                </c:pt>
                <c:pt idx="24" formatCode="0.00">
                  <c:v>73.096433238707732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08-4E73-A2F9-CA3F7727B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809408"/>
        <c:axId val="640827648"/>
      </c:lineChart>
      <c:catAx>
        <c:axId val="6408094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27648"/>
        <c:crosses val="autoZero"/>
        <c:auto val="1"/>
        <c:lblAlgn val="ctr"/>
        <c:lblOffset val="100"/>
        <c:noMultiLvlLbl val="0"/>
      </c:catAx>
      <c:valAx>
        <c:axId val="6408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</c:f>
              <c:numCache>
                <c:formatCode>_-* #,##0_-;\-* #,##0_-;_-* "-"??_-;_-@</c:formatCode>
                <c:ptCount val="15"/>
                <c:pt idx="0">
                  <c:v>34000</c:v>
                </c:pt>
                <c:pt idx="1">
                  <c:v>37000</c:v>
                </c:pt>
                <c:pt idx="2">
                  <c:v>44000</c:v>
                </c:pt>
                <c:pt idx="3">
                  <c:v>47000</c:v>
                </c:pt>
                <c:pt idx="4">
                  <c:v>48000</c:v>
                </c:pt>
                <c:pt idx="5">
                  <c:v>48000</c:v>
                </c:pt>
                <c:pt idx="6">
                  <c:v>46000</c:v>
                </c:pt>
                <c:pt idx="7">
                  <c:v>43000</c:v>
                </c:pt>
                <c:pt idx="8">
                  <c:v>32000</c:v>
                </c:pt>
                <c:pt idx="9">
                  <c:v>27000</c:v>
                </c:pt>
                <c:pt idx="10">
                  <c:v>26000</c:v>
                </c:pt>
                <c:pt idx="11">
                  <c:v>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F-4827-8F3D-BD0CE1DE044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11" formatCode="_-* #,##0_-;\-* #,##0_-;_-* &quot;-&quot;??_-;_-@">
                  <c:v>24000</c:v>
                </c:pt>
                <c:pt idx="12" formatCode="_-* #,##0_-;\-* #,##0_-;_-* &quot;-&quot;??_-;_-@">
                  <c:v>22631.983687661588</c:v>
                </c:pt>
                <c:pt idx="13" formatCode="_-* #,##0_-;\-* #,##0_-;_-* &quot;-&quot;??_-;_-@">
                  <c:v>21233.710196511893</c:v>
                </c:pt>
                <c:pt idx="14" formatCode="_-* #,##0_-;\-* #,##0_-;_-* &quot;-&quot;??_-;_-@">
                  <c:v>19835.436705362197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5F-4827-8F3D-BD0CE1DE044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Sheet1!$D$2:$D$16</c:f>
              <c:numCache>
                <c:formatCode>General</c:formatCode>
                <c:ptCount val="15"/>
                <c:pt idx="11" formatCode="_-* #,##0_-;\-* #,##0_-;_-* &quot;-&quot;??_-;_-@">
                  <c:v>24000</c:v>
                </c:pt>
                <c:pt idx="12" formatCode="_-* #,##0_-;\-* #,##0_-;_-* &quot;-&quot;??_-;_-@">
                  <c:v>14810.469164882088</c:v>
                </c:pt>
                <c:pt idx="13" formatCode="_-* #,##0_-;\-* #,##0_-;_-* &quot;-&quot;??_-;_-@">
                  <c:v>5135.0628484408116</c:v>
                </c:pt>
                <c:pt idx="14" formatCode="_-* #,##0_-;\-* #,##0_-;_-* &quot;-&quot;??_-;_-@">
                  <c:v>-6706.5994132391497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5F-4827-8F3D-BD0CE1DE044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Sheet1!$E$2:$E$16</c:f>
              <c:numCache>
                <c:formatCode>General</c:formatCode>
                <c:ptCount val="15"/>
                <c:pt idx="11" formatCode="_-* #,##0_-;\-* #,##0_-;_-* &quot;-&quot;??_-;_-@">
                  <c:v>24000</c:v>
                </c:pt>
                <c:pt idx="12" formatCode="_-* #,##0_-;\-* #,##0_-;_-* &quot;-&quot;??_-;_-@">
                  <c:v>30453.498210441088</c:v>
                </c:pt>
                <c:pt idx="13" formatCode="_-* #,##0_-;\-* #,##0_-;_-* &quot;-&quot;??_-;_-@">
                  <c:v>37332.357544582977</c:v>
                </c:pt>
                <c:pt idx="14" formatCode="_-* #,##0_-;\-* #,##0_-;_-* &quot;-&quot;??_-;_-@">
                  <c:v>46377.472823963544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5F-4827-8F3D-BD0CE1DE0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855008"/>
        <c:axId val="640842528"/>
      </c:lineChart>
      <c:catAx>
        <c:axId val="6408550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42528"/>
        <c:crosses val="autoZero"/>
        <c:auto val="1"/>
        <c:lblAlgn val="ctr"/>
        <c:lblOffset val="100"/>
        <c:noMultiLvlLbl val="0"/>
      </c:catAx>
      <c:valAx>
        <c:axId val="6408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5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Customer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Sheet2!$B$2:$B$26</c:f>
              <c:numCache>
                <c:formatCode>General</c:formatCode>
                <c:ptCount val="25"/>
                <c:pt idx="0">
                  <c:v>18</c:v>
                </c:pt>
                <c:pt idx="1">
                  <c:v>31</c:v>
                </c:pt>
                <c:pt idx="2">
                  <c:v>31</c:v>
                </c:pt>
                <c:pt idx="3">
                  <c:v>16</c:v>
                </c:pt>
                <c:pt idx="4">
                  <c:v>12</c:v>
                </c:pt>
                <c:pt idx="5">
                  <c:v>33</c:v>
                </c:pt>
                <c:pt idx="6">
                  <c:v>30</c:v>
                </c:pt>
                <c:pt idx="7">
                  <c:v>36</c:v>
                </c:pt>
                <c:pt idx="8">
                  <c:v>15</c:v>
                </c:pt>
                <c:pt idx="9">
                  <c:v>21</c:v>
                </c:pt>
                <c:pt idx="10">
                  <c:v>20</c:v>
                </c:pt>
                <c:pt idx="11">
                  <c:v>30</c:v>
                </c:pt>
                <c:pt idx="12">
                  <c:v>33</c:v>
                </c:pt>
                <c:pt idx="13">
                  <c:v>11</c:v>
                </c:pt>
                <c:pt idx="1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5-4236-9497-616B3FEEE03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Forecast(Customer)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Sheet2!$C$2:$C$26</c:f>
              <c:numCache>
                <c:formatCode>General</c:formatCode>
                <c:ptCount val="25"/>
                <c:pt idx="14">
                  <c:v>38</c:v>
                </c:pt>
                <c:pt idx="15">
                  <c:v>25.891813939968554</c:v>
                </c:pt>
                <c:pt idx="16">
                  <c:v>36.084205024797377</c:v>
                </c:pt>
                <c:pt idx="17">
                  <c:v>39.964427891774747</c:v>
                </c:pt>
                <c:pt idx="18">
                  <c:v>19.093179441955748</c:v>
                </c:pt>
                <c:pt idx="19">
                  <c:v>41.130523174896169</c:v>
                </c:pt>
                <c:pt idx="20">
                  <c:v>29.042169941833627</c:v>
                </c:pt>
                <c:pt idx="21">
                  <c:v>39.23456102666244</c:v>
                </c:pt>
                <c:pt idx="22">
                  <c:v>43.114783893639824</c:v>
                </c:pt>
                <c:pt idx="23">
                  <c:v>22.243535443820818</c:v>
                </c:pt>
                <c:pt idx="24">
                  <c:v>44.280879176761246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5-4236-9497-616B3FEEE03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Bound(Customer)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Sheet2!$D$2:$D$26</c:f>
              <c:numCache>
                <c:formatCode>General</c:formatCode>
                <c:ptCount val="25"/>
                <c:pt idx="14" formatCode="0.00">
                  <c:v>38</c:v>
                </c:pt>
                <c:pt idx="15" formatCode="0.00">
                  <c:v>7.7694547695864991</c:v>
                </c:pt>
                <c:pt idx="16" formatCode="0.00">
                  <c:v>17.399701174281212</c:v>
                </c:pt>
                <c:pt idx="17" formatCode="0.00">
                  <c:v>20.729910440322218</c:v>
                </c:pt>
                <c:pt idx="18" formatCode="0.00">
                  <c:v>-0.68024947391441515</c:v>
                </c:pt>
                <c:pt idx="19" formatCode="0.00">
                  <c:v>20.828384630349394</c:v>
                </c:pt>
                <c:pt idx="20" formatCode="0.00">
                  <c:v>1.7799369937434122</c:v>
                </c:pt>
                <c:pt idx="21" formatCode="0.00">
                  <c:v>11.580399097454109</c:v>
                </c:pt>
                <c:pt idx="22" formatCode="0.00">
                  <c:v>15.071166471711351</c:v>
                </c:pt>
                <c:pt idx="23" formatCode="0.00">
                  <c:v>-6.1871771828015447</c:v>
                </c:pt>
                <c:pt idx="24" formatCode="0.00">
                  <c:v>15.465325114814767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5-4236-9497-616B3FEEE03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Bound(Customer)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Sheet2!$E$2:$E$26</c:f>
              <c:numCache>
                <c:formatCode>General</c:formatCode>
                <c:ptCount val="25"/>
                <c:pt idx="14" formatCode="0.00">
                  <c:v>38</c:v>
                </c:pt>
                <c:pt idx="15" formatCode="0.00">
                  <c:v>44.014173110350612</c:v>
                </c:pt>
                <c:pt idx="16" formatCode="0.00">
                  <c:v>54.768708875313543</c:v>
                </c:pt>
                <c:pt idx="17" formatCode="0.00">
                  <c:v>59.19894534322728</c:v>
                </c:pt>
                <c:pt idx="18" formatCode="0.00">
                  <c:v>38.866608357825911</c:v>
                </c:pt>
                <c:pt idx="19" formatCode="0.00">
                  <c:v>61.432661719442947</c:v>
                </c:pt>
                <c:pt idx="20" formatCode="0.00">
                  <c:v>56.304402889923843</c:v>
                </c:pt>
                <c:pt idx="21" formatCode="0.00">
                  <c:v>66.888722955870776</c:v>
                </c:pt>
                <c:pt idx="22" formatCode="0.00">
                  <c:v>71.158401315568298</c:v>
                </c:pt>
                <c:pt idx="23" formatCode="0.00">
                  <c:v>50.674248070443184</c:v>
                </c:pt>
                <c:pt idx="24" formatCode="0.00">
                  <c:v>73.096433238707732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E5-4236-9497-616B3FEEE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809408"/>
        <c:axId val="640827648"/>
      </c:lineChart>
      <c:catAx>
        <c:axId val="64080940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27648"/>
        <c:crosses val="autoZero"/>
        <c:auto val="1"/>
        <c:lblAlgn val="ctr"/>
        <c:lblOffset val="100"/>
        <c:noMultiLvlLbl val="0"/>
      </c:catAx>
      <c:valAx>
        <c:axId val="6408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555625</xdr:colOff>
      <xdr:row>3</xdr:row>
      <xdr:rowOff>76200</xdr:rowOff>
    </xdr:from>
    <xdr:to>
      <xdr:col>21</xdr:col>
      <xdr:colOff>85725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4828F-AB87-A3AE-EDEC-B6A911036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616656</xdr:colOff>
      <xdr:row>7</xdr:row>
      <xdr:rowOff>45862</xdr:rowOff>
    </xdr:from>
    <xdr:to>
      <xdr:col>16</xdr:col>
      <xdr:colOff>313266</xdr:colOff>
      <xdr:row>17</xdr:row>
      <xdr:rowOff>45861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A5958-9954-FB5B-59CC-0E87C52F3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150990</xdr:colOff>
      <xdr:row>35</xdr:row>
      <xdr:rowOff>123472</xdr:rowOff>
    </xdr:from>
    <xdr:to>
      <xdr:col>15</xdr:col>
      <xdr:colOff>426156</xdr:colOff>
      <xdr:row>45</xdr:row>
      <xdr:rowOff>123472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69849E-5689-D9B9-556E-4554A14AB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501649</xdr:colOff>
      <xdr:row>0</xdr:row>
      <xdr:rowOff>82550</xdr:rowOff>
    </xdr:from>
    <xdr:to>
      <xdr:col>14</xdr:col>
      <xdr:colOff>504824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19A626-ABBD-AD0B-FC80-DBD52EECC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854075</xdr:colOff>
      <xdr:row>2</xdr:row>
      <xdr:rowOff>82550</xdr:rowOff>
    </xdr:from>
    <xdr:to>
      <xdr:col>13</xdr:col>
      <xdr:colOff>549275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33FA7-A292-2166-6E2E-7A98CB716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16</xdr:col>
      <xdr:colOff>3175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CCC1E-EF0D-4AA2-944C-18AFAD1A4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368300</xdr:colOff>
      <xdr:row>21</xdr:row>
      <xdr:rowOff>88900</xdr:rowOff>
    </xdr:from>
    <xdr:to>
      <xdr:col>17</xdr:col>
      <xdr:colOff>95250</xdr:colOff>
      <xdr:row>40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2D662B-1926-4DDA-89C8-A3DAFAC84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D9B68-1FA6-4484-B935-DE7647676C29}" name="Table1" displayName="Table1" ref="A1:E16" totalsRowShown="0">
  <autoFilter ref="A1:E16" xr:uid="{AD3D9B68-1FA6-4484-B935-DE7647676C29}"/>
  <tableColumns count="5">
    <tableColumn id="1" xr3:uid="{060812D1-B390-494D-A983-E4B998719B17}" name="Period"/>
    <tableColumn id="2" xr3:uid="{423B4B2D-A824-45CC-A09C-84326F1A5E60}" name="Sales"/>
    <tableColumn id="3" xr3:uid="{C0423E2B-E38A-4342-8E27-E65B14DB98B5}" name="Forecast(Sales)" dataDxfId="4"/>
    <tableColumn id="4" xr3:uid="{E02B798C-4ECD-4A54-9DD1-817D4A784CD8}" name="Lower Confidence Bound(Sales)" dataDxfId="3"/>
    <tableColumn id="5" xr3:uid="{75CB903F-9689-411E-B82B-D271BAFB8C3C}" name="Upper Confidence Bound(Sales)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55F0A0-2E29-4102-854A-3DD0842AFCF4}" name="Table2" displayName="Table2" ref="A1:E26" totalsRowShown="0">
  <autoFilter ref="A1:E26" xr:uid="{5955F0A0-2E29-4102-854A-3DD0842AFCF4}"/>
  <tableColumns count="5">
    <tableColumn id="1" xr3:uid="{1BBE92AD-06EB-482F-9165-2F097307C0E1}" name="Period"/>
    <tableColumn id="2" xr3:uid="{CE48BF4B-6306-4A48-9D64-9F994C1CA2C3}" name="Customer"/>
    <tableColumn id="3" xr3:uid="{1E764740-71F7-4313-B579-DAF0A44B96FE}" name="Forecast(Customer)">
      <calculatedColumnFormula>_xlfn.FORECAST.ETS(A2,$B$2:$B$16,$A$2:$A$16,1,1)</calculatedColumnFormula>
    </tableColumn>
    <tableColumn id="4" xr3:uid="{3C72E566-7D9B-4302-A3ED-C78AE6ACA2A0}" name="Lower Confidence Bound(Customer)" dataDxfId="1">
      <calculatedColumnFormula>C2-_xlfn.FORECAST.ETS.CONFINT(A2,$B$2:$B$16,$A$2:$A$16,0.95,1,1)</calculatedColumnFormula>
    </tableColumn>
    <tableColumn id="5" xr3:uid="{AA6564C2-D980-47A6-85B7-B6D561D897EF}" name="Upper Confidence Bound(Customer)" dataDxfId="0">
      <calculatedColumnFormula>C2+_xlfn.FORECAST.ETS.CONFINT(A2,$B$2:$B$16,$A$2:$A$16,0.95,1,1)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0" workbookViewId="0">
      <selection activeCell="J32" sqref="J32"/>
    </sheetView>
  </sheetViews>
  <sheetFormatPr defaultColWidth="14.453125" defaultRowHeight="15" customHeight="1" x14ac:dyDescent="0.35"/>
  <cols>
    <col min="1" max="1" width="13" customWidth="1"/>
    <col min="2" max="2" width="10.08984375" customWidth="1"/>
    <col min="3" max="3" width="14.54296875" customWidth="1"/>
    <col min="4" max="4" width="13.90625" bestFit="1" customWidth="1"/>
    <col min="5" max="5" width="13" customWidth="1"/>
    <col min="6" max="6" width="20.36328125" bestFit="1" customWidth="1"/>
    <col min="7" max="7" width="23" bestFit="1" customWidth="1"/>
    <col min="8" max="8" width="8.7265625" customWidth="1"/>
    <col min="9" max="9" width="14.08984375" customWidth="1"/>
    <col min="10" max="11" width="20" bestFit="1" customWidth="1"/>
    <col min="12" max="26" width="8.7265625" customWidth="1"/>
  </cols>
  <sheetData>
    <row r="1" spans="1:26" ht="14.2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/>
    <row r="4" spans="1:26" ht="14.25" customHeight="1" x14ac:dyDescent="0.35">
      <c r="A4" s="3" t="s">
        <v>2</v>
      </c>
      <c r="B4" s="3" t="s">
        <v>3</v>
      </c>
      <c r="C4" s="13" t="s">
        <v>41</v>
      </c>
      <c r="D4" s="13" t="s">
        <v>42</v>
      </c>
      <c r="E4" s="13" t="s">
        <v>43</v>
      </c>
      <c r="F4" s="15" t="s">
        <v>44</v>
      </c>
      <c r="G4" s="15" t="s">
        <v>45</v>
      </c>
    </row>
    <row r="5" spans="1:26" ht="14.25" customHeight="1" x14ac:dyDescent="0.35">
      <c r="A5" s="4" t="s">
        <v>4</v>
      </c>
      <c r="B5" s="5">
        <v>34000</v>
      </c>
      <c r="E5" s="6"/>
      <c r="G5" s="7"/>
      <c r="J5" s="8"/>
      <c r="K5" s="6"/>
    </row>
    <row r="6" spans="1:26" ht="14.25" customHeight="1" x14ac:dyDescent="0.35">
      <c r="A6" s="4" t="s">
        <v>5</v>
      </c>
      <c r="B6" s="5">
        <v>37000</v>
      </c>
      <c r="C6" s="6">
        <f>B5</f>
        <v>34000</v>
      </c>
      <c r="D6" s="6">
        <f>B6-C6</f>
        <v>3000</v>
      </c>
      <c r="E6" s="17">
        <f>ABS(D6)</f>
        <v>3000</v>
      </c>
      <c r="F6" s="17">
        <f>E6^2</f>
        <v>9000000</v>
      </c>
      <c r="G6" s="7">
        <f>E6/B6</f>
        <v>8.1081081081081086E-2</v>
      </c>
      <c r="J6" s="8" t="s">
        <v>46</v>
      </c>
      <c r="K6" s="6"/>
    </row>
    <row r="7" spans="1:26" ht="14.25" customHeight="1" x14ac:dyDescent="0.35">
      <c r="A7" s="4" t="s">
        <v>6</v>
      </c>
      <c r="B7" s="5">
        <v>44000</v>
      </c>
      <c r="C7" s="6">
        <f>B6</f>
        <v>37000</v>
      </c>
      <c r="D7" s="6">
        <f t="shared" ref="D7:D17" si="0">B7-C7</f>
        <v>7000</v>
      </c>
      <c r="E7" s="17">
        <f t="shared" ref="E7:E17" si="1">ABS(D7)</f>
        <v>7000</v>
      </c>
      <c r="F7" s="17">
        <f t="shared" ref="F7:F17" si="2">E7^2</f>
        <v>49000000</v>
      </c>
      <c r="G7" s="7">
        <f t="shared" ref="G7:G16" si="3">E7/B7</f>
        <v>0.15909090909090909</v>
      </c>
      <c r="I7" s="8"/>
      <c r="J7" s="9" t="s">
        <v>47</v>
      </c>
      <c r="K7" s="18">
        <f>AVERAGE(E6:E16)</f>
        <v>3454.5454545454545</v>
      </c>
      <c r="L7" s="7" t="s">
        <v>50</v>
      </c>
    </row>
    <row r="8" spans="1:26" ht="14.25" customHeight="1" x14ac:dyDescent="0.35">
      <c r="A8" s="4" t="s">
        <v>7</v>
      </c>
      <c r="B8" s="5">
        <v>47000</v>
      </c>
      <c r="C8" s="6">
        <f t="shared" ref="C8:C17" si="4">B7</f>
        <v>44000</v>
      </c>
      <c r="D8" s="6">
        <f t="shared" si="0"/>
        <v>3000</v>
      </c>
      <c r="E8" s="17">
        <f t="shared" si="1"/>
        <v>3000</v>
      </c>
      <c r="F8" s="17">
        <f t="shared" si="2"/>
        <v>9000000</v>
      </c>
      <c r="G8" s="7">
        <f t="shared" si="3"/>
        <v>6.3829787234042548E-2</v>
      </c>
      <c r="I8" s="8"/>
      <c r="J8" s="9" t="s">
        <v>48</v>
      </c>
      <c r="K8" s="18">
        <f>AVERAGE(F6:F16)</f>
        <v>21090909.09090909</v>
      </c>
      <c r="L8" s="13" t="s">
        <v>51</v>
      </c>
    </row>
    <row r="9" spans="1:26" ht="14.25" customHeight="1" x14ac:dyDescent="0.35">
      <c r="A9" s="4" t="s">
        <v>8</v>
      </c>
      <c r="B9" s="5">
        <v>48000</v>
      </c>
      <c r="C9" s="6">
        <f t="shared" si="4"/>
        <v>47000</v>
      </c>
      <c r="D9" s="6">
        <f t="shared" si="0"/>
        <v>1000</v>
      </c>
      <c r="E9" s="17">
        <f t="shared" si="1"/>
        <v>1000</v>
      </c>
      <c r="F9" s="17">
        <f t="shared" si="2"/>
        <v>1000000</v>
      </c>
      <c r="G9" s="7">
        <f t="shared" si="3"/>
        <v>2.0833333333333332E-2</v>
      </c>
      <c r="I9" s="8"/>
      <c r="J9" s="9" t="s">
        <v>49</v>
      </c>
      <c r="K9" s="19">
        <f>AVERAGE(G6:G16)</f>
        <v>9.8982806404495763E-2</v>
      </c>
      <c r="L9" s="13" t="s">
        <v>52</v>
      </c>
    </row>
    <row r="10" spans="1:26" ht="14.25" customHeight="1" x14ac:dyDescent="0.35">
      <c r="A10" s="4" t="s">
        <v>9</v>
      </c>
      <c r="B10" s="5">
        <v>48000</v>
      </c>
      <c r="C10" s="6">
        <f t="shared" si="4"/>
        <v>48000</v>
      </c>
      <c r="D10" s="6">
        <f t="shared" si="0"/>
        <v>0</v>
      </c>
      <c r="E10" s="17">
        <f t="shared" si="1"/>
        <v>0</v>
      </c>
      <c r="F10" s="17">
        <f t="shared" si="2"/>
        <v>0</v>
      </c>
      <c r="G10" s="7">
        <f t="shared" si="3"/>
        <v>0</v>
      </c>
      <c r="I10" s="8"/>
      <c r="J10" s="10"/>
    </row>
    <row r="11" spans="1:26" ht="14.25" customHeight="1" x14ac:dyDescent="0.35">
      <c r="A11" s="4" t="s">
        <v>10</v>
      </c>
      <c r="B11" s="5">
        <v>46000</v>
      </c>
      <c r="C11" s="6">
        <f t="shared" si="4"/>
        <v>48000</v>
      </c>
      <c r="D11" s="6">
        <f t="shared" si="0"/>
        <v>-2000</v>
      </c>
      <c r="E11" s="17">
        <f t="shared" si="1"/>
        <v>2000</v>
      </c>
      <c r="F11" s="17">
        <f t="shared" si="2"/>
        <v>4000000</v>
      </c>
      <c r="G11" s="7">
        <f t="shared" si="3"/>
        <v>4.3478260869565216E-2</v>
      </c>
      <c r="I11" s="10"/>
      <c r="J11" s="8"/>
    </row>
    <row r="12" spans="1:26" ht="14.25" customHeight="1" x14ac:dyDescent="0.35">
      <c r="A12" s="4" t="s">
        <v>11</v>
      </c>
      <c r="B12" s="5">
        <v>43000</v>
      </c>
      <c r="C12" s="6">
        <f t="shared" si="4"/>
        <v>46000</v>
      </c>
      <c r="D12" s="6">
        <f t="shared" si="0"/>
        <v>-3000</v>
      </c>
      <c r="E12" s="17">
        <f t="shared" si="1"/>
        <v>3000</v>
      </c>
      <c r="F12" s="17">
        <f t="shared" si="2"/>
        <v>9000000</v>
      </c>
      <c r="G12" s="7">
        <f t="shared" si="3"/>
        <v>6.9767441860465115E-2</v>
      </c>
      <c r="J12" s="9" t="s">
        <v>53</v>
      </c>
      <c r="K12" s="20">
        <f xml:space="preserve"> 100% - K9</f>
        <v>0.90101719359550425</v>
      </c>
    </row>
    <row r="13" spans="1:26" ht="14.25" customHeight="1" x14ac:dyDescent="0.35">
      <c r="A13" s="4" t="s">
        <v>12</v>
      </c>
      <c r="B13" s="5">
        <v>32000</v>
      </c>
      <c r="C13" s="6">
        <f t="shared" si="4"/>
        <v>43000</v>
      </c>
      <c r="D13" s="6">
        <f t="shared" si="0"/>
        <v>-11000</v>
      </c>
      <c r="E13" s="17">
        <f t="shared" si="1"/>
        <v>11000</v>
      </c>
      <c r="F13" s="17">
        <f t="shared" si="2"/>
        <v>121000000</v>
      </c>
      <c r="G13" s="7">
        <f t="shared" si="3"/>
        <v>0.34375</v>
      </c>
      <c r="I13" s="8"/>
      <c r="J13" s="10"/>
    </row>
    <row r="14" spans="1:26" ht="14.25" customHeight="1" x14ac:dyDescent="0.35">
      <c r="A14" s="4" t="s">
        <v>13</v>
      </c>
      <c r="B14" s="5">
        <v>27000</v>
      </c>
      <c r="C14" s="6">
        <f t="shared" si="4"/>
        <v>32000</v>
      </c>
      <c r="D14" s="6">
        <f t="shared" si="0"/>
        <v>-5000</v>
      </c>
      <c r="E14" s="17">
        <f t="shared" si="1"/>
        <v>5000</v>
      </c>
      <c r="F14" s="17">
        <f t="shared" si="2"/>
        <v>25000000</v>
      </c>
      <c r="G14" s="7">
        <f t="shared" si="3"/>
        <v>0.18518518518518517</v>
      </c>
    </row>
    <row r="15" spans="1:26" ht="14.25" customHeight="1" x14ac:dyDescent="0.35">
      <c r="A15" s="4" t="s">
        <v>14</v>
      </c>
      <c r="B15" s="5">
        <v>26000</v>
      </c>
      <c r="C15" s="6">
        <f t="shared" si="4"/>
        <v>27000</v>
      </c>
      <c r="D15" s="6">
        <f t="shared" si="0"/>
        <v>-1000</v>
      </c>
      <c r="E15" s="17">
        <f t="shared" si="1"/>
        <v>1000</v>
      </c>
      <c r="F15" s="17">
        <f t="shared" si="2"/>
        <v>1000000</v>
      </c>
      <c r="G15" s="7">
        <f t="shared" si="3"/>
        <v>3.8461538461538464E-2</v>
      </c>
    </row>
    <row r="16" spans="1:26" ht="14.25" customHeight="1" x14ac:dyDescent="0.35">
      <c r="A16" s="4" t="s">
        <v>15</v>
      </c>
      <c r="B16" s="5">
        <v>24000</v>
      </c>
      <c r="C16" s="6">
        <f t="shared" si="4"/>
        <v>26000</v>
      </c>
      <c r="D16" s="6">
        <f t="shared" si="0"/>
        <v>-2000</v>
      </c>
      <c r="E16" s="17">
        <f t="shared" si="1"/>
        <v>2000</v>
      </c>
      <c r="F16" s="17">
        <f t="shared" si="2"/>
        <v>4000000</v>
      </c>
      <c r="G16" s="7">
        <f t="shared" si="3"/>
        <v>8.3333333333333329E-2</v>
      </c>
    </row>
    <row r="17" spans="1:26" ht="14.25" customHeight="1" x14ac:dyDescent="0.35">
      <c r="A17" s="6" t="s">
        <v>4</v>
      </c>
      <c r="B17" s="6"/>
      <c r="C17" s="6"/>
      <c r="D17" s="6"/>
      <c r="E17" s="6"/>
      <c r="F17" s="14"/>
      <c r="G17" s="7"/>
    </row>
    <row r="18" spans="1:26" ht="14.25" customHeight="1" x14ac:dyDescent="0.35"/>
    <row r="19" spans="1:26" ht="14.25" customHeight="1" x14ac:dyDescent="0.35"/>
    <row r="20" spans="1:26" ht="14.25" customHeight="1" x14ac:dyDescent="0.35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2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/>
    <row r="23" spans="1:26" ht="14.25" customHeight="1" x14ac:dyDescent="0.35">
      <c r="A23" s="3" t="s">
        <v>17</v>
      </c>
      <c r="B23" s="3" t="s">
        <v>18</v>
      </c>
      <c r="C23" s="13" t="s">
        <v>41</v>
      </c>
      <c r="D23" s="13" t="s">
        <v>54</v>
      </c>
      <c r="E23" s="13" t="s">
        <v>43</v>
      </c>
      <c r="F23" s="15" t="s">
        <v>44</v>
      </c>
      <c r="G23" s="15" t="s">
        <v>55</v>
      </c>
    </row>
    <row r="24" spans="1:26" ht="14.25" customHeight="1" x14ac:dyDescent="0.35">
      <c r="A24" s="4" t="s">
        <v>19</v>
      </c>
      <c r="B24" s="4">
        <v>18</v>
      </c>
    </row>
    <row r="25" spans="1:26" ht="14.25" customHeight="1" x14ac:dyDescent="0.35">
      <c r="A25" s="4" t="s">
        <v>20</v>
      </c>
      <c r="B25" s="4">
        <v>31</v>
      </c>
      <c r="C25">
        <f>B24</f>
        <v>18</v>
      </c>
      <c r="D25">
        <f>B25-C25</f>
        <v>13</v>
      </c>
      <c r="E25" s="13">
        <f>-ABS(D25)</f>
        <v>-13</v>
      </c>
      <c r="F25">
        <f>E25^2</f>
        <v>169</v>
      </c>
      <c r="G25" s="21">
        <f>E25/B25</f>
        <v>-0.41935483870967744</v>
      </c>
    </row>
    <row r="26" spans="1:26" ht="14.25" customHeight="1" x14ac:dyDescent="0.35">
      <c r="A26" s="4" t="s">
        <v>21</v>
      </c>
      <c r="B26" s="4">
        <v>31</v>
      </c>
      <c r="C26">
        <f>B25</f>
        <v>31</v>
      </c>
      <c r="D26">
        <f t="shared" ref="D26:D39" si="5">B26-C26</f>
        <v>0</v>
      </c>
      <c r="E26" s="13">
        <f t="shared" ref="E26:E39" si="6">-ABS(D26)</f>
        <v>0</v>
      </c>
      <c r="F26">
        <f t="shared" ref="F26:F39" si="7">E26^2</f>
        <v>0</v>
      </c>
      <c r="G26" s="21">
        <f t="shared" ref="G26:G39" si="8">E26/B26</f>
        <v>0</v>
      </c>
    </row>
    <row r="27" spans="1:26" ht="14.25" customHeight="1" x14ac:dyDescent="0.35">
      <c r="A27" s="4" t="s">
        <v>22</v>
      </c>
      <c r="B27" s="4">
        <v>16</v>
      </c>
      <c r="C27">
        <f t="shared" ref="C27:C39" si="9">B26</f>
        <v>31</v>
      </c>
      <c r="D27">
        <f t="shared" si="5"/>
        <v>-15</v>
      </c>
      <c r="E27" s="13">
        <f t="shared" si="6"/>
        <v>-15</v>
      </c>
      <c r="F27">
        <f t="shared" si="7"/>
        <v>225</v>
      </c>
      <c r="G27" s="21">
        <f t="shared" si="8"/>
        <v>-0.9375</v>
      </c>
      <c r="I27" s="13" t="s">
        <v>47</v>
      </c>
      <c r="J27" s="23">
        <f>AVERAGE(E25:E38)</f>
        <v>-10.857142857142858</v>
      </c>
    </row>
    <row r="28" spans="1:26" ht="14.25" customHeight="1" x14ac:dyDescent="0.35">
      <c r="A28" s="4" t="s">
        <v>23</v>
      </c>
      <c r="B28" s="4">
        <v>12</v>
      </c>
      <c r="C28">
        <f t="shared" si="9"/>
        <v>16</v>
      </c>
      <c r="D28">
        <f t="shared" si="5"/>
        <v>-4</v>
      </c>
      <c r="E28" s="13">
        <f t="shared" si="6"/>
        <v>-4</v>
      </c>
      <c r="F28">
        <f t="shared" si="7"/>
        <v>16</v>
      </c>
      <c r="G28" s="21">
        <f t="shared" si="8"/>
        <v>-0.33333333333333331</v>
      </c>
      <c r="I28" s="13" t="s">
        <v>48</v>
      </c>
      <c r="J28">
        <f>AVERAGE(F25:F38)</f>
        <v>192.57142857142858</v>
      </c>
    </row>
    <row r="29" spans="1:26" ht="14.25" customHeight="1" x14ac:dyDescent="0.35">
      <c r="A29" s="4" t="s">
        <v>24</v>
      </c>
      <c r="B29" s="4">
        <v>33</v>
      </c>
      <c r="C29">
        <f t="shared" si="9"/>
        <v>12</v>
      </c>
      <c r="D29">
        <f t="shared" si="5"/>
        <v>21</v>
      </c>
      <c r="E29" s="13">
        <f t="shared" si="6"/>
        <v>-21</v>
      </c>
      <c r="F29">
        <f t="shared" si="7"/>
        <v>441</v>
      </c>
      <c r="G29" s="21">
        <f t="shared" si="8"/>
        <v>-0.63636363636363635</v>
      </c>
      <c r="I29" s="13" t="s">
        <v>49</v>
      </c>
      <c r="J29" s="19">
        <f>AVERAGE(G25:G38)</f>
        <v>-0.53312153577282118</v>
      </c>
    </row>
    <row r="30" spans="1:26" ht="14.25" customHeight="1" x14ac:dyDescent="0.35">
      <c r="A30" s="4" t="s">
        <v>25</v>
      </c>
      <c r="B30" s="4">
        <v>30</v>
      </c>
      <c r="C30">
        <f t="shared" si="9"/>
        <v>33</v>
      </c>
      <c r="D30">
        <f t="shared" si="5"/>
        <v>-3</v>
      </c>
      <c r="E30" s="13">
        <f t="shared" si="6"/>
        <v>-3</v>
      </c>
      <c r="F30">
        <f t="shared" si="7"/>
        <v>9</v>
      </c>
      <c r="G30" s="21">
        <f t="shared" si="8"/>
        <v>-0.1</v>
      </c>
    </row>
    <row r="31" spans="1:26" ht="14.25" customHeight="1" x14ac:dyDescent="0.35">
      <c r="A31" s="4" t="s">
        <v>26</v>
      </c>
      <c r="B31" s="4">
        <v>36</v>
      </c>
      <c r="C31">
        <f t="shared" si="9"/>
        <v>30</v>
      </c>
      <c r="D31">
        <f t="shared" si="5"/>
        <v>6</v>
      </c>
      <c r="E31" s="13">
        <f t="shared" si="6"/>
        <v>-6</v>
      </c>
      <c r="F31">
        <f t="shared" si="7"/>
        <v>36</v>
      </c>
      <c r="G31" s="21">
        <f t="shared" si="8"/>
        <v>-0.16666666666666666</v>
      </c>
    </row>
    <row r="32" spans="1:26" ht="14.25" customHeight="1" x14ac:dyDescent="0.35">
      <c r="A32" s="4" t="s">
        <v>27</v>
      </c>
      <c r="B32" s="4">
        <v>15</v>
      </c>
      <c r="C32">
        <f t="shared" si="9"/>
        <v>36</v>
      </c>
      <c r="D32">
        <f t="shared" si="5"/>
        <v>-21</v>
      </c>
      <c r="E32" s="13">
        <f t="shared" si="6"/>
        <v>-21</v>
      </c>
      <c r="F32">
        <f t="shared" si="7"/>
        <v>441</v>
      </c>
      <c r="G32" s="21">
        <f t="shared" si="8"/>
        <v>-1.4</v>
      </c>
      <c r="I32" s="13" t="s">
        <v>53</v>
      </c>
      <c r="J32" s="21">
        <f>100%-J29</f>
        <v>1.5331215357728212</v>
      </c>
    </row>
    <row r="33" spans="1:7" ht="14.25" customHeight="1" x14ac:dyDescent="0.35">
      <c r="A33" s="4" t="s">
        <v>28</v>
      </c>
      <c r="B33" s="4">
        <v>21</v>
      </c>
      <c r="C33">
        <f t="shared" si="9"/>
        <v>15</v>
      </c>
      <c r="D33">
        <f t="shared" si="5"/>
        <v>6</v>
      </c>
      <c r="E33" s="13">
        <f t="shared" si="6"/>
        <v>-6</v>
      </c>
      <c r="F33">
        <f t="shared" si="7"/>
        <v>36</v>
      </c>
      <c r="G33" s="21">
        <f t="shared" si="8"/>
        <v>-0.2857142857142857</v>
      </c>
    </row>
    <row r="34" spans="1:7" ht="14.25" customHeight="1" x14ac:dyDescent="0.35">
      <c r="A34" s="4" t="s">
        <v>29</v>
      </c>
      <c r="B34" s="4">
        <v>20</v>
      </c>
      <c r="C34">
        <f t="shared" si="9"/>
        <v>21</v>
      </c>
      <c r="D34">
        <f t="shared" si="5"/>
        <v>-1</v>
      </c>
      <c r="E34" s="13">
        <f t="shared" si="6"/>
        <v>-1</v>
      </c>
      <c r="F34">
        <f t="shared" si="7"/>
        <v>1</v>
      </c>
      <c r="G34" s="21">
        <f t="shared" si="8"/>
        <v>-0.05</v>
      </c>
    </row>
    <row r="35" spans="1:7" ht="14.25" customHeight="1" x14ac:dyDescent="0.35">
      <c r="A35" s="4" t="s">
        <v>30</v>
      </c>
      <c r="B35" s="4">
        <v>30</v>
      </c>
      <c r="C35">
        <f t="shared" si="9"/>
        <v>20</v>
      </c>
      <c r="D35">
        <f t="shared" si="5"/>
        <v>10</v>
      </c>
      <c r="E35" s="13">
        <f t="shared" si="6"/>
        <v>-10</v>
      </c>
      <c r="F35">
        <f t="shared" si="7"/>
        <v>100</v>
      </c>
      <c r="G35" s="21">
        <f t="shared" si="8"/>
        <v>-0.33333333333333331</v>
      </c>
    </row>
    <row r="36" spans="1:7" ht="14.25" customHeight="1" x14ac:dyDescent="0.35">
      <c r="A36" s="4" t="s">
        <v>31</v>
      </c>
      <c r="B36" s="4">
        <v>33</v>
      </c>
      <c r="C36">
        <f t="shared" si="9"/>
        <v>30</v>
      </c>
      <c r="D36">
        <f t="shared" si="5"/>
        <v>3</v>
      </c>
      <c r="E36" s="13">
        <f t="shared" si="6"/>
        <v>-3</v>
      </c>
      <c r="F36">
        <f t="shared" si="7"/>
        <v>9</v>
      </c>
      <c r="G36" s="21">
        <f t="shared" si="8"/>
        <v>-9.0909090909090912E-2</v>
      </c>
    </row>
    <row r="37" spans="1:7" ht="14.25" customHeight="1" x14ac:dyDescent="0.35">
      <c r="A37" s="4" t="s">
        <v>32</v>
      </c>
      <c r="B37" s="4">
        <v>11</v>
      </c>
      <c r="C37">
        <f t="shared" si="9"/>
        <v>33</v>
      </c>
      <c r="D37">
        <f t="shared" si="5"/>
        <v>-22</v>
      </c>
      <c r="E37" s="13">
        <f t="shared" si="6"/>
        <v>-22</v>
      </c>
      <c r="F37">
        <f t="shared" si="7"/>
        <v>484</v>
      </c>
      <c r="G37" s="21">
        <f t="shared" si="8"/>
        <v>-2</v>
      </c>
    </row>
    <row r="38" spans="1:7" ht="14.25" customHeight="1" x14ac:dyDescent="0.35">
      <c r="A38" s="4" t="s">
        <v>33</v>
      </c>
      <c r="B38" s="4">
        <v>38</v>
      </c>
      <c r="C38">
        <f t="shared" si="9"/>
        <v>11</v>
      </c>
      <c r="D38">
        <f t="shared" si="5"/>
        <v>27</v>
      </c>
      <c r="E38" s="13">
        <f t="shared" si="6"/>
        <v>-27</v>
      </c>
      <c r="F38">
        <f t="shared" si="7"/>
        <v>729</v>
      </c>
      <c r="G38" s="21">
        <f t="shared" si="8"/>
        <v>-0.71052631578947367</v>
      </c>
    </row>
    <row r="39" spans="1:7" ht="14.25" customHeight="1" x14ac:dyDescent="0.35">
      <c r="A39" s="11" t="s">
        <v>34</v>
      </c>
      <c r="E39" s="13"/>
    </row>
    <row r="40" spans="1:7" ht="14.25" customHeight="1" x14ac:dyDescent="0.35"/>
    <row r="41" spans="1:7" ht="14.25" customHeight="1" x14ac:dyDescent="0.35"/>
    <row r="42" spans="1:7" ht="14.25" customHeight="1" x14ac:dyDescent="0.35"/>
    <row r="43" spans="1:7" ht="14.25" customHeight="1" x14ac:dyDescent="0.35"/>
    <row r="44" spans="1:7" ht="14.25" customHeight="1" x14ac:dyDescent="0.35"/>
    <row r="45" spans="1:7" ht="14.25" customHeight="1" x14ac:dyDescent="0.35"/>
    <row r="46" spans="1:7" ht="14.25" customHeight="1" x14ac:dyDescent="0.35"/>
    <row r="47" spans="1:7" ht="14.25" customHeight="1" x14ac:dyDescent="0.35"/>
    <row r="48" spans="1:7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3" workbookViewId="0">
      <selection activeCell="K37" sqref="K37"/>
    </sheetView>
  </sheetViews>
  <sheetFormatPr defaultColWidth="14.453125" defaultRowHeight="15" customHeight="1" x14ac:dyDescent="0.35"/>
  <cols>
    <col min="1" max="1" width="12" customWidth="1"/>
    <col min="2" max="2" width="9.453125" customWidth="1"/>
    <col min="3" max="3" width="14.54296875" customWidth="1"/>
    <col min="4" max="4" width="8.7265625" customWidth="1"/>
    <col min="5" max="5" width="13" customWidth="1"/>
    <col min="6" max="7" width="14.81640625" customWidth="1"/>
    <col min="8" max="9" width="8.7265625" customWidth="1"/>
    <col min="10" max="10" width="11.08984375" customWidth="1"/>
    <col min="11" max="11" width="20" bestFit="1" customWidth="1"/>
    <col min="12" max="12" width="8.7265625" customWidth="1"/>
    <col min="13" max="13" width="20" bestFit="1" customWidth="1"/>
    <col min="14" max="14" width="8.7265625" customWidth="1"/>
    <col min="15" max="15" width="11.08984375" customWidth="1"/>
    <col min="16" max="26" width="8.7265625" customWidth="1"/>
  </cols>
  <sheetData>
    <row r="1" spans="1:26" ht="14.25" customHeight="1" x14ac:dyDescent="0.3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I3" s="7"/>
      <c r="J3" s="7"/>
      <c r="K3" s="7"/>
    </row>
    <row r="4" spans="1:26" ht="14.25" customHeight="1" x14ac:dyDescent="0.35">
      <c r="A4" s="3" t="s">
        <v>2</v>
      </c>
      <c r="B4" s="3" t="s">
        <v>3</v>
      </c>
      <c r="C4" s="13" t="s">
        <v>56</v>
      </c>
      <c r="D4" s="13" t="s">
        <v>54</v>
      </c>
      <c r="E4" s="13" t="s">
        <v>43</v>
      </c>
      <c r="F4" s="15" t="s">
        <v>57</v>
      </c>
      <c r="G4" s="15" t="s">
        <v>58</v>
      </c>
    </row>
    <row r="5" spans="1:26" ht="14.25" customHeight="1" x14ac:dyDescent="0.35">
      <c r="A5" s="4" t="s">
        <v>4</v>
      </c>
      <c r="B5" s="5">
        <v>34000</v>
      </c>
      <c r="D5" s="6"/>
    </row>
    <row r="6" spans="1:26" ht="14.25" customHeight="1" x14ac:dyDescent="0.35">
      <c r="A6" s="4" t="s">
        <v>5</v>
      </c>
      <c r="B6" s="5">
        <v>37000</v>
      </c>
      <c r="D6" s="6"/>
      <c r="N6" s="8"/>
      <c r="O6" s="6"/>
    </row>
    <row r="7" spans="1:26" ht="14.25" customHeight="1" x14ac:dyDescent="0.35">
      <c r="A7" s="4" t="s">
        <v>6</v>
      </c>
      <c r="B7" s="5">
        <v>44000</v>
      </c>
      <c r="C7" s="6"/>
      <c r="D7" s="6"/>
      <c r="E7" s="6"/>
      <c r="F7" s="6"/>
      <c r="G7" s="7"/>
      <c r="N7" s="8"/>
      <c r="O7" s="6"/>
    </row>
    <row r="8" spans="1:26" ht="14.25" customHeight="1" x14ac:dyDescent="0.35">
      <c r="A8" s="4" t="s">
        <v>7</v>
      </c>
      <c r="B8" s="5">
        <v>47000</v>
      </c>
      <c r="C8" s="6">
        <f>AVERAGE(B5:B7)</f>
        <v>38333.333333333336</v>
      </c>
      <c r="D8" s="6">
        <f>B8-C8</f>
        <v>8666.6666666666642</v>
      </c>
      <c r="E8" s="6" cm="1">
        <f t="array" ref="E8:E16">ABS(D8:D16)</f>
        <v>8666.6666666666642</v>
      </c>
      <c r="F8" s="6">
        <f>E8^2</f>
        <v>75111111.111111075</v>
      </c>
      <c r="G8" s="28">
        <f>E8/B8</f>
        <v>0.18439716312056734</v>
      </c>
      <c r="I8" s="6"/>
      <c r="N8" s="8"/>
      <c r="O8" s="6"/>
    </row>
    <row r="9" spans="1:26" ht="14.25" customHeight="1" x14ac:dyDescent="0.35">
      <c r="A9" s="4" t="s">
        <v>8</v>
      </c>
      <c r="B9" s="5">
        <v>48000</v>
      </c>
      <c r="C9" s="6">
        <f t="shared" ref="C9:C17" si="0">AVERAGE(B6:B8)</f>
        <v>42666.666666666664</v>
      </c>
      <c r="D9" s="6">
        <f t="shared" ref="D9:D16" si="1">B9-C9</f>
        <v>5333.3333333333358</v>
      </c>
      <c r="E9" s="6">
        <v>5333.3333333333358</v>
      </c>
      <c r="F9" s="6">
        <f t="shared" ref="F9:F16" si="2">E9^2</f>
        <v>28444444.44444447</v>
      </c>
      <c r="G9" s="28">
        <f t="shared" ref="G9:G16" si="3">E9/B9</f>
        <v>0.11111111111111116</v>
      </c>
      <c r="I9" s="9"/>
      <c r="J9" s="9"/>
      <c r="L9" s="29" t="s">
        <v>59</v>
      </c>
      <c r="M9" s="30">
        <f>AVERAGE(_xlfn.ANCHORARRAY(E8))</f>
        <v>6777.7777777777774</v>
      </c>
      <c r="N9" s="8"/>
      <c r="O9" s="7"/>
    </row>
    <row r="10" spans="1:26" ht="14.25" customHeight="1" x14ac:dyDescent="0.35">
      <c r="A10" s="4" t="s">
        <v>9</v>
      </c>
      <c r="B10" s="5">
        <v>48000</v>
      </c>
      <c r="C10" s="6">
        <f t="shared" si="0"/>
        <v>46333.333333333336</v>
      </c>
      <c r="D10" s="6">
        <f t="shared" si="1"/>
        <v>1666.6666666666642</v>
      </c>
      <c r="E10" s="6">
        <v>1666.6666666666642</v>
      </c>
      <c r="F10" s="6">
        <f t="shared" si="2"/>
        <v>2777777.7777777696</v>
      </c>
      <c r="G10" s="28">
        <f t="shared" si="3"/>
        <v>3.4722222222222168E-2</v>
      </c>
      <c r="I10" s="9"/>
      <c r="J10" s="9"/>
      <c r="L10" s="29" t="s">
        <v>60</v>
      </c>
      <c r="M10" s="30">
        <f>AVERAGE(F8:F16)</f>
        <v>63913580.246913582</v>
      </c>
    </row>
    <row r="11" spans="1:26" ht="14.25" customHeight="1" x14ac:dyDescent="0.35">
      <c r="A11" s="4" t="s">
        <v>10</v>
      </c>
      <c r="B11" s="5">
        <v>46000</v>
      </c>
      <c r="C11" s="6">
        <f t="shared" si="0"/>
        <v>47666.666666666664</v>
      </c>
      <c r="D11" s="6">
        <f t="shared" si="1"/>
        <v>-1666.6666666666642</v>
      </c>
      <c r="E11" s="6">
        <v>1666.6666666666642</v>
      </c>
      <c r="F11" s="6">
        <f t="shared" si="2"/>
        <v>2777777.7777777696</v>
      </c>
      <c r="G11" s="28">
        <f t="shared" si="3"/>
        <v>3.623188405797096E-2</v>
      </c>
      <c r="I11" s="9"/>
      <c r="J11" s="10"/>
      <c r="L11" s="29" t="s">
        <v>49</v>
      </c>
      <c r="M11" s="31">
        <f>AVERAGE(G8:G16)</f>
        <v>0.20848843682059387</v>
      </c>
      <c r="O11" s="8"/>
    </row>
    <row r="12" spans="1:26" ht="14.25" customHeight="1" x14ac:dyDescent="0.35">
      <c r="A12" s="4" t="s">
        <v>11</v>
      </c>
      <c r="B12" s="5">
        <v>43000</v>
      </c>
      <c r="C12" s="6">
        <f t="shared" si="0"/>
        <v>47333.333333333336</v>
      </c>
      <c r="D12" s="6">
        <f t="shared" si="1"/>
        <v>-4333.3333333333358</v>
      </c>
      <c r="E12" s="6">
        <v>4333.3333333333358</v>
      </c>
      <c r="F12" s="6">
        <f t="shared" si="2"/>
        <v>18777777.777777798</v>
      </c>
      <c r="G12" s="28">
        <f t="shared" si="3"/>
        <v>0.10077519379844967</v>
      </c>
      <c r="I12" s="6"/>
      <c r="N12" s="8"/>
      <c r="O12" s="7"/>
    </row>
    <row r="13" spans="1:26" ht="14.25" customHeight="1" x14ac:dyDescent="0.35">
      <c r="A13" s="4" t="s">
        <v>12</v>
      </c>
      <c r="B13" s="5">
        <v>32000</v>
      </c>
      <c r="C13" s="6">
        <f t="shared" si="0"/>
        <v>45666.666666666664</v>
      </c>
      <c r="D13" s="6">
        <f t="shared" si="1"/>
        <v>-13666.666666666664</v>
      </c>
      <c r="E13" s="6">
        <v>13666.666666666664</v>
      </c>
      <c r="F13" s="6">
        <f t="shared" si="2"/>
        <v>186777777.7777777</v>
      </c>
      <c r="G13" s="28">
        <f t="shared" si="3"/>
        <v>0.42708333333333326</v>
      </c>
      <c r="I13" s="6"/>
      <c r="L13" s="13" t="s">
        <v>61</v>
      </c>
      <c r="M13" s="19">
        <f>100%-M11</f>
        <v>0.79151156317940607</v>
      </c>
    </row>
    <row r="14" spans="1:26" ht="14.25" customHeight="1" x14ac:dyDescent="0.35">
      <c r="A14" s="4" t="s">
        <v>13</v>
      </c>
      <c r="B14" s="5">
        <v>27000</v>
      </c>
      <c r="C14" s="6">
        <f t="shared" si="0"/>
        <v>40333.333333333336</v>
      </c>
      <c r="D14" s="6">
        <f t="shared" si="1"/>
        <v>-13333.333333333336</v>
      </c>
      <c r="E14" s="6">
        <v>13333.333333333336</v>
      </c>
      <c r="F14" s="6">
        <f t="shared" si="2"/>
        <v>177777777.77777785</v>
      </c>
      <c r="G14" s="28">
        <f t="shared" si="3"/>
        <v>0.49382716049382724</v>
      </c>
      <c r="I14" s="9"/>
      <c r="J14" s="10"/>
    </row>
    <row r="15" spans="1:26" ht="14.25" customHeight="1" x14ac:dyDescent="0.35">
      <c r="A15" s="4" t="s">
        <v>14</v>
      </c>
      <c r="B15" s="5">
        <v>26000</v>
      </c>
      <c r="C15" s="6">
        <f t="shared" si="0"/>
        <v>34000</v>
      </c>
      <c r="D15" s="6">
        <f t="shared" si="1"/>
        <v>-8000</v>
      </c>
      <c r="E15" s="6">
        <v>8000</v>
      </c>
      <c r="F15" s="6">
        <f t="shared" si="2"/>
        <v>64000000</v>
      </c>
      <c r="G15" s="28">
        <f t="shared" si="3"/>
        <v>0.30769230769230771</v>
      </c>
      <c r="I15" s="9"/>
      <c r="J15" s="10"/>
    </row>
    <row r="16" spans="1:26" ht="14.25" customHeight="1" x14ac:dyDescent="0.35">
      <c r="A16" s="4" t="s">
        <v>15</v>
      </c>
      <c r="B16" s="5">
        <v>24000</v>
      </c>
      <c r="C16" s="6">
        <f t="shared" si="0"/>
        <v>28333.333333333332</v>
      </c>
      <c r="D16" s="6">
        <f t="shared" si="1"/>
        <v>-4333.3333333333321</v>
      </c>
      <c r="E16" s="6">
        <v>4333.3333333333321</v>
      </c>
      <c r="F16" s="6">
        <f t="shared" si="2"/>
        <v>18777777.777777769</v>
      </c>
      <c r="G16" s="28">
        <f t="shared" si="3"/>
        <v>0.1805555555555555</v>
      </c>
      <c r="I16" s="6"/>
    </row>
    <row r="17" spans="1:26" ht="14.25" customHeight="1" x14ac:dyDescent="0.35">
      <c r="A17" s="11" t="s">
        <v>4</v>
      </c>
      <c r="C17" s="6"/>
    </row>
    <row r="18" spans="1:26" ht="14.25" customHeight="1" x14ac:dyDescent="0.35"/>
    <row r="19" spans="1:26" ht="14.25" customHeight="1" x14ac:dyDescent="0.35"/>
    <row r="20" spans="1:26" ht="14.25" customHeight="1" x14ac:dyDescent="0.35"/>
    <row r="21" spans="1:26" ht="14.25" customHeight="1" x14ac:dyDescent="0.35">
      <c r="A21" s="1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/>
    <row r="24" spans="1:26" ht="14.25" customHeight="1" x14ac:dyDescent="0.35">
      <c r="A24" s="3" t="s">
        <v>17</v>
      </c>
      <c r="B24" s="3" t="s">
        <v>18</v>
      </c>
      <c r="C24" s="13" t="s">
        <v>56</v>
      </c>
      <c r="D24" s="13" t="s">
        <v>54</v>
      </c>
      <c r="E24" s="13" t="s">
        <v>43</v>
      </c>
      <c r="F24" s="15" t="s">
        <v>57</v>
      </c>
      <c r="G24" s="15" t="s">
        <v>58</v>
      </c>
    </row>
    <row r="25" spans="1:26" ht="14.25" customHeight="1" x14ac:dyDescent="0.35">
      <c r="A25" s="4" t="s">
        <v>19</v>
      </c>
      <c r="B25" s="4">
        <v>18</v>
      </c>
    </row>
    <row r="26" spans="1:26" ht="14.25" customHeight="1" x14ac:dyDescent="0.35">
      <c r="A26" s="4" t="s">
        <v>20</v>
      </c>
      <c r="B26" s="4">
        <v>31</v>
      </c>
    </row>
    <row r="27" spans="1:26" ht="14.25" customHeight="1" x14ac:dyDescent="0.35">
      <c r="A27" s="4" t="s">
        <v>21</v>
      </c>
      <c r="B27" s="4">
        <v>31</v>
      </c>
    </row>
    <row r="28" spans="1:26" ht="14.25" customHeight="1" x14ac:dyDescent="0.35">
      <c r="A28" s="4" t="s">
        <v>22</v>
      </c>
      <c r="B28" s="4">
        <v>16</v>
      </c>
      <c r="C28">
        <f>AVERAGE(B25:B27)</f>
        <v>26.666666666666668</v>
      </c>
      <c r="D28">
        <f>C28-B28</f>
        <v>10.666666666666668</v>
      </c>
      <c r="E28" cm="1">
        <f t="array" ref="E28:E39">ABS(D28:D39)</f>
        <v>10.666666666666668</v>
      </c>
      <c r="F28">
        <f>E28^2</f>
        <v>113.7777777777778</v>
      </c>
      <c r="G28" s="21">
        <f>E28/B28</f>
        <v>0.66666666666666674</v>
      </c>
    </row>
    <row r="29" spans="1:26" ht="14.25" customHeight="1" x14ac:dyDescent="0.35">
      <c r="A29" s="4" t="s">
        <v>23</v>
      </c>
      <c r="B29" s="4">
        <v>12</v>
      </c>
      <c r="C29">
        <f t="shared" ref="C29:C39" si="4">AVERAGE(B26:B28)</f>
        <v>26</v>
      </c>
      <c r="D29">
        <f t="shared" ref="D29:D39" si="5">C29-B29</f>
        <v>14</v>
      </c>
      <c r="E29">
        <v>14</v>
      </c>
      <c r="F29">
        <f t="shared" ref="F29:F40" si="6">E29^2</f>
        <v>196</v>
      </c>
      <c r="G29" s="21">
        <f t="shared" ref="G29:G39" si="7">E29/B29</f>
        <v>1.1666666666666667</v>
      </c>
      <c r="J29" s="29" t="s">
        <v>59</v>
      </c>
      <c r="K29" s="26">
        <f>AVERAGE(_xlfn.ANCHORARRAY(E28))</f>
        <v>11.444444444444445</v>
      </c>
    </row>
    <row r="30" spans="1:26" ht="14.25" customHeight="1" x14ac:dyDescent="0.35">
      <c r="A30" s="4" t="s">
        <v>24</v>
      </c>
      <c r="B30" s="4">
        <v>33</v>
      </c>
      <c r="C30">
        <f t="shared" si="4"/>
        <v>19.666666666666668</v>
      </c>
      <c r="D30">
        <f t="shared" si="5"/>
        <v>-13.333333333333332</v>
      </c>
      <c r="E30">
        <v>13.333333333333332</v>
      </c>
      <c r="F30">
        <f t="shared" si="6"/>
        <v>177.77777777777774</v>
      </c>
      <c r="G30" s="21">
        <f t="shared" si="7"/>
        <v>0.40404040404040398</v>
      </c>
      <c r="J30" s="29" t="s">
        <v>48</v>
      </c>
      <c r="K30" s="26">
        <f>AVERAGE(F28:F39)</f>
        <v>145.75925925925927</v>
      </c>
    </row>
    <row r="31" spans="1:26" ht="14.25" customHeight="1" x14ac:dyDescent="0.35">
      <c r="A31" s="4" t="s">
        <v>25</v>
      </c>
      <c r="B31" s="4">
        <v>30</v>
      </c>
      <c r="C31">
        <f t="shared" si="4"/>
        <v>20.333333333333332</v>
      </c>
      <c r="D31">
        <f t="shared" si="5"/>
        <v>-9.6666666666666679</v>
      </c>
      <c r="E31">
        <v>9.6666666666666679</v>
      </c>
      <c r="F31">
        <f t="shared" si="6"/>
        <v>93.444444444444471</v>
      </c>
      <c r="G31" s="21">
        <f t="shared" si="7"/>
        <v>0.32222222222222224</v>
      </c>
      <c r="J31" s="29" t="s">
        <v>49</v>
      </c>
      <c r="K31" s="31">
        <f>AVERAGE(G28:G39)</f>
        <v>0.58979171413381948</v>
      </c>
    </row>
    <row r="32" spans="1:26" ht="14.25" customHeight="1" x14ac:dyDescent="0.35">
      <c r="A32" s="4" t="s">
        <v>26</v>
      </c>
      <c r="B32" s="4">
        <v>36</v>
      </c>
      <c r="C32">
        <f t="shared" si="4"/>
        <v>25</v>
      </c>
      <c r="D32">
        <f t="shared" si="5"/>
        <v>-11</v>
      </c>
      <c r="E32">
        <v>11</v>
      </c>
      <c r="F32">
        <f t="shared" si="6"/>
        <v>121</v>
      </c>
      <c r="G32" s="21">
        <f t="shared" si="7"/>
        <v>0.30555555555555558</v>
      </c>
    </row>
    <row r="33" spans="1:11" ht="14.25" customHeight="1" x14ac:dyDescent="0.35">
      <c r="A33" s="4" t="s">
        <v>27</v>
      </c>
      <c r="B33" s="4">
        <v>15</v>
      </c>
      <c r="C33">
        <f t="shared" si="4"/>
        <v>33</v>
      </c>
      <c r="D33">
        <f t="shared" si="5"/>
        <v>18</v>
      </c>
      <c r="E33">
        <v>18</v>
      </c>
      <c r="F33">
        <f t="shared" si="6"/>
        <v>324</v>
      </c>
      <c r="G33" s="21">
        <f t="shared" si="7"/>
        <v>1.2</v>
      </c>
    </row>
    <row r="34" spans="1:11" ht="14.25" customHeight="1" x14ac:dyDescent="0.35">
      <c r="A34" s="4" t="s">
        <v>28</v>
      </c>
      <c r="B34" s="4">
        <v>21</v>
      </c>
      <c r="C34">
        <f t="shared" si="4"/>
        <v>27</v>
      </c>
      <c r="D34">
        <f t="shared" si="5"/>
        <v>6</v>
      </c>
      <c r="E34">
        <v>6</v>
      </c>
      <c r="F34">
        <f t="shared" si="6"/>
        <v>36</v>
      </c>
      <c r="G34" s="21">
        <f t="shared" si="7"/>
        <v>0.2857142857142857</v>
      </c>
      <c r="J34" s="13" t="s">
        <v>53</v>
      </c>
      <c r="K34" s="21">
        <f>100%-K31</f>
        <v>0.41020828586618052</v>
      </c>
    </row>
    <row r="35" spans="1:11" ht="14.25" customHeight="1" x14ac:dyDescent="0.35">
      <c r="A35" s="4" t="s">
        <v>29</v>
      </c>
      <c r="B35" s="4">
        <v>20</v>
      </c>
      <c r="C35">
        <f t="shared" si="4"/>
        <v>24</v>
      </c>
      <c r="D35">
        <f t="shared" si="5"/>
        <v>4</v>
      </c>
      <c r="E35">
        <v>4</v>
      </c>
      <c r="F35">
        <f t="shared" si="6"/>
        <v>16</v>
      </c>
      <c r="G35" s="21">
        <f t="shared" si="7"/>
        <v>0.2</v>
      </c>
    </row>
    <row r="36" spans="1:11" ht="14.25" customHeight="1" x14ac:dyDescent="0.35">
      <c r="A36" s="4" t="s">
        <v>30</v>
      </c>
      <c r="B36" s="4">
        <v>30</v>
      </c>
      <c r="C36">
        <f t="shared" si="4"/>
        <v>18.666666666666668</v>
      </c>
      <c r="D36">
        <f t="shared" si="5"/>
        <v>-11.333333333333332</v>
      </c>
      <c r="E36">
        <v>11.333333333333332</v>
      </c>
      <c r="F36">
        <f t="shared" si="6"/>
        <v>128.44444444444443</v>
      </c>
      <c r="G36" s="21">
        <f t="shared" si="7"/>
        <v>0.37777777777777771</v>
      </c>
    </row>
    <row r="37" spans="1:11" ht="14.25" customHeight="1" x14ac:dyDescent="0.35">
      <c r="A37" s="4" t="s">
        <v>31</v>
      </c>
      <c r="B37" s="4">
        <v>33</v>
      </c>
      <c r="C37">
        <f t="shared" si="4"/>
        <v>23.666666666666668</v>
      </c>
      <c r="D37">
        <f t="shared" si="5"/>
        <v>-9.3333333333333321</v>
      </c>
      <c r="E37">
        <v>9.3333333333333321</v>
      </c>
      <c r="F37">
        <f t="shared" si="6"/>
        <v>87.111111111111086</v>
      </c>
      <c r="G37" s="21">
        <f t="shared" si="7"/>
        <v>0.28282828282828282</v>
      </c>
    </row>
    <row r="38" spans="1:11" ht="14.25" customHeight="1" x14ac:dyDescent="0.35">
      <c r="A38" s="4" t="s">
        <v>32</v>
      </c>
      <c r="B38" s="4">
        <v>11</v>
      </c>
      <c r="C38">
        <f t="shared" si="4"/>
        <v>27.666666666666668</v>
      </c>
      <c r="D38">
        <f t="shared" si="5"/>
        <v>16.666666666666668</v>
      </c>
      <c r="E38">
        <v>16.666666666666668</v>
      </c>
      <c r="F38">
        <f t="shared" si="6"/>
        <v>277.77777777777783</v>
      </c>
      <c r="G38" s="21">
        <f t="shared" si="7"/>
        <v>1.5151515151515154</v>
      </c>
    </row>
    <row r="39" spans="1:11" ht="14.25" customHeight="1" x14ac:dyDescent="0.35">
      <c r="A39" s="4" t="s">
        <v>33</v>
      </c>
      <c r="B39" s="4">
        <v>38</v>
      </c>
      <c r="C39">
        <f t="shared" si="4"/>
        <v>24.666666666666668</v>
      </c>
      <c r="D39">
        <f t="shared" si="5"/>
        <v>-13.333333333333332</v>
      </c>
      <c r="E39">
        <v>13.333333333333332</v>
      </c>
      <c r="F39">
        <f t="shared" si="6"/>
        <v>177.77777777777774</v>
      </c>
      <c r="G39" s="21">
        <f t="shared" si="7"/>
        <v>0.35087719298245612</v>
      </c>
    </row>
    <row r="40" spans="1:11" ht="14.25" customHeight="1" x14ac:dyDescent="0.35">
      <c r="A40" s="11" t="s">
        <v>34</v>
      </c>
    </row>
    <row r="41" spans="1:11" ht="14.25" customHeight="1" x14ac:dyDescent="0.35"/>
    <row r="42" spans="1:11" ht="14.25" customHeight="1" x14ac:dyDescent="0.35"/>
    <row r="43" spans="1:11" ht="14.25" customHeight="1" x14ac:dyDescent="0.35"/>
    <row r="44" spans="1:11" ht="14.25" customHeight="1" x14ac:dyDescent="0.35"/>
    <row r="45" spans="1:11" ht="14.25" customHeight="1" x14ac:dyDescent="0.35"/>
    <row r="46" spans="1:11" ht="14.25" customHeight="1" x14ac:dyDescent="0.35"/>
    <row r="47" spans="1:11" ht="14.25" customHeight="1" x14ac:dyDescent="0.35"/>
    <row r="48" spans="1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0" zoomScale="90" zoomScaleNormal="90" workbookViewId="0">
      <selection activeCell="D27" sqref="D27"/>
    </sheetView>
  </sheetViews>
  <sheetFormatPr defaultColWidth="14.453125" defaultRowHeight="15" customHeight="1" x14ac:dyDescent="0.35"/>
  <cols>
    <col min="1" max="2" width="8.7265625" customWidth="1"/>
    <col min="3" max="3" width="15.81640625" customWidth="1"/>
    <col min="4" max="4" width="10.453125" customWidth="1"/>
    <col min="5" max="5" width="13.08984375" customWidth="1"/>
    <col min="6" max="7" width="14.81640625" customWidth="1"/>
    <col min="8" max="8" width="6.08984375" customWidth="1"/>
    <col min="9" max="9" width="8.7265625" customWidth="1"/>
    <col min="10" max="10" width="11.08984375" customWidth="1"/>
    <col min="11" max="11" width="4.453125" customWidth="1"/>
    <col min="12" max="12" width="8.7265625" customWidth="1"/>
    <col min="13" max="14" width="20.1796875" bestFit="1" customWidth="1"/>
    <col min="15" max="15" width="11.1796875" bestFit="1" customWidth="1"/>
    <col min="16" max="26" width="8.7265625" customWidth="1"/>
  </cols>
  <sheetData>
    <row r="1" spans="1:26" ht="14.25" customHeight="1" x14ac:dyDescent="0.3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/>
    <row r="4" spans="1:26" ht="14.25" customHeight="1" x14ac:dyDescent="0.35">
      <c r="A4" s="3" t="s">
        <v>2</v>
      </c>
      <c r="B4" s="3" t="s">
        <v>37</v>
      </c>
      <c r="C4" s="33" t="s">
        <v>56</v>
      </c>
      <c r="D4" s="33" t="s">
        <v>54</v>
      </c>
      <c r="E4" s="33" t="s">
        <v>43</v>
      </c>
      <c r="F4" s="33" t="s">
        <v>57</v>
      </c>
      <c r="G4" s="33" t="s">
        <v>58</v>
      </c>
    </row>
    <row r="5" spans="1:26" ht="14.25" customHeight="1" x14ac:dyDescent="0.35">
      <c r="A5" s="4" t="s">
        <v>4</v>
      </c>
      <c r="B5" s="5">
        <v>34000</v>
      </c>
      <c r="C5" t="e">
        <v>#N/A</v>
      </c>
    </row>
    <row r="6" spans="1:26" ht="14.25" customHeight="1" x14ac:dyDescent="0.35">
      <c r="A6" s="4" t="s">
        <v>5</v>
      </c>
      <c r="B6" s="5">
        <v>37000</v>
      </c>
      <c r="C6" s="34">
        <f>B5</f>
        <v>34000</v>
      </c>
      <c r="D6" s="6">
        <f>B6-C6</f>
        <v>3000</v>
      </c>
      <c r="E6" s="6" cm="1">
        <f t="array" ref="E6:E16">ABS(D6:D16)</f>
        <v>3000</v>
      </c>
      <c r="F6" s="6">
        <f>E6^2</f>
        <v>9000000</v>
      </c>
      <c r="G6" s="7">
        <f>E6/B6</f>
        <v>8.1081081081081086E-2</v>
      </c>
      <c r="I6" s="8"/>
      <c r="J6" s="6"/>
      <c r="N6" s="29" t="s">
        <v>59</v>
      </c>
      <c r="O6" s="30">
        <f>AVERAGE(_xlfn.ANCHORARRAY(E6))</f>
        <v>3813.7785872454547</v>
      </c>
    </row>
    <row r="7" spans="1:26" ht="14.25" customHeight="1" x14ac:dyDescent="0.35">
      <c r="A7" s="4" t="s">
        <v>6</v>
      </c>
      <c r="B7" s="5">
        <v>44000</v>
      </c>
      <c r="C7" s="35">
        <f>0.9*B6+0.1*C6</f>
        <v>36700</v>
      </c>
      <c r="D7" s="6">
        <f t="shared" ref="D7:D16" si="0">B7-C7</f>
        <v>7300</v>
      </c>
      <c r="E7" s="6">
        <v>7300</v>
      </c>
      <c r="F7" s="6">
        <f t="shared" ref="F7:F16" si="1">E7^2</f>
        <v>53290000</v>
      </c>
      <c r="G7" s="7">
        <f t="shared" ref="G7:G16" si="2">E7/B7</f>
        <v>0.16590909090909092</v>
      </c>
      <c r="I7" s="8"/>
      <c r="J7" s="6"/>
      <c r="N7" s="29" t="s">
        <v>48</v>
      </c>
      <c r="O7" s="30">
        <f>AVERAGE(F6:F16)</f>
        <v>24117965.819036815</v>
      </c>
    </row>
    <row r="8" spans="1:26" ht="14.25" customHeight="1" x14ac:dyDescent="0.35">
      <c r="A8" s="4" t="s">
        <v>7</v>
      </c>
      <c r="B8" s="5">
        <v>47000</v>
      </c>
      <c r="C8">
        <f t="shared" ref="C7:C16" si="3">0.9*B7+0.1*C7</f>
        <v>43270</v>
      </c>
      <c r="D8" s="6">
        <f t="shared" si="0"/>
        <v>3730</v>
      </c>
      <c r="E8" s="6">
        <v>3730</v>
      </c>
      <c r="F8" s="6">
        <f t="shared" si="1"/>
        <v>13912900</v>
      </c>
      <c r="G8" s="7">
        <f t="shared" si="2"/>
        <v>7.936170212765957E-2</v>
      </c>
      <c r="I8" s="8"/>
      <c r="J8" s="6"/>
      <c r="N8" s="29" t="s">
        <v>49</v>
      </c>
      <c r="O8" s="31">
        <f>AVERAGE(G6:G16)</f>
        <v>0.1098491201603351</v>
      </c>
    </row>
    <row r="9" spans="1:26" ht="14.25" customHeight="1" x14ac:dyDescent="0.35">
      <c r="A9" s="4" t="s">
        <v>8</v>
      </c>
      <c r="B9" s="5">
        <v>48000</v>
      </c>
      <c r="C9">
        <f t="shared" si="3"/>
        <v>46627</v>
      </c>
      <c r="D9" s="6">
        <f t="shared" si="0"/>
        <v>1373</v>
      </c>
      <c r="E9" s="6">
        <v>1373</v>
      </c>
      <c r="F9" s="6">
        <f t="shared" si="1"/>
        <v>1885129</v>
      </c>
      <c r="G9" s="7">
        <f t="shared" si="2"/>
        <v>2.8604166666666667E-2</v>
      </c>
      <c r="I9" s="8"/>
      <c r="J9" s="6"/>
    </row>
    <row r="10" spans="1:26" ht="14.25" customHeight="1" x14ac:dyDescent="0.35">
      <c r="A10" s="4" t="s">
        <v>9</v>
      </c>
      <c r="B10" s="5">
        <v>48000</v>
      </c>
      <c r="C10">
        <f t="shared" si="3"/>
        <v>47862.7</v>
      </c>
      <c r="D10" s="6">
        <f t="shared" si="0"/>
        <v>137.30000000000291</v>
      </c>
      <c r="E10" s="6">
        <v>137.30000000000291</v>
      </c>
      <c r="F10" s="6">
        <f t="shared" si="1"/>
        <v>18851.290000000798</v>
      </c>
      <c r="G10" s="7">
        <f t="shared" si="2"/>
        <v>2.8604166666667272E-3</v>
      </c>
      <c r="J10" s="7"/>
    </row>
    <row r="11" spans="1:26" ht="14.25" customHeight="1" x14ac:dyDescent="0.35">
      <c r="A11" s="4" t="s">
        <v>10</v>
      </c>
      <c r="B11" s="5">
        <v>46000</v>
      </c>
      <c r="C11">
        <f t="shared" si="3"/>
        <v>47986.27</v>
      </c>
      <c r="D11" s="6">
        <f t="shared" si="0"/>
        <v>-1986.2699999999968</v>
      </c>
      <c r="E11" s="6">
        <v>1986.2699999999968</v>
      </c>
      <c r="F11" s="6">
        <f t="shared" si="1"/>
        <v>3945268.5128999874</v>
      </c>
      <c r="G11" s="7">
        <f>E11/B11</f>
        <v>4.317978260869558E-2</v>
      </c>
    </row>
    <row r="12" spans="1:26" ht="14.25" customHeight="1" x14ac:dyDescent="0.35">
      <c r="A12" s="4" t="s">
        <v>11</v>
      </c>
      <c r="B12" s="5">
        <v>43000</v>
      </c>
      <c r="C12">
        <f t="shared" si="3"/>
        <v>46198.627</v>
      </c>
      <c r="D12" s="6">
        <f t="shared" si="0"/>
        <v>-3198.6270000000004</v>
      </c>
      <c r="E12" s="6">
        <v>3198.6270000000004</v>
      </c>
      <c r="F12" s="6">
        <f t="shared" si="1"/>
        <v>10231214.685129002</v>
      </c>
      <c r="G12" s="7">
        <f t="shared" si="2"/>
        <v>7.4386674418604665E-2</v>
      </c>
      <c r="I12" s="8"/>
      <c r="J12" s="7"/>
      <c r="K12" s="7"/>
      <c r="M12" s="13" t="s">
        <v>53</v>
      </c>
      <c r="N12" s="21">
        <f>100%-O8</f>
        <v>0.8901508798396649</v>
      </c>
    </row>
    <row r="13" spans="1:26" ht="14.25" customHeight="1" x14ac:dyDescent="0.35">
      <c r="A13" s="4" t="s">
        <v>12</v>
      </c>
      <c r="B13" s="5">
        <v>32000</v>
      </c>
      <c r="C13">
        <f t="shared" si="3"/>
        <v>43319.862699999998</v>
      </c>
      <c r="D13" s="6">
        <f t="shared" si="0"/>
        <v>-11319.862699999998</v>
      </c>
      <c r="E13" s="6">
        <v>11319.862699999998</v>
      </c>
      <c r="F13" s="6">
        <f t="shared" si="1"/>
        <v>128139291.54685125</v>
      </c>
      <c r="G13" s="7">
        <f t="shared" si="2"/>
        <v>0.35374570937499994</v>
      </c>
      <c r="I13" s="8"/>
      <c r="J13" s="7"/>
    </row>
    <row r="14" spans="1:26" ht="14.25" customHeight="1" x14ac:dyDescent="0.35">
      <c r="A14" s="4" t="s">
        <v>13</v>
      </c>
      <c r="B14" s="5">
        <v>27000</v>
      </c>
      <c r="C14">
        <f t="shared" si="3"/>
        <v>33131.986270000001</v>
      </c>
      <c r="D14" s="6">
        <f t="shared" si="0"/>
        <v>-6131.9862700000012</v>
      </c>
      <c r="E14" s="6">
        <v>6131.9862700000012</v>
      </c>
      <c r="F14" s="6">
        <f t="shared" si="1"/>
        <v>37601255.615468524</v>
      </c>
      <c r="G14" s="7">
        <f t="shared" si="2"/>
        <v>0.22711060259259264</v>
      </c>
      <c r="J14" s="7"/>
    </row>
    <row r="15" spans="1:26" ht="14.25" customHeight="1" x14ac:dyDescent="0.35">
      <c r="A15" s="4" t="s">
        <v>14</v>
      </c>
      <c r="B15" s="5">
        <v>26000</v>
      </c>
      <c r="C15">
        <f t="shared" si="3"/>
        <v>27613.198627000002</v>
      </c>
      <c r="D15" s="6">
        <f t="shared" si="0"/>
        <v>-1613.1986270000016</v>
      </c>
      <c r="E15" s="6">
        <v>1613.1986270000016</v>
      </c>
      <c r="F15" s="6">
        <f t="shared" si="1"/>
        <v>2602409.8101546904</v>
      </c>
      <c r="G15" s="7">
        <f t="shared" si="2"/>
        <v>6.2046101038461601E-2</v>
      </c>
    </row>
    <row r="16" spans="1:26" ht="14.25" customHeight="1" x14ac:dyDescent="0.35">
      <c r="A16" s="4" t="s">
        <v>15</v>
      </c>
      <c r="B16" s="5">
        <v>24000</v>
      </c>
      <c r="C16">
        <f t="shared" si="3"/>
        <v>26161.319862700002</v>
      </c>
      <c r="D16" s="6">
        <f t="shared" si="0"/>
        <v>-2161.319862700002</v>
      </c>
      <c r="E16" s="6">
        <v>2161.319862700002</v>
      </c>
      <c r="F16" s="6">
        <f t="shared" si="1"/>
        <v>4671303.5489015551</v>
      </c>
      <c r="G16" s="7">
        <f t="shared" si="2"/>
        <v>9.0054994279166745E-2</v>
      </c>
    </row>
    <row r="17" spans="1:26" ht="14.25" customHeight="1" x14ac:dyDescent="0.35">
      <c r="A17" s="11" t="s">
        <v>4</v>
      </c>
      <c r="D17" s="6"/>
      <c r="E17" s="6"/>
      <c r="G17" s="12"/>
    </row>
    <row r="18" spans="1:26" ht="14.25" customHeight="1" x14ac:dyDescent="0.35"/>
    <row r="19" spans="1:26" ht="14.25" customHeight="1" x14ac:dyDescent="0.35"/>
    <row r="20" spans="1:26" ht="14.25" customHeight="1" x14ac:dyDescent="0.35"/>
    <row r="21" spans="1:26" ht="14.25" customHeight="1" x14ac:dyDescent="0.35">
      <c r="A21" s="1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/>
    <row r="24" spans="1:26" ht="14.25" customHeight="1" x14ac:dyDescent="0.35">
      <c r="A24" s="3" t="s">
        <v>17</v>
      </c>
      <c r="B24" s="3" t="s">
        <v>18</v>
      </c>
      <c r="C24" s="33" t="s">
        <v>56</v>
      </c>
      <c r="D24" s="33" t="s">
        <v>54</v>
      </c>
      <c r="E24" s="33" t="s">
        <v>43</v>
      </c>
      <c r="F24" s="33" t="s">
        <v>57</v>
      </c>
      <c r="G24" s="33" t="s">
        <v>58</v>
      </c>
    </row>
    <row r="25" spans="1:26" ht="14.25" customHeight="1" x14ac:dyDescent="0.35">
      <c r="A25" s="4" t="s">
        <v>19</v>
      </c>
      <c r="B25" s="4">
        <v>18</v>
      </c>
      <c r="C25" t="e">
        <v>#N/A</v>
      </c>
    </row>
    <row r="26" spans="1:26" ht="14.25" customHeight="1" x14ac:dyDescent="0.35">
      <c r="A26" s="4" t="s">
        <v>20</v>
      </c>
      <c r="B26" s="4">
        <v>31</v>
      </c>
      <c r="C26">
        <f>B25</f>
        <v>18</v>
      </c>
      <c r="D26" s="36">
        <f>B26-C26</f>
        <v>13</v>
      </c>
      <c r="E26" s="36" cm="1">
        <f t="array" ref="E26:E39">ABS(D26:D39)</f>
        <v>13</v>
      </c>
      <c r="F26" s="37">
        <f>E26^2</f>
        <v>169</v>
      </c>
      <c r="G26" s="21">
        <f>E26/B26</f>
        <v>0.41935483870967744</v>
      </c>
      <c r="L26" s="29" t="s">
        <v>59</v>
      </c>
      <c r="M26" s="38">
        <f>AVERAGE(_xlfn.ANCHORARRAY(E26))</f>
        <v>10.52246182138345</v>
      </c>
    </row>
    <row r="27" spans="1:26" ht="14.25" customHeight="1" x14ac:dyDescent="0.35">
      <c r="A27" s="4" t="s">
        <v>21</v>
      </c>
      <c r="B27" s="4">
        <v>31</v>
      </c>
      <c r="C27">
        <f t="shared" ref="C27:C39" si="4">0.9*B26+0.1*C26</f>
        <v>29.700000000000003</v>
      </c>
      <c r="D27" s="36">
        <f t="shared" ref="D27:D39" si="5">B27-C27</f>
        <v>1.2999999999999972</v>
      </c>
      <c r="E27" s="36">
        <v>1.2999999999999972</v>
      </c>
      <c r="F27" s="37">
        <f t="shared" ref="F27:F39" si="6">E27^2</f>
        <v>1.6899999999999926</v>
      </c>
      <c r="G27" s="21">
        <f t="shared" ref="G27:G39" si="7">E27/B27</f>
        <v>4.1935483870967648E-2</v>
      </c>
      <c r="L27" s="29" t="s">
        <v>48</v>
      </c>
      <c r="M27" s="38">
        <f>AVERAGE(F26:F39)</f>
        <v>179.06352159653721</v>
      </c>
    </row>
    <row r="28" spans="1:26" ht="14.25" customHeight="1" x14ac:dyDescent="0.35">
      <c r="A28" s="4" t="s">
        <v>22</v>
      </c>
      <c r="B28" s="4">
        <v>16</v>
      </c>
      <c r="C28">
        <f t="shared" si="4"/>
        <v>30.870000000000005</v>
      </c>
      <c r="D28" s="36">
        <f t="shared" si="5"/>
        <v>-14.870000000000005</v>
      </c>
      <c r="E28" s="36">
        <v>14.870000000000005</v>
      </c>
      <c r="F28" s="37">
        <f t="shared" si="6"/>
        <v>221.11690000000013</v>
      </c>
      <c r="G28" s="21">
        <f t="shared" si="7"/>
        <v>0.92937500000000028</v>
      </c>
      <c r="L28" s="29" t="s">
        <v>49</v>
      </c>
      <c r="M28" s="31">
        <f>AVERAGE(G26:G39)</f>
        <v>0.52232749250223809</v>
      </c>
    </row>
    <row r="29" spans="1:26" ht="14.25" customHeight="1" x14ac:dyDescent="0.35">
      <c r="A29" s="4" t="s">
        <v>23</v>
      </c>
      <c r="B29" s="4">
        <v>12</v>
      </c>
      <c r="C29">
        <f t="shared" si="4"/>
        <v>17.487000000000002</v>
      </c>
      <c r="D29" s="36">
        <f t="shared" si="5"/>
        <v>-5.4870000000000019</v>
      </c>
      <c r="E29" s="36">
        <v>5.4870000000000019</v>
      </c>
      <c r="F29" s="37">
        <f t="shared" si="6"/>
        <v>30.10716900000002</v>
      </c>
      <c r="G29" s="21">
        <f t="shared" si="7"/>
        <v>0.45725000000000016</v>
      </c>
    </row>
    <row r="30" spans="1:26" ht="14.25" customHeight="1" x14ac:dyDescent="0.35">
      <c r="A30" s="4" t="s">
        <v>24</v>
      </c>
      <c r="B30" s="4">
        <v>33</v>
      </c>
      <c r="C30">
        <f t="shared" si="4"/>
        <v>12.5487</v>
      </c>
      <c r="D30" s="36">
        <f t="shared" si="5"/>
        <v>20.4513</v>
      </c>
      <c r="E30" s="36">
        <v>20.4513</v>
      </c>
      <c r="F30" s="37">
        <f t="shared" si="6"/>
        <v>418.25567168999999</v>
      </c>
      <c r="G30" s="21">
        <f t="shared" si="7"/>
        <v>0.61973636363636364</v>
      </c>
    </row>
    <row r="31" spans="1:26" ht="14.25" customHeight="1" x14ac:dyDescent="0.35">
      <c r="A31" s="4" t="s">
        <v>25</v>
      </c>
      <c r="B31" s="4">
        <v>30</v>
      </c>
      <c r="C31">
        <f t="shared" si="4"/>
        <v>30.95487</v>
      </c>
      <c r="D31" s="36">
        <f t="shared" si="5"/>
        <v>-0.95486999999999966</v>
      </c>
      <c r="E31" s="36">
        <v>0.95486999999999966</v>
      </c>
      <c r="F31" s="37">
        <f t="shared" si="6"/>
        <v>0.9117767168999994</v>
      </c>
      <c r="G31" s="21">
        <f t="shared" si="7"/>
        <v>3.1828999999999989E-2</v>
      </c>
    </row>
    <row r="32" spans="1:26" ht="14.25" customHeight="1" x14ac:dyDescent="0.35">
      <c r="A32" s="4" t="s">
        <v>26</v>
      </c>
      <c r="B32" s="4">
        <v>36</v>
      </c>
      <c r="C32">
        <f t="shared" si="4"/>
        <v>30.095486999999999</v>
      </c>
      <c r="D32" s="36">
        <f t="shared" si="5"/>
        <v>5.9045130000000015</v>
      </c>
      <c r="E32" s="36">
        <v>5.9045130000000015</v>
      </c>
      <c r="F32" s="37">
        <f t="shared" si="6"/>
        <v>34.863273767169019</v>
      </c>
      <c r="G32" s="21">
        <f t="shared" si="7"/>
        <v>0.16401425000000003</v>
      </c>
      <c r="L32" s="13" t="s">
        <v>53</v>
      </c>
      <c r="M32" s="21">
        <f>100%-M28</f>
        <v>0.47767250749776191</v>
      </c>
    </row>
    <row r="33" spans="1:7" ht="14.25" customHeight="1" x14ac:dyDescent="0.35">
      <c r="A33" s="4" t="s">
        <v>27</v>
      </c>
      <c r="B33" s="4">
        <v>15</v>
      </c>
      <c r="C33">
        <f t="shared" si="4"/>
        <v>35.409548700000002</v>
      </c>
      <c r="D33" s="36">
        <f t="shared" si="5"/>
        <v>-20.409548700000002</v>
      </c>
      <c r="E33" s="36">
        <v>20.409548700000002</v>
      </c>
      <c r="F33" s="37">
        <f t="shared" si="6"/>
        <v>416.54967813767178</v>
      </c>
      <c r="G33" s="21">
        <f t="shared" si="7"/>
        <v>1.3606365800000002</v>
      </c>
    </row>
    <row r="34" spans="1:7" ht="14.25" customHeight="1" x14ac:dyDescent="0.35">
      <c r="A34" s="4" t="s">
        <v>28</v>
      </c>
      <c r="B34" s="4">
        <v>21</v>
      </c>
      <c r="C34">
        <f t="shared" si="4"/>
        <v>17.04095487</v>
      </c>
      <c r="D34" s="36">
        <f t="shared" si="5"/>
        <v>3.9590451299999998</v>
      </c>
      <c r="E34" s="36">
        <v>3.9590451299999998</v>
      </c>
      <c r="F34" s="37">
        <f t="shared" si="6"/>
        <v>15.674038341376715</v>
      </c>
      <c r="G34" s="21">
        <f t="shared" si="7"/>
        <v>0.18852595857142856</v>
      </c>
    </row>
    <row r="35" spans="1:7" ht="14.25" customHeight="1" x14ac:dyDescent="0.35">
      <c r="A35" s="4" t="s">
        <v>29</v>
      </c>
      <c r="B35" s="4">
        <v>20</v>
      </c>
      <c r="C35">
        <f t="shared" si="4"/>
        <v>20.604095487000002</v>
      </c>
      <c r="D35" s="36">
        <f t="shared" si="5"/>
        <v>-0.60409548700000215</v>
      </c>
      <c r="E35" s="36">
        <v>0.60409548700000215</v>
      </c>
      <c r="F35" s="37">
        <f t="shared" si="6"/>
        <v>0.36493135741376975</v>
      </c>
      <c r="G35" s="21">
        <f t="shared" si="7"/>
        <v>3.0204774350000109E-2</v>
      </c>
    </row>
    <row r="36" spans="1:7" ht="14.25" customHeight="1" x14ac:dyDescent="0.35">
      <c r="A36" s="4" t="s">
        <v>30</v>
      </c>
      <c r="B36" s="4">
        <v>30</v>
      </c>
      <c r="C36">
        <f t="shared" si="4"/>
        <v>20.060409548700001</v>
      </c>
      <c r="D36" s="36">
        <f t="shared" si="5"/>
        <v>9.9395904512999991</v>
      </c>
      <c r="E36" s="36">
        <v>9.9395904512999991</v>
      </c>
      <c r="F36" s="37">
        <f t="shared" si="6"/>
        <v>98.795458339574125</v>
      </c>
      <c r="G36" s="21">
        <f t="shared" si="7"/>
        <v>0.33131968170999998</v>
      </c>
    </row>
    <row r="37" spans="1:7" ht="14.25" customHeight="1" x14ac:dyDescent="0.35">
      <c r="A37" s="4" t="s">
        <v>31</v>
      </c>
      <c r="B37" s="4">
        <v>33</v>
      </c>
      <c r="C37">
        <f t="shared" si="4"/>
        <v>29.006040954869999</v>
      </c>
      <c r="D37" s="36">
        <f t="shared" si="5"/>
        <v>3.9939590451300013</v>
      </c>
      <c r="E37" s="36">
        <v>3.9939590451300013</v>
      </c>
      <c r="F37" s="37">
        <f t="shared" si="6"/>
        <v>15.951708854175752</v>
      </c>
      <c r="G37" s="21">
        <f t="shared" si="7"/>
        <v>0.1210290619736364</v>
      </c>
    </row>
    <row r="38" spans="1:7" ht="14.25" customHeight="1" x14ac:dyDescent="0.35">
      <c r="A38" s="4" t="s">
        <v>32</v>
      </c>
      <c r="B38" s="4">
        <v>11</v>
      </c>
      <c r="C38">
        <f t="shared" si="4"/>
        <v>32.600604095487</v>
      </c>
      <c r="D38" s="36">
        <f t="shared" si="5"/>
        <v>-21.600604095487</v>
      </c>
      <c r="E38" s="36">
        <v>21.600604095487</v>
      </c>
      <c r="F38" s="37">
        <f t="shared" si="6"/>
        <v>466.58609728996976</v>
      </c>
      <c r="G38" s="21">
        <f t="shared" si="7"/>
        <v>1.9636912814079091</v>
      </c>
    </row>
    <row r="39" spans="1:7" ht="14.25" customHeight="1" x14ac:dyDescent="0.35">
      <c r="A39" s="4" t="s">
        <v>33</v>
      </c>
      <c r="B39" s="4">
        <v>38</v>
      </c>
      <c r="C39">
        <f t="shared" si="4"/>
        <v>13.1600604095487</v>
      </c>
      <c r="D39" s="36">
        <f t="shared" si="5"/>
        <v>24.839939590451301</v>
      </c>
      <c r="E39" s="36">
        <v>24.839939590451301</v>
      </c>
      <c r="F39" s="37">
        <f t="shared" si="6"/>
        <v>617.02259885726994</v>
      </c>
      <c r="G39" s="21">
        <f t="shared" si="7"/>
        <v>0.65368262080135009</v>
      </c>
    </row>
    <row r="40" spans="1:7" ht="14.25" customHeight="1" x14ac:dyDescent="0.35">
      <c r="A40" s="11" t="s">
        <v>34</v>
      </c>
    </row>
    <row r="41" spans="1:7" ht="14.25" customHeight="1" x14ac:dyDescent="0.35"/>
    <row r="42" spans="1:7" ht="14.25" customHeight="1" x14ac:dyDescent="0.35"/>
    <row r="43" spans="1:7" ht="14.25" customHeight="1" x14ac:dyDescent="0.35"/>
    <row r="44" spans="1:7" ht="14.25" customHeight="1" x14ac:dyDescent="0.35"/>
    <row r="45" spans="1:7" ht="14.25" customHeight="1" x14ac:dyDescent="0.35"/>
    <row r="46" spans="1:7" ht="14.25" customHeight="1" x14ac:dyDescent="0.35"/>
    <row r="47" spans="1:7" ht="14.25" customHeight="1" x14ac:dyDescent="0.35"/>
    <row r="48" spans="1:7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4FD5-C9A6-4C35-9199-95C28937AB46}">
  <dimension ref="A1:E16"/>
  <sheetViews>
    <sheetView workbookViewId="0">
      <selection activeCell="C14" sqref="C14"/>
    </sheetView>
  </sheetViews>
  <sheetFormatPr defaultRowHeight="14.5" x14ac:dyDescent="0.35"/>
  <cols>
    <col min="3" max="3" width="15.36328125" customWidth="1"/>
    <col min="4" max="4" width="29.08984375" customWidth="1"/>
    <col min="5" max="5" width="29.1796875" customWidth="1"/>
  </cols>
  <sheetData>
    <row r="1" spans="1:5" x14ac:dyDescent="0.35">
      <c r="A1" t="s">
        <v>67</v>
      </c>
      <c r="B1" t="s">
        <v>37</v>
      </c>
      <c r="C1" t="s">
        <v>77</v>
      </c>
      <c r="D1" t="s">
        <v>78</v>
      </c>
      <c r="E1" t="s">
        <v>79</v>
      </c>
    </row>
    <row r="2" spans="1:5" x14ac:dyDescent="0.35">
      <c r="A2">
        <v>1</v>
      </c>
      <c r="B2" s="34">
        <v>34000</v>
      </c>
    </row>
    <row r="3" spans="1:5" x14ac:dyDescent="0.35">
      <c r="A3">
        <v>2</v>
      </c>
      <c r="B3" s="34">
        <v>37000</v>
      </c>
    </row>
    <row r="4" spans="1:5" x14ac:dyDescent="0.35">
      <c r="A4">
        <v>3</v>
      </c>
      <c r="B4" s="34">
        <v>44000</v>
      </c>
    </row>
    <row r="5" spans="1:5" x14ac:dyDescent="0.35">
      <c r="A5">
        <v>4</v>
      </c>
      <c r="B5" s="34">
        <v>47000</v>
      </c>
    </row>
    <row r="6" spans="1:5" x14ac:dyDescent="0.35">
      <c r="A6">
        <v>5</v>
      </c>
      <c r="B6" s="34">
        <v>48000</v>
      </c>
    </row>
    <row r="7" spans="1:5" x14ac:dyDescent="0.35">
      <c r="A7">
        <v>6</v>
      </c>
      <c r="B7" s="34">
        <v>48000</v>
      </c>
    </row>
    <row r="8" spans="1:5" x14ac:dyDescent="0.35">
      <c r="A8">
        <v>7</v>
      </c>
      <c r="B8" s="34">
        <v>46000</v>
      </c>
    </row>
    <row r="9" spans="1:5" x14ac:dyDescent="0.35">
      <c r="A9">
        <v>8</v>
      </c>
      <c r="B9" s="34">
        <v>43000</v>
      </c>
    </row>
    <row r="10" spans="1:5" x14ac:dyDescent="0.35">
      <c r="A10">
        <v>9</v>
      </c>
      <c r="B10" s="34">
        <v>32000</v>
      </c>
    </row>
    <row r="11" spans="1:5" x14ac:dyDescent="0.35">
      <c r="A11">
        <v>10</v>
      </c>
      <c r="B11" s="34">
        <v>27000</v>
      </c>
    </row>
    <row r="12" spans="1:5" x14ac:dyDescent="0.35">
      <c r="A12">
        <v>11</v>
      </c>
      <c r="B12" s="34">
        <v>26000</v>
      </c>
    </row>
    <row r="13" spans="1:5" x14ac:dyDescent="0.35">
      <c r="A13">
        <v>12</v>
      </c>
      <c r="B13" s="34">
        <v>24000</v>
      </c>
      <c r="C13" s="34">
        <v>24000</v>
      </c>
      <c r="D13" s="34">
        <v>24000</v>
      </c>
      <c r="E13" s="34">
        <v>24000</v>
      </c>
    </row>
    <row r="14" spans="1:5" x14ac:dyDescent="0.35">
      <c r="A14">
        <v>13</v>
      </c>
      <c r="C14" s="34">
        <f>_xlfn.FORECAST.ETS(A14,$B$2:$B$13,$A$2:$A$13,1,1)</f>
        <v>22631.983687661588</v>
      </c>
      <c r="D14" s="34">
        <f>C14-_xlfn.FORECAST.ETS.CONFINT(A14,$B$2:$B$13,$A$2:$A$13,0.95,1,1)</f>
        <v>14810.469164882088</v>
      </c>
      <c r="E14" s="34">
        <f>C14+_xlfn.FORECAST.ETS.CONFINT(A14,$B$2:$B$13,$A$2:$A$13,0.95,1,1)</f>
        <v>30453.498210441088</v>
      </c>
    </row>
    <row r="15" spans="1:5" x14ac:dyDescent="0.35">
      <c r="A15">
        <v>14</v>
      </c>
      <c r="C15" s="34">
        <f>_xlfn.FORECAST.ETS(A15,$B$2:$B$13,$A$2:$A$13,1,1)</f>
        <v>21233.710196511893</v>
      </c>
      <c r="D15" s="34">
        <f>C15-_xlfn.FORECAST.ETS.CONFINT(A15,$B$2:$B$13,$A$2:$A$13,0.95,1,1)</f>
        <v>5135.0628484408116</v>
      </c>
      <c r="E15" s="34">
        <f>C15+_xlfn.FORECAST.ETS.CONFINT(A15,$B$2:$B$13,$A$2:$A$13,0.95,1,1)</f>
        <v>37332.357544582977</v>
      </c>
    </row>
    <row r="16" spans="1:5" x14ac:dyDescent="0.35">
      <c r="A16">
        <v>15</v>
      </c>
      <c r="C16" s="34">
        <f>_xlfn.FORECAST.ETS(A16,$B$2:$B$13,$A$2:$A$13,1,1)</f>
        <v>19835.436705362197</v>
      </c>
      <c r="D16" s="34">
        <f>C16-_xlfn.FORECAST.ETS.CONFINT(A16,$B$2:$B$13,$A$2:$A$13,0.95,1,1)</f>
        <v>-6706.5994132391497</v>
      </c>
      <c r="E16" s="34">
        <f>C16+_xlfn.FORECAST.ETS.CONFINT(A16,$B$2:$B$13,$A$2:$A$13,0.95,1,1)</f>
        <v>46377.472823963544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1151-C80D-4F1F-A536-68195A0875D5}">
  <dimension ref="A1:E26"/>
  <sheetViews>
    <sheetView workbookViewId="0"/>
  </sheetViews>
  <sheetFormatPr defaultRowHeight="14.5" x14ac:dyDescent="0.35"/>
  <cols>
    <col min="2" max="2" width="11" customWidth="1"/>
    <col min="3" max="3" width="19.36328125" customWidth="1"/>
    <col min="4" max="4" width="33.08984375" customWidth="1"/>
    <col min="5" max="5" width="33.1796875" customWidth="1"/>
  </cols>
  <sheetData>
    <row r="1" spans="1:5" x14ac:dyDescent="0.35">
      <c r="A1" t="s">
        <v>67</v>
      </c>
      <c r="B1" t="s">
        <v>18</v>
      </c>
      <c r="C1" t="s">
        <v>80</v>
      </c>
      <c r="D1" t="s">
        <v>81</v>
      </c>
      <c r="E1" t="s">
        <v>82</v>
      </c>
    </row>
    <row r="2" spans="1:5" x14ac:dyDescent="0.35">
      <c r="A2">
        <v>1</v>
      </c>
      <c r="B2">
        <v>18</v>
      </c>
    </row>
    <row r="3" spans="1:5" x14ac:dyDescent="0.35">
      <c r="A3">
        <v>2</v>
      </c>
      <c r="B3">
        <v>31</v>
      </c>
    </row>
    <row r="4" spans="1:5" x14ac:dyDescent="0.35">
      <c r="A4">
        <v>3</v>
      </c>
      <c r="B4">
        <v>31</v>
      </c>
    </row>
    <row r="5" spans="1:5" x14ac:dyDescent="0.35">
      <c r="A5">
        <v>4</v>
      </c>
      <c r="B5">
        <v>16</v>
      </c>
    </row>
    <row r="6" spans="1:5" x14ac:dyDescent="0.35">
      <c r="A6">
        <v>5</v>
      </c>
      <c r="B6">
        <v>12</v>
      </c>
    </row>
    <row r="7" spans="1:5" x14ac:dyDescent="0.35">
      <c r="A7">
        <v>6</v>
      </c>
      <c r="B7">
        <v>33</v>
      </c>
    </row>
    <row r="8" spans="1:5" x14ac:dyDescent="0.35">
      <c r="A8">
        <v>7</v>
      </c>
      <c r="B8">
        <v>30</v>
      </c>
    </row>
    <row r="9" spans="1:5" x14ac:dyDescent="0.35">
      <c r="A9">
        <v>8</v>
      </c>
      <c r="B9">
        <v>36</v>
      </c>
    </row>
    <row r="10" spans="1:5" x14ac:dyDescent="0.35">
      <c r="A10">
        <v>9</v>
      </c>
      <c r="B10">
        <v>15</v>
      </c>
    </row>
    <row r="11" spans="1:5" x14ac:dyDescent="0.35">
      <c r="A11">
        <v>10</v>
      </c>
      <c r="B11">
        <v>21</v>
      </c>
    </row>
    <row r="12" spans="1:5" x14ac:dyDescent="0.35">
      <c r="A12">
        <v>11</v>
      </c>
      <c r="B12">
        <v>20</v>
      </c>
    </row>
    <row r="13" spans="1:5" x14ac:dyDescent="0.35">
      <c r="A13">
        <v>12</v>
      </c>
      <c r="B13">
        <v>30</v>
      </c>
    </row>
    <row r="14" spans="1:5" x14ac:dyDescent="0.35">
      <c r="A14">
        <v>13</v>
      </c>
      <c r="B14">
        <v>33</v>
      </c>
    </row>
    <row r="15" spans="1:5" x14ac:dyDescent="0.35">
      <c r="A15">
        <v>14</v>
      </c>
      <c r="B15">
        <v>11</v>
      </c>
    </row>
    <row r="16" spans="1:5" x14ac:dyDescent="0.35">
      <c r="A16">
        <v>15</v>
      </c>
      <c r="B16">
        <v>38</v>
      </c>
      <c r="C16">
        <v>38</v>
      </c>
      <c r="D16" s="25">
        <v>38</v>
      </c>
      <c r="E16" s="25">
        <v>38</v>
      </c>
    </row>
    <row r="17" spans="1:5" x14ac:dyDescent="0.35">
      <c r="A17">
        <v>16</v>
      </c>
      <c r="C17">
        <f>_xlfn.FORECAST.ETS(A17,$B$2:$B$16,$A$2:$A$16,1,1)</f>
        <v>25.891813939968554</v>
      </c>
      <c r="D17" s="25">
        <f>C17-_xlfn.FORECAST.ETS.CONFINT(A17,$B$2:$B$16,$A$2:$A$16,0.95,1,1)</f>
        <v>7.7694547695864991</v>
      </c>
      <c r="E17" s="25">
        <f>C17+_xlfn.FORECAST.ETS.CONFINT(A17,$B$2:$B$16,$A$2:$A$16,0.95,1,1)</f>
        <v>44.014173110350612</v>
      </c>
    </row>
    <row r="18" spans="1:5" x14ac:dyDescent="0.35">
      <c r="A18">
        <v>17</v>
      </c>
      <c r="C18">
        <f>_xlfn.FORECAST.ETS(A18,$B$2:$B$16,$A$2:$A$16,1,1)</f>
        <v>36.084205024797377</v>
      </c>
      <c r="D18" s="25">
        <f>C18-_xlfn.FORECAST.ETS.CONFINT(A18,$B$2:$B$16,$A$2:$A$16,0.95,1,1)</f>
        <v>17.399701174281212</v>
      </c>
      <c r="E18" s="25">
        <f>C18+_xlfn.FORECAST.ETS.CONFINT(A18,$B$2:$B$16,$A$2:$A$16,0.95,1,1)</f>
        <v>54.768708875313543</v>
      </c>
    </row>
    <row r="19" spans="1:5" x14ac:dyDescent="0.35">
      <c r="A19">
        <v>18</v>
      </c>
      <c r="C19">
        <f>_xlfn.FORECAST.ETS(A19,$B$2:$B$16,$A$2:$A$16,1,1)</f>
        <v>39.964427891774747</v>
      </c>
      <c r="D19" s="25">
        <f>C19-_xlfn.FORECAST.ETS.CONFINT(A19,$B$2:$B$16,$A$2:$A$16,0.95,1,1)</f>
        <v>20.729910440322218</v>
      </c>
      <c r="E19" s="25">
        <f>C19+_xlfn.FORECAST.ETS.CONFINT(A19,$B$2:$B$16,$A$2:$A$16,0.95,1,1)</f>
        <v>59.19894534322728</v>
      </c>
    </row>
    <row r="20" spans="1:5" x14ac:dyDescent="0.35">
      <c r="A20">
        <v>19</v>
      </c>
      <c r="C20">
        <f>_xlfn.FORECAST.ETS(A20,$B$2:$B$16,$A$2:$A$16,1,1)</f>
        <v>19.093179441955748</v>
      </c>
      <c r="D20" s="25">
        <f>C20-_xlfn.FORECAST.ETS.CONFINT(A20,$B$2:$B$16,$A$2:$A$16,0.95,1,1)</f>
        <v>-0.68024947391441515</v>
      </c>
      <c r="E20" s="25">
        <f>C20+_xlfn.FORECAST.ETS.CONFINT(A20,$B$2:$B$16,$A$2:$A$16,0.95,1,1)</f>
        <v>38.866608357825911</v>
      </c>
    </row>
    <row r="21" spans="1:5" x14ac:dyDescent="0.35">
      <c r="A21">
        <v>20</v>
      </c>
      <c r="C21">
        <f>_xlfn.FORECAST.ETS(A21,$B$2:$B$16,$A$2:$A$16,1,1)</f>
        <v>41.130523174896169</v>
      </c>
      <c r="D21" s="25">
        <f>C21-_xlfn.FORECAST.ETS.CONFINT(A21,$B$2:$B$16,$A$2:$A$16,0.95,1,1)</f>
        <v>20.828384630349394</v>
      </c>
      <c r="E21" s="25">
        <f>C21+_xlfn.FORECAST.ETS.CONFINT(A21,$B$2:$B$16,$A$2:$A$16,0.95,1,1)</f>
        <v>61.432661719442947</v>
      </c>
    </row>
    <row r="22" spans="1:5" x14ac:dyDescent="0.35">
      <c r="A22">
        <v>21</v>
      </c>
      <c r="C22">
        <f>_xlfn.FORECAST.ETS(A22,$B$2:$B$16,$A$2:$A$16,1,1)</f>
        <v>29.042169941833627</v>
      </c>
      <c r="D22" s="25">
        <f>C22-_xlfn.FORECAST.ETS.CONFINT(A22,$B$2:$B$16,$A$2:$A$16,0.95,1,1)</f>
        <v>1.7799369937434122</v>
      </c>
      <c r="E22" s="25">
        <f>C22+_xlfn.FORECAST.ETS.CONFINT(A22,$B$2:$B$16,$A$2:$A$16,0.95,1,1)</f>
        <v>56.304402889923843</v>
      </c>
    </row>
    <row r="23" spans="1:5" x14ac:dyDescent="0.35">
      <c r="A23">
        <v>22</v>
      </c>
      <c r="C23">
        <f>_xlfn.FORECAST.ETS(A23,$B$2:$B$16,$A$2:$A$16,1,1)</f>
        <v>39.23456102666244</v>
      </c>
      <c r="D23" s="25">
        <f>C23-_xlfn.FORECAST.ETS.CONFINT(A23,$B$2:$B$16,$A$2:$A$16,0.95,1,1)</f>
        <v>11.580399097454109</v>
      </c>
      <c r="E23" s="25">
        <f>C23+_xlfn.FORECAST.ETS.CONFINT(A23,$B$2:$B$16,$A$2:$A$16,0.95,1,1)</f>
        <v>66.888722955870776</v>
      </c>
    </row>
    <row r="24" spans="1:5" x14ac:dyDescent="0.35">
      <c r="A24">
        <v>23</v>
      </c>
      <c r="C24">
        <f>_xlfn.FORECAST.ETS(A24,$B$2:$B$16,$A$2:$A$16,1,1)</f>
        <v>43.114783893639824</v>
      </c>
      <c r="D24" s="25">
        <f>C24-_xlfn.FORECAST.ETS.CONFINT(A24,$B$2:$B$16,$A$2:$A$16,0.95,1,1)</f>
        <v>15.071166471711351</v>
      </c>
      <c r="E24" s="25">
        <f>C24+_xlfn.FORECAST.ETS.CONFINT(A24,$B$2:$B$16,$A$2:$A$16,0.95,1,1)</f>
        <v>71.158401315568298</v>
      </c>
    </row>
    <row r="25" spans="1:5" x14ac:dyDescent="0.35">
      <c r="A25">
        <v>24</v>
      </c>
      <c r="C25">
        <f>_xlfn.FORECAST.ETS(A25,$B$2:$B$16,$A$2:$A$16,1,1)</f>
        <v>22.243535443820818</v>
      </c>
      <c r="D25" s="25">
        <f>C25-_xlfn.FORECAST.ETS.CONFINT(A25,$B$2:$B$16,$A$2:$A$16,0.95,1,1)</f>
        <v>-6.1871771828015447</v>
      </c>
      <c r="E25" s="25">
        <f>C25+_xlfn.FORECAST.ETS.CONFINT(A25,$B$2:$B$16,$A$2:$A$16,0.95,1,1)</f>
        <v>50.674248070443184</v>
      </c>
    </row>
    <row r="26" spans="1:5" x14ac:dyDescent="0.35">
      <c r="A26">
        <v>25</v>
      </c>
      <c r="C26">
        <f>_xlfn.FORECAST.ETS(A26,$B$2:$B$16,$A$2:$A$16,1,1)</f>
        <v>44.280879176761246</v>
      </c>
      <c r="D26" s="25">
        <f>C26-_xlfn.FORECAST.ETS.CONFINT(A26,$B$2:$B$16,$A$2:$A$16,0.95,1,1)</f>
        <v>15.465325114814767</v>
      </c>
      <c r="E26" s="25">
        <f>C26+_xlfn.FORECAST.ETS.CONFINT(A26,$B$2:$B$16,$A$2:$A$16,0.95,1,1)</f>
        <v>73.096433238707732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20" workbookViewId="0">
      <selection activeCell="K29" sqref="K29"/>
    </sheetView>
  </sheetViews>
  <sheetFormatPr defaultColWidth="14.453125" defaultRowHeight="15" customHeight="1" x14ac:dyDescent="0.35"/>
  <cols>
    <col min="2" max="2" width="10.453125" customWidth="1"/>
    <col min="3" max="3" width="9.81640625" customWidth="1"/>
    <col min="4" max="27" width="8.7265625" customWidth="1"/>
  </cols>
  <sheetData>
    <row r="1" spans="1:27" ht="14.25" customHeight="1" x14ac:dyDescent="0.35"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35"/>
    <row r="4" spans="1:27" ht="14.25" customHeight="1" x14ac:dyDescent="0.35">
      <c r="A4" s="13" t="s">
        <v>67</v>
      </c>
      <c r="B4" s="3" t="s">
        <v>2</v>
      </c>
      <c r="C4" s="3" t="s">
        <v>37</v>
      </c>
    </row>
    <row r="5" spans="1:27" ht="14.25" customHeight="1" x14ac:dyDescent="0.35">
      <c r="A5">
        <v>1</v>
      </c>
      <c r="B5" s="4" t="s">
        <v>4</v>
      </c>
      <c r="C5" s="5">
        <v>34000</v>
      </c>
    </row>
    <row r="6" spans="1:27" ht="14.25" customHeight="1" x14ac:dyDescent="0.35">
      <c r="A6">
        <v>2</v>
      </c>
      <c r="B6" s="4" t="s">
        <v>5</v>
      </c>
      <c r="C6" s="5">
        <v>37000</v>
      </c>
    </row>
    <row r="7" spans="1:27" ht="14.25" customHeight="1" x14ac:dyDescent="0.35">
      <c r="A7">
        <v>3</v>
      </c>
      <c r="B7" s="4" t="s">
        <v>6</v>
      </c>
      <c r="C7" s="5">
        <v>44000</v>
      </c>
    </row>
    <row r="8" spans="1:27" ht="14.25" customHeight="1" x14ac:dyDescent="0.35">
      <c r="A8">
        <v>4</v>
      </c>
      <c r="B8" s="4" t="s">
        <v>7</v>
      </c>
      <c r="C8" s="5">
        <v>47000</v>
      </c>
    </row>
    <row r="9" spans="1:27" ht="14.25" customHeight="1" x14ac:dyDescent="0.35">
      <c r="A9">
        <v>5</v>
      </c>
      <c r="B9" s="4" t="s">
        <v>8</v>
      </c>
      <c r="C9" s="5">
        <v>48000</v>
      </c>
    </row>
    <row r="10" spans="1:27" ht="14.25" customHeight="1" x14ac:dyDescent="0.35">
      <c r="A10">
        <v>6</v>
      </c>
      <c r="B10" s="4" t="s">
        <v>9</v>
      </c>
      <c r="C10" s="5">
        <v>48000</v>
      </c>
    </row>
    <row r="11" spans="1:27" ht="14.25" customHeight="1" x14ac:dyDescent="0.35">
      <c r="A11">
        <v>7</v>
      </c>
      <c r="B11" s="4" t="s">
        <v>10</v>
      </c>
      <c r="C11" s="5">
        <v>46000</v>
      </c>
    </row>
    <row r="12" spans="1:27" ht="14.25" customHeight="1" x14ac:dyDescent="0.35">
      <c r="A12">
        <v>8</v>
      </c>
      <c r="B12" s="4" t="s">
        <v>11</v>
      </c>
      <c r="C12" s="5">
        <v>43000</v>
      </c>
    </row>
    <row r="13" spans="1:27" ht="14.25" customHeight="1" x14ac:dyDescent="0.35">
      <c r="A13">
        <v>9</v>
      </c>
      <c r="B13" s="4" t="s">
        <v>12</v>
      </c>
      <c r="C13" s="5">
        <v>32000</v>
      </c>
    </row>
    <row r="14" spans="1:27" ht="14.25" customHeight="1" x14ac:dyDescent="0.35">
      <c r="A14">
        <v>10</v>
      </c>
      <c r="B14" s="4" t="s">
        <v>13</v>
      </c>
      <c r="C14" s="5">
        <v>27000</v>
      </c>
    </row>
    <row r="15" spans="1:27" ht="14.25" customHeight="1" x14ac:dyDescent="0.35">
      <c r="A15">
        <v>11</v>
      </c>
      <c r="B15" s="4" t="s">
        <v>14</v>
      </c>
      <c r="C15" s="5">
        <v>26000</v>
      </c>
    </row>
    <row r="16" spans="1:27" ht="14.25" customHeight="1" x14ac:dyDescent="0.35">
      <c r="A16">
        <v>12</v>
      </c>
      <c r="B16" s="4" t="s">
        <v>15</v>
      </c>
      <c r="C16" s="5">
        <v>24000</v>
      </c>
    </row>
    <row r="17" spans="1:27" ht="14.25" customHeight="1" x14ac:dyDescent="0.35">
      <c r="B17" s="11"/>
    </row>
    <row r="18" spans="1:27" ht="14.25" customHeight="1" x14ac:dyDescent="0.35"/>
    <row r="19" spans="1:27" ht="14.25" customHeight="1" x14ac:dyDescent="0.35"/>
    <row r="20" spans="1:27" ht="14.25" customHeight="1" x14ac:dyDescent="0.35"/>
    <row r="21" spans="1:27" ht="14.25" customHeight="1" x14ac:dyDescent="0.35">
      <c r="B21" s="1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35">
      <c r="B22" s="2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35"/>
    <row r="24" spans="1:27" ht="14.25" customHeight="1" x14ac:dyDescent="0.35">
      <c r="A24" s="13" t="s">
        <v>67</v>
      </c>
      <c r="B24" s="3" t="s">
        <v>17</v>
      </c>
      <c r="C24" s="3" t="s">
        <v>18</v>
      </c>
    </row>
    <row r="25" spans="1:27" ht="14.25" customHeight="1" x14ac:dyDescent="0.35">
      <c r="A25">
        <v>1</v>
      </c>
      <c r="B25" s="4" t="s">
        <v>19</v>
      </c>
      <c r="C25" s="4">
        <v>18</v>
      </c>
    </row>
    <row r="26" spans="1:27" ht="14.25" customHeight="1" x14ac:dyDescent="0.35">
      <c r="A26">
        <v>2</v>
      </c>
      <c r="B26" s="4" t="s">
        <v>20</v>
      </c>
      <c r="C26" s="4">
        <v>31</v>
      </c>
    </row>
    <row r="27" spans="1:27" ht="14.25" customHeight="1" x14ac:dyDescent="0.35">
      <c r="A27">
        <v>3</v>
      </c>
      <c r="B27" s="4" t="s">
        <v>21</v>
      </c>
      <c r="C27" s="4">
        <v>31</v>
      </c>
    </row>
    <row r="28" spans="1:27" ht="14.25" customHeight="1" x14ac:dyDescent="0.35">
      <c r="A28">
        <v>4</v>
      </c>
      <c r="B28" s="4" t="s">
        <v>22</v>
      </c>
      <c r="C28" s="4">
        <v>16</v>
      </c>
    </row>
    <row r="29" spans="1:27" ht="14.25" customHeight="1" x14ac:dyDescent="0.35">
      <c r="A29">
        <v>5</v>
      </c>
      <c r="B29" s="4" t="s">
        <v>23</v>
      </c>
      <c r="C29" s="4">
        <v>12</v>
      </c>
    </row>
    <row r="30" spans="1:27" ht="14.25" customHeight="1" x14ac:dyDescent="0.35">
      <c r="A30">
        <v>6</v>
      </c>
      <c r="B30" s="4" t="s">
        <v>24</v>
      </c>
      <c r="C30" s="4">
        <v>33</v>
      </c>
    </row>
    <row r="31" spans="1:27" ht="14.25" customHeight="1" x14ac:dyDescent="0.35">
      <c r="A31">
        <v>7</v>
      </c>
      <c r="B31" s="4" t="s">
        <v>25</v>
      </c>
      <c r="C31" s="4">
        <v>30</v>
      </c>
    </row>
    <row r="32" spans="1:27" ht="14.25" customHeight="1" x14ac:dyDescent="0.35">
      <c r="A32">
        <v>8</v>
      </c>
      <c r="B32" s="4" t="s">
        <v>26</v>
      </c>
      <c r="C32" s="4">
        <v>36</v>
      </c>
    </row>
    <row r="33" spans="1:3" ht="14.25" customHeight="1" x14ac:dyDescent="0.35">
      <c r="A33">
        <v>9</v>
      </c>
      <c r="B33" s="4" t="s">
        <v>27</v>
      </c>
      <c r="C33" s="4">
        <v>15</v>
      </c>
    </row>
    <row r="34" spans="1:3" ht="14.25" customHeight="1" x14ac:dyDescent="0.35">
      <c r="A34">
        <v>10</v>
      </c>
      <c r="B34" s="4" t="s">
        <v>28</v>
      </c>
      <c r="C34" s="4">
        <v>21</v>
      </c>
    </row>
    <row r="35" spans="1:3" ht="14.25" customHeight="1" x14ac:dyDescent="0.35">
      <c r="A35">
        <v>11</v>
      </c>
      <c r="B35" s="4" t="s">
        <v>29</v>
      </c>
      <c r="C35" s="4">
        <v>20</v>
      </c>
    </row>
    <row r="36" spans="1:3" ht="14.25" customHeight="1" x14ac:dyDescent="0.35">
      <c r="A36">
        <v>12</v>
      </c>
      <c r="B36" s="4" t="s">
        <v>30</v>
      </c>
      <c r="C36" s="4">
        <v>30</v>
      </c>
    </row>
    <row r="37" spans="1:3" ht="14.25" customHeight="1" x14ac:dyDescent="0.35">
      <c r="A37">
        <v>13</v>
      </c>
      <c r="B37" s="4" t="s">
        <v>31</v>
      </c>
      <c r="C37" s="4">
        <v>33</v>
      </c>
    </row>
    <row r="38" spans="1:3" ht="14.25" customHeight="1" x14ac:dyDescent="0.35">
      <c r="A38">
        <v>14</v>
      </c>
      <c r="B38" s="4" t="s">
        <v>32</v>
      </c>
      <c r="C38" s="4">
        <v>11</v>
      </c>
    </row>
    <row r="39" spans="1:3" ht="14.25" customHeight="1" x14ac:dyDescent="0.35">
      <c r="A39">
        <v>15</v>
      </c>
      <c r="B39" s="4" t="s">
        <v>33</v>
      </c>
      <c r="C39" s="4">
        <v>38</v>
      </c>
    </row>
    <row r="40" spans="1:3" ht="14.25" customHeight="1" x14ac:dyDescent="0.35">
      <c r="B40" s="13"/>
    </row>
    <row r="41" spans="1:3" ht="14.25" customHeight="1" x14ac:dyDescent="0.35"/>
    <row r="42" spans="1:3" ht="14.25" customHeight="1" x14ac:dyDescent="0.35"/>
    <row r="43" spans="1:3" ht="14.25" customHeight="1" x14ac:dyDescent="0.35"/>
    <row r="44" spans="1:3" ht="14.25" customHeight="1" x14ac:dyDescent="0.35"/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topLeftCell="A20" zoomScaleNormal="100" workbookViewId="0">
      <selection activeCell="J37" sqref="J37"/>
    </sheetView>
  </sheetViews>
  <sheetFormatPr defaultColWidth="14.453125" defaultRowHeight="15" customHeight="1" x14ac:dyDescent="0.35"/>
  <cols>
    <col min="2" max="2" width="10.81640625" customWidth="1"/>
    <col min="3" max="3" width="9.81640625" customWidth="1"/>
    <col min="4" max="4" width="14.54296875" bestFit="1" customWidth="1"/>
    <col min="5" max="5" width="22.81640625" bestFit="1" customWidth="1"/>
    <col min="6" max="6" width="22.36328125" bestFit="1" customWidth="1"/>
    <col min="7" max="8" width="14" customWidth="1"/>
    <col min="9" max="9" width="14.1796875" bestFit="1" customWidth="1"/>
    <col min="10" max="10" width="20" bestFit="1" customWidth="1"/>
    <col min="11" max="11" width="15.26953125" customWidth="1"/>
    <col min="12" max="12" width="15" customWidth="1"/>
    <col min="13" max="13" width="18.453125" bestFit="1" customWidth="1"/>
    <col min="14" max="14" width="20" customWidth="1"/>
    <col min="15" max="15" width="14.26953125" bestFit="1" customWidth="1"/>
    <col min="16" max="16" width="15.453125" customWidth="1"/>
    <col min="17" max="17" width="20.08984375" customWidth="1"/>
    <col min="18" max="28" width="8.7265625" customWidth="1"/>
  </cols>
  <sheetData>
    <row r="1" spans="1:28" ht="14.25" customHeight="1" x14ac:dyDescent="0.35"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3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3" t="s">
        <v>68</v>
      </c>
      <c r="O2" s="36">
        <f>INTERCEPT(C5:C16,A5:A16)</f>
        <v>47545.454545454544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4.25" customHeight="1" x14ac:dyDescent="0.35">
      <c r="H3" s="6"/>
      <c r="J3" s="6"/>
      <c r="N3" s="8" t="s">
        <v>69</v>
      </c>
      <c r="O3" s="25">
        <f>SLOPE(C5:C16,A5:A16)</f>
        <v>-1468.5314685314686</v>
      </c>
    </row>
    <row r="4" spans="1:28" ht="14.25" customHeight="1" x14ac:dyDescent="0.35">
      <c r="A4" s="13" t="s">
        <v>67</v>
      </c>
      <c r="B4" s="3" t="s">
        <v>2</v>
      </c>
      <c r="C4" s="3" t="s">
        <v>37</v>
      </c>
      <c r="D4" s="33" t="s">
        <v>56</v>
      </c>
      <c r="E4" s="33" t="s">
        <v>73</v>
      </c>
      <c r="F4" s="45" t="s">
        <v>74</v>
      </c>
      <c r="G4" s="33" t="s">
        <v>54</v>
      </c>
      <c r="H4" s="33" t="s">
        <v>43</v>
      </c>
      <c r="I4" s="33" t="s">
        <v>57</v>
      </c>
      <c r="J4" s="33" t="s">
        <v>58</v>
      </c>
      <c r="N4" s="7"/>
    </row>
    <row r="5" spans="1:28" ht="14.25" customHeight="1" x14ac:dyDescent="0.35">
      <c r="A5">
        <v>1</v>
      </c>
      <c r="B5" s="4" t="s">
        <v>4</v>
      </c>
      <c r="C5" s="5">
        <v>34000</v>
      </c>
      <c r="D5" s="6">
        <f>$O$2+($O$3*A5)</f>
        <v>46076.923076923078</v>
      </c>
      <c r="E5" s="16">
        <f>VLOOKUP(B5,N5:$Q$17,4,FALSE)</f>
        <v>0.89473684210526316</v>
      </c>
      <c r="F5" s="46">
        <f>D5*E5</f>
        <v>41226.720647773283</v>
      </c>
      <c r="G5" s="6">
        <f>C5-F5</f>
        <v>-7226.7206477732834</v>
      </c>
      <c r="H5" s="6" cm="1">
        <f t="array" ref="H5:H16">ABS(G5:G16)</f>
        <v>7226.7206477732834</v>
      </c>
      <c r="I5" s="6">
        <f>H5^2</f>
        <v>52225491.320952706</v>
      </c>
      <c r="J5" s="27">
        <f>H5/C5</f>
        <v>0.21255060728744951</v>
      </c>
      <c r="N5" s="41" t="s">
        <v>2</v>
      </c>
      <c r="O5" s="42" t="s">
        <v>70</v>
      </c>
      <c r="P5" s="29" t="s">
        <v>71</v>
      </c>
      <c r="Q5" s="29" t="s">
        <v>72</v>
      </c>
      <c r="R5" s="26"/>
    </row>
    <row r="6" spans="1:28" ht="14.25" customHeight="1" x14ac:dyDescent="0.35">
      <c r="A6">
        <v>2</v>
      </c>
      <c r="B6" s="4" t="s">
        <v>5</v>
      </c>
      <c r="C6" s="5">
        <v>37000</v>
      </c>
      <c r="D6" s="6">
        <f>$O$2+($O$3*A6)</f>
        <v>44608.391608391605</v>
      </c>
      <c r="E6" s="16">
        <f>VLOOKUP(B6,N6:$Q$17,4,FALSE)</f>
        <v>0.97368421052631582</v>
      </c>
      <c r="F6" s="46">
        <f t="shared" ref="F6:F16" si="0">D6*E6</f>
        <v>43434.486566065512</v>
      </c>
      <c r="G6" s="6">
        <f t="shared" ref="G6:G16" si="1">C6-F6</f>
        <v>-6434.4865660655123</v>
      </c>
      <c r="H6" s="6">
        <v>6434.4865660655123</v>
      </c>
      <c r="I6" s="6">
        <f t="shared" ref="I6:I16" si="2">H6^2</f>
        <v>41402617.368877545</v>
      </c>
      <c r="J6" s="27">
        <f>H6/C6</f>
        <v>0.17390504232609494</v>
      </c>
      <c r="N6" s="43" t="s">
        <v>4</v>
      </c>
      <c r="O6" s="26">
        <f>AVERAGEIF($B$5:$B$16,N6,$C$5:$C$16)</f>
        <v>34000</v>
      </c>
      <c r="P6" s="44">
        <f>AVERAGE($C$5:$C$16)</f>
        <v>38000</v>
      </c>
      <c r="Q6" s="38">
        <f>O6/P6</f>
        <v>0.89473684210526316</v>
      </c>
      <c r="R6" s="26"/>
    </row>
    <row r="7" spans="1:28" ht="14.25" customHeight="1" x14ac:dyDescent="0.35">
      <c r="A7">
        <v>3</v>
      </c>
      <c r="B7" s="4" t="s">
        <v>6</v>
      </c>
      <c r="C7" s="5">
        <v>44000</v>
      </c>
      <c r="D7" s="6">
        <f>$O$2+($O$3*A7)</f>
        <v>43139.860139860139</v>
      </c>
      <c r="E7" s="16">
        <f>VLOOKUP(B7,N7:$Q$17,4,FALSE)</f>
        <v>1.1578947368421053</v>
      </c>
      <c r="F7" s="46">
        <f t="shared" si="0"/>
        <v>49951.417004048584</v>
      </c>
      <c r="G7" s="6">
        <f t="shared" si="1"/>
        <v>-5951.4170040485842</v>
      </c>
      <c r="H7" s="6">
        <v>5951.4170040485842</v>
      </c>
      <c r="I7" s="6">
        <f t="shared" si="2"/>
        <v>35419364.356078625</v>
      </c>
      <c r="J7" s="27">
        <f t="shared" ref="J6:J16" si="3">H7/C7</f>
        <v>0.13525947736474056</v>
      </c>
      <c r="N7" s="43" t="s">
        <v>5</v>
      </c>
      <c r="O7" s="26">
        <f t="shared" ref="O7:O17" si="4">AVERAGEIF($B$5:$B$16,N7,$C$5:$C$16)</f>
        <v>37000</v>
      </c>
      <c r="P7" s="44">
        <f t="shared" ref="P7:P17" si="5">AVERAGE($C$5:$C$16)</f>
        <v>38000</v>
      </c>
      <c r="Q7" s="38">
        <f t="shared" ref="Q7:Q17" si="6">O7/P7</f>
        <v>0.97368421052631582</v>
      </c>
      <c r="R7" s="26"/>
    </row>
    <row r="8" spans="1:28" ht="14.25" customHeight="1" x14ac:dyDescent="0.35">
      <c r="A8">
        <v>4</v>
      </c>
      <c r="B8" s="4" t="s">
        <v>7</v>
      </c>
      <c r="C8" s="5">
        <v>47000</v>
      </c>
      <c r="D8" s="6">
        <f>$O$2+($O$3*A8)</f>
        <v>41671.328671328672</v>
      </c>
      <c r="E8" s="16">
        <f>VLOOKUP(B8,N8:$Q$17,4,FALSE)</f>
        <v>1.236842105263158</v>
      </c>
      <c r="F8" s="46">
        <f t="shared" si="0"/>
        <v>51540.853882959149</v>
      </c>
      <c r="G8" s="6">
        <f t="shared" si="1"/>
        <v>-4540.8538829591489</v>
      </c>
      <c r="H8" s="6">
        <v>4540.8538829591489</v>
      </c>
      <c r="I8" s="6">
        <f t="shared" si="2"/>
        <v>20619353.986385182</v>
      </c>
      <c r="J8" s="27">
        <f t="shared" si="3"/>
        <v>9.661391240338614E-2</v>
      </c>
      <c r="N8" s="43" t="s">
        <v>6</v>
      </c>
      <c r="O8" s="26">
        <f t="shared" si="4"/>
        <v>44000</v>
      </c>
      <c r="P8" s="44">
        <f t="shared" si="5"/>
        <v>38000</v>
      </c>
      <c r="Q8" s="38">
        <f t="shared" si="6"/>
        <v>1.1578947368421053</v>
      </c>
      <c r="R8" s="26"/>
    </row>
    <row r="9" spans="1:28" ht="14.25" customHeight="1" x14ac:dyDescent="0.35">
      <c r="A9">
        <v>5</v>
      </c>
      <c r="B9" s="4" t="s">
        <v>8</v>
      </c>
      <c r="C9" s="5">
        <v>48000</v>
      </c>
      <c r="D9" s="6">
        <f>$O$2+($O$3*A9)</f>
        <v>40202.797202797199</v>
      </c>
      <c r="E9" s="16">
        <f>VLOOKUP(B9,N9:$Q$17,4,FALSE)</f>
        <v>1.263157894736842</v>
      </c>
      <c r="F9" s="46">
        <f t="shared" si="0"/>
        <v>50782.480677217514</v>
      </c>
      <c r="G9" s="6">
        <f t="shared" si="1"/>
        <v>-2782.4806772175143</v>
      </c>
      <c r="H9" s="6">
        <v>2782.4806772175143</v>
      </c>
      <c r="I9" s="6">
        <f t="shared" si="2"/>
        <v>7742198.7190888375</v>
      </c>
      <c r="J9" s="27">
        <f t="shared" si="3"/>
        <v>5.7968347442031547E-2</v>
      </c>
      <c r="N9" s="43" t="s">
        <v>7</v>
      </c>
      <c r="O9" s="26">
        <f t="shared" si="4"/>
        <v>47000</v>
      </c>
      <c r="P9" s="44">
        <f t="shared" si="5"/>
        <v>38000</v>
      </c>
      <c r="Q9" s="38">
        <f t="shared" si="6"/>
        <v>1.236842105263158</v>
      </c>
      <c r="R9" s="26"/>
    </row>
    <row r="10" spans="1:28" ht="14.25" customHeight="1" x14ac:dyDescent="0.35">
      <c r="A10">
        <v>6</v>
      </c>
      <c r="B10" s="4" t="s">
        <v>9</v>
      </c>
      <c r="C10" s="5">
        <v>48000</v>
      </c>
      <c r="D10" s="6">
        <f>$O$2+($O$3*A10)</f>
        <v>38734.265734265733</v>
      </c>
      <c r="E10" s="16">
        <f>VLOOKUP(B10,N10:$Q$17,4,FALSE)</f>
        <v>1.263157894736842</v>
      </c>
      <c r="F10" s="46">
        <f t="shared" si="0"/>
        <v>48927.4935590725</v>
      </c>
      <c r="G10" s="6">
        <f t="shared" si="1"/>
        <v>-927.49355907249992</v>
      </c>
      <c r="H10" s="6">
        <v>927.49355907249992</v>
      </c>
      <c r="I10" s="6">
        <f t="shared" si="2"/>
        <v>860244.30212097289</v>
      </c>
      <c r="J10" s="27">
        <f t="shared" si="3"/>
        <v>1.9322782480677082E-2</v>
      </c>
      <c r="N10" s="43" t="s">
        <v>8</v>
      </c>
      <c r="O10" s="26">
        <f t="shared" si="4"/>
        <v>48000</v>
      </c>
      <c r="P10" s="44">
        <f t="shared" si="5"/>
        <v>38000</v>
      </c>
      <c r="Q10" s="38">
        <f t="shared" si="6"/>
        <v>1.263157894736842</v>
      </c>
      <c r="R10" s="26"/>
    </row>
    <row r="11" spans="1:28" ht="14.25" customHeight="1" x14ac:dyDescent="0.35">
      <c r="A11">
        <v>7</v>
      </c>
      <c r="B11" s="4" t="s">
        <v>10</v>
      </c>
      <c r="C11" s="5">
        <v>46000</v>
      </c>
      <c r="D11" s="6">
        <f>$O$2+($O$3*A11)</f>
        <v>37265.734265734267</v>
      </c>
      <c r="E11" s="16">
        <f>VLOOKUP(B11,N11:$Q$17,4,FALSE)</f>
        <v>1.2105263157894737</v>
      </c>
      <c r="F11" s="46">
        <f t="shared" si="0"/>
        <v>45111.152005888849</v>
      </c>
      <c r="G11" s="6">
        <f t="shared" si="1"/>
        <v>888.84799411115091</v>
      </c>
      <c r="H11" s="6">
        <v>888.84799411115091</v>
      </c>
      <c r="I11" s="6">
        <f t="shared" si="2"/>
        <v>790050.75663541653</v>
      </c>
      <c r="J11" s="27">
        <f t="shared" si="3"/>
        <v>1.9322782480677193E-2</v>
      </c>
      <c r="N11" s="43" t="s">
        <v>9</v>
      </c>
      <c r="O11" s="26">
        <f t="shared" si="4"/>
        <v>48000</v>
      </c>
      <c r="P11" s="44">
        <f t="shared" si="5"/>
        <v>38000</v>
      </c>
      <c r="Q11" s="38">
        <f t="shared" si="6"/>
        <v>1.263157894736842</v>
      </c>
      <c r="R11" s="26"/>
      <c r="V11" s="13" t="s">
        <v>62</v>
      </c>
    </row>
    <row r="12" spans="1:28" ht="14.25" customHeight="1" x14ac:dyDescent="0.35">
      <c r="A12">
        <v>8</v>
      </c>
      <c r="B12" s="4" t="s">
        <v>11</v>
      </c>
      <c r="C12" s="5">
        <v>43000</v>
      </c>
      <c r="D12" s="6">
        <f>$O$2+($O$3*A12)</f>
        <v>35797.202797202794</v>
      </c>
      <c r="E12" s="16">
        <f>VLOOKUP(B12,N12:$Q$17,4,FALSE)</f>
        <v>1.131578947368421</v>
      </c>
      <c r="F12" s="46">
        <f t="shared" si="0"/>
        <v>40507.361059992632</v>
      </c>
      <c r="G12" s="6">
        <f t="shared" si="1"/>
        <v>2492.6389400073676</v>
      </c>
      <c r="H12" s="6">
        <v>2492.6389400073676</v>
      </c>
      <c r="I12" s="6">
        <f t="shared" si="2"/>
        <v>6213248.8852410531</v>
      </c>
      <c r="J12" s="27">
        <f t="shared" si="3"/>
        <v>5.7968347442031803E-2</v>
      </c>
      <c r="N12" s="43" t="s">
        <v>10</v>
      </c>
      <c r="O12" s="26">
        <f t="shared" si="4"/>
        <v>46000</v>
      </c>
      <c r="P12" s="44">
        <f t="shared" si="5"/>
        <v>38000</v>
      </c>
      <c r="Q12" s="38">
        <f t="shared" si="6"/>
        <v>1.2105263157894737</v>
      </c>
      <c r="R12" s="26"/>
      <c r="V12" s="13" t="s">
        <v>63</v>
      </c>
      <c r="W12" s="6"/>
    </row>
    <row r="13" spans="1:28" ht="14.25" customHeight="1" x14ac:dyDescent="0.35">
      <c r="A13">
        <v>9</v>
      </c>
      <c r="B13" s="4" t="s">
        <v>12</v>
      </c>
      <c r="C13" s="5">
        <v>32000</v>
      </c>
      <c r="D13" s="6">
        <f>$O$2+($O$3*A13)</f>
        <v>34328.671328671328</v>
      </c>
      <c r="E13" s="16">
        <f>VLOOKUP(B13,N13:$Q$17,4,FALSE)</f>
        <v>0.84210526315789469</v>
      </c>
      <c r="F13" s="46">
        <f t="shared" si="0"/>
        <v>28908.354803091643</v>
      </c>
      <c r="G13" s="6">
        <f t="shared" si="1"/>
        <v>3091.6451969083573</v>
      </c>
      <c r="H13" s="6">
        <v>3091.6451969083573</v>
      </c>
      <c r="I13" s="6">
        <f t="shared" si="2"/>
        <v>9558270.0235665161</v>
      </c>
      <c r="J13" s="27">
        <f t="shared" si="3"/>
        <v>9.6613912403386168E-2</v>
      </c>
      <c r="N13" s="43" t="s">
        <v>11</v>
      </c>
      <c r="O13" s="26">
        <f t="shared" si="4"/>
        <v>43000</v>
      </c>
      <c r="P13" s="44">
        <f t="shared" si="5"/>
        <v>38000</v>
      </c>
      <c r="Q13" s="38">
        <f t="shared" si="6"/>
        <v>1.131578947368421</v>
      </c>
      <c r="R13" s="26"/>
      <c r="U13" s="8"/>
      <c r="V13" s="6" t="s">
        <v>64</v>
      </c>
      <c r="W13" s="6"/>
    </row>
    <row r="14" spans="1:28" ht="14.25" customHeight="1" x14ac:dyDescent="0.35">
      <c r="A14">
        <v>10</v>
      </c>
      <c r="B14" s="4" t="s">
        <v>13</v>
      </c>
      <c r="C14" s="5">
        <v>27000</v>
      </c>
      <c r="D14" s="6">
        <f>$O$2+($O$3*A14)</f>
        <v>32860.139860139854</v>
      </c>
      <c r="E14" s="16">
        <f>VLOOKUP(B14,N14:$Q$17,4,FALSE)</f>
        <v>0.71052631578947367</v>
      </c>
      <c r="F14" s="46">
        <f t="shared" si="0"/>
        <v>23347.994111152002</v>
      </c>
      <c r="G14" s="6">
        <f t="shared" si="1"/>
        <v>3652.005888847998</v>
      </c>
      <c r="H14" s="6">
        <v>3652.005888847998</v>
      </c>
      <c r="I14" s="6">
        <f t="shared" si="2"/>
        <v>13337147.012180455</v>
      </c>
      <c r="J14" s="27">
        <f t="shared" si="3"/>
        <v>0.13525947736474067</v>
      </c>
      <c r="N14" s="43" t="s">
        <v>12</v>
      </c>
      <c r="O14" s="26">
        <f t="shared" si="4"/>
        <v>32000</v>
      </c>
      <c r="P14" s="44">
        <f t="shared" si="5"/>
        <v>38000</v>
      </c>
      <c r="Q14" s="38">
        <f t="shared" si="6"/>
        <v>0.84210526315789469</v>
      </c>
      <c r="R14" s="26"/>
      <c r="U14" s="8"/>
      <c r="V14" s="9" t="s">
        <v>65</v>
      </c>
      <c r="W14" s="6"/>
    </row>
    <row r="15" spans="1:28" ht="14.25" customHeight="1" x14ac:dyDescent="0.35">
      <c r="A15">
        <v>11</v>
      </c>
      <c r="B15" s="4" t="s">
        <v>14</v>
      </c>
      <c r="C15" s="5">
        <v>26000</v>
      </c>
      <c r="D15" s="6">
        <f>$O$2+($O$3*A15)</f>
        <v>31391.608391608388</v>
      </c>
      <c r="E15" s="16">
        <f>VLOOKUP(B15,N15:$Q$17,4,FALSE)</f>
        <v>0.68421052631578949</v>
      </c>
      <c r="F15" s="46">
        <f t="shared" si="0"/>
        <v>21478.468899521529</v>
      </c>
      <c r="G15" s="6">
        <f t="shared" si="1"/>
        <v>4521.5311004784708</v>
      </c>
      <c r="H15" s="6">
        <v>4521.5311004784708</v>
      </c>
      <c r="I15" s="6">
        <f t="shared" si="2"/>
        <v>20444243.492594052</v>
      </c>
      <c r="J15" s="27">
        <f t="shared" si="3"/>
        <v>0.17390504232609502</v>
      </c>
      <c r="N15" s="43" t="s">
        <v>13</v>
      </c>
      <c r="O15" s="26">
        <f t="shared" si="4"/>
        <v>27000</v>
      </c>
      <c r="P15" s="44">
        <f t="shared" si="5"/>
        <v>38000</v>
      </c>
      <c r="Q15" s="38">
        <f t="shared" si="6"/>
        <v>0.71052631578947367</v>
      </c>
      <c r="R15" s="26"/>
      <c r="U15" s="39" t="s">
        <v>66</v>
      </c>
      <c r="V15" s="40"/>
      <c r="W15" s="6"/>
    </row>
    <row r="16" spans="1:28" ht="14.25" customHeight="1" x14ac:dyDescent="0.35">
      <c r="A16">
        <v>12</v>
      </c>
      <c r="B16" s="4" t="s">
        <v>15</v>
      </c>
      <c r="C16" s="5">
        <v>24000</v>
      </c>
      <c r="D16" s="6">
        <f>$O$2+($O$3*A16)</f>
        <v>29923.076923076922</v>
      </c>
      <c r="E16" s="16">
        <f>VLOOKUP(B16,N16:$Q$17,4,FALSE)</f>
        <v>0.63157894736842102</v>
      </c>
      <c r="F16" s="46">
        <f t="shared" si="0"/>
        <v>18898.785425101214</v>
      </c>
      <c r="G16" s="6">
        <f t="shared" si="1"/>
        <v>5101.2145748987859</v>
      </c>
      <c r="H16" s="6">
        <v>5101.2145748987859</v>
      </c>
      <c r="I16" s="6">
        <f t="shared" si="2"/>
        <v>26022390.139159802</v>
      </c>
      <c r="J16" s="27">
        <f t="shared" si="3"/>
        <v>0.21255060728744943</v>
      </c>
      <c r="N16" s="43" t="s">
        <v>14</v>
      </c>
      <c r="O16" s="26">
        <f t="shared" si="4"/>
        <v>26000</v>
      </c>
      <c r="P16" s="44">
        <f t="shared" si="5"/>
        <v>38000</v>
      </c>
      <c r="Q16" s="38">
        <f t="shared" si="6"/>
        <v>0.68421052631578949</v>
      </c>
      <c r="R16" s="26"/>
    </row>
    <row r="17" spans="1:28" ht="14.25" customHeight="1" x14ac:dyDescent="0.35">
      <c r="F17" s="12"/>
      <c r="G17" s="12"/>
      <c r="H17" s="6"/>
      <c r="N17" s="43" t="s">
        <v>15</v>
      </c>
      <c r="O17" s="26">
        <f t="shared" si="4"/>
        <v>24000</v>
      </c>
      <c r="P17" s="44">
        <f t="shared" si="5"/>
        <v>38000</v>
      </c>
      <c r="Q17" s="38">
        <f t="shared" si="6"/>
        <v>0.63157894736842102</v>
      </c>
      <c r="R17" s="26"/>
    </row>
    <row r="18" spans="1:28" ht="14.25" customHeight="1" x14ac:dyDescent="0.35">
      <c r="H18" s="29" t="s">
        <v>59</v>
      </c>
      <c r="I18" s="30">
        <f>AVERAGE(_xlfn.ANCHORARRAY(H5))</f>
        <v>3967.6113360323893</v>
      </c>
      <c r="N18" s="26"/>
      <c r="O18" s="26"/>
      <c r="P18" s="26"/>
      <c r="Q18" s="26"/>
      <c r="R18" s="26"/>
    </row>
    <row r="19" spans="1:28" ht="14.25" customHeight="1" x14ac:dyDescent="0.35">
      <c r="H19" s="29" t="s">
        <v>48</v>
      </c>
      <c r="I19" s="30">
        <f>AVERAGE(I5:I16)</f>
        <v>19552885.0302401</v>
      </c>
      <c r="J19" s="13" t="s">
        <v>53</v>
      </c>
      <c r="K19" s="21">
        <f>100%-I20</f>
        <v>0.88406330511593667</v>
      </c>
    </row>
    <row r="20" spans="1:28" ht="14.25" customHeight="1" x14ac:dyDescent="0.35">
      <c r="H20" s="29" t="s">
        <v>49</v>
      </c>
      <c r="I20" s="31">
        <f>AVERAGE(J5:J16)</f>
        <v>0.11593669488406334</v>
      </c>
      <c r="K20" s="21"/>
    </row>
    <row r="21" spans="1:28" ht="14.25" customHeight="1" x14ac:dyDescent="0.35"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 x14ac:dyDescent="0.35">
      <c r="B22" s="2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4.25" customHeight="1" x14ac:dyDescent="0.35">
      <c r="L23" s="47" t="s">
        <v>68</v>
      </c>
      <c r="M23" s="22">
        <f>INTERCEPT(C25:C39,A25:A39)</f>
        <v>22.971428571428572</v>
      </c>
    </row>
    <row r="24" spans="1:28" ht="14.25" customHeight="1" x14ac:dyDescent="0.35">
      <c r="A24" s="13" t="s">
        <v>67</v>
      </c>
      <c r="B24" s="3" t="s">
        <v>17</v>
      </c>
      <c r="C24" s="3" t="s">
        <v>18</v>
      </c>
      <c r="D24" s="33" t="s">
        <v>76</v>
      </c>
      <c r="E24" s="33" t="s">
        <v>73</v>
      </c>
      <c r="F24" s="45" t="s">
        <v>74</v>
      </c>
      <c r="G24" s="33" t="s">
        <v>54</v>
      </c>
      <c r="H24" s="33" t="s">
        <v>43</v>
      </c>
      <c r="I24" s="33" t="s">
        <v>57</v>
      </c>
      <c r="J24" s="33" t="s">
        <v>58</v>
      </c>
      <c r="L24" s="48" t="s">
        <v>69</v>
      </c>
      <c r="M24" s="32">
        <f>SLOPE(C25:C39,A25:A39)</f>
        <v>0.25357142857142856</v>
      </c>
      <c r="N24" s="41" t="s">
        <v>75</v>
      </c>
      <c r="O24" s="42" t="s">
        <v>70</v>
      </c>
      <c r="P24" s="29" t="s">
        <v>71</v>
      </c>
      <c r="Q24" s="29" t="s">
        <v>72</v>
      </c>
    </row>
    <row r="25" spans="1:28" ht="14.25" customHeight="1" x14ac:dyDescent="0.35">
      <c r="A25">
        <v>1</v>
      </c>
      <c r="B25" s="4" t="s">
        <v>19</v>
      </c>
      <c r="C25" s="4">
        <v>18</v>
      </c>
      <c r="D25" s="49">
        <f>$M$23+($M$24*A25)</f>
        <v>23.225000000000001</v>
      </c>
      <c r="E25">
        <f>VLOOKUP(B25,N24:$Q$39,4,FALSE)</f>
        <v>0.72</v>
      </c>
      <c r="F25" s="36">
        <f>D25*E25</f>
        <v>16.722000000000001</v>
      </c>
      <c r="G25">
        <f>C25-E25</f>
        <v>17.28</v>
      </c>
      <c r="H25" cm="1">
        <f t="array" ref="H25:H39">ABS(G25:G39)</f>
        <v>17.28</v>
      </c>
      <c r="I25" s="36">
        <f>H25^2</f>
        <v>298.59840000000003</v>
      </c>
      <c r="J25" s="21">
        <f>H25/C25</f>
        <v>0.96000000000000008</v>
      </c>
      <c r="N25" s="43" t="s">
        <v>19</v>
      </c>
      <c r="O25" s="26">
        <f>AVERAGEIF($B$25:$B$39,N25,$C$25:$C$39)</f>
        <v>18</v>
      </c>
      <c r="P25" s="26">
        <f>AVERAGE($C$25:$C$39)</f>
        <v>25</v>
      </c>
      <c r="Q25" s="26">
        <f>O25/P25</f>
        <v>0.72</v>
      </c>
    </row>
    <row r="26" spans="1:28" ht="14.25" customHeight="1" x14ac:dyDescent="0.35">
      <c r="A26">
        <v>2</v>
      </c>
      <c r="B26" s="4" t="s">
        <v>20</v>
      </c>
      <c r="C26" s="4">
        <v>31</v>
      </c>
      <c r="D26" s="24">
        <f t="shared" ref="D26:D39" si="7">$M$23+($M$24*A26)</f>
        <v>23.478571428571428</v>
      </c>
      <c r="E26">
        <f>VLOOKUP(B26,N25:$Q$39,4,FALSE)</f>
        <v>1.24</v>
      </c>
      <c r="F26" s="36">
        <f t="shared" ref="F26:F39" si="8">D26*E26</f>
        <v>29.113428571428571</v>
      </c>
      <c r="G26">
        <f t="shared" ref="G26:G39" si="9">C26-E26</f>
        <v>29.76</v>
      </c>
      <c r="H26">
        <v>29.76</v>
      </c>
      <c r="I26" s="36">
        <f t="shared" ref="I26:I39" si="10">H26^2</f>
        <v>885.65760000000012</v>
      </c>
      <c r="J26" s="21">
        <f>H26/C26</f>
        <v>0.96000000000000008</v>
      </c>
      <c r="N26" s="43" t="s">
        <v>20</v>
      </c>
      <c r="O26" s="26">
        <f t="shared" ref="O26:O39" si="11">AVERAGEIF($B$25:$B$39,N26,$C$25:$C$39)</f>
        <v>31</v>
      </c>
      <c r="P26" s="26">
        <f t="shared" ref="P26:P39" si="12">AVERAGE($C$25:$C$39)</f>
        <v>25</v>
      </c>
      <c r="Q26" s="26">
        <f t="shared" ref="Q26:Q39" si="13">O26/P26</f>
        <v>1.24</v>
      </c>
    </row>
    <row r="27" spans="1:28" ht="14.25" customHeight="1" x14ac:dyDescent="0.35">
      <c r="A27">
        <v>3</v>
      </c>
      <c r="B27" s="4" t="s">
        <v>21</v>
      </c>
      <c r="C27" s="4">
        <v>31</v>
      </c>
      <c r="D27" s="24">
        <f t="shared" si="7"/>
        <v>23.732142857142858</v>
      </c>
      <c r="E27">
        <f>VLOOKUP(B27,N26:$Q$39,4,FALSE)</f>
        <v>1.24</v>
      </c>
      <c r="F27" s="36">
        <f t="shared" si="8"/>
        <v>29.427857142857142</v>
      </c>
      <c r="G27">
        <f t="shared" si="9"/>
        <v>29.76</v>
      </c>
      <c r="H27">
        <v>29.76</v>
      </c>
      <c r="I27" s="36">
        <f t="shared" si="10"/>
        <v>885.65760000000012</v>
      </c>
      <c r="J27" s="21">
        <f>H27/C27</f>
        <v>0.96000000000000008</v>
      </c>
      <c r="N27" s="43" t="s">
        <v>21</v>
      </c>
      <c r="O27" s="26">
        <f t="shared" si="11"/>
        <v>31</v>
      </c>
      <c r="P27" s="26">
        <f t="shared" si="12"/>
        <v>25</v>
      </c>
      <c r="Q27" s="26">
        <f t="shared" si="13"/>
        <v>1.24</v>
      </c>
    </row>
    <row r="28" spans="1:28" ht="14.25" customHeight="1" x14ac:dyDescent="0.35">
      <c r="A28">
        <v>4</v>
      </c>
      <c r="B28" s="4" t="s">
        <v>22</v>
      </c>
      <c r="C28" s="4">
        <v>16</v>
      </c>
      <c r="D28" s="24">
        <f t="shared" si="7"/>
        <v>23.985714285714288</v>
      </c>
      <c r="E28">
        <f>VLOOKUP(B28,N27:$Q$39,4,FALSE)</f>
        <v>0.64</v>
      </c>
      <c r="F28" s="36">
        <f t="shared" si="8"/>
        <v>15.350857142857144</v>
      </c>
      <c r="G28">
        <f t="shared" si="9"/>
        <v>15.36</v>
      </c>
      <c r="H28">
        <v>15.36</v>
      </c>
      <c r="I28" s="36">
        <f t="shared" si="10"/>
        <v>235.92959999999999</v>
      </c>
      <c r="J28" s="21">
        <f>H28/C28</f>
        <v>0.96</v>
      </c>
      <c r="N28" s="43" t="s">
        <v>22</v>
      </c>
      <c r="O28" s="26">
        <f t="shared" si="11"/>
        <v>16</v>
      </c>
      <c r="P28" s="26">
        <f t="shared" si="12"/>
        <v>25</v>
      </c>
      <c r="Q28" s="26">
        <f t="shared" si="13"/>
        <v>0.64</v>
      </c>
    </row>
    <row r="29" spans="1:28" ht="14.25" customHeight="1" x14ac:dyDescent="0.35">
      <c r="A29">
        <v>5</v>
      </c>
      <c r="B29" s="4" t="s">
        <v>23</v>
      </c>
      <c r="C29" s="4">
        <v>12</v>
      </c>
      <c r="D29" s="24">
        <f t="shared" si="7"/>
        <v>24.239285714285714</v>
      </c>
      <c r="E29">
        <f>VLOOKUP(B29,N28:$Q$39,4,FALSE)</f>
        <v>0.48</v>
      </c>
      <c r="F29" s="36">
        <f t="shared" si="8"/>
        <v>11.634857142857141</v>
      </c>
      <c r="G29">
        <f t="shared" si="9"/>
        <v>11.52</v>
      </c>
      <c r="H29">
        <v>11.52</v>
      </c>
      <c r="I29" s="36">
        <f t="shared" si="10"/>
        <v>132.71039999999999</v>
      </c>
      <c r="J29" s="21">
        <f t="shared" ref="J26:J39" si="14">H29/C29</f>
        <v>0.96</v>
      </c>
      <c r="N29" s="43" t="s">
        <v>23</v>
      </c>
      <c r="O29" s="26">
        <f t="shared" si="11"/>
        <v>12</v>
      </c>
      <c r="P29" s="26">
        <f t="shared" si="12"/>
        <v>25</v>
      </c>
      <c r="Q29" s="26">
        <f t="shared" si="13"/>
        <v>0.48</v>
      </c>
    </row>
    <row r="30" spans="1:28" ht="14.25" customHeight="1" x14ac:dyDescent="0.35">
      <c r="A30">
        <v>6</v>
      </c>
      <c r="B30" s="4" t="s">
        <v>24</v>
      </c>
      <c r="C30" s="4">
        <v>33</v>
      </c>
      <c r="D30" s="24">
        <f t="shared" si="7"/>
        <v>24.492857142857144</v>
      </c>
      <c r="E30">
        <f>VLOOKUP(B30,N29:$Q$39,4,FALSE)</f>
        <v>1.32</v>
      </c>
      <c r="F30" s="36">
        <f t="shared" si="8"/>
        <v>32.330571428571432</v>
      </c>
      <c r="G30">
        <f t="shared" si="9"/>
        <v>31.68</v>
      </c>
      <c r="H30">
        <v>31.68</v>
      </c>
      <c r="I30" s="36">
        <f t="shared" si="10"/>
        <v>1003.6224</v>
      </c>
      <c r="J30" s="21">
        <f>H30/C30</f>
        <v>0.96</v>
      </c>
      <c r="N30" s="43" t="s">
        <v>24</v>
      </c>
      <c r="O30" s="26">
        <f t="shared" si="11"/>
        <v>33</v>
      </c>
      <c r="P30" s="26">
        <f t="shared" si="12"/>
        <v>25</v>
      </c>
      <c r="Q30" s="26">
        <f t="shared" si="13"/>
        <v>1.32</v>
      </c>
    </row>
    <row r="31" spans="1:28" ht="14.25" customHeight="1" x14ac:dyDescent="0.35">
      <c r="A31">
        <v>7</v>
      </c>
      <c r="B31" s="4" t="s">
        <v>25</v>
      </c>
      <c r="C31" s="4">
        <v>30</v>
      </c>
      <c r="D31" s="24">
        <f t="shared" si="7"/>
        <v>24.74642857142857</v>
      </c>
      <c r="E31">
        <f>VLOOKUP(B31,N30:$Q$39,4,FALSE)</f>
        <v>1.2</v>
      </c>
      <c r="F31" s="36">
        <f t="shared" si="8"/>
        <v>29.695714285714281</v>
      </c>
      <c r="G31">
        <f t="shared" si="9"/>
        <v>28.8</v>
      </c>
      <c r="H31">
        <v>28.8</v>
      </c>
      <c r="I31" s="36">
        <f t="shared" si="10"/>
        <v>829.44</v>
      </c>
      <c r="J31" s="21">
        <f t="shared" si="14"/>
        <v>0.96000000000000008</v>
      </c>
      <c r="N31" s="43" t="s">
        <v>25</v>
      </c>
      <c r="O31" s="26">
        <f t="shared" si="11"/>
        <v>30</v>
      </c>
      <c r="P31" s="26">
        <f t="shared" si="12"/>
        <v>25</v>
      </c>
      <c r="Q31" s="26">
        <f t="shared" si="13"/>
        <v>1.2</v>
      </c>
    </row>
    <row r="32" spans="1:28" ht="14.25" customHeight="1" x14ac:dyDescent="0.35">
      <c r="A32">
        <v>8</v>
      </c>
      <c r="B32" s="4" t="s">
        <v>26</v>
      </c>
      <c r="C32" s="4">
        <v>36</v>
      </c>
      <c r="D32" s="24">
        <f t="shared" si="7"/>
        <v>25</v>
      </c>
      <c r="E32">
        <f>VLOOKUP(B32,N31:$Q$39,4,FALSE)</f>
        <v>1.44</v>
      </c>
      <c r="F32" s="36">
        <f t="shared" si="8"/>
        <v>36</v>
      </c>
      <c r="G32">
        <f t="shared" si="9"/>
        <v>34.56</v>
      </c>
      <c r="H32">
        <v>34.56</v>
      </c>
      <c r="I32" s="36">
        <f t="shared" si="10"/>
        <v>1194.3936000000001</v>
      </c>
      <c r="J32" s="21">
        <f>H32/C32</f>
        <v>0.96000000000000008</v>
      </c>
      <c r="N32" s="43" t="s">
        <v>26</v>
      </c>
      <c r="O32" s="26">
        <f t="shared" si="11"/>
        <v>36</v>
      </c>
      <c r="P32" s="26">
        <f t="shared" si="12"/>
        <v>25</v>
      </c>
      <c r="Q32" s="26">
        <f t="shared" si="13"/>
        <v>1.44</v>
      </c>
    </row>
    <row r="33" spans="1:17" ht="14.25" customHeight="1" x14ac:dyDescent="0.35">
      <c r="A33">
        <v>9</v>
      </c>
      <c r="B33" s="4" t="s">
        <v>27</v>
      </c>
      <c r="C33" s="4">
        <v>15</v>
      </c>
      <c r="D33" s="24">
        <f t="shared" si="7"/>
        <v>25.25357142857143</v>
      </c>
      <c r="E33">
        <f>VLOOKUP(B33,N32:$Q$39,4,FALSE)</f>
        <v>0.6</v>
      </c>
      <c r="F33" s="36">
        <f t="shared" si="8"/>
        <v>15.152142857142858</v>
      </c>
      <c r="G33">
        <f t="shared" si="9"/>
        <v>14.4</v>
      </c>
      <c r="H33">
        <v>14.4</v>
      </c>
      <c r="I33" s="36">
        <f t="shared" si="10"/>
        <v>207.36</v>
      </c>
      <c r="J33" s="21">
        <f t="shared" si="14"/>
        <v>0.96000000000000008</v>
      </c>
      <c r="N33" s="43" t="s">
        <v>27</v>
      </c>
      <c r="O33" s="26">
        <f t="shared" si="11"/>
        <v>15</v>
      </c>
      <c r="P33" s="26">
        <f t="shared" si="12"/>
        <v>25</v>
      </c>
      <c r="Q33" s="26">
        <f t="shared" si="13"/>
        <v>0.6</v>
      </c>
    </row>
    <row r="34" spans="1:17" ht="14.25" customHeight="1" x14ac:dyDescent="0.35">
      <c r="A34">
        <v>10</v>
      </c>
      <c r="B34" s="4" t="s">
        <v>28</v>
      </c>
      <c r="C34" s="4">
        <v>21</v>
      </c>
      <c r="D34" s="24">
        <f t="shared" si="7"/>
        <v>25.507142857142856</v>
      </c>
      <c r="E34">
        <f>VLOOKUP(B34,N33:$Q$39,4,FALSE)</f>
        <v>0.84</v>
      </c>
      <c r="F34" s="36">
        <f t="shared" si="8"/>
        <v>21.425999999999998</v>
      </c>
      <c r="G34">
        <f t="shared" si="9"/>
        <v>20.16</v>
      </c>
      <c r="H34">
        <v>20.16</v>
      </c>
      <c r="I34" s="36">
        <f t="shared" si="10"/>
        <v>406.42560000000003</v>
      </c>
      <c r="J34" s="21">
        <f t="shared" si="14"/>
        <v>0.96</v>
      </c>
      <c r="N34" s="43" t="s">
        <v>28</v>
      </c>
      <c r="O34" s="26">
        <f t="shared" si="11"/>
        <v>21</v>
      </c>
      <c r="P34" s="26">
        <f t="shared" si="12"/>
        <v>25</v>
      </c>
      <c r="Q34" s="26">
        <f t="shared" si="13"/>
        <v>0.84</v>
      </c>
    </row>
    <row r="35" spans="1:17" ht="14.25" customHeight="1" x14ac:dyDescent="0.35">
      <c r="A35">
        <v>11</v>
      </c>
      <c r="B35" s="4" t="s">
        <v>29</v>
      </c>
      <c r="C35" s="4">
        <v>20</v>
      </c>
      <c r="D35" s="24">
        <f t="shared" si="7"/>
        <v>25.760714285714286</v>
      </c>
      <c r="E35">
        <f>VLOOKUP(B35,N34:$Q$39,4,FALSE)</f>
        <v>0.8</v>
      </c>
      <c r="F35" s="36">
        <f t="shared" si="8"/>
        <v>20.60857142857143</v>
      </c>
      <c r="G35">
        <f t="shared" si="9"/>
        <v>19.2</v>
      </c>
      <c r="H35">
        <v>19.2</v>
      </c>
      <c r="I35" s="36">
        <f t="shared" si="10"/>
        <v>368.64</v>
      </c>
      <c r="J35" s="21">
        <f t="shared" si="14"/>
        <v>0.96</v>
      </c>
      <c r="N35" s="43" t="s">
        <v>29</v>
      </c>
      <c r="O35" s="26">
        <f t="shared" si="11"/>
        <v>20</v>
      </c>
      <c r="P35" s="26">
        <f t="shared" si="12"/>
        <v>25</v>
      </c>
      <c r="Q35" s="26">
        <f t="shared" si="13"/>
        <v>0.8</v>
      </c>
    </row>
    <row r="36" spans="1:17" ht="14.25" customHeight="1" x14ac:dyDescent="0.35">
      <c r="A36">
        <v>12</v>
      </c>
      <c r="B36" s="4" t="s">
        <v>30</v>
      </c>
      <c r="C36" s="4">
        <v>30</v>
      </c>
      <c r="D36" s="24">
        <f t="shared" si="7"/>
        <v>26.014285714285712</v>
      </c>
      <c r="E36">
        <f>VLOOKUP(B36,N35:$Q$39,4,FALSE)</f>
        <v>1.2</v>
      </c>
      <c r="F36" s="36">
        <f t="shared" si="8"/>
        <v>31.217142857142854</v>
      </c>
      <c r="G36">
        <f t="shared" si="9"/>
        <v>28.8</v>
      </c>
      <c r="H36">
        <v>28.8</v>
      </c>
      <c r="I36" s="36">
        <f t="shared" si="10"/>
        <v>829.44</v>
      </c>
      <c r="J36" s="21">
        <f t="shared" si="14"/>
        <v>0.96000000000000008</v>
      </c>
      <c r="N36" s="43" t="s">
        <v>30</v>
      </c>
      <c r="O36" s="26">
        <f t="shared" si="11"/>
        <v>30</v>
      </c>
      <c r="P36" s="26">
        <f t="shared" si="12"/>
        <v>25</v>
      </c>
      <c r="Q36" s="26">
        <f t="shared" si="13"/>
        <v>1.2</v>
      </c>
    </row>
    <row r="37" spans="1:17" ht="14.25" customHeight="1" x14ac:dyDescent="0.35">
      <c r="A37">
        <v>13</v>
      </c>
      <c r="B37" s="4" t="s">
        <v>31</v>
      </c>
      <c r="C37" s="4">
        <v>33</v>
      </c>
      <c r="D37" s="24">
        <f t="shared" si="7"/>
        <v>26.267857142857142</v>
      </c>
      <c r="E37">
        <f>VLOOKUP(B37,N36:$Q$39,4,FALSE)</f>
        <v>1.32</v>
      </c>
      <c r="F37" s="36">
        <f t="shared" si="8"/>
        <v>34.673571428571428</v>
      </c>
      <c r="G37">
        <f t="shared" si="9"/>
        <v>31.68</v>
      </c>
      <c r="H37">
        <v>31.68</v>
      </c>
      <c r="I37" s="36">
        <f>H37^2</f>
        <v>1003.6224</v>
      </c>
      <c r="J37" s="21">
        <f t="shared" si="14"/>
        <v>0.96</v>
      </c>
      <c r="N37" s="43" t="s">
        <v>31</v>
      </c>
      <c r="O37" s="26">
        <f t="shared" si="11"/>
        <v>33</v>
      </c>
      <c r="P37" s="26">
        <f t="shared" si="12"/>
        <v>25</v>
      </c>
      <c r="Q37" s="26">
        <f t="shared" si="13"/>
        <v>1.32</v>
      </c>
    </row>
    <row r="38" spans="1:17" ht="14.25" customHeight="1" x14ac:dyDescent="0.35">
      <c r="A38">
        <v>14</v>
      </c>
      <c r="B38" s="4" t="s">
        <v>32</v>
      </c>
      <c r="C38" s="4">
        <v>11</v>
      </c>
      <c r="D38" s="24">
        <f t="shared" si="7"/>
        <v>26.521428571428572</v>
      </c>
      <c r="E38">
        <f>VLOOKUP(B38,N37:$Q$39,4,FALSE)</f>
        <v>0.44</v>
      </c>
      <c r="F38" s="36">
        <f t="shared" si="8"/>
        <v>11.669428571428572</v>
      </c>
      <c r="G38">
        <f t="shared" si="9"/>
        <v>10.56</v>
      </c>
      <c r="H38">
        <v>10.56</v>
      </c>
      <c r="I38" s="36">
        <f t="shared" si="10"/>
        <v>111.51360000000001</v>
      </c>
      <c r="J38" s="21">
        <f t="shared" si="14"/>
        <v>0.96000000000000008</v>
      </c>
      <c r="N38" s="43" t="s">
        <v>32</v>
      </c>
      <c r="O38" s="26">
        <f t="shared" si="11"/>
        <v>11</v>
      </c>
      <c r="P38" s="26">
        <f t="shared" si="12"/>
        <v>25</v>
      </c>
      <c r="Q38" s="26">
        <f t="shared" si="13"/>
        <v>0.44</v>
      </c>
    </row>
    <row r="39" spans="1:17" ht="14.25" customHeight="1" x14ac:dyDescent="0.35">
      <c r="A39">
        <v>15</v>
      </c>
      <c r="B39" s="4" t="s">
        <v>33</v>
      </c>
      <c r="C39" s="4">
        <v>38</v>
      </c>
      <c r="D39" s="24">
        <f t="shared" si="7"/>
        <v>26.774999999999999</v>
      </c>
      <c r="E39">
        <f>VLOOKUP(B39,N38:$Q$39,4,FALSE)</f>
        <v>1.52</v>
      </c>
      <c r="F39" s="36">
        <f t="shared" si="8"/>
        <v>40.698</v>
      </c>
      <c r="G39">
        <f t="shared" si="9"/>
        <v>36.479999999999997</v>
      </c>
      <c r="H39">
        <v>36.479999999999997</v>
      </c>
      <c r="I39" s="36">
        <f t="shared" si="10"/>
        <v>1330.7903999999999</v>
      </c>
      <c r="J39" s="21">
        <f t="shared" si="14"/>
        <v>0.96</v>
      </c>
      <c r="N39" s="43" t="s">
        <v>33</v>
      </c>
      <c r="O39" s="26">
        <f t="shared" si="11"/>
        <v>38</v>
      </c>
      <c r="P39" s="26">
        <f t="shared" si="12"/>
        <v>25</v>
      </c>
      <c r="Q39" s="26">
        <f t="shared" si="13"/>
        <v>1.52</v>
      </c>
    </row>
    <row r="40" spans="1:17" ht="14.25" customHeight="1" x14ac:dyDescent="0.35">
      <c r="B40" s="11"/>
    </row>
    <row r="41" spans="1:17" ht="14.25" customHeight="1" x14ac:dyDescent="0.35">
      <c r="I41" s="29" t="s">
        <v>59</v>
      </c>
      <c r="J41" s="26">
        <f>AVERAGE(_xlfn.ANCHORARRAY(H25))</f>
        <v>24.000000000000004</v>
      </c>
    </row>
    <row r="42" spans="1:17" ht="14.25" customHeight="1" x14ac:dyDescent="0.35">
      <c r="I42" s="29" t="s">
        <v>48</v>
      </c>
      <c r="J42" s="26">
        <f>AVERAGE(I25:I39)</f>
        <v>648.25344000000007</v>
      </c>
    </row>
    <row r="43" spans="1:17" ht="14.25" customHeight="1" x14ac:dyDescent="0.35">
      <c r="I43" s="29" t="s">
        <v>49</v>
      </c>
      <c r="J43" s="31">
        <f>AVERAGE(J25:J39)</f>
        <v>0.96000000000000041</v>
      </c>
    </row>
    <row r="44" spans="1:17" ht="14.25" customHeight="1" x14ac:dyDescent="0.35"/>
    <row r="45" spans="1:17" ht="14.25" customHeight="1" x14ac:dyDescent="0.35">
      <c r="I45" s="13" t="s">
        <v>53</v>
      </c>
      <c r="J45" s="21">
        <f>100%-J43</f>
        <v>3.9999999999999591E-2</v>
      </c>
    </row>
    <row r="46" spans="1:17" ht="14.25" customHeight="1" x14ac:dyDescent="0.35"/>
    <row r="47" spans="1:17" ht="14.25" customHeight="1" x14ac:dyDescent="0.35"/>
    <row r="48" spans="1:17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U15:V1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tabSelected="1" topLeftCell="A23" workbookViewId="0">
      <selection activeCell="A26" sqref="A26:H41"/>
    </sheetView>
  </sheetViews>
  <sheetFormatPr defaultColWidth="14.453125" defaultRowHeight="15" customHeight="1" x14ac:dyDescent="0.35"/>
  <cols>
    <col min="2" max="3" width="8.7265625" customWidth="1"/>
    <col min="4" max="4" width="14.54296875" customWidth="1"/>
    <col min="5" max="5" width="20.36328125" customWidth="1"/>
    <col min="6" max="6" width="13" customWidth="1"/>
    <col min="7" max="7" width="12.453125" customWidth="1"/>
    <col min="8" max="9" width="14.81640625" customWidth="1"/>
    <col min="10" max="10" width="14.1796875" bestFit="1" customWidth="1"/>
    <col min="11" max="11" width="20" bestFit="1" customWidth="1"/>
    <col min="12" max="12" width="14.54296875" customWidth="1"/>
    <col min="13" max="27" width="8.7265625" customWidth="1"/>
  </cols>
  <sheetData>
    <row r="1" spans="1:27" ht="14.25" customHeight="1" x14ac:dyDescent="0.35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B2" s="2" t="s">
        <v>1</v>
      </c>
      <c r="C2" s="2"/>
      <c r="D2" s="2"/>
      <c r="E2" s="2"/>
      <c r="F2" s="2"/>
      <c r="G2" s="2"/>
      <c r="H2" s="2"/>
      <c r="I2" s="2"/>
      <c r="J2" s="2" t="s">
        <v>83</v>
      </c>
      <c r="K2" s="2">
        <f>INTERCEPT(C5:C16,A5:A16)</f>
        <v>47545.454545454544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35">
      <c r="J3" s="13" t="s">
        <v>69</v>
      </c>
      <c r="K3">
        <f>SLOPE(C5:C16,A5:A16)</f>
        <v>-1468.5314685314686</v>
      </c>
    </row>
    <row r="4" spans="1:27" ht="14.25" customHeight="1" x14ac:dyDescent="0.35">
      <c r="A4" s="13" t="s">
        <v>67</v>
      </c>
      <c r="B4" s="3" t="s">
        <v>2</v>
      </c>
      <c r="C4" s="3" t="s">
        <v>37</v>
      </c>
      <c r="D4" s="33" t="s">
        <v>56</v>
      </c>
      <c r="E4" s="33" t="s">
        <v>54</v>
      </c>
      <c r="F4" s="33" t="s">
        <v>43</v>
      </c>
      <c r="G4" s="33" t="s">
        <v>57</v>
      </c>
      <c r="H4" s="33" t="s">
        <v>58</v>
      </c>
    </row>
    <row r="5" spans="1:27" ht="14.25" customHeight="1" x14ac:dyDescent="0.35">
      <c r="A5">
        <v>1</v>
      </c>
      <c r="B5" s="4" t="s">
        <v>4</v>
      </c>
      <c r="C5" s="5">
        <v>34000</v>
      </c>
      <c r="D5" s="6">
        <f>_xlfn.FORECAST.LINEAR(A5,$C$5:$C$16,$A$5:$A$16)</f>
        <v>46076.923076923078</v>
      </c>
      <c r="E5" s="6">
        <f>C5-D5</f>
        <v>-12076.923076923078</v>
      </c>
      <c r="F5" s="17" cm="1">
        <f t="array" ref="F5:F16">ABS(E5:E16)</f>
        <v>12076.923076923078</v>
      </c>
      <c r="G5" s="17">
        <f>F5^2</f>
        <v>145852071.00591719</v>
      </c>
      <c r="H5" s="21">
        <f>F5/C5</f>
        <v>0.35520361990950228</v>
      </c>
    </row>
    <row r="6" spans="1:27" ht="14.25" customHeight="1" x14ac:dyDescent="0.35">
      <c r="A6">
        <v>2</v>
      </c>
      <c r="B6" s="4" t="s">
        <v>5</v>
      </c>
      <c r="C6" s="5">
        <v>37000</v>
      </c>
      <c r="D6" s="6">
        <f t="shared" ref="D6:D16" si="0">_xlfn.FORECAST.LINEAR(A6,$C$5:$C$16,$A$5:$A$16)</f>
        <v>44608.391608391605</v>
      </c>
      <c r="E6" s="6">
        <f t="shared" ref="E6:E16" si="1">C6-D6</f>
        <v>-7608.3916083916047</v>
      </c>
      <c r="F6" s="17">
        <v>7608.3916083916047</v>
      </c>
      <c r="G6" s="17">
        <f t="shared" ref="G6:G16" si="2">F6^2</f>
        <v>57887622.866643786</v>
      </c>
      <c r="H6" s="21">
        <f t="shared" ref="H6:H16" si="3">F6/C6</f>
        <v>0.20563220563220552</v>
      </c>
      <c r="J6" s="29" t="s">
        <v>59</v>
      </c>
      <c r="K6" s="50">
        <f>AVERAGE(_xlfn.ANCHORARRAY(F5))</f>
        <v>6531.4685314685312</v>
      </c>
      <c r="L6" s="6"/>
    </row>
    <row r="7" spans="1:27" ht="14.25" customHeight="1" x14ac:dyDescent="0.35">
      <c r="A7">
        <v>3</v>
      </c>
      <c r="B7" s="4" t="s">
        <v>6</v>
      </c>
      <c r="C7" s="5">
        <v>44000</v>
      </c>
      <c r="D7" s="6">
        <f t="shared" si="0"/>
        <v>43139.860139860139</v>
      </c>
      <c r="E7" s="6">
        <f t="shared" si="1"/>
        <v>860.13986013986141</v>
      </c>
      <c r="F7" s="17">
        <v>860.13986013986141</v>
      </c>
      <c r="G7" s="17">
        <f t="shared" si="2"/>
        <v>739840.57900142029</v>
      </c>
      <c r="H7" s="21">
        <f t="shared" si="3"/>
        <v>1.954863318499685E-2</v>
      </c>
      <c r="J7" s="29" t="s">
        <v>60</v>
      </c>
      <c r="K7" s="50">
        <f>AVERAGE(G5:G16)</f>
        <v>50967365.967365958</v>
      </c>
      <c r="L7" s="6"/>
    </row>
    <row r="8" spans="1:27" ht="14.25" customHeight="1" x14ac:dyDescent="0.35">
      <c r="A8">
        <v>4</v>
      </c>
      <c r="B8" s="4" t="s">
        <v>7</v>
      </c>
      <c r="C8" s="5">
        <v>47000</v>
      </c>
      <c r="D8" s="6">
        <f t="shared" si="0"/>
        <v>41671.328671328672</v>
      </c>
      <c r="E8" s="6">
        <f t="shared" si="1"/>
        <v>5328.6713286713275</v>
      </c>
      <c r="F8" s="17">
        <v>5328.6713286713275</v>
      </c>
      <c r="G8" s="17">
        <f t="shared" si="2"/>
        <v>28394738.129003853</v>
      </c>
      <c r="H8" s="21">
        <f t="shared" si="3"/>
        <v>0.11337598571641122</v>
      </c>
      <c r="J8" s="29" t="s">
        <v>49</v>
      </c>
      <c r="K8" s="51">
        <f>AVERAGE(H5:H16)</f>
        <v>0.17921651458705432</v>
      </c>
      <c r="L8" s="7"/>
    </row>
    <row r="9" spans="1:27" ht="14.25" customHeight="1" x14ac:dyDescent="0.35">
      <c r="A9">
        <v>5</v>
      </c>
      <c r="B9" s="4" t="s">
        <v>8</v>
      </c>
      <c r="C9" s="5">
        <v>48000</v>
      </c>
      <c r="D9" s="6">
        <f t="shared" si="0"/>
        <v>40202.797202797199</v>
      </c>
      <c r="E9" s="6">
        <f t="shared" si="1"/>
        <v>7797.2027972028009</v>
      </c>
      <c r="F9" s="17">
        <v>7797.2027972028009</v>
      </c>
      <c r="G9" s="17">
        <f t="shared" si="2"/>
        <v>60796371.46070718</v>
      </c>
      <c r="H9" s="21">
        <f t="shared" si="3"/>
        <v>0.16244172494172501</v>
      </c>
    </row>
    <row r="10" spans="1:27" ht="14.25" customHeight="1" x14ac:dyDescent="0.35">
      <c r="A10">
        <v>6</v>
      </c>
      <c r="B10" s="4" t="s">
        <v>9</v>
      </c>
      <c r="C10" s="5">
        <v>48000</v>
      </c>
      <c r="D10" s="6">
        <f t="shared" si="0"/>
        <v>38734.265734265733</v>
      </c>
      <c r="E10" s="6">
        <f t="shared" si="1"/>
        <v>9265.734265734267</v>
      </c>
      <c r="F10" s="17">
        <v>9265.734265734267</v>
      </c>
      <c r="G10" s="17">
        <f t="shared" si="2"/>
        <v>85853831.48320213</v>
      </c>
      <c r="H10" s="21">
        <f t="shared" si="3"/>
        <v>0.19303613053613056</v>
      </c>
    </row>
    <row r="11" spans="1:27" ht="14.25" customHeight="1" x14ac:dyDescent="0.35">
      <c r="A11">
        <v>7</v>
      </c>
      <c r="B11" s="4" t="s">
        <v>10</v>
      </c>
      <c r="C11" s="5">
        <v>46000</v>
      </c>
      <c r="D11" s="6">
        <f t="shared" si="0"/>
        <v>37265.734265734267</v>
      </c>
      <c r="E11" s="6">
        <f t="shared" si="1"/>
        <v>8734.265734265733</v>
      </c>
      <c r="F11" s="17">
        <v>8734.265734265733</v>
      </c>
      <c r="G11" s="17">
        <f t="shared" si="2"/>
        <v>76287397.916768521</v>
      </c>
      <c r="H11" s="21">
        <f t="shared" si="3"/>
        <v>0.18987534204925507</v>
      </c>
    </row>
    <row r="12" spans="1:27" ht="14.25" customHeight="1" x14ac:dyDescent="0.35">
      <c r="A12">
        <v>8</v>
      </c>
      <c r="B12" s="4" t="s">
        <v>11</v>
      </c>
      <c r="C12" s="5">
        <v>43000</v>
      </c>
      <c r="D12" s="6">
        <f t="shared" si="0"/>
        <v>35797.202797202794</v>
      </c>
      <c r="E12" s="6">
        <f t="shared" si="1"/>
        <v>7202.7972027972064</v>
      </c>
      <c r="F12" s="17">
        <v>7202.7972027972064</v>
      </c>
      <c r="G12" s="17">
        <f t="shared" si="2"/>
        <v>51880287.544623263</v>
      </c>
      <c r="H12" s="21">
        <f t="shared" si="3"/>
        <v>0.16750691169295828</v>
      </c>
      <c r="J12" s="13" t="s">
        <v>53</v>
      </c>
      <c r="K12" s="21">
        <f>100%-K8</f>
        <v>0.82078348541294566</v>
      </c>
    </row>
    <row r="13" spans="1:27" ht="14.25" customHeight="1" x14ac:dyDescent="0.35">
      <c r="A13">
        <v>9</v>
      </c>
      <c r="B13" s="4" t="s">
        <v>12</v>
      </c>
      <c r="C13" s="5">
        <v>32000</v>
      </c>
      <c r="D13" s="6">
        <f t="shared" si="0"/>
        <v>34328.671328671328</v>
      </c>
      <c r="E13" s="6">
        <f t="shared" si="1"/>
        <v>-2328.6713286713275</v>
      </c>
      <c r="F13" s="17">
        <v>2328.6713286713275</v>
      </c>
      <c r="G13" s="17">
        <f t="shared" si="2"/>
        <v>5422710.1569758859</v>
      </c>
      <c r="H13" s="21">
        <f t="shared" si="3"/>
        <v>7.2770979020978982E-2</v>
      </c>
      <c r="L13" s="7"/>
    </row>
    <row r="14" spans="1:27" ht="14.25" customHeight="1" x14ac:dyDescent="0.35">
      <c r="A14">
        <v>10</v>
      </c>
      <c r="B14" s="4" t="s">
        <v>13</v>
      </c>
      <c r="C14" s="5">
        <v>27000</v>
      </c>
      <c r="D14" s="6">
        <f t="shared" si="0"/>
        <v>32860.139860139854</v>
      </c>
      <c r="E14" s="6">
        <f t="shared" si="1"/>
        <v>-5860.1398601398541</v>
      </c>
      <c r="F14" s="17">
        <v>5860.1398601398541</v>
      </c>
      <c r="G14" s="17">
        <f t="shared" si="2"/>
        <v>34341239.180399947</v>
      </c>
      <c r="H14" s="21">
        <f t="shared" si="3"/>
        <v>0.21704221704221682</v>
      </c>
    </row>
    <row r="15" spans="1:27" ht="14.25" customHeight="1" x14ac:dyDescent="0.35">
      <c r="A15">
        <v>11</v>
      </c>
      <c r="B15" s="4" t="s">
        <v>14</v>
      </c>
      <c r="C15" s="5">
        <v>26000</v>
      </c>
      <c r="D15" s="6">
        <f t="shared" si="0"/>
        <v>31391.608391608388</v>
      </c>
      <c r="E15" s="6">
        <f t="shared" si="1"/>
        <v>-5391.608391608388</v>
      </c>
      <c r="F15" s="17">
        <v>5391.608391608388</v>
      </c>
      <c r="G15" s="17">
        <f t="shared" si="2"/>
        <v>29069441.048461989</v>
      </c>
      <c r="H15" s="21">
        <f t="shared" si="3"/>
        <v>0.20736955352339953</v>
      </c>
    </row>
    <row r="16" spans="1:27" ht="14.25" customHeight="1" x14ac:dyDescent="0.35">
      <c r="A16">
        <v>12</v>
      </c>
      <c r="B16" s="4" t="s">
        <v>15</v>
      </c>
      <c r="C16" s="5">
        <v>24000</v>
      </c>
      <c r="D16" s="6">
        <f t="shared" si="0"/>
        <v>29923.076923076922</v>
      </c>
      <c r="E16" s="6">
        <f t="shared" si="1"/>
        <v>-5923.076923076922</v>
      </c>
      <c r="F16" s="17">
        <v>5923.076923076922</v>
      </c>
      <c r="G16" s="17">
        <f t="shared" si="2"/>
        <v>35082840.236686379</v>
      </c>
      <c r="H16" s="21">
        <f t="shared" si="3"/>
        <v>0.24679487179487175</v>
      </c>
    </row>
    <row r="17" spans="1:27" ht="14.25" customHeight="1" x14ac:dyDescent="0.35">
      <c r="D17" s="6"/>
    </row>
    <row r="18" spans="1:27" ht="14.25" customHeight="1" x14ac:dyDescent="0.35">
      <c r="D18" s="6"/>
    </row>
    <row r="19" spans="1:27" ht="14.25" customHeight="1" x14ac:dyDescent="0.35">
      <c r="D19" s="6"/>
    </row>
    <row r="20" spans="1:27" ht="14.25" customHeight="1" x14ac:dyDescent="0.35">
      <c r="D20" s="6"/>
    </row>
    <row r="21" spans="1:27" ht="14.25" customHeight="1" x14ac:dyDescent="0.35"/>
    <row r="22" spans="1:27" ht="14.25" customHeight="1" x14ac:dyDescent="0.35"/>
    <row r="23" spans="1:27" ht="14.25" customHeight="1" x14ac:dyDescent="0.35">
      <c r="B23" s="1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35">
      <c r="B24" s="2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5"/>
    <row r="26" spans="1:27" ht="14.25" customHeight="1" x14ac:dyDescent="0.35">
      <c r="A26" s="29" t="s">
        <v>67</v>
      </c>
      <c r="B26" s="52" t="s">
        <v>17</v>
      </c>
      <c r="C26" s="52" t="s">
        <v>18</v>
      </c>
      <c r="D26" s="53" t="s">
        <v>56</v>
      </c>
      <c r="E26" s="53" t="s">
        <v>54</v>
      </c>
      <c r="F26" s="53" t="s">
        <v>43</v>
      </c>
      <c r="G26" s="53" t="s">
        <v>57</v>
      </c>
      <c r="H26" s="53" t="s">
        <v>58</v>
      </c>
    </row>
    <row r="27" spans="1:27" ht="14.25" customHeight="1" x14ac:dyDescent="0.35">
      <c r="A27" s="26">
        <v>1</v>
      </c>
      <c r="B27" s="43" t="s">
        <v>19</v>
      </c>
      <c r="C27" s="43">
        <v>18</v>
      </c>
      <c r="D27" s="54">
        <f>_xlfn.FORECAST.LINEAR(A27,$C$27:$C$41,$A$27:$A$41)</f>
        <v>23.225000000000001</v>
      </c>
      <c r="E27" s="54">
        <f>C27-D27</f>
        <v>-5.2250000000000014</v>
      </c>
      <c r="F27" s="54" cm="1">
        <f t="array" ref="F27:F41">ABS(E27:E41)</f>
        <v>5.2250000000000014</v>
      </c>
      <c r="G27" s="54">
        <f>F27^2</f>
        <v>27.300625000000014</v>
      </c>
      <c r="H27" s="55">
        <f>F27/C27</f>
        <v>0.29027777777777786</v>
      </c>
    </row>
    <row r="28" spans="1:27" ht="14.25" customHeight="1" x14ac:dyDescent="0.35">
      <c r="A28" s="26">
        <v>2</v>
      </c>
      <c r="B28" s="43" t="s">
        <v>20</v>
      </c>
      <c r="C28" s="43">
        <v>31</v>
      </c>
      <c r="D28" s="54">
        <f t="shared" ref="D28:D41" si="4">_xlfn.FORECAST.LINEAR(A28,$C$27:$C$41,$A$27:$A$41)</f>
        <v>23.478571428571428</v>
      </c>
      <c r="E28" s="54">
        <f t="shared" ref="E28:E41" si="5">C28-D28</f>
        <v>7.5214285714285722</v>
      </c>
      <c r="F28" s="54">
        <v>7.5214285714285722</v>
      </c>
      <c r="G28" s="54">
        <f t="shared" ref="G28:G41" si="6">F28^2</f>
        <v>56.571887755102054</v>
      </c>
      <c r="H28" s="55">
        <f t="shared" ref="H28:H41" si="7">F28/C28</f>
        <v>0.2426267281105991</v>
      </c>
      <c r="K28" s="29" t="s">
        <v>59</v>
      </c>
      <c r="L28" s="38">
        <f>AVERAGE(_xlfn.ANCHORARRAY(F27))</f>
        <v>8.1990476190476205</v>
      </c>
    </row>
    <row r="29" spans="1:27" ht="14.25" customHeight="1" x14ac:dyDescent="0.35">
      <c r="A29" s="26">
        <v>3</v>
      </c>
      <c r="B29" s="43" t="s">
        <v>21</v>
      </c>
      <c r="C29" s="43">
        <v>31</v>
      </c>
      <c r="D29" s="54">
        <f t="shared" si="4"/>
        <v>23.732142857142858</v>
      </c>
      <c r="E29" s="54">
        <f t="shared" si="5"/>
        <v>7.2678571428571423</v>
      </c>
      <c r="F29" s="54">
        <v>7.2678571428571423</v>
      </c>
      <c r="G29" s="54">
        <f t="shared" si="6"/>
        <v>52.821747448979586</v>
      </c>
      <c r="H29" s="55">
        <f t="shared" si="7"/>
        <v>0.2344470046082949</v>
      </c>
      <c r="K29" s="29" t="s">
        <v>60</v>
      </c>
      <c r="L29" s="38">
        <f>AVERAGE(G27:G41)</f>
        <v>77.199761904761914</v>
      </c>
    </row>
    <row r="30" spans="1:27" ht="14.25" customHeight="1" x14ac:dyDescent="0.35">
      <c r="A30" s="26">
        <v>4</v>
      </c>
      <c r="B30" s="43" t="s">
        <v>22</v>
      </c>
      <c r="C30" s="43">
        <v>16</v>
      </c>
      <c r="D30" s="54">
        <f t="shared" si="4"/>
        <v>23.985714285714288</v>
      </c>
      <c r="E30" s="54">
        <f t="shared" si="5"/>
        <v>-7.9857142857142875</v>
      </c>
      <c r="F30" s="54">
        <v>7.9857142857142875</v>
      </c>
      <c r="G30" s="54">
        <f t="shared" si="6"/>
        <v>63.771632653061253</v>
      </c>
      <c r="H30" s="55">
        <f t="shared" si="7"/>
        <v>0.49910714285714297</v>
      </c>
      <c r="K30" s="29" t="s">
        <v>49</v>
      </c>
      <c r="L30" s="31">
        <f>AVERAGE(H27:H41)</f>
        <v>0.4169596068967279</v>
      </c>
    </row>
    <row r="31" spans="1:27" ht="14.25" customHeight="1" x14ac:dyDescent="0.35">
      <c r="A31" s="26">
        <v>5</v>
      </c>
      <c r="B31" s="43" t="s">
        <v>23</v>
      </c>
      <c r="C31" s="43">
        <v>12</v>
      </c>
      <c r="D31" s="54">
        <f t="shared" si="4"/>
        <v>24.239285714285714</v>
      </c>
      <c r="E31" s="54">
        <f t="shared" si="5"/>
        <v>-12.239285714285714</v>
      </c>
      <c r="F31" s="54">
        <v>12.239285714285714</v>
      </c>
      <c r="G31" s="54">
        <f t="shared" si="6"/>
        <v>149.80011479591835</v>
      </c>
      <c r="H31" s="55">
        <f t="shared" si="7"/>
        <v>1.0199404761904762</v>
      </c>
    </row>
    <row r="32" spans="1:27" ht="14.25" customHeight="1" x14ac:dyDescent="0.35">
      <c r="A32" s="26">
        <v>6</v>
      </c>
      <c r="B32" s="43" t="s">
        <v>24</v>
      </c>
      <c r="C32" s="43">
        <v>33</v>
      </c>
      <c r="D32" s="54">
        <f t="shared" si="4"/>
        <v>24.492857142857144</v>
      </c>
      <c r="E32" s="54">
        <f t="shared" si="5"/>
        <v>8.5071428571428562</v>
      </c>
      <c r="F32" s="54">
        <v>8.5071428571428562</v>
      </c>
      <c r="G32" s="54">
        <f t="shared" si="6"/>
        <v>72.371479591836717</v>
      </c>
      <c r="H32" s="55">
        <f t="shared" si="7"/>
        <v>0.25779220779220774</v>
      </c>
    </row>
    <row r="33" spans="1:12" ht="14.25" customHeight="1" x14ac:dyDescent="0.35">
      <c r="A33" s="26">
        <v>7</v>
      </c>
      <c r="B33" s="43" t="s">
        <v>25</v>
      </c>
      <c r="C33" s="43">
        <v>30</v>
      </c>
      <c r="D33" s="54">
        <f t="shared" si="4"/>
        <v>24.74642857142857</v>
      </c>
      <c r="E33" s="54">
        <f t="shared" si="5"/>
        <v>5.2535714285714299</v>
      </c>
      <c r="F33" s="54">
        <v>5.2535714285714299</v>
      </c>
      <c r="G33" s="54">
        <f t="shared" si="6"/>
        <v>27.600012755102053</v>
      </c>
      <c r="H33" s="55">
        <f t="shared" si="7"/>
        <v>0.17511904761904767</v>
      </c>
      <c r="K33" s="13" t="s">
        <v>53</v>
      </c>
      <c r="L33" s="21">
        <f>100%-L30</f>
        <v>0.58304039310327216</v>
      </c>
    </row>
    <row r="34" spans="1:12" ht="14.25" customHeight="1" x14ac:dyDescent="0.35">
      <c r="A34" s="26">
        <v>8</v>
      </c>
      <c r="B34" s="43" t="s">
        <v>26</v>
      </c>
      <c r="C34" s="43">
        <v>36</v>
      </c>
      <c r="D34" s="54">
        <f t="shared" si="4"/>
        <v>25</v>
      </c>
      <c r="E34" s="54">
        <f t="shared" si="5"/>
        <v>11</v>
      </c>
      <c r="F34" s="54">
        <v>11</v>
      </c>
      <c r="G34" s="54">
        <f t="shared" si="6"/>
        <v>121</v>
      </c>
      <c r="H34" s="55">
        <f t="shared" si="7"/>
        <v>0.30555555555555558</v>
      </c>
    </row>
    <row r="35" spans="1:12" ht="14.25" customHeight="1" x14ac:dyDescent="0.35">
      <c r="A35" s="26">
        <v>9</v>
      </c>
      <c r="B35" s="43" t="s">
        <v>27</v>
      </c>
      <c r="C35" s="43">
        <v>15</v>
      </c>
      <c r="D35" s="54">
        <f t="shared" si="4"/>
        <v>25.25357142857143</v>
      </c>
      <c r="E35" s="54">
        <f t="shared" si="5"/>
        <v>-10.25357142857143</v>
      </c>
      <c r="F35" s="54">
        <v>10.25357142857143</v>
      </c>
      <c r="G35" s="54">
        <f t="shared" si="6"/>
        <v>105.13572704081635</v>
      </c>
      <c r="H35" s="55">
        <f t="shared" si="7"/>
        <v>0.68357142857142861</v>
      </c>
    </row>
    <row r="36" spans="1:12" ht="14.25" customHeight="1" x14ac:dyDescent="0.35">
      <c r="A36" s="26">
        <v>10</v>
      </c>
      <c r="B36" s="43" t="s">
        <v>28</v>
      </c>
      <c r="C36" s="43">
        <v>21</v>
      </c>
      <c r="D36" s="54">
        <f t="shared" si="4"/>
        <v>25.507142857142856</v>
      </c>
      <c r="E36" s="54">
        <f t="shared" si="5"/>
        <v>-4.5071428571428562</v>
      </c>
      <c r="F36" s="54">
        <v>4.5071428571428562</v>
      </c>
      <c r="G36" s="54">
        <f t="shared" si="6"/>
        <v>20.314336734693871</v>
      </c>
      <c r="H36" s="55">
        <f t="shared" si="7"/>
        <v>0.21462585034013601</v>
      </c>
    </row>
    <row r="37" spans="1:12" ht="14.25" customHeight="1" x14ac:dyDescent="0.35">
      <c r="A37" s="26">
        <v>11</v>
      </c>
      <c r="B37" s="43" t="s">
        <v>29</v>
      </c>
      <c r="C37" s="43">
        <v>20</v>
      </c>
      <c r="D37" s="54">
        <f t="shared" si="4"/>
        <v>25.760714285714286</v>
      </c>
      <c r="E37" s="54">
        <f t="shared" si="5"/>
        <v>-5.7607142857142861</v>
      </c>
      <c r="F37" s="54">
        <v>5.7607142857142861</v>
      </c>
      <c r="G37" s="54">
        <f t="shared" si="6"/>
        <v>33.185829081632654</v>
      </c>
      <c r="H37" s="55">
        <f t="shared" si="7"/>
        <v>0.28803571428571428</v>
      </c>
    </row>
    <row r="38" spans="1:12" ht="14.25" customHeight="1" x14ac:dyDescent="0.35">
      <c r="A38" s="26">
        <v>12</v>
      </c>
      <c r="B38" s="43" t="s">
        <v>30</v>
      </c>
      <c r="C38" s="43">
        <v>30</v>
      </c>
      <c r="D38" s="54">
        <f t="shared" si="4"/>
        <v>26.014285714285712</v>
      </c>
      <c r="E38" s="54">
        <f t="shared" si="5"/>
        <v>3.9857142857142875</v>
      </c>
      <c r="F38" s="54">
        <v>3.9857142857142875</v>
      </c>
      <c r="G38" s="54">
        <f t="shared" si="6"/>
        <v>15.885918367346953</v>
      </c>
      <c r="H38" s="55">
        <f t="shared" si="7"/>
        <v>0.13285714285714292</v>
      </c>
    </row>
    <row r="39" spans="1:12" ht="14.25" customHeight="1" x14ac:dyDescent="0.35">
      <c r="A39" s="26">
        <v>13</v>
      </c>
      <c r="B39" s="43" t="s">
        <v>31</v>
      </c>
      <c r="C39" s="43">
        <v>33</v>
      </c>
      <c r="D39" s="54">
        <f t="shared" si="4"/>
        <v>26.267857142857142</v>
      </c>
      <c r="E39" s="54">
        <f t="shared" si="5"/>
        <v>6.7321428571428577</v>
      </c>
      <c r="F39" s="54">
        <v>6.7321428571428577</v>
      </c>
      <c r="G39" s="54">
        <f t="shared" si="6"/>
        <v>45.3217474489796</v>
      </c>
      <c r="H39" s="55">
        <f t="shared" si="7"/>
        <v>0.20400432900432902</v>
      </c>
    </row>
    <row r="40" spans="1:12" ht="14.25" customHeight="1" x14ac:dyDescent="0.35">
      <c r="A40" s="26">
        <v>14</v>
      </c>
      <c r="B40" s="43" t="s">
        <v>32</v>
      </c>
      <c r="C40" s="43">
        <v>11</v>
      </c>
      <c r="D40" s="54">
        <f t="shared" si="4"/>
        <v>26.521428571428572</v>
      </c>
      <c r="E40" s="54">
        <f t="shared" si="5"/>
        <v>-15.521428571428572</v>
      </c>
      <c r="F40" s="54">
        <v>15.521428571428572</v>
      </c>
      <c r="G40" s="54">
        <f t="shared" si="6"/>
        <v>240.9147448979592</v>
      </c>
      <c r="H40" s="55">
        <f t="shared" si="7"/>
        <v>1.4110389610389611</v>
      </c>
    </row>
    <row r="41" spans="1:12" ht="14.25" customHeight="1" x14ac:dyDescent="0.35">
      <c r="A41" s="26">
        <v>15</v>
      </c>
      <c r="B41" s="43" t="s">
        <v>33</v>
      </c>
      <c r="C41" s="43">
        <v>38</v>
      </c>
      <c r="D41" s="54">
        <f t="shared" si="4"/>
        <v>26.774999999999999</v>
      </c>
      <c r="E41" s="54">
        <f t="shared" si="5"/>
        <v>11.225000000000001</v>
      </c>
      <c r="F41" s="54">
        <v>11.225000000000001</v>
      </c>
      <c r="G41" s="54">
        <f t="shared" si="6"/>
        <v>126.00062500000003</v>
      </c>
      <c r="H41" s="55">
        <f t="shared" si="7"/>
        <v>0.29539473684210532</v>
      </c>
    </row>
    <row r="42" spans="1:12" ht="14.25" customHeight="1" x14ac:dyDescent="0.35">
      <c r="B42" s="11"/>
    </row>
    <row r="43" spans="1:12" ht="14.25" customHeight="1" x14ac:dyDescent="0.35"/>
    <row r="44" spans="1:12" ht="14.25" customHeight="1" x14ac:dyDescent="0.35"/>
    <row r="45" spans="1:12" ht="14.25" customHeight="1" x14ac:dyDescent="0.35"/>
    <row r="46" spans="1:12" ht="14.25" customHeight="1" x14ac:dyDescent="0.35"/>
    <row r="47" spans="1:12" ht="14.25" customHeight="1" x14ac:dyDescent="0.35"/>
    <row r="48" spans="1:1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Naive Approach</vt:lpstr>
      <vt:lpstr>Moving Average</vt:lpstr>
      <vt:lpstr>Exponential Smoothing</vt:lpstr>
      <vt:lpstr>Sheet1</vt:lpstr>
      <vt:lpstr>Sheet2</vt:lpstr>
      <vt:lpstr>Forecast Sheet</vt:lpstr>
      <vt:lpstr>Simple Linear Regression</vt:lpstr>
      <vt:lpstr>Forecst.Linear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Omolola Igbasan</dc:creator>
  <cp:lastModifiedBy>Omolola Igbasan</cp:lastModifiedBy>
  <dcterms:created xsi:type="dcterms:W3CDTF">2023-04-17T08:28:16Z</dcterms:created>
  <dcterms:modified xsi:type="dcterms:W3CDTF">2023-04-17T11:41:53Z</dcterms:modified>
</cp:coreProperties>
</file>