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\\Mac\Home\Documents\"/>
    </mc:Choice>
  </mc:AlternateContent>
  <xr:revisionPtr revIDLastSave="0" documentId="13_ncr:1_{1975BDA3-5045-4D9D-95D8-17BBE3E21598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DATA" sheetId="1" r:id="rId1"/>
    <sheet name="1.Time Series Exploration" sheetId="12" r:id="rId2"/>
    <sheet name="1.Decomposition" sheetId="2" r:id="rId3"/>
    <sheet name="2.Naive" sheetId="3" r:id="rId4"/>
    <sheet name="SES" sheetId="8" r:id="rId5"/>
    <sheet name="2.LES" sheetId="6" r:id="rId6"/>
    <sheet name="Optomized LES" sheetId="13" r:id="rId7"/>
    <sheet name="Safety Stock" sheetId="7" r:id="rId8"/>
    <sheet name="Simulation" sheetId="4" r:id="rId9"/>
  </sheets>
  <definedNames>
    <definedName name="solver_adj" localSheetId="5" hidden="1">'2.LES'!$D$3:$E$3</definedName>
    <definedName name="solver_adj" localSheetId="4" hidden="1">SES!$E$4</definedName>
    <definedName name="solver_cvg" localSheetId="5" hidden="1">0.0001</definedName>
    <definedName name="solver_cvg" localSheetId="4" hidden="1">0.0001</definedName>
    <definedName name="solver_drv" localSheetId="5" hidden="1">1</definedName>
    <definedName name="solver_drv" localSheetId="4" hidden="1">1</definedName>
    <definedName name="solver_eng" localSheetId="1" hidden="1">1</definedName>
    <definedName name="solver_eng" localSheetId="5" hidden="1">1</definedName>
    <definedName name="solver_eng" localSheetId="7" hidden="1">1</definedName>
    <definedName name="solver_eng" localSheetId="4" hidden="1">1</definedName>
    <definedName name="solver_itr" localSheetId="5" hidden="1">2147483647</definedName>
    <definedName name="solver_itr" localSheetId="4" hidden="1">2147483647</definedName>
    <definedName name="solver_lhs1" localSheetId="5" hidden="1">'2.LES'!$D$3:$E$3</definedName>
    <definedName name="solver_lhs1" localSheetId="4" hidden="1">SES!$E$4</definedName>
    <definedName name="solver_lin" localSheetId="1" hidden="1">2</definedName>
    <definedName name="solver_lin" localSheetId="5" hidden="1">2</definedName>
    <definedName name="solver_lin" localSheetId="7" hidden="1">2</definedName>
    <definedName name="solver_lin" localSheetId="4" hidden="1">2</definedName>
    <definedName name="solver_mip" localSheetId="5" hidden="1">2147483647</definedName>
    <definedName name="solver_mip" localSheetId="4" hidden="1">2147483647</definedName>
    <definedName name="solver_mni" localSheetId="5" hidden="1">30</definedName>
    <definedName name="solver_mni" localSheetId="4" hidden="1">30</definedName>
    <definedName name="solver_mrt" localSheetId="5" hidden="1">0.075</definedName>
    <definedName name="solver_mrt" localSheetId="4" hidden="1">0.075</definedName>
    <definedName name="solver_msl" localSheetId="5" hidden="1">2</definedName>
    <definedName name="solver_msl" localSheetId="4" hidden="1">2</definedName>
    <definedName name="solver_neg" localSheetId="1" hidden="1">1</definedName>
    <definedName name="solver_neg" localSheetId="5" hidden="1">1</definedName>
    <definedName name="solver_neg" localSheetId="7" hidden="1">1</definedName>
    <definedName name="solver_neg" localSheetId="4" hidden="1">1</definedName>
    <definedName name="solver_nod" localSheetId="5" hidden="1">2147483647</definedName>
    <definedName name="solver_nod" localSheetId="4" hidden="1">2147483647</definedName>
    <definedName name="solver_num" localSheetId="1" hidden="1">0</definedName>
    <definedName name="solver_num" localSheetId="5" hidden="1">1</definedName>
    <definedName name="solver_num" localSheetId="7" hidden="1">0</definedName>
    <definedName name="solver_num" localSheetId="4" hidden="1">1</definedName>
    <definedName name="solver_opt" localSheetId="1" hidden="1">'1.Time Series Exploration'!$L$9</definedName>
    <definedName name="solver_opt" localSheetId="5" hidden="1">'2.LES'!$P$8</definedName>
    <definedName name="solver_opt" localSheetId="7" hidden="1">'Safety Stock'!$R$2</definedName>
    <definedName name="solver_opt" localSheetId="4" hidden="1">SES!$N$8</definedName>
    <definedName name="solver_pre" localSheetId="5" hidden="1">0.000001</definedName>
    <definedName name="solver_pre" localSheetId="4" hidden="1">0.000001</definedName>
    <definedName name="solver_rbv" localSheetId="5" hidden="1">1</definedName>
    <definedName name="solver_rbv" localSheetId="4" hidden="1">1</definedName>
    <definedName name="solver_rel1" localSheetId="5" hidden="1">1</definedName>
    <definedName name="solver_rel1" localSheetId="4" hidden="1">1</definedName>
    <definedName name="solver_rhs1" localSheetId="5" hidden="1">1</definedName>
    <definedName name="solver_rhs1" localSheetId="4" hidden="1">1</definedName>
    <definedName name="solver_rlx" localSheetId="5" hidden="1">1</definedName>
    <definedName name="solver_rlx" localSheetId="4" hidden="1">1</definedName>
    <definedName name="solver_rsd" localSheetId="5" hidden="1">0</definedName>
    <definedName name="solver_rsd" localSheetId="4" hidden="1">0</definedName>
    <definedName name="solver_scl" localSheetId="5" hidden="1">2</definedName>
    <definedName name="solver_scl" localSheetId="4" hidden="1">2</definedName>
    <definedName name="solver_sho" localSheetId="5" hidden="1">2</definedName>
    <definedName name="solver_sho" localSheetId="4" hidden="1">2</definedName>
    <definedName name="solver_ssz" localSheetId="5" hidden="1">100</definedName>
    <definedName name="solver_ssz" localSheetId="4" hidden="1">100</definedName>
    <definedName name="solver_tim" localSheetId="5" hidden="1">2147483647</definedName>
    <definedName name="solver_tim" localSheetId="4" hidden="1">2147483647</definedName>
    <definedName name="solver_tol" localSheetId="5" hidden="1">0.01</definedName>
    <definedName name="solver_tol" localSheetId="4" hidden="1">0.01</definedName>
    <definedName name="solver_typ" localSheetId="1" hidden="1">2</definedName>
    <definedName name="solver_typ" localSheetId="5" hidden="1">2</definedName>
    <definedName name="solver_typ" localSheetId="7" hidden="1">1</definedName>
    <definedName name="solver_typ" localSheetId="4" hidden="1">2</definedName>
    <definedName name="solver_val" localSheetId="1" hidden="1">0</definedName>
    <definedName name="solver_val" localSheetId="5" hidden="1">0</definedName>
    <definedName name="solver_val" localSheetId="7" hidden="1">0</definedName>
    <definedName name="solver_val" localSheetId="4" hidden="1">0</definedName>
    <definedName name="solver_ver" localSheetId="1" hidden="1">2</definedName>
    <definedName name="solver_ver" localSheetId="5" hidden="1">2</definedName>
    <definedName name="solver_ver" localSheetId="7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6" l="1"/>
  <c r="J6" i="13"/>
  <c r="S11" i="6"/>
  <c r="T11" i="13"/>
  <c r="F266" i="8"/>
  <c r="E267" i="3"/>
  <c r="E266" i="3"/>
  <c r="L5" i="3"/>
  <c r="T21" i="13"/>
  <c r="T18" i="13"/>
  <c r="T13" i="13"/>
  <c r="F26" i="7"/>
  <c r="S18" i="6"/>
  <c r="F24" i="7"/>
  <c r="F19" i="7"/>
  <c r="T20" i="13"/>
  <c r="T17" i="13"/>
  <c r="T15" i="13"/>
  <c r="N12" i="7"/>
  <c r="M12" i="7"/>
  <c r="C12" i="7"/>
  <c r="F3" i="3"/>
  <c r="R4" i="13"/>
  <c r="I266" i="6"/>
  <c r="S8" i="13"/>
  <c r="S7" i="13"/>
  <c r="S6" i="13"/>
  <c r="S5" i="13"/>
  <c r="S4" i="13"/>
  <c r="R8" i="13"/>
  <c r="R7" i="13"/>
  <c r="R6" i="13"/>
  <c r="R5" i="13"/>
  <c r="I3" i="13"/>
  <c r="H3" i="13"/>
  <c r="H3" i="6"/>
  <c r="G3" i="6"/>
  <c r="K268" i="13"/>
  <c r="K267" i="13"/>
  <c r="K266" i="13"/>
  <c r="J267" i="13"/>
  <c r="J268" i="13"/>
  <c r="J269" i="13"/>
  <c r="J270" i="13"/>
  <c r="J271" i="13"/>
  <c r="J272" i="13"/>
  <c r="J273" i="13"/>
  <c r="J274" i="13"/>
  <c r="J275" i="13"/>
  <c r="J276" i="13"/>
  <c r="J277" i="13"/>
  <c r="J266" i="13"/>
  <c r="I256" i="13"/>
  <c r="I261" i="13"/>
  <c r="H260" i="13"/>
  <c r="J3" i="13"/>
  <c r="H4" i="13"/>
  <c r="H5" i="13" s="1"/>
  <c r="I4" i="13"/>
  <c r="I2" i="13"/>
  <c r="H2" i="13"/>
  <c r="F4" i="8"/>
  <c r="I4" i="8" s="1"/>
  <c r="I3" i="6"/>
  <c r="H2" i="6"/>
  <c r="J3" i="8"/>
  <c r="I3" i="8"/>
  <c r="H3" i="8"/>
  <c r="G3" i="8"/>
  <c r="F3" i="8"/>
  <c r="L8" i="3"/>
  <c r="L9" i="3" s="1"/>
  <c r="F270" i="3"/>
  <c r="F264" i="3"/>
  <c r="N5" i="3"/>
  <c r="M8" i="3"/>
  <c r="M7" i="3"/>
  <c r="M6" i="3"/>
  <c r="M5" i="3"/>
  <c r="I266" i="3"/>
  <c r="H267" i="3"/>
  <c r="H268" i="3"/>
  <c r="H269" i="3"/>
  <c r="H270" i="3"/>
  <c r="H271" i="3"/>
  <c r="L7" i="3" s="1"/>
  <c r="H272" i="3"/>
  <c r="H273" i="3"/>
  <c r="H274" i="3"/>
  <c r="H275" i="3"/>
  <c r="H276" i="3"/>
  <c r="H277" i="3"/>
  <c r="H266" i="3"/>
  <c r="F267" i="3"/>
  <c r="F268" i="3"/>
  <c r="F269" i="3"/>
  <c r="F271" i="3"/>
  <c r="F272" i="3"/>
  <c r="F273" i="3"/>
  <c r="F274" i="3"/>
  <c r="I274" i="3" s="1"/>
  <c r="F275" i="3"/>
  <c r="F276" i="3"/>
  <c r="F277" i="3"/>
  <c r="F266" i="3"/>
  <c r="G266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7" i="3"/>
  <c r="I268" i="3"/>
  <c r="I269" i="3"/>
  <c r="I270" i="3"/>
  <c r="I271" i="3"/>
  <c r="I272" i="3"/>
  <c r="I273" i="3"/>
  <c r="I275" i="3"/>
  <c r="I276" i="3"/>
  <c r="I277" i="3"/>
  <c r="I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G4" i="3"/>
  <c r="G3" i="3"/>
  <c r="F5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5" i="3"/>
  <c r="E268" i="3"/>
  <c r="E269" i="3" s="1"/>
  <c r="E270" i="3" s="1"/>
  <c r="E271" i="3" s="1"/>
  <c r="E272" i="3" s="1"/>
  <c r="E273" i="3" s="1"/>
  <c r="E274" i="3" s="1"/>
  <c r="E275" i="3" s="1"/>
  <c r="E276" i="3" s="1"/>
  <c r="E277" i="3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3" i="3"/>
  <c r="F271" i="2"/>
  <c r="F267" i="2"/>
  <c r="F268" i="2"/>
  <c r="F269" i="2"/>
  <c r="F270" i="2"/>
  <c r="F266" i="2"/>
  <c r="F7" i="2"/>
  <c r="H12" i="7"/>
  <c r="L12" i="7"/>
  <c r="K12" i="7"/>
  <c r="G12" i="7"/>
  <c r="D12" i="7"/>
  <c r="G2" i="6"/>
  <c r="H12" i="12"/>
  <c r="H11" i="12" s="1"/>
  <c r="H10" i="12"/>
  <c r="H7" i="12"/>
  <c r="H6" i="12"/>
  <c r="G3" i="12"/>
  <c r="S20" i="6"/>
  <c r="C11" i="4"/>
  <c r="D4" i="4"/>
  <c r="S17" i="6"/>
  <c r="S39" i="6" s="1"/>
  <c r="C12" i="4"/>
  <c r="C13" i="4"/>
  <c r="D13" i="4" s="1"/>
  <c r="E13" i="4" s="1"/>
  <c r="F13" i="4" s="1"/>
  <c r="C14" i="4"/>
  <c r="D14" i="4" s="1"/>
  <c r="E14" i="4" s="1"/>
  <c r="F14" i="4" s="1"/>
  <c r="C15" i="4"/>
  <c r="C16" i="4"/>
  <c r="C17" i="4"/>
  <c r="C18" i="4"/>
  <c r="C19" i="4"/>
  <c r="C20" i="4"/>
  <c r="C21" i="4"/>
  <c r="D21" i="4" s="1"/>
  <c r="E21" i="4" s="1"/>
  <c r="F21" i="4" s="1"/>
  <c r="C22" i="4"/>
  <c r="C23" i="4"/>
  <c r="C24" i="4"/>
  <c r="C25" i="4"/>
  <c r="C26" i="4"/>
  <c r="C27" i="4"/>
  <c r="C28" i="4"/>
  <c r="C29" i="4"/>
  <c r="D29" i="4" s="1"/>
  <c r="E29" i="4" s="1"/>
  <c r="F29" i="4" s="1"/>
  <c r="C30" i="4"/>
  <c r="C31" i="4"/>
  <c r="C32" i="4"/>
  <c r="C33" i="4"/>
  <c r="C34" i="4"/>
  <c r="C35" i="4"/>
  <c r="D35" i="4" s="1"/>
  <c r="E35" i="4" s="1"/>
  <c r="F35" i="4" s="1"/>
  <c r="C36" i="4"/>
  <c r="C37" i="4"/>
  <c r="D37" i="4" s="1"/>
  <c r="E37" i="4" s="1"/>
  <c r="F37" i="4" s="1"/>
  <c r="C38" i="4"/>
  <c r="D38" i="4" s="1"/>
  <c r="E38" i="4" s="1"/>
  <c r="F38" i="4" s="1"/>
  <c r="C39" i="4"/>
  <c r="C40" i="4"/>
  <c r="C41" i="4"/>
  <c r="C42" i="4"/>
  <c r="C43" i="4"/>
  <c r="D43" i="4" s="1"/>
  <c r="E43" i="4" s="1"/>
  <c r="F43" i="4" s="1"/>
  <c r="C44" i="4"/>
  <c r="C45" i="4"/>
  <c r="D45" i="4" s="1"/>
  <c r="E45" i="4" s="1"/>
  <c r="F45" i="4" s="1"/>
  <c r="C46" i="4"/>
  <c r="D46" i="4" s="1"/>
  <c r="E46" i="4" s="1"/>
  <c r="F46" i="4" s="1"/>
  <c r="C47" i="4"/>
  <c r="C48" i="4"/>
  <c r="C49" i="4"/>
  <c r="C50" i="4"/>
  <c r="C51" i="4"/>
  <c r="D51" i="4" s="1"/>
  <c r="E51" i="4" s="1"/>
  <c r="F51" i="4" s="1"/>
  <c r="C52" i="4"/>
  <c r="C53" i="4"/>
  <c r="D53" i="4" s="1"/>
  <c r="E53" i="4" s="1"/>
  <c r="F53" i="4" s="1"/>
  <c r="C54" i="4"/>
  <c r="D54" i="4" s="1"/>
  <c r="E54" i="4" s="1"/>
  <c r="F54" i="4" s="1"/>
  <c r="C55" i="4"/>
  <c r="C56" i="4"/>
  <c r="C57" i="4"/>
  <c r="C58" i="4"/>
  <c r="C59" i="4"/>
  <c r="C60" i="4"/>
  <c r="C61" i="4"/>
  <c r="D61" i="4" s="1"/>
  <c r="E61" i="4" s="1"/>
  <c r="F61" i="4" s="1"/>
  <c r="C62" i="4"/>
  <c r="D62" i="4" s="1"/>
  <c r="E62" i="4" s="1"/>
  <c r="F62" i="4" s="1"/>
  <c r="C63" i="4"/>
  <c r="C64" i="4"/>
  <c r="C65" i="4"/>
  <c r="C66" i="4"/>
  <c r="C67" i="4"/>
  <c r="C68" i="4"/>
  <c r="C69" i="4"/>
  <c r="D69" i="4" s="1"/>
  <c r="E69" i="4" s="1"/>
  <c r="F69" i="4" s="1"/>
  <c r="C70" i="4"/>
  <c r="D70" i="4" s="1"/>
  <c r="E70" i="4" s="1"/>
  <c r="F70" i="4" s="1"/>
  <c r="C71" i="4"/>
  <c r="C72" i="4"/>
  <c r="C73" i="4"/>
  <c r="C74" i="4"/>
  <c r="C75" i="4"/>
  <c r="D75" i="4" s="1"/>
  <c r="E75" i="4" s="1"/>
  <c r="F75" i="4" s="1"/>
  <c r="C76" i="4"/>
  <c r="C77" i="4"/>
  <c r="D77" i="4" s="1"/>
  <c r="E77" i="4" s="1"/>
  <c r="F77" i="4" s="1"/>
  <c r="C78" i="4"/>
  <c r="D78" i="4" s="1"/>
  <c r="E78" i="4" s="1"/>
  <c r="F78" i="4" s="1"/>
  <c r="C79" i="4"/>
  <c r="C80" i="4"/>
  <c r="C81" i="4"/>
  <c r="C82" i="4"/>
  <c r="C83" i="4"/>
  <c r="C84" i="4"/>
  <c r="C85" i="4"/>
  <c r="D85" i="4" s="1"/>
  <c r="E85" i="4" s="1"/>
  <c r="F85" i="4" s="1"/>
  <c r="C86" i="4"/>
  <c r="D86" i="4" s="1"/>
  <c r="E86" i="4" s="1"/>
  <c r="F86" i="4" s="1"/>
  <c r="C87" i="4"/>
  <c r="C88" i="4"/>
  <c r="C89" i="4"/>
  <c r="C90" i="4"/>
  <c r="C91" i="4"/>
  <c r="C92" i="4"/>
  <c r="C93" i="4"/>
  <c r="D93" i="4" s="1"/>
  <c r="E93" i="4" s="1"/>
  <c r="F93" i="4" s="1"/>
  <c r="C94" i="4"/>
  <c r="D94" i="4" s="1"/>
  <c r="E94" i="4" s="1"/>
  <c r="F94" i="4" s="1"/>
  <c r="C95" i="4"/>
  <c r="C96" i="4"/>
  <c r="C97" i="4"/>
  <c r="C98" i="4"/>
  <c r="C99" i="4"/>
  <c r="C100" i="4"/>
  <c r="C101" i="4"/>
  <c r="D101" i="4" s="1"/>
  <c r="E101" i="4" s="1"/>
  <c r="F101" i="4" s="1"/>
  <c r="C102" i="4"/>
  <c r="D102" i="4" s="1"/>
  <c r="E102" i="4" s="1"/>
  <c r="F102" i="4" s="1"/>
  <c r="C103" i="4"/>
  <c r="C104" i="4"/>
  <c r="C105" i="4"/>
  <c r="C106" i="4"/>
  <c r="C107" i="4"/>
  <c r="C108" i="4"/>
  <c r="C109" i="4"/>
  <c r="D109" i="4" s="1"/>
  <c r="E109" i="4" s="1"/>
  <c r="F109" i="4" s="1"/>
  <c r="C110" i="4"/>
  <c r="D110" i="4" s="1"/>
  <c r="E110" i="4" s="1"/>
  <c r="F110" i="4" s="1"/>
  <c r="C111" i="4"/>
  <c r="C112" i="4"/>
  <c r="C113" i="4"/>
  <c r="C114" i="4"/>
  <c r="C115" i="4"/>
  <c r="C116" i="4"/>
  <c r="C117" i="4"/>
  <c r="D117" i="4" s="1"/>
  <c r="E117" i="4" s="1"/>
  <c r="F117" i="4" s="1"/>
  <c r="C118" i="4"/>
  <c r="D118" i="4" s="1"/>
  <c r="E118" i="4" s="1"/>
  <c r="F118" i="4" s="1"/>
  <c r="C119" i="4"/>
  <c r="C120" i="4"/>
  <c r="C121" i="4"/>
  <c r="C122" i="4"/>
  <c r="C123" i="4"/>
  <c r="C124" i="4"/>
  <c r="C125" i="4"/>
  <c r="D125" i="4" s="1"/>
  <c r="E125" i="4" s="1"/>
  <c r="F125" i="4" s="1"/>
  <c r="C126" i="4"/>
  <c r="D126" i="4" s="1"/>
  <c r="E126" i="4" s="1"/>
  <c r="F126" i="4" s="1"/>
  <c r="C127" i="4"/>
  <c r="C128" i="4"/>
  <c r="C129" i="4"/>
  <c r="C130" i="4"/>
  <c r="D6" i="4"/>
  <c r="D7" i="4" s="1"/>
  <c r="D8" i="4" s="1"/>
  <c r="D5" i="4"/>
  <c r="F5" i="8" l="1"/>
  <c r="G4" i="8"/>
  <c r="D115" i="4"/>
  <c r="E115" i="4" s="1"/>
  <c r="F115" i="4" s="1"/>
  <c r="D91" i="4"/>
  <c r="E91" i="4" s="1"/>
  <c r="F91" i="4" s="1"/>
  <c r="D83" i="4"/>
  <c r="E83" i="4" s="1"/>
  <c r="F83" i="4" s="1"/>
  <c r="D67" i="4"/>
  <c r="E67" i="4" s="1"/>
  <c r="F67" i="4" s="1"/>
  <c r="D19" i="4"/>
  <c r="E19" i="4" s="1"/>
  <c r="F19" i="4" s="1"/>
  <c r="D99" i="4"/>
  <c r="E99" i="4" s="1"/>
  <c r="F99" i="4" s="1"/>
  <c r="D123" i="4"/>
  <c r="E123" i="4" s="1"/>
  <c r="F123" i="4" s="1"/>
  <c r="D107" i="4"/>
  <c r="E107" i="4" s="1"/>
  <c r="F107" i="4" s="1"/>
  <c r="D59" i="4"/>
  <c r="E59" i="4" s="1"/>
  <c r="F59" i="4" s="1"/>
  <c r="D27" i="4"/>
  <c r="E27" i="4" s="1"/>
  <c r="F27" i="4" s="1"/>
  <c r="D30" i="4"/>
  <c r="E30" i="4" s="1"/>
  <c r="F30" i="4" s="1"/>
  <c r="D22" i="4"/>
  <c r="E22" i="4" s="1"/>
  <c r="F22" i="4" s="1"/>
  <c r="D124" i="4"/>
  <c r="E124" i="4" s="1"/>
  <c r="F124" i="4" s="1"/>
  <c r="D116" i="4"/>
  <c r="E116" i="4" s="1"/>
  <c r="F116" i="4" s="1"/>
  <c r="D108" i="4"/>
  <c r="E108" i="4" s="1"/>
  <c r="F108" i="4" s="1"/>
  <c r="D100" i="4"/>
  <c r="E100" i="4" s="1"/>
  <c r="F100" i="4" s="1"/>
  <c r="D92" i="4"/>
  <c r="E92" i="4" s="1"/>
  <c r="F92" i="4" s="1"/>
  <c r="D84" i="4"/>
  <c r="E84" i="4" s="1"/>
  <c r="F84" i="4" s="1"/>
  <c r="D76" i="4"/>
  <c r="E76" i="4" s="1"/>
  <c r="F76" i="4" s="1"/>
  <c r="D68" i="4"/>
  <c r="E68" i="4" s="1"/>
  <c r="F68" i="4" s="1"/>
  <c r="D60" i="4"/>
  <c r="E60" i="4" s="1"/>
  <c r="F60" i="4" s="1"/>
  <c r="D52" i="4"/>
  <c r="E52" i="4" s="1"/>
  <c r="F52" i="4" s="1"/>
  <c r="D44" i="4"/>
  <c r="E44" i="4" s="1"/>
  <c r="F44" i="4" s="1"/>
  <c r="D36" i="4"/>
  <c r="E36" i="4" s="1"/>
  <c r="F36" i="4" s="1"/>
  <c r="D28" i="4"/>
  <c r="E28" i="4" s="1"/>
  <c r="F28" i="4" s="1"/>
  <c r="D20" i="4"/>
  <c r="E20" i="4" s="1"/>
  <c r="F20" i="4" s="1"/>
  <c r="D12" i="4"/>
  <c r="E12" i="4" s="1"/>
  <c r="F12" i="4" s="1"/>
  <c r="D130" i="4"/>
  <c r="E130" i="4" s="1"/>
  <c r="F130" i="4" s="1"/>
  <c r="D122" i="4"/>
  <c r="E122" i="4" s="1"/>
  <c r="F122" i="4" s="1"/>
  <c r="D114" i="4"/>
  <c r="E114" i="4" s="1"/>
  <c r="F114" i="4" s="1"/>
  <c r="D106" i="4"/>
  <c r="E106" i="4" s="1"/>
  <c r="F106" i="4" s="1"/>
  <c r="D98" i="4"/>
  <c r="E98" i="4" s="1"/>
  <c r="F98" i="4" s="1"/>
  <c r="D90" i="4"/>
  <c r="E90" i="4" s="1"/>
  <c r="F90" i="4" s="1"/>
  <c r="D82" i="4"/>
  <c r="E82" i="4" s="1"/>
  <c r="F82" i="4" s="1"/>
  <c r="D74" i="4"/>
  <c r="E74" i="4" s="1"/>
  <c r="F74" i="4" s="1"/>
  <c r="D66" i="4"/>
  <c r="E66" i="4" s="1"/>
  <c r="F66" i="4" s="1"/>
  <c r="D58" i="4"/>
  <c r="E58" i="4" s="1"/>
  <c r="F58" i="4" s="1"/>
  <c r="D50" i="4"/>
  <c r="E50" i="4" s="1"/>
  <c r="F50" i="4" s="1"/>
  <c r="D42" i="4"/>
  <c r="E42" i="4" s="1"/>
  <c r="F42" i="4" s="1"/>
  <c r="D34" i="4"/>
  <c r="E34" i="4" s="1"/>
  <c r="F34" i="4" s="1"/>
  <c r="D26" i="4"/>
  <c r="E26" i="4" s="1"/>
  <c r="F26" i="4" s="1"/>
  <c r="D18" i="4"/>
  <c r="E18" i="4" s="1"/>
  <c r="F18" i="4" s="1"/>
  <c r="D129" i="4"/>
  <c r="E129" i="4" s="1"/>
  <c r="F129" i="4" s="1"/>
  <c r="D121" i="4"/>
  <c r="E121" i="4" s="1"/>
  <c r="F121" i="4" s="1"/>
  <c r="D113" i="4"/>
  <c r="E113" i="4" s="1"/>
  <c r="F113" i="4" s="1"/>
  <c r="D105" i="4"/>
  <c r="E105" i="4" s="1"/>
  <c r="F105" i="4" s="1"/>
  <c r="D97" i="4"/>
  <c r="E97" i="4" s="1"/>
  <c r="F97" i="4" s="1"/>
  <c r="D89" i="4"/>
  <c r="E89" i="4" s="1"/>
  <c r="F89" i="4" s="1"/>
  <c r="D81" i="4"/>
  <c r="E81" i="4" s="1"/>
  <c r="F81" i="4" s="1"/>
  <c r="D73" i="4"/>
  <c r="E73" i="4" s="1"/>
  <c r="F73" i="4" s="1"/>
  <c r="D65" i="4"/>
  <c r="E65" i="4" s="1"/>
  <c r="F65" i="4" s="1"/>
  <c r="D57" i="4"/>
  <c r="E57" i="4" s="1"/>
  <c r="F57" i="4" s="1"/>
  <c r="D49" i="4"/>
  <c r="E49" i="4" s="1"/>
  <c r="F49" i="4" s="1"/>
  <c r="D41" i="4"/>
  <c r="E41" i="4" s="1"/>
  <c r="F41" i="4" s="1"/>
  <c r="D33" i="4"/>
  <c r="E33" i="4" s="1"/>
  <c r="F33" i="4" s="1"/>
  <c r="D25" i="4"/>
  <c r="E25" i="4" s="1"/>
  <c r="F25" i="4" s="1"/>
  <c r="D17" i="4"/>
  <c r="E17" i="4" s="1"/>
  <c r="F17" i="4" s="1"/>
  <c r="D128" i="4"/>
  <c r="E128" i="4" s="1"/>
  <c r="F128" i="4" s="1"/>
  <c r="D120" i="4"/>
  <c r="E120" i="4" s="1"/>
  <c r="F120" i="4" s="1"/>
  <c r="D112" i="4"/>
  <c r="E112" i="4" s="1"/>
  <c r="F112" i="4" s="1"/>
  <c r="D104" i="4"/>
  <c r="E104" i="4" s="1"/>
  <c r="F104" i="4" s="1"/>
  <c r="D96" i="4"/>
  <c r="E96" i="4" s="1"/>
  <c r="F96" i="4" s="1"/>
  <c r="D88" i="4"/>
  <c r="E88" i="4" s="1"/>
  <c r="F88" i="4" s="1"/>
  <c r="D80" i="4"/>
  <c r="E80" i="4" s="1"/>
  <c r="F80" i="4" s="1"/>
  <c r="D72" i="4"/>
  <c r="E72" i="4" s="1"/>
  <c r="F72" i="4" s="1"/>
  <c r="D64" i="4"/>
  <c r="E64" i="4" s="1"/>
  <c r="F64" i="4" s="1"/>
  <c r="D56" i="4"/>
  <c r="E56" i="4" s="1"/>
  <c r="F56" i="4" s="1"/>
  <c r="D48" i="4"/>
  <c r="E48" i="4" s="1"/>
  <c r="F48" i="4" s="1"/>
  <c r="D40" i="4"/>
  <c r="E40" i="4" s="1"/>
  <c r="F40" i="4" s="1"/>
  <c r="D32" i="4"/>
  <c r="E32" i="4" s="1"/>
  <c r="F32" i="4" s="1"/>
  <c r="D24" i="4"/>
  <c r="E24" i="4" s="1"/>
  <c r="F24" i="4" s="1"/>
  <c r="D16" i="4"/>
  <c r="E16" i="4" s="1"/>
  <c r="F16" i="4" s="1"/>
  <c r="D127" i="4"/>
  <c r="E127" i="4" s="1"/>
  <c r="F127" i="4" s="1"/>
  <c r="D119" i="4"/>
  <c r="E119" i="4" s="1"/>
  <c r="F119" i="4" s="1"/>
  <c r="D111" i="4"/>
  <c r="E111" i="4" s="1"/>
  <c r="F111" i="4" s="1"/>
  <c r="D103" i="4"/>
  <c r="E103" i="4" s="1"/>
  <c r="F103" i="4" s="1"/>
  <c r="D95" i="4"/>
  <c r="E95" i="4" s="1"/>
  <c r="F95" i="4" s="1"/>
  <c r="D87" i="4"/>
  <c r="E87" i="4" s="1"/>
  <c r="F87" i="4" s="1"/>
  <c r="D79" i="4"/>
  <c r="E79" i="4" s="1"/>
  <c r="F79" i="4" s="1"/>
  <c r="D71" i="4"/>
  <c r="E71" i="4" s="1"/>
  <c r="F71" i="4" s="1"/>
  <c r="D63" i="4"/>
  <c r="E63" i="4" s="1"/>
  <c r="F63" i="4" s="1"/>
  <c r="D55" i="4"/>
  <c r="E55" i="4" s="1"/>
  <c r="F55" i="4" s="1"/>
  <c r="D47" i="4"/>
  <c r="E47" i="4" s="1"/>
  <c r="F47" i="4" s="1"/>
  <c r="D39" i="4"/>
  <c r="E39" i="4" s="1"/>
  <c r="F39" i="4" s="1"/>
  <c r="D31" i="4"/>
  <c r="E31" i="4" s="1"/>
  <c r="F31" i="4" s="1"/>
  <c r="D23" i="4"/>
  <c r="E23" i="4" s="1"/>
  <c r="F23" i="4" s="1"/>
  <c r="D15" i="4"/>
  <c r="E15" i="4" s="1"/>
  <c r="F15" i="4" s="1"/>
  <c r="L3" i="6"/>
  <c r="H13" i="12"/>
  <c r="D11" i="4"/>
  <c r="E11" i="4" s="1"/>
  <c r="G51" i="4"/>
  <c r="H51" i="4" s="1"/>
  <c r="G43" i="4"/>
  <c r="H43" i="4" s="1"/>
  <c r="G35" i="4"/>
  <c r="H35" i="4" s="1"/>
  <c r="G75" i="4"/>
  <c r="H75" i="4" s="1"/>
  <c r="G126" i="4"/>
  <c r="H126" i="4" s="1"/>
  <c r="G118" i="4"/>
  <c r="H118" i="4" s="1"/>
  <c r="G110" i="4"/>
  <c r="H110" i="4" s="1"/>
  <c r="G102" i="4"/>
  <c r="H102" i="4" s="1"/>
  <c r="G94" i="4"/>
  <c r="H94" i="4" s="1"/>
  <c r="G86" i="4"/>
  <c r="H86" i="4" s="1"/>
  <c r="G78" i="4"/>
  <c r="H78" i="4" s="1"/>
  <c r="G70" i="4"/>
  <c r="H70" i="4" s="1"/>
  <c r="G62" i="4"/>
  <c r="H62" i="4" s="1"/>
  <c r="G54" i="4"/>
  <c r="H54" i="4" s="1"/>
  <c r="G46" i="4"/>
  <c r="H46" i="4" s="1"/>
  <c r="G38" i="4"/>
  <c r="H38" i="4" s="1"/>
  <c r="G14" i="4"/>
  <c r="H14" i="4" s="1"/>
  <c r="G125" i="4"/>
  <c r="H125" i="4" s="1"/>
  <c r="G117" i="4"/>
  <c r="H117" i="4" s="1"/>
  <c r="G109" i="4"/>
  <c r="H109" i="4" s="1"/>
  <c r="G101" i="4"/>
  <c r="H101" i="4" s="1"/>
  <c r="G93" i="4"/>
  <c r="H93" i="4" s="1"/>
  <c r="G85" i="4"/>
  <c r="H85" i="4" s="1"/>
  <c r="G77" i="4"/>
  <c r="H77" i="4" s="1"/>
  <c r="G69" i="4"/>
  <c r="H69" i="4" s="1"/>
  <c r="G61" i="4"/>
  <c r="H61" i="4" s="1"/>
  <c r="G53" i="4"/>
  <c r="H53" i="4" s="1"/>
  <c r="G45" i="4"/>
  <c r="H45" i="4" s="1"/>
  <c r="G37" i="4"/>
  <c r="H37" i="4" s="1"/>
  <c r="G29" i="4"/>
  <c r="H29" i="4" s="1"/>
  <c r="G21" i="4"/>
  <c r="H21" i="4" s="1"/>
  <c r="G13" i="4"/>
  <c r="H13" i="4" s="1"/>
  <c r="I5" i="13" l="1"/>
  <c r="H6" i="13" s="1"/>
  <c r="K3" i="13"/>
  <c r="M3" i="13"/>
  <c r="J4" i="13"/>
  <c r="G4" i="6"/>
  <c r="J4" i="8"/>
  <c r="H4" i="8"/>
  <c r="I5" i="8"/>
  <c r="G5" i="8"/>
  <c r="F6" i="8"/>
  <c r="G60" i="4"/>
  <c r="H60" i="4" s="1"/>
  <c r="G91" i="4"/>
  <c r="H91" i="4" s="1"/>
  <c r="G74" i="4"/>
  <c r="H74" i="4" s="1"/>
  <c r="G64" i="4"/>
  <c r="H64" i="4" s="1"/>
  <c r="G36" i="4"/>
  <c r="H36" i="4" s="1"/>
  <c r="G128" i="4"/>
  <c r="H128" i="4" s="1"/>
  <c r="G100" i="4"/>
  <c r="H100" i="4" s="1"/>
  <c r="G97" i="4"/>
  <c r="H97" i="4" s="1"/>
  <c r="G59" i="4"/>
  <c r="H59" i="4" s="1"/>
  <c r="G22" i="4"/>
  <c r="H22" i="4" s="1"/>
  <c r="G34" i="4"/>
  <c r="H34" i="4" s="1"/>
  <c r="G98" i="4"/>
  <c r="H98" i="4" s="1"/>
  <c r="G124" i="4"/>
  <c r="H124" i="4" s="1"/>
  <c r="G108" i="4"/>
  <c r="H108" i="4" s="1"/>
  <c r="G24" i="4"/>
  <c r="H24" i="4" s="1"/>
  <c r="G57" i="4"/>
  <c r="H57" i="4" s="1"/>
  <c r="G121" i="4"/>
  <c r="H121" i="4" s="1"/>
  <c r="G71" i="4"/>
  <c r="H71" i="4" s="1"/>
  <c r="G44" i="4"/>
  <c r="H44" i="4" s="1"/>
  <c r="G18" i="4"/>
  <c r="H18" i="4" s="1"/>
  <c r="G107" i="4"/>
  <c r="H107" i="4" s="1"/>
  <c r="G115" i="4"/>
  <c r="H115" i="4" s="1"/>
  <c r="G30" i="4"/>
  <c r="H30" i="4" s="1"/>
  <c r="G52" i="4"/>
  <c r="H52" i="4" s="1"/>
  <c r="G26" i="4"/>
  <c r="H26" i="4" s="1"/>
  <c r="G82" i="4"/>
  <c r="H82" i="4" s="1"/>
  <c r="G80" i="4"/>
  <c r="H80" i="4" s="1"/>
  <c r="G49" i="4"/>
  <c r="H49" i="4" s="1"/>
  <c r="G116" i="4"/>
  <c r="H116" i="4" s="1"/>
  <c r="G15" i="4"/>
  <c r="H15" i="4" s="1"/>
  <c r="G90" i="4"/>
  <c r="H90" i="4" s="1"/>
  <c r="G123" i="4"/>
  <c r="H123" i="4" s="1"/>
  <c r="G79" i="4"/>
  <c r="H79" i="4" s="1"/>
  <c r="G68" i="4"/>
  <c r="H68" i="4" s="1"/>
  <c r="G65" i="4"/>
  <c r="H65" i="4" s="1"/>
  <c r="G95" i="4"/>
  <c r="H95" i="4" s="1"/>
  <c r="G42" i="4"/>
  <c r="H42" i="4" s="1"/>
  <c r="G32" i="4"/>
  <c r="H32" i="4" s="1"/>
  <c r="G129" i="4"/>
  <c r="H129" i="4" s="1"/>
  <c r="G31" i="4"/>
  <c r="H31" i="4" s="1"/>
  <c r="G96" i="4"/>
  <c r="H96" i="4" s="1"/>
  <c r="G106" i="4"/>
  <c r="H106" i="4" s="1"/>
  <c r="G25" i="4"/>
  <c r="H25" i="4" s="1"/>
  <c r="G119" i="4"/>
  <c r="H119" i="4" s="1"/>
  <c r="G55" i="4"/>
  <c r="H55" i="4" s="1"/>
  <c r="G130" i="4"/>
  <c r="H130" i="4" s="1"/>
  <c r="G89" i="4"/>
  <c r="H89" i="4" s="1"/>
  <c r="G66" i="4"/>
  <c r="H66" i="4" s="1"/>
  <c r="G83" i="4"/>
  <c r="H83" i="4" s="1"/>
  <c r="G56" i="4"/>
  <c r="H56" i="4" s="1"/>
  <c r="G27" i="4"/>
  <c r="H27" i="4" s="1"/>
  <c r="G120" i="4"/>
  <c r="H120" i="4" s="1"/>
  <c r="G40" i="4"/>
  <c r="H40" i="4" s="1"/>
  <c r="G112" i="4"/>
  <c r="H112" i="4" s="1"/>
  <c r="G19" i="4"/>
  <c r="H19" i="4" s="1"/>
  <c r="G103" i="4"/>
  <c r="H103" i="4" s="1"/>
  <c r="G48" i="4"/>
  <c r="H48" i="4" s="1"/>
  <c r="G104" i="4"/>
  <c r="H104" i="4" s="1"/>
  <c r="G39" i="4"/>
  <c r="H39" i="4" s="1"/>
  <c r="G76" i="4"/>
  <c r="H76" i="4" s="1"/>
  <c r="G47" i="4"/>
  <c r="H47" i="4" s="1"/>
  <c r="G73" i="4"/>
  <c r="H73" i="4" s="1"/>
  <c r="G111" i="4"/>
  <c r="H111" i="4" s="1"/>
  <c r="G81" i="4"/>
  <c r="H81" i="4" s="1"/>
  <c r="G12" i="4"/>
  <c r="H12" i="4" s="1"/>
  <c r="G17" i="4"/>
  <c r="H17" i="4" s="1"/>
  <c r="G20" i="4"/>
  <c r="H20" i="4" s="1"/>
  <c r="G84" i="4"/>
  <c r="H84" i="4" s="1"/>
  <c r="G127" i="4"/>
  <c r="H127" i="4" s="1"/>
  <c r="G50" i="4"/>
  <c r="H50" i="4" s="1"/>
  <c r="G114" i="4"/>
  <c r="H114" i="4" s="1"/>
  <c r="G67" i="4"/>
  <c r="H67" i="4" s="1"/>
  <c r="G28" i="4"/>
  <c r="H28" i="4" s="1"/>
  <c r="G92" i="4"/>
  <c r="H92" i="4" s="1"/>
  <c r="G63" i="4"/>
  <c r="H63" i="4" s="1"/>
  <c r="G16" i="4"/>
  <c r="H16" i="4" s="1"/>
  <c r="G88" i="4"/>
  <c r="H88" i="4" s="1"/>
  <c r="G33" i="4"/>
  <c r="H33" i="4" s="1"/>
  <c r="G113" i="4"/>
  <c r="H113" i="4" s="1"/>
  <c r="G58" i="4"/>
  <c r="H58" i="4" s="1"/>
  <c r="G122" i="4"/>
  <c r="H122" i="4" s="1"/>
  <c r="G99" i="4"/>
  <c r="H99" i="4" s="1"/>
  <c r="G209" i="3"/>
  <c r="G147" i="3"/>
  <c r="G72" i="4"/>
  <c r="H72" i="4" s="1"/>
  <c r="G126" i="3"/>
  <c r="G66" i="3"/>
  <c r="G58" i="3"/>
  <c r="G32" i="3"/>
  <c r="G187" i="3"/>
  <c r="L4" i="6"/>
  <c r="G72" i="3"/>
  <c r="G23" i="4"/>
  <c r="H23" i="4" s="1"/>
  <c r="G87" i="4"/>
  <c r="H87" i="4" s="1"/>
  <c r="G41" i="4"/>
  <c r="H41" i="4" s="1"/>
  <c r="G105" i="4"/>
  <c r="H105" i="4" s="1"/>
  <c r="G212" i="3"/>
  <c r="G29" i="3"/>
  <c r="G167" i="3"/>
  <c r="G120" i="3"/>
  <c r="G193" i="3"/>
  <c r="J3" i="6"/>
  <c r="M3" i="6"/>
  <c r="K3" i="6"/>
  <c r="G256" i="3"/>
  <c r="G89" i="3"/>
  <c r="F11" i="4"/>
  <c r="G11" i="4"/>
  <c r="L2" i="4"/>
  <c r="L5" i="4"/>
  <c r="G145" i="3"/>
  <c r="G18" i="3"/>
  <c r="G98" i="3"/>
  <c r="G96" i="3"/>
  <c r="G157" i="3"/>
  <c r="G221" i="3"/>
  <c r="G54" i="3"/>
  <c r="G182" i="3"/>
  <c r="G246" i="3"/>
  <c r="G112" i="3"/>
  <c r="G240" i="3"/>
  <c r="G210" i="3"/>
  <c r="G19" i="3"/>
  <c r="G237" i="3"/>
  <c r="G47" i="3"/>
  <c r="G33" i="3"/>
  <c r="G153" i="3"/>
  <c r="G211" i="3"/>
  <c r="G67" i="3"/>
  <c r="G136" i="3"/>
  <c r="G200" i="3"/>
  <c r="G65" i="3"/>
  <c r="G201" i="3"/>
  <c r="G74" i="3"/>
  <c r="G219" i="3"/>
  <c r="G255" i="3"/>
  <c r="G250" i="3"/>
  <c r="G41" i="3"/>
  <c r="J5" i="13" l="1"/>
  <c r="M5" i="13" s="1"/>
  <c r="L3" i="13"/>
  <c r="N3" i="13"/>
  <c r="M4" i="13"/>
  <c r="K4" i="13"/>
  <c r="H4" i="6"/>
  <c r="I5" i="6" s="1"/>
  <c r="L5" i="6" s="1"/>
  <c r="I6" i="8"/>
  <c r="F7" i="8"/>
  <c r="G6" i="8"/>
  <c r="J5" i="8"/>
  <c r="H5" i="8"/>
  <c r="J4" i="6"/>
  <c r="G168" i="3"/>
  <c r="G38" i="3"/>
  <c r="G121" i="3"/>
  <c r="G48" i="3"/>
  <c r="G35" i="3"/>
  <c r="G56" i="3"/>
  <c r="G227" i="3"/>
  <c r="G198" i="3"/>
  <c r="G113" i="3"/>
  <c r="G17" i="3"/>
  <c r="G128" i="3"/>
  <c r="G166" i="3"/>
  <c r="G144" i="3"/>
  <c r="G176" i="3"/>
  <c r="G123" i="3"/>
  <c r="G37" i="3"/>
  <c r="G149" i="3"/>
  <c r="G238" i="3"/>
  <c r="G30" i="3"/>
  <c r="G50" i="3"/>
  <c r="G85" i="3"/>
  <c r="G202" i="3"/>
  <c r="G83" i="3"/>
  <c r="G148" i="3"/>
  <c r="G12" i="3"/>
  <c r="G6" i="3"/>
  <c r="G215" i="3"/>
  <c r="G27" i="3"/>
  <c r="G232" i="3"/>
  <c r="G257" i="3"/>
  <c r="G150" i="3"/>
  <c r="G130" i="3"/>
  <c r="G140" i="3"/>
  <c r="G220" i="3"/>
  <c r="G244" i="3"/>
  <c r="G15" i="3"/>
  <c r="G223" i="3"/>
  <c r="G119" i="3"/>
  <c r="G116" i="3"/>
  <c r="G129" i="3"/>
  <c r="G231" i="3"/>
  <c r="G204" i="3"/>
  <c r="G137" i="3"/>
  <c r="G99" i="3"/>
  <c r="G155" i="3"/>
  <c r="H11" i="4"/>
  <c r="G239" i="3"/>
  <c r="G178" i="3"/>
  <c r="G131" i="3"/>
  <c r="G186" i="3"/>
  <c r="G180" i="3"/>
  <c r="G59" i="3"/>
  <c r="G114" i="3"/>
  <c r="G125" i="3"/>
  <c r="G39" i="3"/>
  <c r="G251" i="3"/>
  <c r="G249" i="3"/>
  <c r="G122" i="3"/>
  <c r="G196" i="3"/>
  <c r="G162" i="3"/>
  <c r="G49" i="3"/>
  <c r="G217" i="3"/>
  <c r="G76" i="3"/>
  <c r="G81" i="3"/>
  <c r="G194" i="3"/>
  <c r="G103" i="3"/>
  <c r="G16" i="3"/>
  <c r="G216" i="3"/>
  <c r="G164" i="3"/>
  <c r="G230" i="3"/>
  <c r="G253" i="3"/>
  <c r="G203" i="3"/>
  <c r="G161" i="3"/>
  <c r="G71" i="3"/>
  <c r="G57" i="3"/>
  <c r="G183" i="3"/>
  <c r="G142" i="3"/>
  <c r="G181" i="3"/>
  <c r="G91" i="3"/>
  <c r="G109" i="3"/>
  <c r="G154" i="3"/>
  <c r="G62" i="3"/>
  <c r="G234" i="3"/>
  <c r="G124" i="3"/>
  <c r="G90" i="3"/>
  <c r="G40" i="3"/>
  <c r="G46" i="3"/>
  <c r="G21" i="3"/>
  <c r="G245" i="3"/>
  <c r="G252" i="3"/>
  <c r="G192" i="3"/>
  <c r="G95" i="3"/>
  <c r="G222" i="3"/>
  <c r="G44" i="3"/>
  <c r="G143" i="3"/>
  <c r="G105" i="3"/>
  <c r="G42" i="3"/>
  <c r="G70" i="3"/>
  <c r="G24" i="3"/>
  <c r="G52" i="3"/>
  <c r="G20" i="3"/>
  <c r="G51" i="3"/>
  <c r="G13" i="3"/>
  <c r="G43" i="3"/>
  <c r="G23" i="3"/>
  <c r="G141" i="3"/>
  <c r="G63" i="3"/>
  <c r="G247" i="3"/>
  <c r="G28" i="3"/>
  <c r="G101" i="3"/>
  <c r="G104" i="3"/>
  <c r="G10" i="3"/>
  <c r="G208" i="3"/>
  <c r="G78" i="3"/>
  <c r="G64" i="3"/>
  <c r="G5" i="3"/>
  <c r="G9" i="3"/>
  <c r="G243" i="3"/>
  <c r="G235" i="3"/>
  <c r="G106" i="3"/>
  <c r="G173" i="3"/>
  <c r="G115" i="3"/>
  <c r="G160" i="3"/>
  <c r="G135" i="3"/>
  <c r="G111" i="3"/>
  <c r="G93" i="3"/>
  <c r="G87" i="3"/>
  <c r="G92" i="3"/>
  <c r="G45" i="3"/>
  <c r="G61" i="3"/>
  <c r="G156" i="3"/>
  <c r="G22" i="3"/>
  <c r="G134" i="3"/>
  <c r="G84" i="3"/>
  <c r="G82" i="3"/>
  <c r="G214" i="3"/>
  <c r="G205" i="3"/>
  <c r="G218" i="3"/>
  <c r="G110" i="3"/>
  <c r="G11" i="3"/>
  <c r="G26" i="3"/>
  <c r="G172" i="3"/>
  <c r="G139" i="3"/>
  <c r="G224" i="3"/>
  <c r="G100" i="3"/>
  <c r="G94" i="3"/>
  <c r="G188" i="3"/>
  <c r="G132" i="3"/>
  <c r="G195" i="3"/>
  <c r="G102" i="3"/>
  <c r="G191" i="3"/>
  <c r="G189" i="3"/>
  <c r="G7" i="3"/>
  <c r="G53" i="3"/>
  <c r="G8" i="3"/>
  <c r="G60" i="3"/>
  <c r="G229" i="3"/>
  <c r="G169" i="3"/>
  <c r="G213" i="3"/>
  <c r="G133" i="3"/>
  <c r="G248" i="3"/>
  <c r="G225" i="3"/>
  <c r="G236" i="3"/>
  <c r="G177" i="3"/>
  <c r="G185" i="3"/>
  <c r="G199" i="3"/>
  <c r="G14" i="3"/>
  <c r="G36" i="3"/>
  <c r="G77" i="3"/>
  <c r="G197" i="3"/>
  <c r="G226" i="3"/>
  <c r="G184" i="3"/>
  <c r="G179" i="3"/>
  <c r="G159" i="3"/>
  <c r="G171" i="3"/>
  <c r="G174" i="3"/>
  <c r="G170" i="3"/>
  <c r="G151" i="3"/>
  <c r="G206" i="3"/>
  <c r="G97" i="3"/>
  <c r="G80" i="3"/>
  <c r="G127" i="3"/>
  <c r="G86" i="3"/>
  <c r="G75" i="3"/>
  <c r="G146" i="3"/>
  <c r="G34" i="3"/>
  <c r="G152" i="3"/>
  <c r="G73" i="3"/>
  <c r="G175" i="3"/>
  <c r="G158" i="3"/>
  <c r="G190" i="3"/>
  <c r="G165" i="3"/>
  <c r="G79" i="3"/>
  <c r="G88" i="3"/>
  <c r="L6" i="4" l="1"/>
  <c r="L3" i="4"/>
  <c r="G5" i="6"/>
  <c r="I6" i="13"/>
  <c r="H7" i="13" s="1"/>
  <c r="K5" i="13"/>
  <c r="N5" i="13" s="1"/>
  <c r="K6" i="13"/>
  <c r="M6" i="13"/>
  <c r="N4" i="13"/>
  <c r="L4" i="13"/>
  <c r="H5" i="6"/>
  <c r="I6" i="6" s="1"/>
  <c r="L6" i="6" s="1"/>
  <c r="M4" i="6"/>
  <c r="J6" i="8"/>
  <c r="H6" i="8"/>
  <c r="I7" i="8"/>
  <c r="F8" i="8"/>
  <c r="G7" i="8"/>
  <c r="J5" i="6"/>
  <c r="M5" i="6" s="1"/>
  <c r="K4" i="6"/>
  <c r="G107" i="3"/>
  <c r="G228" i="3"/>
  <c r="G117" i="3"/>
  <c r="G118" i="3"/>
  <c r="G25" i="3"/>
  <c r="G138" i="3"/>
  <c r="G68" i="3"/>
  <c r="G241" i="3"/>
  <c r="G108" i="3"/>
  <c r="G69" i="3"/>
  <c r="G163" i="3"/>
  <c r="G242" i="3"/>
  <c r="G31" i="3"/>
  <c r="G55" i="3"/>
  <c r="G207" i="3"/>
  <c r="G254" i="3"/>
  <c r="G233" i="3"/>
  <c r="J7" i="13" l="1"/>
  <c r="K7" i="13" s="1"/>
  <c r="I7" i="13"/>
  <c r="H8" i="13" s="1"/>
  <c r="L5" i="13"/>
  <c r="M7" i="13"/>
  <c r="L6" i="13"/>
  <c r="N6" i="13"/>
  <c r="G6" i="6"/>
  <c r="J7" i="8"/>
  <c r="H7" i="8"/>
  <c r="I8" i="8"/>
  <c r="G8" i="8"/>
  <c r="F9" i="8"/>
  <c r="K5" i="6"/>
  <c r="J6" i="6"/>
  <c r="G267" i="3"/>
  <c r="G258" i="3"/>
  <c r="I8" i="13" l="1"/>
  <c r="H9" i="13" s="1"/>
  <c r="L7" i="13"/>
  <c r="N7" i="13"/>
  <c r="J8" i="13"/>
  <c r="M6" i="6"/>
  <c r="H6" i="6"/>
  <c r="I7" i="6" s="1"/>
  <c r="L7" i="6" s="1"/>
  <c r="I9" i="8"/>
  <c r="G9" i="8"/>
  <c r="F10" i="8"/>
  <c r="J8" i="8"/>
  <c r="H8" i="8"/>
  <c r="K6" i="6"/>
  <c r="G268" i="3"/>
  <c r="G259" i="3"/>
  <c r="J9" i="13" l="1"/>
  <c r="I9" i="13"/>
  <c r="H10" i="13" s="1"/>
  <c r="M8" i="13"/>
  <c r="K8" i="13"/>
  <c r="G7" i="6"/>
  <c r="H7" i="6" s="1"/>
  <c r="I8" i="6" s="1"/>
  <c r="J8" i="6" s="1"/>
  <c r="J7" i="6"/>
  <c r="K7" i="6" s="1"/>
  <c r="J9" i="8"/>
  <c r="H9" i="8"/>
  <c r="I10" i="8"/>
  <c r="G10" i="8"/>
  <c r="F11" i="8"/>
  <c r="G269" i="3"/>
  <c r="G260" i="3"/>
  <c r="I10" i="13" l="1"/>
  <c r="H11" i="13" s="1"/>
  <c r="M9" i="13"/>
  <c r="K9" i="13"/>
  <c r="L8" i="13"/>
  <c r="N8" i="13"/>
  <c r="N9" i="13"/>
  <c r="L9" i="13"/>
  <c r="G8" i="6"/>
  <c r="H8" i="6" s="1"/>
  <c r="I9" i="6" s="1"/>
  <c r="L9" i="6" s="1"/>
  <c r="M7" i="6"/>
  <c r="L8" i="6"/>
  <c r="I11" i="8"/>
  <c r="G11" i="8"/>
  <c r="F12" i="8"/>
  <c r="J10" i="8"/>
  <c r="H10" i="8"/>
  <c r="K8" i="6"/>
  <c r="M8" i="6"/>
  <c r="G270" i="3"/>
  <c r="G261" i="3"/>
  <c r="J10" i="13" l="1"/>
  <c r="M10" i="13" s="1"/>
  <c r="K10" i="13"/>
  <c r="G9" i="6"/>
  <c r="H9" i="6" s="1"/>
  <c r="I10" i="6" s="1"/>
  <c r="L10" i="6" s="1"/>
  <c r="F13" i="8"/>
  <c r="I12" i="8"/>
  <c r="G12" i="8"/>
  <c r="H11" i="8"/>
  <c r="J11" i="8"/>
  <c r="G271" i="3"/>
  <c r="G262" i="3"/>
  <c r="I11" i="13" l="1"/>
  <c r="H12" i="13" s="1"/>
  <c r="J11" i="13"/>
  <c r="N10" i="13"/>
  <c r="L10" i="13"/>
  <c r="G10" i="6"/>
  <c r="H10" i="6" s="1"/>
  <c r="I11" i="6" s="1"/>
  <c r="J12" i="8"/>
  <c r="H12" i="8"/>
  <c r="F14" i="8"/>
  <c r="I13" i="8"/>
  <c r="G13" i="8"/>
  <c r="G272" i="3"/>
  <c r="J10" i="6"/>
  <c r="M10" i="6" s="1"/>
  <c r="J9" i="6"/>
  <c r="G263" i="3"/>
  <c r="I12" i="13" l="1"/>
  <c r="H13" i="13" s="1"/>
  <c r="J13" i="13"/>
  <c r="M11" i="13"/>
  <c r="K11" i="13"/>
  <c r="J12" i="13"/>
  <c r="M9" i="6"/>
  <c r="G11" i="6"/>
  <c r="L11" i="6"/>
  <c r="J13" i="8"/>
  <c r="H13" i="8"/>
  <c r="F15" i="8"/>
  <c r="I14" i="8"/>
  <c r="G14" i="8"/>
  <c r="G273" i="3"/>
  <c r="K9" i="6"/>
  <c r="K10" i="6"/>
  <c r="G264" i="3"/>
  <c r="I13" i="13" l="1"/>
  <c r="H14" i="13" s="1"/>
  <c r="M13" i="13"/>
  <c r="K13" i="13"/>
  <c r="K12" i="13"/>
  <c r="M12" i="13"/>
  <c r="N11" i="13"/>
  <c r="L11" i="13"/>
  <c r="H11" i="6"/>
  <c r="I12" i="6" s="1"/>
  <c r="L12" i="6" s="1"/>
  <c r="H14" i="8"/>
  <c r="J14" i="8"/>
  <c r="F16" i="8"/>
  <c r="I15" i="8"/>
  <c r="G15" i="8"/>
  <c r="G274" i="3"/>
  <c r="J11" i="6"/>
  <c r="G265" i="3"/>
  <c r="I14" i="13" l="1"/>
  <c r="H15" i="13" s="1"/>
  <c r="L12" i="13"/>
  <c r="N12" i="13"/>
  <c r="N13" i="13"/>
  <c r="L13" i="13"/>
  <c r="J14" i="13"/>
  <c r="M11" i="6"/>
  <c r="J12" i="6"/>
  <c r="M12" i="6" s="1"/>
  <c r="G12" i="6"/>
  <c r="J15" i="8"/>
  <c r="H15" i="8"/>
  <c r="F17" i="8"/>
  <c r="I16" i="8"/>
  <c r="G16" i="8"/>
  <c r="G275" i="3"/>
  <c r="K11" i="6"/>
  <c r="K14" i="13" l="1"/>
  <c r="M14" i="13"/>
  <c r="H12" i="6"/>
  <c r="I13" i="6" s="1"/>
  <c r="K12" i="6"/>
  <c r="J16" i="8"/>
  <c r="H16" i="8"/>
  <c r="F18" i="8"/>
  <c r="I17" i="8"/>
  <c r="G17" i="8"/>
  <c r="G276" i="3"/>
  <c r="G13" i="6" l="1"/>
  <c r="H13" i="6" s="1"/>
  <c r="I14" i="6" s="1"/>
  <c r="L14" i="6" s="1"/>
  <c r="J15" i="13"/>
  <c r="I15" i="13"/>
  <c r="H16" i="13" s="1"/>
  <c r="L14" i="13"/>
  <c r="N14" i="13"/>
  <c r="J13" i="6"/>
  <c r="M13" i="6" s="1"/>
  <c r="L13" i="6"/>
  <c r="J17" i="8"/>
  <c r="H17" i="8"/>
  <c r="F19" i="8"/>
  <c r="I18" i="8"/>
  <c r="G18" i="8"/>
  <c r="N7" i="3"/>
  <c r="G277" i="3"/>
  <c r="L6" i="3" s="1"/>
  <c r="K15" i="13" l="1"/>
  <c r="M15" i="13"/>
  <c r="J16" i="13"/>
  <c r="M16" i="13" s="1"/>
  <c r="K13" i="6"/>
  <c r="J14" i="6"/>
  <c r="M14" i="6" s="1"/>
  <c r="G14" i="6"/>
  <c r="J18" i="8"/>
  <c r="H18" i="8"/>
  <c r="F20" i="8"/>
  <c r="I19" i="8"/>
  <c r="G19" i="8"/>
  <c r="N8" i="3"/>
  <c r="N9" i="3" s="1"/>
  <c r="N6" i="3"/>
  <c r="N15" i="13" l="1"/>
  <c r="L15" i="13"/>
  <c r="I16" i="13"/>
  <c r="H17" i="13" s="1"/>
  <c r="K16" i="13"/>
  <c r="H14" i="6"/>
  <c r="I15" i="6" s="1"/>
  <c r="K14" i="6"/>
  <c r="H19" i="8"/>
  <c r="J19" i="8"/>
  <c r="F21" i="8"/>
  <c r="I20" i="8"/>
  <c r="G20" i="8"/>
  <c r="I17" i="13" l="1"/>
  <c r="H18" i="13" s="1"/>
  <c r="J17" i="13"/>
  <c r="M17" i="13" s="1"/>
  <c r="L16" i="13"/>
  <c r="N16" i="13"/>
  <c r="G15" i="6"/>
  <c r="H20" i="8"/>
  <c r="J20" i="8"/>
  <c r="F22" i="8"/>
  <c r="I21" i="8"/>
  <c r="G21" i="8"/>
  <c r="K17" i="13" l="1"/>
  <c r="I18" i="13"/>
  <c r="H19" i="13" s="1"/>
  <c r="N17" i="13"/>
  <c r="L17" i="13"/>
  <c r="H15" i="6"/>
  <c r="I16" i="6" s="1"/>
  <c r="L15" i="6"/>
  <c r="J15" i="6"/>
  <c r="H21" i="8"/>
  <c r="J21" i="8"/>
  <c r="F23" i="8"/>
  <c r="I22" i="8"/>
  <c r="G22" i="8"/>
  <c r="I19" i="13" l="1"/>
  <c r="H20" i="13" s="1"/>
  <c r="J18" i="13"/>
  <c r="G16" i="6"/>
  <c r="H16" i="6" s="1"/>
  <c r="I17" i="6" s="1"/>
  <c r="L16" i="6"/>
  <c r="J16" i="6"/>
  <c r="M15" i="6"/>
  <c r="K15" i="6"/>
  <c r="H22" i="8"/>
  <c r="J22" i="8"/>
  <c r="F24" i="8"/>
  <c r="I23" i="8"/>
  <c r="G23" i="8"/>
  <c r="H21" i="13" l="1"/>
  <c r="I20" i="13"/>
  <c r="K18" i="13"/>
  <c r="M18" i="13"/>
  <c r="J19" i="13"/>
  <c r="G17" i="6"/>
  <c r="H17" i="6" s="1"/>
  <c r="G18" i="6" s="1"/>
  <c r="L17" i="6"/>
  <c r="J17" i="6"/>
  <c r="M16" i="6"/>
  <c r="K16" i="6"/>
  <c r="J23" i="8"/>
  <c r="H23" i="8"/>
  <c r="F25" i="8"/>
  <c r="G24" i="8"/>
  <c r="I24" i="8"/>
  <c r="J21" i="13" l="1"/>
  <c r="K21" i="13" s="1"/>
  <c r="M19" i="13"/>
  <c r="K19" i="13"/>
  <c r="N18" i="13"/>
  <c r="L18" i="13"/>
  <c r="J20" i="13"/>
  <c r="M21" i="13"/>
  <c r="I18" i="6"/>
  <c r="L18" i="6" s="1"/>
  <c r="H18" i="6"/>
  <c r="G19" i="6" s="1"/>
  <c r="M17" i="6"/>
  <c r="K17" i="6"/>
  <c r="J24" i="8"/>
  <c r="H24" i="8"/>
  <c r="F26" i="8"/>
  <c r="G25" i="8"/>
  <c r="I25" i="8"/>
  <c r="L21" i="13" l="1"/>
  <c r="N21" i="13"/>
  <c r="K20" i="13"/>
  <c r="M20" i="13"/>
  <c r="N19" i="13"/>
  <c r="L19" i="13"/>
  <c r="I21" i="13"/>
  <c r="H22" i="13" s="1"/>
  <c r="J18" i="6"/>
  <c r="K18" i="6" s="1"/>
  <c r="I19" i="6"/>
  <c r="L19" i="6" s="1"/>
  <c r="H19" i="6"/>
  <c r="G20" i="6" s="1"/>
  <c r="J25" i="8"/>
  <c r="H25" i="8"/>
  <c r="F27" i="8"/>
  <c r="I26" i="8"/>
  <c r="G26" i="8"/>
  <c r="N20" i="13" l="1"/>
  <c r="L20" i="13"/>
  <c r="J22" i="13"/>
  <c r="M18" i="6"/>
  <c r="J19" i="6"/>
  <c r="M19" i="6" s="1"/>
  <c r="I20" i="6"/>
  <c r="H20" i="6"/>
  <c r="G21" i="6" s="1"/>
  <c r="J26" i="8"/>
  <c r="H26" i="8"/>
  <c r="F28" i="8"/>
  <c r="I27" i="8"/>
  <c r="G27" i="8"/>
  <c r="K22" i="13" l="1"/>
  <c r="M22" i="13"/>
  <c r="I22" i="13"/>
  <c r="H23" i="13" s="1"/>
  <c r="K19" i="6"/>
  <c r="I21" i="6"/>
  <c r="L21" i="6" s="1"/>
  <c r="L20" i="6"/>
  <c r="J20" i="6"/>
  <c r="H21" i="6"/>
  <c r="G22" i="6" s="1"/>
  <c r="J27" i="8"/>
  <c r="H27" i="8"/>
  <c r="F29" i="8"/>
  <c r="I28" i="8"/>
  <c r="G28" i="8"/>
  <c r="I23" i="13" l="1"/>
  <c r="H24" i="13" s="1"/>
  <c r="N22" i="13"/>
  <c r="L22" i="13"/>
  <c r="J21" i="6"/>
  <c r="M20" i="6"/>
  <c r="K20" i="6"/>
  <c r="I22" i="6"/>
  <c r="J22" i="6" s="1"/>
  <c r="H22" i="6"/>
  <c r="G23" i="6" s="1"/>
  <c r="J28" i="8"/>
  <c r="H28" i="8"/>
  <c r="F30" i="8"/>
  <c r="I29" i="8"/>
  <c r="G29" i="8"/>
  <c r="I24" i="13" l="1"/>
  <c r="H25" i="13" s="1"/>
  <c r="J23" i="13"/>
  <c r="L22" i="6"/>
  <c r="K21" i="6"/>
  <c r="M21" i="6"/>
  <c r="I23" i="6"/>
  <c r="L23" i="6" s="1"/>
  <c r="H23" i="6"/>
  <c r="G24" i="6" s="1"/>
  <c r="K22" i="6"/>
  <c r="M22" i="6"/>
  <c r="F31" i="8"/>
  <c r="I30" i="8"/>
  <c r="G30" i="8"/>
  <c r="J29" i="8"/>
  <c r="H29" i="8"/>
  <c r="I25" i="13" l="1"/>
  <c r="H26" i="13" s="1"/>
  <c r="M23" i="13"/>
  <c r="K23" i="13"/>
  <c r="J24" i="13"/>
  <c r="J23" i="6"/>
  <c r="M23" i="6" s="1"/>
  <c r="I24" i="6"/>
  <c r="H24" i="6"/>
  <c r="G25" i="6" s="1"/>
  <c r="H30" i="8"/>
  <c r="J30" i="8"/>
  <c r="F32" i="8"/>
  <c r="I31" i="8"/>
  <c r="G31" i="8"/>
  <c r="I26" i="13" l="1"/>
  <c r="H27" i="13" s="1"/>
  <c r="J26" i="13"/>
  <c r="K26" i="13" s="1"/>
  <c r="K24" i="13"/>
  <c r="M24" i="13"/>
  <c r="L23" i="13"/>
  <c r="N23" i="13"/>
  <c r="J25" i="13"/>
  <c r="K23" i="6"/>
  <c r="I25" i="6"/>
  <c r="L25" i="6" s="1"/>
  <c r="L24" i="6"/>
  <c r="J24" i="6"/>
  <c r="H25" i="6"/>
  <c r="G26" i="6" s="1"/>
  <c r="J31" i="8"/>
  <c r="H31" i="8"/>
  <c r="F33" i="8"/>
  <c r="G32" i="8"/>
  <c r="I32" i="8"/>
  <c r="I27" i="13" l="1"/>
  <c r="H28" i="13" s="1"/>
  <c r="M25" i="13"/>
  <c r="K25" i="13"/>
  <c r="L24" i="13"/>
  <c r="N24" i="13"/>
  <c r="M26" i="13"/>
  <c r="N26" i="13"/>
  <c r="L26" i="13"/>
  <c r="J25" i="6"/>
  <c r="M25" i="6" s="1"/>
  <c r="M24" i="6"/>
  <c r="K24" i="6"/>
  <c r="I26" i="6"/>
  <c r="L26" i="6" s="1"/>
  <c r="H26" i="6"/>
  <c r="G27" i="6" s="1"/>
  <c r="F34" i="8"/>
  <c r="I33" i="8"/>
  <c r="G33" i="8"/>
  <c r="J32" i="8"/>
  <c r="H32" i="8"/>
  <c r="I28" i="13" l="1"/>
  <c r="H29" i="13" s="1"/>
  <c r="N25" i="13"/>
  <c r="L25" i="13"/>
  <c r="J27" i="13"/>
  <c r="M27" i="13" s="1"/>
  <c r="J26" i="6"/>
  <c r="M26" i="6" s="1"/>
  <c r="K25" i="6"/>
  <c r="I27" i="6"/>
  <c r="J27" i="6" s="1"/>
  <c r="M27" i="6" s="1"/>
  <c r="H27" i="6"/>
  <c r="G28" i="6" s="1"/>
  <c r="J33" i="8"/>
  <c r="H33" i="8"/>
  <c r="F35" i="8"/>
  <c r="I34" i="8"/>
  <c r="G34" i="8"/>
  <c r="K27" i="13" l="1"/>
  <c r="I29" i="13"/>
  <c r="H30" i="13" s="1"/>
  <c r="J29" i="13"/>
  <c r="L27" i="13"/>
  <c r="N27" i="13"/>
  <c r="J28" i="13"/>
  <c r="K26" i="6"/>
  <c r="L27" i="6"/>
  <c r="I28" i="6"/>
  <c r="J28" i="6" s="1"/>
  <c r="M28" i="6" s="1"/>
  <c r="H28" i="6"/>
  <c r="G29" i="6" s="1"/>
  <c r="H34" i="8"/>
  <c r="J34" i="8"/>
  <c r="F36" i="8"/>
  <c r="G35" i="8"/>
  <c r="I35" i="8"/>
  <c r="K27" i="6"/>
  <c r="M28" i="13" l="1"/>
  <c r="K28" i="13"/>
  <c r="K29" i="13"/>
  <c r="M29" i="13"/>
  <c r="I30" i="13"/>
  <c r="H31" i="13" s="1"/>
  <c r="L28" i="6"/>
  <c r="I29" i="6"/>
  <c r="L29" i="6" s="1"/>
  <c r="H29" i="6"/>
  <c r="G30" i="6" s="1"/>
  <c r="H35" i="8"/>
  <c r="J35" i="8"/>
  <c r="F37" i="8"/>
  <c r="G36" i="8"/>
  <c r="I36" i="8"/>
  <c r="K28" i="6"/>
  <c r="J30" i="13" l="1"/>
  <c r="N29" i="13"/>
  <c r="L29" i="13"/>
  <c r="N28" i="13"/>
  <c r="L28" i="13"/>
  <c r="J29" i="6"/>
  <c r="M29" i="6" s="1"/>
  <c r="I30" i="6"/>
  <c r="J30" i="6" s="1"/>
  <c r="M30" i="6" s="1"/>
  <c r="H30" i="6"/>
  <c r="G31" i="6" s="1"/>
  <c r="J36" i="8"/>
  <c r="H36" i="8"/>
  <c r="F38" i="8"/>
  <c r="I37" i="8"/>
  <c r="G37" i="8"/>
  <c r="K29" i="6" l="1"/>
  <c r="K30" i="13"/>
  <c r="M30" i="13"/>
  <c r="I31" i="13"/>
  <c r="H32" i="13" s="1"/>
  <c r="L30" i="6"/>
  <c r="I31" i="6"/>
  <c r="H31" i="6"/>
  <c r="G32" i="6" s="1"/>
  <c r="F39" i="8"/>
  <c r="I38" i="8"/>
  <c r="G38" i="8"/>
  <c r="J37" i="8"/>
  <c r="H37" i="8"/>
  <c r="K30" i="6"/>
  <c r="J31" i="13" l="1"/>
  <c r="N30" i="13"/>
  <c r="L30" i="13"/>
  <c r="I32" i="6"/>
  <c r="L32" i="6" s="1"/>
  <c r="J31" i="6"/>
  <c r="L31" i="6"/>
  <c r="H32" i="6"/>
  <c r="G33" i="6" s="1"/>
  <c r="H38" i="8"/>
  <c r="J38" i="8"/>
  <c r="F40" i="8"/>
  <c r="I39" i="8"/>
  <c r="G39" i="8"/>
  <c r="K31" i="13" l="1"/>
  <c r="M31" i="13"/>
  <c r="I32" i="13"/>
  <c r="H33" i="13" s="1"/>
  <c r="J32" i="6"/>
  <c r="M32" i="6" s="1"/>
  <c r="I33" i="6"/>
  <c r="L33" i="6" s="1"/>
  <c r="K31" i="6"/>
  <c r="M31" i="6"/>
  <c r="H33" i="6"/>
  <c r="G34" i="6" s="1"/>
  <c r="J39" i="8"/>
  <c r="H39" i="8"/>
  <c r="F41" i="8"/>
  <c r="I40" i="8"/>
  <c r="G40" i="8"/>
  <c r="J32" i="13" l="1"/>
  <c r="N31" i="13"/>
  <c r="L31" i="13"/>
  <c r="K32" i="6"/>
  <c r="J33" i="6"/>
  <c r="M33" i="6" s="1"/>
  <c r="I34" i="6"/>
  <c r="L34" i="6" s="1"/>
  <c r="H34" i="6"/>
  <c r="G35" i="6" s="1"/>
  <c r="J40" i="8"/>
  <c r="H40" i="8"/>
  <c r="F42" i="8"/>
  <c r="I41" i="8"/>
  <c r="G41" i="8"/>
  <c r="M32" i="13" l="1"/>
  <c r="K32" i="13"/>
  <c r="I33" i="13"/>
  <c r="H34" i="13" s="1"/>
  <c r="K33" i="6"/>
  <c r="I35" i="6"/>
  <c r="L35" i="6" s="1"/>
  <c r="J34" i="6"/>
  <c r="K34" i="6" s="1"/>
  <c r="H35" i="6"/>
  <c r="G36" i="6" s="1"/>
  <c r="J41" i="8"/>
  <c r="H41" i="8"/>
  <c r="F43" i="8"/>
  <c r="I42" i="8"/>
  <c r="G42" i="8"/>
  <c r="L32" i="13" l="1"/>
  <c r="N32" i="13"/>
  <c r="I34" i="13"/>
  <c r="H35" i="13" s="1"/>
  <c r="J33" i="13"/>
  <c r="J35" i="6"/>
  <c r="M35" i="6" s="1"/>
  <c r="M34" i="6"/>
  <c r="I36" i="6"/>
  <c r="L36" i="6" s="1"/>
  <c r="H36" i="6"/>
  <c r="G37" i="6" s="1"/>
  <c r="J42" i="8"/>
  <c r="H42" i="8"/>
  <c r="F44" i="8"/>
  <c r="I43" i="8"/>
  <c r="G43" i="8"/>
  <c r="I35" i="13" l="1"/>
  <c r="H36" i="13" s="1"/>
  <c r="K33" i="13"/>
  <c r="M33" i="13"/>
  <c r="K35" i="6"/>
  <c r="J36" i="6"/>
  <c r="M36" i="6" s="1"/>
  <c r="I37" i="6"/>
  <c r="L37" i="6" s="1"/>
  <c r="H37" i="6"/>
  <c r="G38" i="6" s="1"/>
  <c r="J43" i="8"/>
  <c r="H43" i="8"/>
  <c r="F45" i="8"/>
  <c r="I44" i="8"/>
  <c r="G44" i="8"/>
  <c r="J35" i="13" l="1"/>
  <c r="N33" i="13"/>
  <c r="L33" i="13"/>
  <c r="J34" i="13"/>
  <c r="K36" i="6"/>
  <c r="J37" i="6"/>
  <c r="H38" i="6"/>
  <c r="I39" i="6" s="1"/>
  <c r="I38" i="6"/>
  <c r="L38" i="6" s="1"/>
  <c r="H44" i="8"/>
  <c r="J44" i="8"/>
  <c r="F46" i="8"/>
  <c r="I45" i="8"/>
  <c r="G45" i="8"/>
  <c r="K35" i="13" l="1"/>
  <c r="M35" i="13"/>
  <c r="K34" i="13"/>
  <c r="M34" i="13"/>
  <c r="I36" i="13"/>
  <c r="H37" i="13" s="1"/>
  <c r="G39" i="6"/>
  <c r="H39" i="6" s="1"/>
  <c r="G40" i="6" s="1"/>
  <c r="M37" i="6"/>
  <c r="K37" i="6"/>
  <c r="J38" i="6"/>
  <c r="M38" i="6" s="1"/>
  <c r="H45" i="8"/>
  <c r="J45" i="8"/>
  <c r="F47" i="8"/>
  <c r="I46" i="8"/>
  <c r="G46" i="8"/>
  <c r="L39" i="6"/>
  <c r="J39" i="6"/>
  <c r="M39" i="6" s="1"/>
  <c r="N34" i="13" l="1"/>
  <c r="L34" i="13"/>
  <c r="J36" i="13"/>
  <c r="L35" i="13"/>
  <c r="N35" i="13"/>
  <c r="K38" i="6"/>
  <c r="H40" i="6"/>
  <c r="I41" i="6" s="1"/>
  <c r="I40" i="6"/>
  <c r="L40" i="6" s="1"/>
  <c r="H46" i="8"/>
  <c r="J46" i="8"/>
  <c r="F48" i="8"/>
  <c r="I47" i="8"/>
  <c r="G47" i="8"/>
  <c r="K39" i="6"/>
  <c r="M36" i="13" l="1"/>
  <c r="K36" i="13"/>
  <c r="I37" i="13"/>
  <c r="H38" i="13" s="1"/>
  <c r="G41" i="6"/>
  <c r="H41" i="6" s="1"/>
  <c r="G42" i="6" s="1"/>
  <c r="J40" i="6"/>
  <c r="M40" i="6" s="1"/>
  <c r="J47" i="8"/>
  <c r="H47" i="8"/>
  <c r="F49" i="8"/>
  <c r="G48" i="8"/>
  <c r="I48" i="8"/>
  <c r="L41" i="6"/>
  <c r="J41" i="6"/>
  <c r="M41" i="6" s="1"/>
  <c r="J37" i="13" l="1"/>
  <c r="L36" i="13"/>
  <c r="N36" i="13"/>
  <c r="K40" i="6"/>
  <c r="H42" i="6"/>
  <c r="I43" i="6" s="1"/>
  <c r="I42" i="6"/>
  <c r="L42" i="6" s="1"/>
  <c r="J48" i="8"/>
  <c r="H48" i="8"/>
  <c r="F50" i="8"/>
  <c r="I49" i="8"/>
  <c r="G49" i="8"/>
  <c r="K41" i="6"/>
  <c r="K37" i="13" l="1"/>
  <c r="M37" i="13"/>
  <c r="I38" i="13"/>
  <c r="H39" i="13" s="1"/>
  <c r="G43" i="6"/>
  <c r="H43" i="6" s="1"/>
  <c r="G44" i="6" s="1"/>
  <c r="J42" i="6"/>
  <c r="M42" i="6" s="1"/>
  <c r="J49" i="8"/>
  <c r="H49" i="8"/>
  <c r="F51" i="8"/>
  <c r="I50" i="8"/>
  <c r="G50" i="8"/>
  <c r="L43" i="6"/>
  <c r="J43" i="6"/>
  <c r="M43" i="6" s="1"/>
  <c r="J38" i="13" l="1"/>
  <c r="N37" i="13"/>
  <c r="L37" i="13"/>
  <c r="K42" i="6"/>
  <c r="I44" i="6"/>
  <c r="L44" i="6" s="1"/>
  <c r="H44" i="6"/>
  <c r="G45" i="6" s="1"/>
  <c r="F52" i="8"/>
  <c r="I51" i="8"/>
  <c r="G51" i="8"/>
  <c r="J50" i="8"/>
  <c r="H50" i="8"/>
  <c r="K43" i="6"/>
  <c r="K38" i="13" l="1"/>
  <c r="M38" i="13"/>
  <c r="I39" i="13"/>
  <c r="H40" i="13" s="1"/>
  <c r="J44" i="6"/>
  <c r="M44" i="6" s="1"/>
  <c r="I45" i="6"/>
  <c r="L45" i="6" s="1"/>
  <c r="H45" i="6"/>
  <c r="G46" i="6" s="1"/>
  <c r="J51" i="8"/>
  <c r="H51" i="8"/>
  <c r="F53" i="8"/>
  <c r="I52" i="8"/>
  <c r="G52" i="8"/>
  <c r="J39" i="13" l="1"/>
  <c r="L38" i="13"/>
  <c r="N38" i="13"/>
  <c r="K44" i="6"/>
  <c r="J45" i="6"/>
  <c r="M45" i="6" s="1"/>
  <c r="I46" i="6"/>
  <c r="L46" i="6" s="1"/>
  <c r="H46" i="6"/>
  <c r="G47" i="6" s="1"/>
  <c r="J52" i="8"/>
  <c r="H52" i="8"/>
  <c r="F54" i="8"/>
  <c r="I53" i="8"/>
  <c r="G53" i="8"/>
  <c r="M39" i="13" l="1"/>
  <c r="K39" i="13"/>
  <c r="I40" i="13"/>
  <c r="H41" i="13" s="1"/>
  <c r="J46" i="6"/>
  <c r="M46" i="6" s="1"/>
  <c r="K45" i="6"/>
  <c r="I47" i="6"/>
  <c r="L47" i="6" s="1"/>
  <c r="H47" i="6"/>
  <c r="G48" i="6" s="1"/>
  <c r="J53" i="8"/>
  <c r="H53" i="8"/>
  <c r="F55" i="8"/>
  <c r="I54" i="8"/>
  <c r="G54" i="8"/>
  <c r="N39" i="13" l="1"/>
  <c r="L39" i="13"/>
  <c r="I41" i="13"/>
  <c r="H42" i="13" s="1"/>
  <c r="K46" i="6"/>
  <c r="J47" i="6"/>
  <c r="M47" i="6" s="1"/>
  <c r="I48" i="6"/>
  <c r="L48" i="6" s="1"/>
  <c r="H48" i="6"/>
  <c r="G49" i="6" s="1"/>
  <c r="H54" i="8"/>
  <c r="J54" i="8"/>
  <c r="F56" i="8"/>
  <c r="I55" i="8"/>
  <c r="G55" i="8"/>
  <c r="J41" i="13" l="1"/>
  <c r="J40" i="13"/>
  <c r="K47" i="6"/>
  <c r="J48" i="6"/>
  <c r="M48" i="6" s="1"/>
  <c r="I49" i="6"/>
  <c r="J49" i="6" s="1"/>
  <c r="M49" i="6" s="1"/>
  <c r="H49" i="6"/>
  <c r="G50" i="6" s="1"/>
  <c r="J55" i="8"/>
  <c r="H55" i="8"/>
  <c r="F57" i="8"/>
  <c r="I56" i="8"/>
  <c r="G56" i="8"/>
  <c r="M41" i="13" l="1"/>
  <c r="K41" i="13"/>
  <c r="K40" i="13"/>
  <c r="M40" i="13"/>
  <c r="I42" i="13"/>
  <c r="H43" i="13" s="1"/>
  <c r="K48" i="6"/>
  <c r="L49" i="6"/>
  <c r="K49" i="6"/>
  <c r="I50" i="6"/>
  <c r="H50" i="6"/>
  <c r="G51" i="6" s="1"/>
  <c r="J56" i="8"/>
  <c r="H56" i="8"/>
  <c r="F58" i="8"/>
  <c r="I57" i="8"/>
  <c r="G57" i="8"/>
  <c r="L40" i="13" l="1"/>
  <c r="N40" i="13"/>
  <c r="N41" i="13"/>
  <c r="L41" i="13"/>
  <c r="I43" i="13"/>
  <c r="H44" i="13" s="1"/>
  <c r="J42" i="13"/>
  <c r="I51" i="6"/>
  <c r="J51" i="6" s="1"/>
  <c r="M51" i="6" s="1"/>
  <c r="H51" i="6"/>
  <c r="G52" i="6" s="1"/>
  <c r="J57" i="8"/>
  <c r="H57" i="8"/>
  <c r="F59" i="8"/>
  <c r="I58" i="8"/>
  <c r="G58" i="8"/>
  <c r="L50" i="6"/>
  <c r="J50" i="6"/>
  <c r="M50" i="6" s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G193" i="2" s="1"/>
  <c r="H193" i="2" s="1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L51" i="6" l="1"/>
  <c r="J43" i="13"/>
  <c r="M42" i="13"/>
  <c r="K42" i="13"/>
  <c r="I52" i="6"/>
  <c r="L52" i="6" s="1"/>
  <c r="H52" i="6"/>
  <c r="G53" i="6" s="1"/>
  <c r="H58" i="8"/>
  <c r="J58" i="8"/>
  <c r="F60" i="8"/>
  <c r="I59" i="8"/>
  <c r="G59" i="8"/>
  <c r="K50" i="6"/>
  <c r="K51" i="6"/>
  <c r="G10" i="2"/>
  <c r="H10" i="2" s="1"/>
  <c r="G7" i="2"/>
  <c r="H7" i="2" s="1"/>
  <c r="G35" i="2"/>
  <c r="H35" i="2" s="1"/>
  <c r="G27" i="2"/>
  <c r="H27" i="2" s="1"/>
  <c r="G131" i="2"/>
  <c r="H131" i="2" s="1"/>
  <c r="G75" i="2"/>
  <c r="H75" i="2" s="1"/>
  <c r="G259" i="2"/>
  <c r="H259" i="2" s="1"/>
  <c r="G203" i="2"/>
  <c r="H203" i="2" s="1"/>
  <c r="G187" i="2"/>
  <c r="H187" i="2" s="1"/>
  <c r="G171" i="2"/>
  <c r="H171" i="2" s="1"/>
  <c r="G147" i="2"/>
  <c r="H147" i="2" s="1"/>
  <c r="G139" i="2"/>
  <c r="H139" i="2" s="1"/>
  <c r="G107" i="2"/>
  <c r="H107" i="2" s="1"/>
  <c r="G99" i="2"/>
  <c r="H99" i="2" s="1"/>
  <c r="G83" i="2"/>
  <c r="H83" i="2" s="1"/>
  <c r="G51" i="2"/>
  <c r="H51" i="2" s="1"/>
  <c r="G267" i="2"/>
  <c r="H267" i="2" s="1"/>
  <c r="G251" i="2"/>
  <c r="H251" i="2" s="1"/>
  <c r="G219" i="2"/>
  <c r="H219" i="2" s="1"/>
  <c r="G155" i="2"/>
  <c r="H155" i="2" s="1"/>
  <c r="G97" i="2"/>
  <c r="H97" i="2" s="1"/>
  <c r="G18" i="2"/>
  <c r="H18" i="2" s="1"/>
  <c r="G9" i="2"/>
  <c r="G243" i="2"/>
  <c r="H243" i="2" s="1"/>
  <c r="G67" i="2"/>
  <c r="H67" i="2" s="1"/>
  <c r="G179" i="2"/>
  <c r="H179" i="2" s="1"/>
  <c r="G115" i="2"/>
  <c r="H115" i="2" s="1"/>
  <c r="G59" i="2"/>
  <c r="H59" i="2" s="1"/>
  <c r="G235" i="2"/>
  <c r="H235" i="2" s="1"/>
  <c r="G227" i="2"/>
  <c r="H227" i="2" s="1"/>
  <c r="G123" i="2"/>
  <c r="H123" i="2" s="1"/>
  <c r="G163" i="2"/>
  <c r="H163" i="2" s="1"/>
  <c r="G43" i="2"/>
  <c r="H43" i="2" s="1"/>
  <c r="G211" i="2"/>
  <c r="H211" i="2" s="1"/>
  <c r="G91" i="2"/>
  <c r="H91" i="2" s="1"/>
  <c r="G195" i="2"/>
  <c r="H195" i="2" s="1"/>
  <c r="G81" i="2"/>
  <c r="H81" i="2" s="1"/>
  <c r="G8" i="2"/>
  <c r="H8" i="2" s="1"/>
  <c r="G57" i="2"/>
  <c r="H57" i="2" s="1"/>
  <c r="G161" i="2"/>
  <c r="H161" i="2" s="1"/>
  <c r="G113" i="2"/>
  <c r="H113" i="2" s="1"/>
  <c r="G89" i="2"/>
  <c r="H89" i="2" s="1"/>
  <c r="G25" i="2"/>
  <c r="H25" i="2" s="1"/>
  <c r="G73" i="2"/>
  <c r="H73" i="2" s="1"/>
  <c r="G41" i="2"/>
  <c r="H41" i="2" s="1"/>
  <c r="G225" i="2"/>
  <c r="H225" i="2" s="1"/>
  <c r="G33" i="2"/>
  <c r="H33" i="2" s="1"/>
  <c r="G121" i="2"/>
  <c r="H121" i="2" s="1"/>
  <c r="G49" i="2"/>
  <c r="H49" i="2" s="1"/>
  <c r="G129" i="2"/>
  <c r="H129" i="2" s="1"/>
  <c r="G105" i="2"/>
  <c r="H105" i="2" s="1"/>
  <c r="G65" i="2"/>
  <c r="H65" i="2" s="1"/>
  <c r="G265" i="2"/>
  <c r="H265" i="2" s="1"/>
  <c r="G257" i="2"/>
  <c r="H257" i="2" s="1"/>
  <c r="G249" i="2"/>
  <c r="H249" i="2" s="1"/>
  <c r="G241" i="2"/>
  <c r="H241" i="2" s="1"/>
  <c r="G233" i="2"/>
  <c r="H233" i="2" s="1"/>
  <c r="G217" i="2"/>
  <c r="H217" i="2" s="1"/>
  <c r="G209" i="2"/>
  <c r="H209" i="2" s="1"/>
  <c r="G201" i="2"/>
  <c r="H201" i="2" s="1"/>
  <c r="G185" i="2"/>
  <c r="H185" i="2" s="1"/>
  <c r="G177" i="2"/>
  <c r="H177" i="2" s="1"/>
  <c r="G169" i="2"/>
  <c r="H169" i="2" s="1"/>
  <c r="G153" i="2"/>
  <c r="H153" i="2" s="1"/>
  <c r="G145" i="2"/>
  <c r="H145" i="2" s="1"/>
  <c r="G137" i="2"/>
  <c r="H137" i="2" s="1"/>
  <c r="G23" i="2"/>
  <c r="H23" i="2" s="1"/>
  <c r="G246" i="2"/>
  <c r="H246" i="2" s="1"/>
  <c r="G222" i="2"/>
  <c r="H222" i="2" s="1"/>
  <c r="G190" i="2"/>
  <c r="H190" i="2" s="1"/>
  <c r="G158" i="2"/>
  <c r="H158" i="2" s="1"/>
  <c r="G134" i="2"/>
  <c r="H134" i="2" s="1"/>
  <c r="G102" i="2"/>
  <c r="H102" i="2" s="1"/>
  <c r="G86" i="2"/>
  <c r="H86" i="2" s="1"/>
  <c r="G70" i="2"/>
  <c r="H70" i="2" s="1"/>
  <c r="G62" i="2"/>
  <c r="H62" i="2" s="1"/>
  <c r="G46" i="2"/>
  <c r="H46" i="2" s="1"/>
  <c r="G21" i="2"/>
  <c r="H21" i="2" s="1"/>
  <c r="G268" i="2"/>
  <c r="H268" i="2" s="1"/>
  <c r="G260" i="2"/>
  <c r="H260" i="2" s="1"/>
  <c r="G252" i="2"/>
  <c r="H252" i="2" s="1"/>
  <c r="G244" i="2"/>
  <c r="H244" i="2" s="1"/>
  <c r="G236" i="2"/>
  <c r="H236" i="2" s="1"/>
  <c r="G228" i="2"/>
  <c r="H228" i="2" s="1"/>
  <c r="G220" i="2"/>
  <c r="H220" i="2" s="1"/>
  <c r="G212" i="2"/>
  <c r="H212" i="2" s="1"/>
  <c r="G204" i="2"/>
  <c r="H204" i="2" s="1"/>
  <c r="G196" i="2"/>
  <c r="H196" i="2" s="1"/>
  <c r="G188" i="2"/>
  <c r="H188" i="2" s="1"/>
  <c r="G180" i="2"/>
  <c r="H180" i="2" s="1"/>
  <c r="G172" i="2"/>
  <c r="H172" i="2" s="1"/>
  <c r="G164" i="2"/>
  <c r="H164" i="2" s="1"/>
  <c r="G156" i="2"/>
  <c r="H156" i="2" s="1"/>
  <c r="G148" i="2"/>
  <c r="H148" i="2" s="1"/>
  <c r="G140" i="2"/>
  <c r="H140" i="2" s="1"/>
  <c r="G132" i="2"/>
  <c r="H132" i="2" s="1"/>
  <c r="G124" i="2"/>
  <c r="H124" i="2" s="1"/>
  <c r="G116" i="2"/>
  <c r="H116" i="2" s="1"/>
  <c r="G108" i="2"/>
  <c r="H108" i="2" s="1"/>
  <c r="G100" i="2"/>
  <c r="H100" i="2" s="1"/>
  <c r="G92" i="2"/>
  <c r="H92" i="2" s="1"/>
  <c r="G84" i="2"/>
  <c r="H84" i="2" s="1"/>
  <c r="G76" i="2"/>
  <c r="H76" i="2" s="1"/>
  <c r="G68" i="2"/>
  <c r="H68" i="2" s="1"/>
  <c r="G60" i="2"/>
  <c r="H60" i="2" s="1"/>
  <c r="G52" i="2"/>
  <c r="H52" i="2" s="1"/>
  <c r="G44" i="2"/>
  <c r="H44" i="2" s="1"/>
  <c r="G36" i="2"/>
  <c r="H36" i="2" s="1"/>
  <c r="G28" i="2"/>
  <c r="H28" i="2" s="1"/>
  <c r="G11" i="2"/>
  <c r="H11" i="2" s="1"/>
  <c r="G270" i="2"/>
  <c r="H270" i="2" s="1"/>
  <c r="G206" i="2"/>
  <c r="H206" i="2" s="1"/>
  <c r="G150" i="2"/>
  <c r="H150" i="2" s="1"/>
  <c r="G94" i="2"/>
  <c r="H94" i="2" s="1"/>
  <c r="G13" i="2"/>
  <c r="H13" i="2" s="1"/>
  <c r="G238" i="2"/>
  <c r="H238" i="2" s="1"/>
  <c r="G198" i="2"/>
  <c r="H198" i="2" s="1"/>
  <c r="G174" i="2"/>
  <c r="H174" i="2" s="1"/>
  <c r="G126" i="2"/>
  <c r="H126" i="2" s="1"/>
  <c r="G38" i="2"/>
  <c r="H38" i="2" s="1"/>
  <c r="G262" i="2"/>
  <c r="H262" i="2" s="1"/>
  <c r="G214" i="2"/>
  <c r="H214" i="2" s="1"/>
  <c r="G166" i="2"/>
  <c r="H166" i="2" s="1"/>
  <c r="G118" i="2"/>
  <c r="H118" i="2" s="1"/>
  <c r="G78" i="2"/>
  <c r="H78" i="2" s="1"/>
  <c r="G54" i="2"/>
  <c r="H54" i="2" s="1"/>
  <c r="G254" i="2"/>
  <c r="H254" i="2" s="1"/>
  <c r="G230" i="2"/>
  <c r="H230" i="2" s="1"/>
  <c r="G182" i="2"/>
  <c r="H182" i="2" s="1"/>
  <c r="G142" i="2"/>
  <c r="H142" i="2" s="1"/>
  <c r="G110" i="2"/>
  <c r="H110" i="2" s="1"/>
  <c r="G30" i="2"/>
  <c r="H30" i="2" s="1"/>
  <c r="G263" i="2"/>
  <c r="H263" i="2" s="1"/>
  <c r="G255" i="2"/>
  <c r="H255" i="2" s="1"/>
  <c r="G247" i="2"/>
  <c r="H247" i="2" s="1"/>
  <c r="G239" i="2"/>
  <c r="H239" i="2" s="1"/>
  <c r="G231" i="2"/>
  <c r="H231" i="2" s="1"/>
  <c r="G223" i="2"/>
  <c r="H223" i="2" s="1"/>
  <c r="G215" i="2"/>
  <c r="H215" i="2" s="1"/>
  <c r="G207" i="2"/>
  <c r="H207" i="2" s="1"/>
  <c r="G199" i="2"/>
  <c r="H199" i="2" s="1"/>
  <c r="G191" i="2"/>
  <c r="H191" i="2" s="1"/>
  <c r="G183" i="2"/>
  <c r="H183" i="2" s="1"/>
  <c r="G175" i="2"/>
  <c r="H175" i="2" s="1"/>
  <c r="G167" i="2"/>
  <c r="H167" i="2" s="1"/>
  <c r="G159" i="2"/>
  <c r="H159" i="2" s="1"/>
  <c r="G151" i="2"/>
  <c r="H151" i="2" s="1"/>
  <c r="G143" i="2"/>
  <c r="H143" i="2" s="1"/>
  <c r="G135" i="2"/>
  <c r="H135" i="2" s="1"/>
  <c r="G127" i="2"/>
  <c r="H127" i="2" s="1"/>
  <c r="G119" i="2"/>
  <c r="H119" i="2" s="1"/>
  <c r="G111" i="2"/>
  <c r="H111" i="2" s="1"/>
  <c r="G103" i="2"/>
  <c r="H103" i="2" s="1"/>
  <c r="G95" i="2"/>
  <c r="H95" i="2" s="1"/>
  <c r="G87" i="2"/>
  <c r="H87" i="2" s="1"/>
  <c r="G79" i="2"/>
  <c r="H79" i="2" s="1"/>
  <c r="G71" i="2"/>
  <c r="H71" i="2" s="1"/>
  <c r="G63" i="2"/>
  <c r="H63" i="2" s="1"/>
  <c r="G55" i="2"/>
  <c r="H55" i="2" s="1"/>
  <c r="G47" i="2"/>
  <c r="H47" i="2" s="1"/>
  <c r="G39" i="2"/>
  <c r="H39" i="2" s="1"/>
  <c r="G31" i="2"/>
  <c r="H31" i="2" s="1"/>
  <c r="G22" i="2"/>
  <c r="H22" i="2" s="1"/>
  <c r="G14" i="2"/>
  <c r="H14" i="2" s="1"/>
  <c r="G269" i="2"/>
  <c r="H269" i="2" s="1"/>
  <c r="G261" i="2"/>
  <c r="H261" i="2" s="1"/>
  <c r="G253" i="2"/>
  <c r="H253" i="2" s="1"/>
  <c r="G245" i="2"/>
  <c r="H245" i="2" s="1"/>
  <c r="G237" i="2"/>
  <c r="H237" i="2" s="1"/>
  <c r="G229" i="2"/>
  <c r="H229" i="2" s="1"/>
  <c r="G221" i="2"/>
  <c r="H221" i="2" s="1"/>
  <c r="G213" i="2"/>
  <c r="H213" i="2" s="1"/>
  <c r="G205" i="2"/>
  <c r="H205" i="2" s="1"/>
  <c r="G197" i="2"/>
  <c r="H197" i="2" s="1"/>
  <c r="G189" i="2"/>
  <c r="H189" i="2" s="1"/>
  <c r="G181" i="2"/>
  <c r="H181" i="2" s="1"/>
  <c r="G173" i="2"/>
  <c r="H173" i="2" s="1"/>
  <c r="G165" i="2"/>
  <c r="H165" i="2" s="1"/>
  <c r="G157" i="2"/>
  <c r="H157" i="2" s="1"/>
  <c r="G149" i="2"/>
  <c r="H149" i="2" s="1"/>
  <c r="G141" i="2"/>
  <c r="H141" i="2" s="1"/>
  <c r="G133" i="2"/>
  <c r="H133" i="2" s="1"/>
  <c r="G125" i="2"/>
  <c r="H125" i="2" s="1"/>
  <c r="G117" i="2"/>
  <c r="H117" i="2" s="1"/>
  <c r="G109" i="2"/>
  <c r="H109" i="2" s="1"/>
  <c r="G101" i="2"/>
  <c r="H101" i="2" s="1"/>
  <c r="G93" i="2"/>
  <c r="H93" i="2" s="1"/>
  <c r="G85" i="2"/>
  <c r="H85" i="2" s="1"/>
  <c r="G77" i="2"/>
  <c r="H77" i="2" s="1"/>
  <c r="G69" i="2"/>
  <c r="H69" i="2" s="1"/>
  <c r="G61" i="2"/>
  <c r="H61" i="2" s="1"/>
  <c r="G53" i="2"/>
  <c r="H53" i="2" s="1"/>
  <c r="G45" i="2"/>
  <c r="H45" i="2" s="1"/>
  <c r="G37" i="2"/>
  <c r="H37" i="2" s="1"/>
  <c r="G29" i="2"/>
  <c r="H29" i="2" s="1"/>
  <c r="G20" i="2"/>
  <c r="H20" i="2" s="1"/>
  <c r="G12" i="2"/>
  <c r="H12" i="2" s="1"/>
  <c r="G19" i="2"/>
  <c r="H19" i="2" s="1"/>
  <c r="G266" i="2"/>
  <c r="H266" i="2" s="1"/>
  <c r="G258" i="2"/>
  <c r="H258" i="2" s="1"/>
  <c r="G250" i="2"/>
  <c r="H250" i="2" s="1"/>
  <c r="G242" i="2"/>
  <c r="H242" i="2" s="1"/>
  <c r="G234" i="2"/>
  <c r="H234" i="2" s="1"/>
  <c r="G226" i="2"/>
  <c r="H226" i="2" s="1"/>
  <c r="G218" i="2"/>
  <c r="H218" i="2" s="1"/>
  <c r="G210" i="2"/>
  <c r="H210" i="2" s="1"/>
  <c r="G202" i="2"/>
  <c r="H202" i="2" s="1"/>
  <c r="G194" i="2"/>
  <c r="H194" i="2" s="1"/>
  <c r="G186" i="2"/>
  <c r="H186" i="2" s="1"/>
  <c r="G178" i="2"/>
  <c r="H178" i="2" s="1"/>
  <c r="G170" i="2"/>
  <c r="H170" i="2" s="1"/>
  <c r="G162" i="2"/>
  <c r="H162" i="2" s="1"/>
  <c r="G154" i="2"/>
  <c r="H154" i="2" s="1"/>
  <c r="G146" i="2"/>
  <c r="H146" i="2" s="1"/>
  <c r="G138" i="2"/>
  <c r="H138" i="2" s="1"/>
  <c r="G130" i="2"/>
  <c r="H130" i="2" s="1"/>
  <c r="G122" i="2"/>
  <c r="H122" i="2" s="1"/>
  <c r="G114" i="2"/>
  <c r="H114" i="2" s="1"/>
  <c r="G106" i="2"/>
  <c r="H106" i="2" s="1"/>
  <c r="G98" i="2"/>
  <c r="H98" i="2" s="1"/>
  <c r="G90" i="2"/>
  <c r="H90" i="2" s="1"/>
  <c r="G82" i="2"/>
  <c r="H82" i="2" s="1"/>
  <c r="G74" i="2"/>
  <c r="H74" i="2" s="1"/>
  <c r="G66" i="2"/>
  <c r="H66" i="2" s="1"/>
  <c r="G58" i="2"/>
  <c r="H58" i="2" s="1"/>
  <c r="G50" i="2"/>
  <c r="H50" i="2" s="1"/>
  <c r="G42" i="2"/>
  <c r="H42" i="2" s="1"/>
  <c r="G34" i="2"/>
  <c r="H34" i="2" s="1"/>
  <c r="G26" i="2"/>
  <c r="H26" i="2" s="1"/>
  <c r="G17" i="2"/>
  <c r="H17" i="2" s="1"/>
  <c r="N12" i="2" s="1"/>
  <c r="H9" i="2"/>
  <c r="G264" i="2"/>
  <c r="H264" i="2" s="1"/>
  <c r="G256" i="2"/>
  <c r="H256" i="2" s="1"/>
  <c r="G248" i="2"/>
  <c r="H248" i="2" s="1"/>
  <c r="G240" i="2"/>
  <c r="H240" i="2" s="1"/>
  <c r="G232" i="2"/>
  <c r="H232" i="2" s="1"/>
  <c r="G224" i="2"/>
  <c r="H224" i="2" s="1"/>
  <c r="G216" i="2"/>
  <c r="H216" i="2" s="1"/>
  <c r="G208" i="2"/>
  <c r="H208" i="2" s="1"/>
  <c r="G200" i="2"/>
  <c r="H200" i="2" s="1"/>
  <c r="G192" i="2"/>
  <c r="H192" i="2" s="1"/>
  <c r="G184" i="2"/>
  <c r="H184" i="2" s="1"/>
  <c r="G176" i="2"/>
  <c r="H176" i="2" s="1"/>
  <c r="G168" i="2"/>
  <c r="H168" i="2" s="1"/>
  <c r="G160" i="2"/>
  <c r="H160" i="2" s="1"/>
  <c r="G152" i="2"/>
  <c r="H152" i="2" s="1"/>
  <c r="G144" i="2"/>
  <c r="H144" i="2" s="1"/>
  <c r="G136" i="2"/>
  <c r="H136" i="2" s="1"/>
  <c r="G128" i="2"/>
  <c r="H128" i="2" s="1"/>
  <c r="G120" i="2"/>
  <c r="H120" i="2" s="1"/>
  <c r="G112" i="2"/>
  <c r="H112" i="2" s="1"/>
  <c r="G104" i="2"/>
  <c r="H104" i="2" s="1"/>
  <c r="G96" i="2"/>
  <c r="H96" i="2" s="1"/>
  <c r="G88" i="2"/>
  <c r="H88" i="2" s="1"/>
  <c r="G80" i="2"/>
  <c r="H80" i="2" s="1"/>
  <c r="G72" i="2"/>
  <c r="H72" i="2" s="1"/>
  <c r="G64" i="2"/>
  <c r="H64" i="2" s="1"/>
  <c r="G56" i="2"/>
  <c r="H56" i="2" s="1"/>
  <c r="G48" i="2"/>
  <c r="H48" i="2" s="1"/>
  <c r="G40" i="2"/>
  <c r="H40" i="2" s="1"/>
  <c r="G32" i="2"/>
  <c r="H32" i="2" s="1"/>
  <c r="G15" i="2"/>
  <c r="H15" i="2" s="1"/>
  <c r="N10" i="2" s="1"/>
  <c r="G24" i="2"/>
  <c r="H24" i="2" s="1"/>
  <c r="G16" i="2"/>
  <c r="H16" i="2" s="1"/>
  <c r="L42" i="13" l="1"/>
  <c r="N42" i="13"/>
  <c r="K43" i="13"/>
  <c r="M43" i="13"/>
  <c r="I44" i="13"/>
  <c r="H45" i="13" s="1"/>
  <c r="J52" i="6"/>
  <c r="M52" i="6" s="1"/>
  <c r="I53" i="6"/>
  <c r="H53" i="6"/>
  <c r="G54" i="6" s="1"/>
  <c r="H59" i="8"/>
  <c r="J59" i="8"/>
  <c r="F61" i="8"/>
  <c r="I60" i="8"/>
  <c r="G60" i="8"/>
  <c r="N7" i="2"/>
  <c r="N9" i="2"/>
  <c r="N8" i="2"/>
  <c r="N5" i="2"/>
  <c r="N11" i="2"/>
  <c r="N4" i="2"/>
  <c r="N6" i="2"/>
  <c r="N3" i="2"/>
  <c r="N13" i="2"/>
  <c r="K52" i="6"/>
  <c r="J265" i="2"/>
  <c r="J73" i="2"/>
  <c r="J157" i="2"/>
  <c r="J241" i="2"/>
  <c r="J49" i="2"/>
  <c r="J133" i="2"/>
  <c r="J47" i="2"/>
  <c r="J71" i="2"/>
  <c r="J95" i="2"/>
  <c r="J119" i="2"/>
  <c r="J143" i="2"/>
  <c r="J167" i="2"/>
  <c r="J191" i="2"/>
  <c r="J215" i="2"/>
  <c r="J239" i="2"/>
  <c r="J263" i="2"/>
  <c r="J35" i="2"/>
  <c r="J59" i="2"/>
  <c r="J83" i="2"/>
  <c r="J107" i="2"/>
  <c r="J131" i="2"/>
  <c r="J155" i="2"/>
  <c r="J179" i="2"/>
  <c r="J203" i="2"/>
  <c r="J227" i="2"/>
  <c r="J251" i="2"/>
  <c r="J44" i="2"/>
  <c r="J68" i="2"/>
  <c r="J92" i="2"/>
  <c r="J116" i="2"/>
  <c r="J140" i="2"/>
  <c r="J164" i="2"/>
  <c r="J188" i="2"/>
  <c r="J212" i="2"/>
  <c r="J236" i="2"/>
  <c r="J260" i="2"/>
  <c r="J32" i="2"/>
  <c r="J56" i="2"/>
  <c r="J80" i="2"/>
  <c r="J104" i="2"/>
  <c r="J128" i="2"/>
  <c r="J152" i="2"/>
  <c r="J176" i="2"/>
  <c r="J200" i="2"/>
  <c r="J224" i="2"/>
  <c r="J248" i="2"/>
  <c r="J217" i="2"/>
  <c r="J109" i="2"/>
  <c r="J193" i="2"/>
  <c r="J85" i="2"/>
  <c r="J169" i="2"/>
  <c r="J253" i="2"/>
  <c r="J61" i="2"/>
  <c r="J229" i="2"/>
  <c r="J37" i="2"/>
  <c r="J46" i="2"/>
  <c r="J70" i="2"/>
  <c r="J94" i="2"/>
  <c r="J118" i="2"/>
  <c r="J142" i="2"/>
  <c r="J166" i="2"/>
  <c r="J190" i="2"/>
  <c r="J214" i="2"/>
  <c r="J238" i="2"/>
  <c r="J262" i="2"/>
  <c r="J34" i="2"/>
  <c r="J58" i="2"/>
  <c r="J82" i="2"/>
  <c r="J106" i="2"/>
  <c r="J130" i="2"/>
  <c r="J154" i="2"/>
  <c r="J178" i="2"/>
  <c r="J202" i="2"/>
  <c r="J226" i="2"/>
  <c r="J250" i="2"/>
  <c r="J36" i="2"/>
  <c r="J60" i="2"/>
  <c r="J84" i="2"/>
  <c r="J108" i="2"/>
  <c r="J132" i="2"/>
  <c r="J156" i="2"/>
  <c r="J180" i="2"/>
  <c r="J204" i="2"/>
  <c r="J228" i="2"/>
  <c r="J252" i="2"/>
  <c r="J48" i="2"/>
  <c r="J72" i="2"/>
  <c r="J96" i="2"/>
  <c r="J120" i="2"/>
  <c r="J144" i="2"/>
  <c r="J168" i="2"/>
  <c r="J192" i="2"/>
  <c r="J216" i="2"/>
  <c r="J240" i="2"/>
  <c r="J264" i="2"/>
  <c r="J145" i="2"/>
  <c r="J45" i="2"/>
  <c r="J69" i="2"/>
  <c r="J93" i="2"/>
  <c r="J117" i="2"/>
  <c r="J141" i="2"/>
  <c r="J165" i="2"/>
  <c r="J189" i="2"/>
  <c r="J213" i="2"/>
  <c r="J237" i="2"/>
  <c r="J261" i="2"/>
  <c r="J33" i="2"/>
  <c r="J57" i="2"/>
  <c r="J81" i="2"/>
  <c r="J105" i="2"/>
  <c r="J129" i="2"/>
  <c r="J153" i="2"/>
  <c r="J177" i="2"/>
  <c r="J201" i="2"/>
  <c r="J225" i="2"/>
  <c r="J249" i="2"/>
  <c r="J121" i="2"/>
  <c r="J205" i="2"/>
  <c r="I45" i="13" l="1"/>
  <c r="H46" i="13" s="1"/>
  <c r="J44" i="13"/>
  <c r="L43" i="13"/>
  <c r="N43" i="13"/>
  <c r="I54" i="6"/>
  <c r="L54" i="6" s="1"/>
  <c r="H54" i="6"/>
  <c r="G55" i="6" s="1"/>
  <c r="H60" i="8"/>
  <c r="J60" i="8"/>
  <c r="F62" i="8"/>
  <c r="I61" i="8"/>
  <c r="G61" i="8"/>
  <c r="L53" i="6"/>
  <c r="J53" i="6"/>
  <c r="M53" i="6" s="1"/>
  <c r="J97" i="2"/>
  <c r="K97" i="2" s="1"/>
  <c r="J181" i="2"/>
  <c r="K181" i="2" s="1"/>
  <c r="M9" i="3"/>
  <c r="K93" i="2"/>
  <c r="K144" i="2"/>
  <c r="K227" i="2"/>
  <c r="K265" i="2"/>
  <c r="K204" i="2"/>
  <c r="K130" i="2"/>
  <c r="K190" i="2"/>
  <c r="K224" i="2"/>
  <c r="K32" i="2"/>
  <c r="K116" i="2"/>
  <c r="K203" i="2"/>
  <c r="K263" i="2"/>
  <c r="K71" i="2"/>
  <c r="K121" i="2"/>
  <c r="K177" i="2"/>
  <c r="K237" i="2"/>
  <c r="K45" i="2"/>
  <c r="K96" i="2"/>
  <c r="K180" i="2"/>
  <c r="K106" i="2"/>
  <c r="K166" i="2"/>
  <c r="K37" i="2"/>
  <c r="K200" i="2"/>
  <c r="K92" i="2"/>
  <c r="K179" i="2"/>
  <c r="K239" i="2"/>
  <c r="K47" i="2"/>
  <c r="K33" i="2"/>
  <c r="K193" i="2"/>
  <c r="K95" i="2"/>
  <c r="K261" i="2"/>
  <c r="K72" i="2"/>
  <c r="K156" i="2"/>
  <c r="K82" i="2"/>
  <c r="K142" i="2"/>
  <c r="K229" i="2"/>
  <c r="K109" i="2"/>
  <c r="K176" i="2"/>
  <c r="K260" i="2"/>
  <c r="K68" i="2"/>
  <c r="K155" i="2"/>
  <c r="K215" i="2"/>
  <c r="K214" i="2"/>
  <c r="K140" i="2"/>
  <c r="K213" i="2"/>
  <c r="K48" i="2"/>
  <c r="K58" i="2"/>
  <c r="K118" i="2"/>
  <c r="K152" i="2"/>
  <c r="K236" i="2"/>
  <c r="K44" i="2"/>
  <c r="K131" i="2"/>
  <c r="K191" i="2"/>
  <c r="K36" i="2"/>
  <c r="K56" i="2"/>
  <c r="K201" i="2"/>
  <c r="K264" i="2"/>
  <c r="K189" i="2"/>
  <c r="K132" i="2"/>
  <c r="K94" i="2"/>
  <c r="K61" i="2"/>
  <c r="K217" i="2"/>
  <c r="K128" i="2"/>
  <c r="K212" i="2"/>
  <c r="K107" i="2"/>
  <c r="K167" i="2"/>
  <c r="K154" i="2"/>
  <c r="K35" i="2"/>
  <c r="K129" i="2"/>
  <c r="K250" i="2"/>
  <c r="K34" i="2"/>
  <c r="K141" i="2"/>
  <c r="K84" i="2"/>
  <c r="K70" i="2"/>
  <c r="K253" i="2"/>
  <c r="K85" i="2"/>
  <c r="K104" i="2"/>
  <c r="K188" i="2"/>
  <c r="K83" i="2"/>
  <c r="K143" i="2"/>
  <c r="K133" i="2"/>
  <c r="K157" i="2"/>
  <c r="K225" i="2"/>
  <c r="K228" i="2"/>
  <c r="K248" i="2"/>
  <c r="K241" i="2"/>
  <c r="K205" i="2"/>
  <c r="K69" i="2"/>
  <c r="K120" i="2"/>
  <c r="K153" i="2"/>
  <c r="K145" i="2"/>
  <c r="K240" i="2"/>
  <c r="K105" i="2"/>
  <c r="K165" i="2"/>
  <c r="K216" i="2"/>
  <c r="K108" i="2"/>
  <c r="K226" i="2"/>
  <c r="K81" i="2"/>
  <c r="K192" i="2"/>
  <c r="K202" i="2"/>
  <c r="K262" i="2"/>
  <c r="K249" i="2"/>
  <c r="K57" i="2"/>
  <c r="K117" i="2"/>
  <c r="K168" i="2"/>
  <c r="K252" i="2"/>
  <c r="K60" i="2"/>
  <c r="K178" i="2"/>
  <c r="K238" i="2"/>
  <c r="K46" i="2"/>
  <c r="K169" i="2"/>
  <c r="K80" i="2"/>
  <c r="K164" i="2"/>
  <c r="K251" i="2"/>
  <c r="K59" i="2"/>
  <c r="K119" i="2"/>
  <c r="K49" i="2"/>
  <c r="K73" i="2"/>
  <c r="I46" i="13" l="1"/>
  <c r="H47" i="13" s="1"/>
  <c r="J45" i="13"/>
  <c r="M44" i="13"/>
  <c r="K44" i="13"/>
  <c r="J54" i="6"/>
  <c r="M54" i="6" s="1"/>
  <c r="I55" i="6"/>
  <c r="H55" i="6"/>
  <c r="G56" i="6" s="1"/>
  <c r="F63" i="8"/>
  <c r="I62" i="8"/>
  <c r="G62" i="8"/>
  <c r="J61" i="8"/>
  <c r="H61" i="8"/>
  <c r="K54" i="6"/>
  <c r="K53" i="6"/>
  <c r="J46" i="13" l="1"/>
  <c r="M45" i="13"/>
  <c r="K45" i="13"/>
  <c r="L44" i="13"/>
  <c r="N44" i="13"/>
  <c r="I56" i="6"/>
  <c r="L56" i="6" s="1"/>
  <c r="H56" i="6"/>
  <c r="G57" i="6" s="1"/>
  <c r="H62" i="8"/>
  <c r="J62" i="8"/>
  <c r="F64" i="8"/>
  <c r="I63" i="8"/>
  <c r="G63" i="8"/>
  <c r="L55" i="6"/>
  <c r="J55" i="6"/>
  <c r="M55" i="6" s="1"/>
  <c r="M46" i="13" l="1"/>
  <c r="K46" i="13"/>
  <c r="N45" i="13"/>
  <c r="L45" i="13"/>
  <c r="I47" i="13"/>
  <c r="H48" i="13" s="1"/>
  <c r="I57" i="6"/>
  <c r="L57" i="6" s="1"/>
  <c r="H57" i="6"/>
  <c r="G58" i="6" s="1"/>
  <c r="J63" i="8"/>
  <c r="H63" i="8"/>
  <c r="F65" i="8"/>
  <c r="G64" i="8"/>
  <c r="I64" i="8"/>
  <c r="J56" i="6"/>
  <c r="M56" i="6" s="1"/>
  <c r="K55" i="6"/>
  <c r="I48" i="13" l="1"/>
  <c r="H49" i="13" s="1"/>
  <c r="J47" i="13"/>
  <c r="L46" i="13"/>
  <c r="N46" i="13"/>
  <c r="I58" i="6"/>
  <c r="J58" i="6" s="1"/>
  <c r="M58" i="6" s="1"/>
  <c r="J57" i="6"/>
  <c r="M57" i="6" s="1"/>
  <c r="H58" i="6"/>
  <c r="G59" i="6" s="1"/>
  <c r="J64" i="8"/>
  <c r="H64" i="8"/>
  <c r="F66" i="8"/>
  <c r="I65" i="8"/>
  <c r="G65" i="8"/>
  <c r="K56" i="6"/>
  <c r="I49" i="13" l="1"/>
  <c r="H50" i="13" s="1"/>
  <c r="J48" i="13"/>
  <c r="K47" i="13"/>
  <c r="M47" i="13"/>
  <c r="K57" i="6"/>
  <c r="I59" i="6"/>
  <c r="L59" i="6" s="1"/>
  <c r="H59" i="6"/>
  <c r="G60" i="6" s="1"/>
  <c r="J65" i="8"/>
  <c r="H65" i="8"/>
  <c r="F67" i="8"/>
  <c r="I66" i="8"/>
  <c r="G66" i="8"/>
  <c r="L58" i="6"/>
  <c r="K58" i="6"/>
  <c r="J59" i="6" l="1"/>
  <c r="M59" i="6" s="1"/>
  <c r="J49" i="13"/>
  <c r="L47" i="13"/>
  <c r="N47" i="13"/>
  <c r="K48" i="13"/>
  <c r="M48" i="13"/>
  <c r="I60" i="6"/>
  <c r="J60" i="6" s="1"/>
  <c r="M60" i="6" s="1"/>
  <c r="H60" i="6"/>
  <c r="G61" i="6" s="1"/>
  <c r="J66" i="8"/>
  <c r="H66" i="8"/>
  <c r="F68" i="8"/>
  <c r="I67" i="8"/>
  <c r="G67" i="8"/>
  <c r="K59" i="6"/>
  <c r="L60" i="6" l="1"/>
  <c r="M49" i="13"/>
  <c r="K49" i="13"/>
  <c r="L48" i="13"/>
  <c r="N48" i="13"/>
  <c r="I50" i="13"/>
  <c r="H51" i="13" s="1"/>
  <c r="I61" i="6"/>
  <c r="H61" i="6"/>
  <c r="G62" i="6" s="1"/>
  <c r="J67" i="8"/>
  <c r="H67" i="8"/>
  <c r="F69" i="8"/>
  <c r="I68" i="8"/>
  <c r="G68" i="8"/>
  <c r="K60" i="6"/>
  <c r="I51" i="13" l="1"/>
  <c r="H52" i="13" s="1"/>
  <c r="J50" i="13"/>
  <c r="N49" i="13"/>
  <c r="L49" i="13"/>
  <c r="I62" i="6"/>
  <c r="L62" i="6" s="1"/>
  <c r="H62" i="6"/>
  <c r="I63" i="6" s="1"/>
  <c r="J68" i="8"/>
  <c r="H68" i="8"/>
  <c r="F70" i="8"/>
  <c r="I69" i="8"/>
  <c r="G69" i="8"/>
  <c r="L61" i="6"/>
  <c r="J61" i="6"/>
  <c r="M61" i="6" s="1"/>
  <c r="I52" i="13" l="1"/>
  <c r="H53" i="13" s="1"/>
  <c r="J51" i="13"/>
  <c r="K50" i="13"/>
  <c r="M50" i="13"/>
  <c r="J62" i="6"/>
  <c r="M62" i="6" s="1"/>
  <c r="G63" i="6"/>
  <c r="H63" i="6" s="1"/>
  <c r="H69" i="8"/>
  <c r="J69" i="8"/>
  <c r="F71" i="8"/>
  <c r="I70" i="8"/>
  <c r="G70" i="8"/>
  <c r="K61" i="6"/>
  <c r="K62" i="6" l="1"/>
  <c r="I53" i="13"/>
  <c r="H54" i="13" s="1"/>
  <c r="J52" i="13"/>
  <c r="L50" i="13"/>
  <c r="N50" i="13"/>
  <c r="M51" i="13"/>
  <c r="K51" i="13"/>
  <c r="I64" i="6"/>
  <c r="G64" i="6"/>
  <c r="H64" i="6" s="1"/>
  <c r="H70" i="8"/>
  <c r="J70" i="8"/>
  <c r="F72" i="8"/>
  <c r="I71" i="8"/>
  <c r="G71" i="8"/>
  <c r="L63" i="6"/>
  <c r="J63" i="6"/>
  <c r="M63" i="6" s="1"/>
  <c r="J53" i="13" l="1"/>
  <c r="L51" i="13"/>
  <c r="N51" i="13"/>
  <c r="M52" i="13"/>
  <c r="K52" i="13"/>
  <c r="G65" i="6"/>
  <c r="I65" i="6"/>
  <c r="H65" i="6"/>
  <c r="I66" i="6" s="1"/>
  <c r="J71" i="8"/>
  <c r="H71" i="8"/>
  <c r="F73" i="8"/>
  <c r="G72" i="8"/>
  <c r="I72" i="8"/>
  <c r="L64" i="6"/>
  <c r="J64" i="6"/>
  <c r="M64" i="6" s="1"/>
  <c r="K63" i="6"/>
  <c r="L52" i="13" l="1"/>
  <c r="N52" i="13"/>
  <c r="M53" i="13"/>
  <c r="K53" i="13"/>
  <c r="I54" i="13"/>
  <c r="H55" i="13" s="1"/>
  <c r="G66" i="6"/>
  <c r="H66" i="6" s="1"/>
  <c r="I67" i="6" s="1"/>
  <c r="J72" i="8"/>
  <c r="H72" i="8"/>
  <c r="F74" i="8"/>
  <c r="I73" i="8"/>
  <c r="G73" i="8"/>
  <c r="L66" i="6"/>
  <c r="L65" i="6"/>
  <c r="J65" i="6"/>
  <c r="M65" i="6" s="1"/>
  <c r="K64" i="6"/>
  <c r="J54" i="13" l="1"/>
  <c r="N53" i="13"/>
  <c r="L53" i="13"/>
  <c r="G67" i="6"/>
  <c r="H67" i="6" s="1"/>
  <c r="G68" i="6" s="1"/>
  <c r="J73" i="8"/>
  <c r="H73" i="8"/>
  <c r="F75" i="8"/>
  <c r="G74" i="8"/>
  <c r="I74" i="8"/>
  <c r="J66" i="6"/>
  <c r="M66" i="6" s="1"/>
  <c r="L67" i="6"/>
  <c r="K65" i="6"/>
  <c r="K54" i="13" l="1"/>
  <c r="M54" i="13"/>
  <c r="I55" i="13"/>
  <c r="H56" i="13" s="1"/>
  <c r="I68" i="6"/>
  <c r="H68" i="6"/>
  <c r="I69" i="6" s="1"/>
  <c r="H74" i="8"/>
  <c r="J74" i="8"/>
  <c r="F76" i="8"/>
  <c r="I75" i="8"/>
  <c r="G75" i="8"/>
  <c r="K66" i="6"/>
  <c r="J67" i="6"/>
  <c r="M67" i="6" s="1"/>
  <c r="I56" i="13" l="1"/>
  <c r="H57" i="13" s="1"/>
  <c r="J55" i="13"/>
  <c r="L54" i="13"/>
  <c r="N54" i="13"/>
  <c r="G69" i="6"/>
  <c r="H69" i="6" s="1"/>
  <c r="G70" i="6" s="1"/>
  <c r="J75" i="8"/>
  <c r="H75" i="8"/>
  <c r="F77" i="8"/>
  <c r="I76" i="8"/>
  <c r="G76" i="8"/>
  <c r="K67" i="6"/>
  <c r="L68" i="6"/>
  <c r="J68" i="6"/>
  <c r="M68" i="6" s="1"/>
  <c r="J56" i="13" l="1"/>
  <c r="M55" i="13"/>
  <c r="K55" i="13"/>
  <c r="I70" i="6"/>
  <c r="J70" i="6" s="1"/>
  <c r="M70" i="6" s="1"/>
  <c r="H70" i="6"/>
  <c r="G71" i="6" s="1"/>
  <c r="F78" i="8"/>
  <c r="I77" i="8"/>
  <c r="G77" i="8"/>
  <c r="J76" i="8"/>
  <c r="H76" i="8"/>
  <c r="L69" i="6"/>
  <c r="J69" i="6"/>
  <c r="M69" i="6" s="1"/>
  <c r="K68" i="6"/>
  <c r="L55" i="13" l="1"/>
  <c r="N55" i="13"/>
  <c r="M56" i="13"/>
  <c r="K56" i="13"/>
  <c r="I57" i="13"/>
  <c r="H58" i="13" s="1"/>
  <c r="I71" i="6"/>
  <c r="H71" i="6"/>
  <c r="G72" i="6" s="1"/>
  <c r="J77" i="8"/>
  <c r="H77" i="8"/>
  <c r="F79" i="8"/>
  <c r="I78" i="8"/>
  <c r="G78" i="8"/>
  <c r="L70" i="6"/>
  <c r="K69" i="6"/>
  <c r="K70" i="6"/>
  <c r="I58" i="13" l="1"/>
  <c r="H59" i="13" s="1"/>
  <c r="N56" i="13"/>
  <c r="L56" i="13"/>
  <c r="I72" i="6"/>
  <c r="H72" i="6"/>
  <c r="G73" i="6" s="1"/>
  <c r="H78" i="8"/>
  <c r="J78" i="8"/>
  <c r="F80" i="8"/>
  <c r="I79" i="8"/>
  <c r="G79" i="8"/>
  <c r="L71" i="6"/>
  <c r="J71" i="6"/>
  <c r="M71" i="6" s="1"/>
  <c r="J58" i="13" l="1"/>
  <c r="J57" i="13"/>
  <c r="I73" i="6"/>
  <c r="L73" i="6" s="1"/>
  <c r="H73" i="6"/>
  <c r="G74" i="6" s="1"/>
  <c r="J79" i="8"/>
  <c r="H79" i="8"/>
  <c r="F81" i="8"/>
  <c r="I80" i="8"/>
  <c r="G80" i="8"/>
  <c r="L72" i="6"/>
  <c r="J72" i="6"/>
  <c r="M72" i="6" s="1"/>
  <c r="K71" i="6"/>
  <c r="M57" i="13" l="1"/>
  <c r="K57" i="13"/>
  <c r="K58" i="13"/>
  <c r="M58" i="13"/>
  <c r="I59" i="13"/>
  <c r="H60" i="13" s="1"/>
  <c r="I74" i="6"/>
  <c r="J74" i="6" s="1"/>
  <c r="M74" i="6" s="1"/>
  <c r="H74" i="6"/>
  <c r="G75" i="6" s="1"/>
  <c r="J80" i="8"/>
  <c r="H80" i="8"/>
  <c r="F82" i="8"/>
  <c r="I81" i="8"/>
  <c r="G81" i="8"/>
  <c r="J73" i="6"/>
  <c r="K72" i="6"/>
  <c r="L57" i="13" l="1"/>
  <c r="N57" i="13"/>
  <c r="I60" i="13"/>
  <c r="H61" i="13" s="1"/>
  <c r="L58" i="13"/>
  <c r="N58" i="13"/>
  <c r="L74" i="6"/>
  <c r="I75" i="6"/>
  <c r="L75" i="6" s="1"/>
  <c r="H75" i="6"/>
  <c r="G76" i="6" s="1"/>
  <c r="J81" i="8"/>
  <c r="H81" i="8"/>
  <c r="F83" i="8"/>
  <c r="I82" i="8"/>
  <c r="G82" i="8"/>
  <c r="K73" i="6"/>
  <c r="M73" i="6"/>
  <c r="K74" i="6"/>
  <c r="I61" i="13" l="1"/>
  <c r="H62" i="13" s="1"/>
  <c r="J59" i="13"/>
  <c r="J75" i="6"/>
  <c r="M75" i="6" s="1"/>
  <c r="I76" i="6"/>
  <c r="H76" i="6"/>
  <c r="G77" i="6" s="1"/>
  <c r="H82" i="8"/>
  <c r="J82" i="8"/>
  <c r="F84" i="8"/>
  <c r="I83" i="8"/>
  <c r="G83" i="8"/>
  <c r="K75" i="6"/>
  <c r="I62" i="13" l="1"/>
  <c r="H63" i="13" s="1"/>
  <c r="J61" i="13"/>
  <c r="M59" i="13"/>
  <c r="K59" i="13"/>
  <c r="J60" i="13"/>
  <c r="I77" i="6"/>
  <c r="H77" i="6"/>
  <c r="G78" i="6" s="1"/>
  <c r="H83" i="8"/>
  <c r="J83" i="8"/>
  <c r="F85" i="8"/>
  <c r="G84" i="8"/>
  <c r="I84" i="8"/>
  <c r="L76" i="6"/>
  <c r="J76" i="6"/>
  <c r="M76" i="6" s="1"/>
  <c r="J62" i="13" l="1"/>
  <c r="K60" i="13"/>
  <c r="M60" i="13"/>
  <c r="N59" i="13"/>
  <c r="L59" i="13"/>
  <c r="M61" i="13"/>
  <c r="K61" i="13"/>
  <c r="I78" i="6"/>
  <c r="H78" i="6"/>
  <c r="G79" i="6" s="1"/>
  <c r="H84" i="8"/>
  <c r="J84" i="8"/>
  <c r="F86" i="8"/>
  <c r="I85" i="8"/>
  <c r="G85" i="8"/>
  <c r="L77" i="6"/>
  <c r="J77" i="6"/>
  <c r="M77" i="6" s="1"/>
  <c r="K76" i="6"/>
  <c r="N61" i="13" l="1"/>
  <c r="L61" i="13"/>
  <c r="M62" i="13"/>
  <c r="K62" i="13"/>
  <c r="L60" i="13"/>
  <c r="N60" i="13"/>
  <c r="I63" i="13"/>
  <c r="H64" i="13" s="1"/>
  <c r="I79" i="6"/>
  <c r="J79" i="6" s="1"/>
  <c r="M79" i="6" s="1"/>
  <c r="H79" i="6"/>
  <c r="G80" i="6" s="1"/>
  <c r="J85" i="8"/>
  <c r="H85" i="8"/>
  <c r="F87" i="8"/>
  <c r="I86" i="8"/>
  <c r="G86" i="8"/>
  <c r="L78" i="6"/>
  <c r="J78" i="6"/>
  <c r="M78" i="6" s="1"/>
  <c r="K77" i="6"/>
  <c r="J63" i="13" l="1"/>
  <c r="L62" i="13"/>
  <c r="N62" i="13"/>
  <c r="I80" i="6"/>
  <c r="J80" i="6" s="1"/>
  <c r="M80" i="6" s="1"/>
  <c r="H80" i="6"/>
  <c r="I81" i="6" s="1"/>
  <c r="F88" i="8"/>
  <c r="I87" i="8"/>
  <c r="G87" i="8"/>
  <c r="H86" i="8"/>
  <c r="J86" i="8"/>
  <c r="L79" i="6"/>
  <c r="K79" i="6"/>
  <c r="K78" i="6"/>
  <c r="K63" i="13" l="1"/>
  <c r="M63" i="13"/>
  <c r="I64" i="13"/>
  <c r="H65" i="13" s="1"/>
  <c r="L80" i="6"/>
  <c r="G81" i="6"/>
  <c r="H81" i="6" s="1"/>
  <c r="I82" i="6" s="1"/>
  <c r="J87" i="8"/>
  <c r="H87" i="8"/>
  <c r="F89" i="8"/>
  <c r="G88" i="8"/>
  <c r="I88" i="8"/>
  <c r="K80" i="6"/>
  <c r="I65" i="13" l="1"/>
  <c r="H66" i="13" s="1"/>
  <c r="L63" i="13"/>
  <c r="N63" i="13"/>
  <c r="F90" i="8"/>
  <c r="I89" i="8"/>
  <c r="G89" i="8"/>
  <c r="J88" i="8"/>
  <c r="H88" i="8"/>
  <c r="G82" i="6"/>
  <c r="L81" i="6"/>
  <c r="J81" i="6"/>
  <c r="M81" i="6" s="1"/>
  <c r="J65" i="13" l="1"/>
  <c r="J64" i="13"/>
  <c r="H82" i="6"/>
  <c r="I83" i="6" s="1"/>
  <c r="J89" i="8"/>
  <c r="H89" i="8"/>
  <c r="F91" i="8"/>
  <c r="I90" i="8"/>
  <c r="G90" i="8"/>
  <c r="K81" i="6"/>
  <c r="M65" i="13" l="1"/>
  <c r="K65" i="13"/>
  <c r="M64" i="13"/>
  <c r="K64" i="13"/>
  <c r="I66" i="13"/>
  <c r="H67" i="13" s="1"/>
  <c r="G83" i="6"/>
  <c r="H83" i="6" s="1"/>
  <c r="I84" i="6" s="1"/>
  <c r="J90" i="8"/>
  <c r="H90" i="8"/>
  <c r="F92" i="8"/>
  <c r="I91" i="8"/>
  <c r="G91" i="8"/>
  <c r="J66" i="13" l="1"/>
  <c r="L65" i="13"/>
  <c r="N65" i="13"/>
  <c r="L64" i="13"/>
  <c r="N64" i="13"/>
  <c r="G84" i="6"/>
  <c r="H84" i="6" s="1"/>
  <c r="H91" i="8"/>
  <c r="J91" i="8"/>
  <c r="F93" i="8"/>
  <c r="I92" i="8"/>
  <c r="G92" i="8"/>
  <c r="L83" i="6"/>
  <c r="J83" i="6"/>
  <c r="M83" i="6" s="1"/>
  <c r="L82" i="6"/>
  <c r="J82" i="6"/>
  <c r="M82" i="6" s="1"/>
  <c r="K66" i="13" l="1"/>
  <c r="M66" i="13"/>
  <c r="I67" i="13"/>
  <c r="H68" i="13" s="1"/>
  <c r="I85" i="6"/>
  <c r="G85" i="6"/>
  <c r="H85" i="6" s="1"/>
  <c r="G86" i="6" s="1"/>
  <c r="H92" i="8"/>
  <c r="J92" i="8"/>
  <c r="F94" i="8"/>
  <c r="I93" i="8"/>
  <c r="G93" i="8"/>
  <c r="K82" i="6"/>
  <c r="K83" i="6"/>
  <c r="J67" i="13" l="1"/>
  <c r="L66" i="13"/>
  <c r="N66" i="13"/>
  <c r="I86" i="6"/>
  <c r="H86" i="6"/>
  <c r="G87" i="6" s="1"/>
  <c r="H93" i="8"/>
  <c r="J93" i="8"/>
  <c r="F95" i="8"/>
  <c r="I94" i="8"/>
  <c r="G94" i="8"/>
  <c r="L85" i="6"/>
  <c r="J85" i="6"/>
  <c r="M85" i="6" s="1"/>
  <c r="L84" i="6"/>
  <c r="J84" i="6"/>
  <c r="M84" i="6" s="1"/>
  <c r="K67" i="13" l="1"/>
  <c r="M67" i="13"/>
  <c r="I68" i="13"/>
  <c r="H69" i="13" s="1"/>
  <c r="I87" i="6"/>
  <c r="H87" i="6"/>
  <c r="I88" i="6" s="1"/>
  <c r="H94" i="8"/>
  <c r="J94" i="8"/>
  <c r="F96" i="8"/>
  <c r="I95" i="8"/>
  <c r="G95" i="8"/>
  <c r="K84" i="6"/>
  <c r="K85" i="6"/>
  <c r="I69" i="13" l="1"/>
  <c r="H70" i="13" s="1"/>
  <c r="L67" i="13"/>
  <c r="N67" i="13"/>
  <c r="G88" i="6"/>
  <c r="H88" i="6" s="1"/>
  <c r="G89" i="6" s="1"/>
  <c r="J95" i="8"/>
  <c r="H95" i="8"/>
  <c r="F97" i="8"/>
  <c r="I96" i="8"/>
  <c r="G96" i="8"/>
  <c r="L86" i="6"/>
  <c r="J86" i="6"/>
  <c r="M86" i="6" s="1"/>
  <c r="J68" i="13" l="1"/>
  <c r="J69" i="13"/>
  <c r="M68" i="13"/>
  <c r="K68" i="13"/>
  <c r="I89" i="6"/>
  <c r="H89" i="6"/>
  <c r="I90" i="6" s="1"/>
  <c r="J96" i="8"/>
  <c r="H96" i="8"/>
  <c r="F98" i="8"/>
  <c r="I97" i="8"/>
  <c r="G97" i="8"/>
  <c r="K86" i="6"/>
  <c r="L87" i="6"/>
  <c r="J87" i="6"/>
  <c r="M87" i="6" s="1"/>
  <c r="L68" i="13" l="1"/>
  <c r="N68" i="13"/>
  <c r="K69" i="13"/>
  <c r="M69" i="13"/>
  <c r="I70" i="13"/>
  <c r="H71" i="13" s="1"/>
  <c r="G90" i="6"/>
  <c r="H90" i="6" s="1"/>
  <c r="I91" i="6" s="1"/>
  <c r="J97" i="8"/>
  <c r="H97" i="8"/>
  <c r="F99" i="8"/>
  <c r="I98" i="8"/>
  <c r="G98" i="8"/>
  <c r="L88" i="6"/>
  <c r="J88" i="6"/>
  <c r="M88" i="6" s="1"/>
  <c r="K87" i="6"/>
  <c r="J70" i="13" l="1"/>
  <c r="N69" i="13"/>
  <c r="L69" i="13"/>
  <c r="G91" i="6"/>
  <c r="H91" i="6" s="1"/>
  <c r="H98" i="8"/>
  <c r="J98" i="8"/>
  <c r="F100" i="8"/>
  <c r="I99" i="8"/>
  <c r="G99" i="8"/>
  <c r="K88" i="6"/>
  <c r="L89" i="6"/>
  <c r="J89" i="6"/>
  <c r="M89" i="6" s="1"/>
  <c r="M70" i="13" l="1"/>
  <c r="K70" i="13"/>
  <c r="I71" i="13"/>
  <c r="H72" i="13" s="1"/>
  <c r="I92" i="6"/>
  <c r="G92" i="6"/>
  <c r="H92" i="6" s="1"/>
  <c r="G93" i="6" s="1"/>
  <c r="H99" i="8"/>
  <c r="J99" i="8"/>
  <c r="F101" i="8"/>
  <c r="I100" i="8"/>
  <c r="G100" i="8"/>
  <c r="K89" i="6"/>
  <c r="L90" i="6"/>
  <c r="J90" i="6"/>
  <c r="M90" i="6" s="1"/>
  <c r="L70" i="13" l="1"/>
  <c r="N70" i="13"/>
  <c r="J71" i="13"/>
  <c r="I93" i="6"/>
  <c r="H93" i="6"/>
  <c r="G94" i="6" s="1"/>
  <c r="J100" i="8"/>
  <c r="H100" i="8"/>
  <c r="F102" i="8"/>
  <c r="I101" i="8"/>
  <c r="G101" i="8"/>
  <c r="K90" i="6"/>
  <c r="L91" i="6"/>
  <c r="J91" i="6"/>
  <c r="M91" i="6" s="1"/>
  <c r="M71" i="13" l="1"/>
  <c r="K71" i="13"/>
  <c r="I72" i="13"/>
  <c r="H73" i="13" s="1"/>
  <c r="I94" i="6"/>
  <c r="H94" i="6"/>
  <c r="I95" i="6" s="1"/>
  <c r="H101" i="8"/>
  <c r="J101" i="8"/>
  <c r="F103" i="8"/>
  <c r="I102" i="8"/>
  <c r="G102" i="8"/>
  <c r="K91" i="6"/>
  <c r="L92" i="6"/>
  <c r="J92" i="6"/>
  <c r="M92" i="6" s="1"/>
  <c r="N71" i="13" l="1"/>
  <c r="L71" i="13"/>
  <c r="I73" i="13"/>
  <c r="H74" i="13" s="1"/>
  <c r="J72" i="13"/>
  <c r="G95" i="6"/>
  <c r="H95" i="6" s="1"/>
  <c r="G96" i="6" s="1"/>
  <c r="H102" i="8"/>
  <c r="J102" i="8"/>
  <c r="F104" i="8"/>
  <c r="I103" i="8"/>
  <c r="G103" i="8"/>
  <c r="L93" i="6"/>
  <c r="J93" i="6"/>
  <c r="M93" i="6" s="1"/>
  <c r="K92" i="6"/>
  <c r="J73" i="13" l="1"/>
  <c r="K72" i="13"/>
  <c r="M72" i="13"/>
  <c r="I96" i="6"/>
  <c r="H96" i="6"/>
  <c r="G97" i="6" s="1"/>
  <c r="J103" i="8"/>
  <c r="H103" i="8"/>
  <c r="F105" i="8"/>
  <c r="I104" i="8"/>
  <c r="G104" i="8"/>
  <c r="L94" i="6"/>
  <c r="J94" i="6"/>
  <c r="M94" i="6" s="1"/>
  <c r="K93" i="6"/>
  <c r="M73" i="13" l="1"/>
  <c r="K73" i="13"/>
  <c r="L72" i="13"/>
  <c r="N72" i="13"/>
  <c r="I74" i="13"/>
  <c r="H75" i="13" s="1"/>
  <c r="I97" i="6"/>
  <c r="H97" i="6"/>
  <c r="G98" i="6" s="1"/>
  <c r="J104" i="8"/>
  <c r="H104" i="8"/>
  <c r="F106" i="8"/>
  <c r="I105" i="8"/>
  <c r="G105" i="8"/>
  <c r="L96" i="6"/>
  <c r="J96" i="6"/>
  <c r="M96" i="6" s="1"/>
  <c r="L95" i="6"/>
  <c r="J95" i="6"/>
  <c r="M95" i="6" s="1"/>
  <c r="K94" i="6"/>
  <c r="J74" i="13" l="1"/>
  <c r="L73" i="13"/>
  <c r="N73" i="13"/>
  <c r="I98" i="6"/>
  <c r="H98" i="6"/>
  <c r="G99" i="6" s="1"/>
  <c r="J105" i="8"/>
  <c r="H105" i="8"/>
  <c r="F107" i="8"/>
  <c r="I106" i="8"/>
  <c r="G106" i="8"/>
  <c r="L97" i="6"/>
  <c r="K96" i="6"/>
  <c r="K95" i="6"/>
  <c r="K74" i="13" l="1"/>
  <c r="M74" i="13"/>
  <c r="I75" i="13"/>
  <c r="H76" i="13" s="1"/>
  <c r="I99" i="6"/>
  <c r="H99" i="6"/>
  <c r="G100" i="6" s="1"/>
  <c r="J106" i="8"/>
  <c r="H106" i="8"/>
  <c r="F108" i="8"/>
  <c r="I107" i="8"/>
  <c r="G107" i="8"/>
  <c r="J97" i="6"/>
  <c r="M97" i="6" s="1"/>
  <c r="L98" i="6"/>
  <c r="J98" i="6"/>
  <c r="M98" i="6" s="1"/>
  <c r="J75" i="13" l="1"/>
  <c r="L74" i="13"/>
  <c r="N74" i="13"/>
  <c r="I100" i="6"/>
  <c r="H100" i="6"/>
  <c r="I101" i="6" s="1"/>
  <c r="J107" i="8"/>
  <c r="H107" i="8"/>
  <c r="F109" i="8"/>
  <c r="I108" i="8"/>
  <c r="G108" i="8"/>
  <c r="K97" i="6"/>
  <c r="L99" i="6"/>
  <c r="K98" i="6"/>
  <c r="K75" i="13" l="1"/>
  <c r="M75" i="13"/>
  <c r="I76" i="13"/>
  <c r="H77" i="13" s="1"/>
  <c r="G101" i="6"/>
  <c r="H101" i="6" s="1"/>
  <c r="I102" i="6" s="1"/>
  <c r="J108" i="8"/>
  <c r="H108" i="8"/>
  <c r="F110" i="8"/>
  <c r="I109" i="8"/>
  <c r="G109" i="8"/>
  <c r="J99" i="6"/>
  <c r="M99" i="6" s="1"/>
  <c r="I77" i="13" l="1"/>
  <c r="H78" i="13" s="1"/>
  <c r="J76" i="13"/>
  <c r="L75" i="13"/>
  <c r="N75" i="13"/>
  <c r="G102" i="6"/>
  <c r="H102" i="6" s="1"/>
  <c r="G103" i="6" s="1"/>
  <c r="J109" i="8"/>
  <c r="H109" i="8"/>
  <c r="F111" i="8"/>
  <c r="I110" i="8"/>
  <c r="G110" i="8"/>
  <c r="K99" i="6"/>
  <c r="L100" i="6"/>
  <c r="J100" i="6"/>
  <c r="M100" i="6" s="1"/>
  <c r="L101" i="6"/>
  <c r="J101" i="6"/>
  <c r="M101" i="6" s="1"/>
  <c r="J77" i="13" l="1"/>
  <c r="K76" i="13"/>
  <c r="M76" i="13"/>
  <c r="I103" i="6"/>
  <c r="H103" i="6"/>
  <c r="I104" i="6" s="1"/>
  <c r="H110" i="8"/>
  <c r="J110" i="8"/>
  <c r="F112" i="8"/>
  <c r="I111" i="8"/>
  <c r="G111" i="8"/>
  <c r="K101" i="6"/>
  <c r="K100" i="6"/>
  <c r="L102" i="6"/>
  <c r="J102" i="6"/>
  <c r="M102" i="6" s="1"/>
  <c r="K77" i="13" l="1"/>
  <c r="M77" i="13"/>
  <c r="N76" i="13"/>
  <c r="L76" i="13"/>
  <c r="I78" i="13"/>
  <c r="H79" i="13" s="1"/>
  <c r="G104" i="6"/>
  <c r="H104" i="6" s="1"/>
  <c r="I105" i="6" s="1"/>
  <c r="F113" i="8"/>
  <c r="G112" i="8"/>
  <c r="I112" i="8"/>
  <c r="J111" i="8"/>
  <c r="H111" i="8"/>
  <c r="K102" i="6"/>
  <c r="J78" i="13" l="1"/>
  <c r="N77" i="13"/>
  <c r="L77" i="13"/>
  <c r="G105" i="6"/>
  <c r="H105" i="6" s="1"/>
  <c r="I106" i="6" s="1"/>
  <c r="J112" i="8"/>
  <c r="H112" i="8"/>
  <c r="F114" i="8"/>
  <c r="I113" i="8"/>
  <c r="G113" i="8"/>
  <c r="L103" i="6"/>
  <c r="J103" i="6"/>
  <c r="M103" i="6" s="1"/>
  <c r="M78" i="13" l="1"/>
  <c r="K78" i="13"/>
  <c r="I79" i="13"/>
  <c r="H80" i="13" s="1"/>
  <c r="G106" i="6"/>
  <c r="H106" i="6" s="1"/>
  <c r="J113" i="8"/>
  <c r="H113" i="8"/>
  <c r="F115" i="8"/>
  <c r="I114" i="8"/>
  <c r="G114" i="8"/>
  <c r="K103" i="6"/>
  <c r="L104" i="6"/>
  <c r="J104" i="6"/>
  <c r="M104" i="6" s="1"/>
  <c r="N78" i="13" l="1"/>
  <c r="L78" i="13"/>
  <c r="J79" i="13"/>
  <c r="I107" i="6"/>
  <c r="G107" i="6"/>
  <c r="H107" i="6" s="1"/>
  <c r="G108" i="6" s="1"/>
  <c r="J114" i="8"/>
  <c r="H114" i="8"/>
  <c r="F116" i="8"/>
  <c r="I115" i="8"/>
  <c r="G115" i="8"/>
  <c r="L106" i="6"/>
  <c r="K104" i="6"/>
  <c r="L105" i="6"/>
  <c r="J105" i="6"/>
  <c r="M105" i="6" s="1"/>
  <c r="M79" i="13" l="1"/>
  <c r="K79" i="13"/>
  <c r="I80" i="13"/>
  <c r="H81" i="13" s="1"/>
  <c r="I108" i="6"/>
  <c r="H108" i="6"/>
  <c r="G109" i="6" s="1"/>
  <c r="J115" i="8"/>
  <c r="H115" i="8"/>
  <c r="F117" i="8"/>
  <c r="I116" i="8"/>
  <c r="G116" i="8"/>
  <c r="J106" i="6"/>
  <c r="M106" i="6" s="1"/>
  <c r="L107" i="6"/>
  <c r="J107" i="6"/>
  <c r="M107" i="6" s="1"/>
  <c r="K105" i="6"/>
  <c r="L79" i="13" l="1"/>
  <c r="N79" i="13"/>
  <c r="J80" i="13"/>
  <c r="I109" i="6"/>
  <c r="H109" i="6"/>
  <c r="I110" i="6" s="1"/>
  <c r="J116" i="8"/>
  <c r="H116" i="8"/>
  <c r="F118" i="8"/>
  <c r="I117" i="8"/>
  <c r="G117" i="8"/>
  <c r="K106" i="6"/>
  <c r="K107" i="6"/>
  <c r="M80" i="13" l="1"/>
  <c r="K80" i="13"/>
  <c r="I81" i="13"/>
  <c r="H82" i="13" s="1"/>
  <c r="G110" i="6"/>
  <c r="H110" i="6" s="1"/>
  <c r="G111" i="6" s="1"/>
  <c r="F119" i="8"/>
  <c r="I118" i="8"/>
  <c r="G118" i="8"/>
  <c r="J117" i="8"/>
  <c r="H117" i="8"/>
  <c r="L108" i="6"/>
  <c r="J108" i="6"/>
  <c r="M108" i="6" s="1"/>
  <c r="I82" i="13" l="1"/>
  <c r="H83" i="13" s="1"/>
  <c r="J81" i="13"/>
  <c r="L80" i="13"/>
  <c r="N80" i="13"/>
  <c r="I111" i="6"/>
  <c r="H111" i="6"/>
  <c r="G112" i="6" s="1"/>
  <c r="H118" i="8"/>
  <c r="J118" i="8"/>
  <c r="F120" i="8"/>
  <c r="I119" i="8"/>
  <c r="G119" i="8"/>
  <c r="L110" i="6"/>
  <c r="L109" i="6"/>
  <c r="J109" i="6"/>
  <c r="M109" i="6" s="1"/>
  <c r="K108" i="6"/>
  <c r="J82" i="13" l="1"/>
  <c r="K81" i="13"/>
  <c r="M81" i="13"/>
  <c r="I112" i="6"/>
  <c r="H112" i="6"/>
  <c r="G113" i="6" s="1"/>
  <c r="J119" i="8"/>
  <c r="H119" i="8"/>
  <c r="F121" i="8"/>
  <c r="I120" i="8"/>
  <c r="G120" i="8"/>
  <c r="J110" i="6"/>
  <c r="M110" i="6" s="1"/>
  <c r="K109" i="6"/>
  <c r="L111" i="6"/>
  <c r="J111" i="6"/>
  <c r="M111" i="6" s="1"/>
  <c r="M82" i="13" l="1"/>
  <c r="K82" i="13"/>
  <c r="L81" i="13"/>
  <c r="N81" i="13"/>
  <c r="I83" i="13"/>
  <c r="H84" i="13" s="1"/>
  <c r="I113" i="6"/>
  <c r="H113" i="6"/>
  <c r="G114" i="6" s="1"/>
  <c r="J120" i="8"/>
  <c r="H120" i="8"/>
  <c r="F122" i="8"/>
  <c r="I121" i="8"/>
  <c r="G121" i="8"/>
  <c r="K110" i="6"/>
  <c r="L112" i="6"/>
  <c r="J112" i="6"/>
  <c r="M112" i="6" s="1"/>
  <c r="K111" i="6"/>
  <c r="J83" i="13" l="1"/>
  <c r="L82" i="13"/>
  <c r="N82" i="13"/>
  <c r="I114" i="6"/>
  <c r="H114" i="6"/>
  <c r="I115" i="6" s="1"/>
  <c r="J121" i="8"/>
  <c r="H121" i="8"/>
  <c r="F123" i="8"/>
  <c r="I122" i="8"/>
  <c r="G122" i="8"/>
  <c r="K112" i="6"/>
  <c r="M83" i="13" l="1"/>
  <c r="K83" i="13"/>
  <c r="I84" i="13"/>
  <c r="H85" i="13" s="1"/>
  <c r="G115" i="6"/>
  <c r="H115" i="6" s="1"/>
  <c r="I116" i="6" s="1"/>
  <c r="F124" i="8"/>
  <c r="I123" i="8"/>
  <c r="G123" i="8"/>
  <c r="J122" i="8"/>
  <c r="H122" i="8"/>
  <c r="L113" i="6"/>
  <c r="J113" i="6"/>
  <c r="M113" i="6" s="1"/>
  <c r="N83" i="13" l="1"/>
  <c r="L83" i="13"/>
  <c r="I85" i="13"/>
  <c r="H86" i="13" s="1"/>
  <c r="J84" i="13"/>
  <c r="G116" i="6"/>
  <c r="H116" i="6" s="1"/>
  <c r="I117" i="6" s="1"/>
  <c r="H123" i="8"/>
  <c r="J123" i="8"/>
  <c r="F125" i="8"/>
  <c r="I124" i="8"/>
  <c r="G124" i="8"/>
  <c r="K113" i="6"/>
  <c r="L115" i="6"/>
  <c r="J115" i="6"/>
  <c r="M115" i="6" s="1"/>
  <c r="L114" i="6"/>
  <c r="J114" i="6"/>
  <c r="M114" i="6" s="1"/>
  <c r="J85" i="13" l="1"/>
  <c r="M84" i="13"/>
  <c r="K84" i="13"/>
  <c r="G117" i="6"/>
  <c r="H117" i="6" s="1"/>
  <c r="G118" i="6" s="1"/>
  <c r="H124" i="8"/>
  <c r="J124" i="8"/>
  <c r="F126" i="8"/>
  <c r="I125" i="8"/>
  <c r="G125" i="8"/>
  <c r="K115" i="6"/>
  <c r="L116" i="6"/>
  <c r="J116" i="6"/>
  <c r="M116" i="6" s="1"/>
  <c r="K114" i="6"/>
  <c r="K85" i="13" l="1"/>
  <c r="M85" i="13"/>
  <c r="L84" i="13"/>
  <c r="N84" i="13"/>
  <c r="I86" i="13"/>
  <c r="H87" i="13" s="1"/>
  <c r="I118" i="6"/>
  <c r="H118" i="6"/>
  <c r="I119" i="6" s="1"/>
  <c r="J125" i="8"/>
  <c r="H125" i="8"/>
  <c r="F127" i="8"/>
  <c r="I126" i="8"/>
  <c r="G126" i="8"/>
  <c r="L117" i="6"/>
  <c r="K116" i="6"/>
  <c r="J86" i="13" l="1"/>
  <c r="N85" i="13"/>
  <c r="L85" i="13"/>
  <c r="G119" i="6"/>
  <c r="H119" i="6" s="1"/>
  <c r="I120" i="6" s="1"/>
  <c r="J126" i="8"/>
  <c r="H126" i="8"/>
  <c r="F128" i="8"/>
  <c r="I127" i="8"/>
  <c r="G127" i="8"/>
  <c r="J117" i="6"/>
  <c r="M117" i="6" s="1"/>
  <c r="K86" i="13" l="1"/>
  <c r="M86" i="13"/>
  <c r="I87" i="13"/>
  <c r="H88" i="13" s="1"/>
  <c r="G120" i="6"/>
  <c r="H120" i="6" s="1"/>
  <c r="F129" i="8"/>
  <c r="G128" i="8"/>
  <c r="I128" i="8"/>
  <c r="J127" i="8"/>
  <c r="H127" i="8"/>
  <c r="K117" i="6"/>
  <c r="J119" i="6"/>
  <c r="M119" i="6" s="1"/>
  <c r="L118" i="6"/>
  <c r="J118" i="6"/>
  <c r="M118" i="6" s="1"/>
  <c r="I88" i="13" l="1"/>
  <c r="H89" i="13" s="1"/>
  <c r="L86" i="13"/>
  <c r="N86" i="13"/>
  <c r="G121" i="6"/>
  <c r="H121" i="6" s="1"/>
  <c r="I122" i="6" s="1"/>
  <c r="I121" i="6"/>
  <c r="J128" i="8"/>
  <c r="H128" i="8"/>
  <c r="F130" i="8"/>
  <c r="I129" i="8"/>
  <c r="G129" i="8"/>
  <c r="L119" i="6"/>
  <c r="K118" i="6"/>
  <c r="K119" i="6"/>
  <c r="J88" i="13" l="1"/>
  <c r="J87" i="13"/>
  <c r="G122" i="6"/>
  <c r="H122" i="6" s="1"/>
  <c r="I123" i="6" s="1"/>
  <c r="J129" i="8"/>
  <c r="H129" i="8"/>
  <c r="F131" i="8"/>
  <c r="I130" i="8"/>
  <c r="G130" i="8"/>
  <c r="L120" i="6"/>
  <c r="J120" i="6"/>
  <c r="M120" i="6" s="1"/>
  <c r="K88" i="13" l="1"/>
  <c r="M88" i="13"/>
  <c r="M87" i="13"/>
  <c r="K87" i="13"/>
  <c r="I89" i="13"/>
  <c r="H90" i="13" s="1"/>
  <c r="G123" i="6"/>
  <c r="H123" i="6" s="1"/>
  <c r="J130" i="8"/>
  <c r="H130" i="8"/>
  <c r="F132" i="8"/>
  <c r="I131" i="8"/>
  <c r="G131" i="8"/>
  <c r="K120" i="6"/>
  <c r="L121" i="6"/>
  <c r="J121" i="6"/>
  <c r="M121" i="6" s="1"/>
  <c r="L87" i="13" l="1"/>
  <c r="N87" i="13"/>
  <c r="I90" i="13"/>
  <c r="H91" i="13" s="1"/>
  <c r="J89" i="13"/>
  <c r="L88" i="13"/>
  <c r="N88" i="13"/>
  <c r="I124" i="6"/>
  <c r="G124" i="6"/>
  <c r="H124" i="6" s="1"/>
  <c r="I125" i="6" s="1"/>
  <c r="J131" i="8"/>
  <c r="H131" i="8"/>
  <c r="F133" i="8"/>
  <c r="I132" i="8"/>
  <c r="G132" i="8"/>
  <c r="K121" i="6"/>
  <c r="L122" i="6"/>
  <c r="J122" i="6"/>
  <c r="M122" i="6" s="1"/>
  <c r="J90" i="13" l="1"/>
  <c r="M89" i="13"/>
  <c r="K89" i="13"/>
  <c r="G125" i="6"/>
  <c r="H125" i="6" s="1"/>
  <c r="I126" i="6" s="1"/>
  <c r="H132" i="8"/>
  <c r="J132" i="8"/>
  <c r="F134" i="8"/>
  <c r="I133" i="8"/>
  <c r="G133" i="8"/>
  <c r="L123" i="6"/>
  <c r="J123" i="6"/>
  <c r="M123" i="6" s="1"/>
  <c r="K122" i="6"/>
  <c r="K90" i="13" l="1"/>
  <c r="M90" i="13"/>
  <c r="L89" i="13"/>
  <c r="N89" i="13"/>
  <c r="I91" i="13"/>
  <c r="H92" i="13" s="1"/>
  <c r="G126" i="6"/>
  <c r="H126" i="6" s="1"/>
  <c r="J133" i="8"/>
  <c r="H133" i="8"/>
  <c r="F135" i="8"/>
  <c r="I134" i="8"/>
  <c r="G134" i="8"/>
  <c r="J125" i="6"/>
  <c r="M125" i="6" s="1"/>
  <c r="L124" i="6"/>
  <c r="J124" i="6"/>
  <c r="M124" i="6" s="1"/>
  <c r="K123" i="6"/>
  <c r="J91" i="13" l="1"/>
  <c r="L90" i="13"/>
  <c r="N90" i="13"/>
  <c r="I127" i="6"/>
  <c r="G127" i="6"/>
  <c r="H127" i="6" s="1"/>
  <c r="H134" i="8"/>
  <c r="J134" i="8"/>
  <c r="F136" i="8"/>
  <c r="I135" i="8"/>
  <c r="G135" i="8"/>
  <c r="L125" i="6"/>
  <c r="K124" i="6"/>
  <c r="L126" i="6"/>
  <c r="J126" i="6"/>
  <c r="M126" i="6" s="1"/>
  <c r="K125" i="6"/>
  <c r="K91" i="13" l="1"/>
  <c r="M91" i="13"/>
  <c r="I92" i="13"/>
  <c r="H93" i="13" s="1"/>
  <c r="I128" i="6"/>
  <c r="G128" i="6"/>
  <c r="J135" i="8"/>
  <c r="H135" i="8"/>
  <c r="F137" i="8"/>
  <c r="I136" i="8"/>
  <c r="G136" i="8"/>
  <c r="L127" i="6"/>
  <c r="J127" i="6"/>
  <c r="M127" i="6" s="1"/>
  <c r="K126" i="6"/>
  <c r="I93" i="13" l="1"/>
  <c r="H94" i="13" s="1"/>
  <c r="J92" i="13"/>
  <c r="N91" i="13"/>
  <c r="L91" i="13"/>
  <c r="H128" i="6"/>
  <c r="I129" i="6" s="1"/>
  <c r="F138" i="8"/>
  <c r="G137" i="8"/>
  <c r="I137" i="8"/>
  <c r="J136" i="8"/>
  <c r="H136" i="8"/>
  <c r="K127" i="6"/>
  <c r="J93" i="13" l="1"/>
  <c r="K92" i="13"/>
  <c r="M92" i="13"/>
  <c r="G129" i="6"/>
  <c r="J137" i="8"/>
  <c r="H137" i="8"/>
  <c r="F139" i="8"/>
  <c r="G138" i="8"/>
  <c r="I138" i="8"/>
  <c r="L129" i="6"/>
  <c r="J129" i="6"/>
  <c r="M129" i="6" s="1"/>
  <c r="L128" i="6"/>
  <c r="J128" i="6"/>
  <c r="M128" i="6" s="1"/>
  <c r="M93" i="13" l="1"/>
  <c r="K93" i="13"/>
  <c r="N92" i="13"/>
  <c r="L92" i="13"/>
  <c r="I94" i="13"/>
  <c r="H95" i="13" s="1"/>
  <c r="H129" i="6"/>
  <c r="I130" i="6" s="1"/>
  <c r="J130" i="6" s="1"/>
  <c r="M130" i="6" s="1"/>
  <c r="J138" i="8"/>
  <c r="H138" i="8"/>
  <c r="F140" i="8"/>
  <c r="G139" i="8"/>
  <c r="I139" i="8"/>
  <c r="K129" i="6"/>
  <c r="K128" i="6"/>
  <c r="J94" i="13" l="1"/>
  <c r="N93" i="13"/>
  <c r="L93" i="13"/>
  <c r="L130" i="6"/>
  <c r="G130" i="6"/>
  <c r="F141" i="8"/>
  <c r="I140" i="8"/>
  <c r="G140" i="8"/>
  <c r="J139" i="8"/>
  <c r="H139" i="8"/>
  <c r="K130" i="6"/>
  <c r="K94" i="13" l="1"/>
  <c r="M94" i="13"/>
  <c r="I95" i="13"/>
  <c r="H96" i="13" s="1"/>
  <c r="H130" i="6"/>
  <c r="G131" i="6" s="1"/>
  <c r="J140" i="8"/>
  <c r="H140" i="8"/>
  <c r="F142" i="8"/>
  <c r="I141" i="8"/>
  <c r="G141" i="8"/>
  <c r="J95" i="13" l="1"/>
  <c r="L94" i="13"/>
  <c r="N94" i="13"/>
  <c r="H131" i="6"/>
  <c r="I132" i="6" s="1"/>
  <c r="I131" i="6"/>
  <c r="H141" i="8"/>
  <c r="J141" i="8"/>
  <c r="F143" i="8"/>
  <c r="I142" i="8"/>
  <c r="G142" i="8"/>
  <c r="K95" i="13" l="1"/>
  <c r="M95" i="13"/>
  <c r="I96" i="13"/>
  <c r="H97" i="13" s="1"/>
  <c r="G132" i="6"/>
  <c r="H132" i="6" s="1"/>
  <c r="I133" i="6" s="1"/>
  <c r="L132" i="6"/>
  <c r="J132" i="6"/>
  <c r="M132" i="6" s="1"/>
  <c r="J131" i="6"/>
  <c r="L131" i="6"/>
  <c r="J142" i="8"/>
  <c r="H142" i="8"/>
  <c r="F144" i="8"/>
  <c r="I143" i="8"/>
  <c r="G143" i="8"/>
  <c r="I97" i="13" l="1"/>
  <c r="H98" i="13" s="1"/>
  <c r="L95" i="13"/>
  <c r="N95" i="13"/>
  <c r="K132" i="6"/>
  <c r="G133" i="6"/>
  <c r="H133" i="6" s="1"/>
  <c r="G134" i="6" s="1"/>
  <c r="M131" i="6"/>
  <c r="K131" i="6"/>
  <c r="L133" i="6"/>
  <c r="J133" i="6"/>
  <c r="J143" i="8"/>
  <c r="H143" i="8"/>
  <c r="F145" i="8"/>
  <c r="I144" i="8"/>
  <c r="G144" i="8"/>
  <c r="J97" i="13" l="1"/>
  <c r="J96" i="13"/>
  <c r="M133" i="6"/>
  <c r="K133" i="6"/>
  <c r="I134" i="6"/>
  <c r="H134" i="6"/>
  <c r="G135" i="6" s="1"/>
  <c r="J144" i="8"/>
  <c r="H144" i="8"/>
  <c r="F146" i="8"/>
  <c r="I145" i="8"/>
  <c r="G145" i="8"/>
  <c r="K96" i="13" l="1"/>
  <c r="M96" i="13"/>
  <c r="M97" i="13"/>
  <c r="K97" i="13"/>
  <c r="I98" i="13"/>
  <c r="H99" i="13" s="1"/>
  <c r="I135" i="6"/>
  <c r="J135" i="6" s="1"/>
  <c r="H135" i="6"/>
  <c r="G136" i="6" s="1"/>
  <c r="L134" i="6"/>
  <c r="J134" i="6"/>
  <c r="J145" i="8"/>
  <c r="H145" i="8"/>
  <c r="F147" i="8"/>
  <c r="I146" i="8"/>
  <c r="G146" i="8"/>
  <c r="J98" i="13" l="1"/>
  <c r="N97" i="13"/>
  <c r="L97" i="13"/>
  <c r="N96" i="13"/>
  <c r="L96" i="13"/>
  <c r="I136" i="6"/>
  <c r="L136" i="6" s="1"/>
  <c r="L135" i="6"/>
  <c r="M134" i="6"/>
  <c r="K134" i="6"/>
  <c r="H136" i="6"/>
  <c r="I137" i="6" s="1"/>
  <c r="J137" i="6" s="1"/>
  <c r="M137" i="6" s="1"/>
  <c r="M135" i="6"/>
  <c r="K135" i="6"/>
  <c r="J146" i="8"/>
  <c r="H146" i="8"/>
  <c r="F148" i="8"/>
  <c r="I147" i="8"/>
  <c r="G147" i="8"/>
  <c r="J136" i="6" l="1"/>
  <c r="M136" i="6" s="1"/>
  <c r="M98" i="13"/>
  <c r="K98" i="13"/>
  <c r="I99" i="13"/>
  <c r="H100" i="13" s="1"/>
  <c r="K136" i="6"/>
  <c r="L137" i="6"/>
  <c r="G137" i="6"/>
  <c r="H137" i="6" s="1"/>
  <c r="J147" i="8"/>
  <c r="H147" i="8"/>
  <c r="F149" i="8"/>
  <c r="I148" i="8"/>
  <c r="G148" i="8"/>
  <c r="K137" i="6"/>
  <c r="I100" i="13" l="1"/>
  <c r="H101" i="13" s="1"/>
  <c r="N98" i="13"/>
  <c r="L98" i="13"/>
  <c r="G138" i="6"/>
  <c r="I138" i="6"/>
  <c r="H138" i="6"/>
  <c r="G139" i="6" s="1"/>
  <c r="J148" i="8"/>
  <c r="H148" i="8"/>
  <c r="F150" i="8"/>
  <c r="I149" i="8"/>
  <c r="G149" i="8"/>
  <c r="I101" i="13" l="1"/>
  <c r="H102" i="13" s="1"/>
  <c r="J99" i="13"/>
  <c r="I139" i="6"/>
  <c r="L139" i="6" s="1"/>
  <c r="L138" i="6"/>
  <c r="J138" i="6"/>
  <c r="H139" i="6"/>
  <c r="G140" i="6" s="1"/>
  <c r="H149" i="8"/>
  <c r="J149" i="8"/>
  <c r="F151" i="8"/>
  <c r="I150" i="8"/>
  <c r="G150" i="8"/>
  <c r="J101" i="13" l="1"/>
  <c r="K99" i="13"/>
  <c r="M99" i="13"/>
  <c r="J100" i="13"/>
  <c r="J139" i="6"/>
  <c r="K139" i="6" s="1"/>
  <c r="M138" i="6"/>
  <c r="K138" i="6"/>
  <c r="I140" i="6"/>
  <c r="L140" i="6" s="1"/>
  <c r="H140" i="6"/>
  <c r="I141" i="6" s="1"/>
  <c r="J150" i="8"/>
  <c r="H150" i="8"/>
  <c r="F152" i="8"/>
  <c r="I151" i="8"/>
  <c r="G151" i="8"/>
  <c r="N99" i="13" l="1"/>
  <c r="L99" i="13"/>
  <c r="K100" i="13"/>
  <c r="M100" i="13"/>
  <c r="M101" i="13"/>
  <c r="K101" i="13"/>
  <c r="I102" i="13"/>
  <c r="H103" i="13" s="1"/>
  <c r="M139" i="6"/>
  <c r="J140" i="6"/>
  <c r="M140" i="6" s="1"/>
  <c r="G141" i="6"/>
  <c r="H141" i="6" s="1"/>
  <c r="I142" i="6" s="1"/>
  <c r="L142" i="6" s="1"/>
  <c r="L141" i="6"/>
  <c r="J141" i="6"/>
  <c r="J151" i="8"/>
  <c r="H151" i="8"/>
  <c r="F153" i="8"/>
  <c r="I152" i="8"/>
  <c r="G152" i="8"/>
  <c r="J102" i="13" l="1"/>
  <c r="L101" i="13"/>
  <c r="N101" i="13"/>
  <c r="N100" i="13"/>
  <c r="L100" i="13"/>
  <c r="K140" i="6"/>
  <c r="J142" i="6"/>
  <c r="M142" i="6" s="1"/>
  <c r="G142" i="6"/>
  <c r="H142" i="6" s="1"/>
  <c r="I143" i="6" s="1"/>
  <c r="L143" i="6" s="1"/>
  <c r="M141" i="6"/>
  <c r="K141" i="6"/>
  <c r="F154" i="8"/>
  <c r="I153" i="8"/>
  <c r="G153" i="8"/>
  <c r="J152" i="8"/>
  <c r="H152" i="8"/>
  <c r="M102" i="13" l="1"/>
  <c r="K102" i="13"/>
  <c r="I103" i="13"/>
  <c r="H104" i="13" s="1"/>
  <c r="K142" i="6"/>
  <c r="G143" i="6"/>
  <c r="H143" i="6" s="1"/>
  <c r="I144" i="6" s="1"/>
  <c r="J144" i="6" s="1"/>
  <c r="M144" i="6" s="1"/>
  <c r="J143" i="6"/>
  <c r="M143" i="6" s="1"/>
  <c r="J153" i="8"/>
  <c r="H153" i="8"/>
  <c r="F155" i="8"/>
  <c r="I154" i="8"/>
  <c r="G154" i="8"/>
  <c r="J103" i="13" l="1"/>
  <c r="N102" i="13"/>
  <c r="L102" i="13"/>
  <c r="K143" i="6"/>
  <c r="L144" i="6"/>
  <c r="G144" i="6"/>
  <c r="J154" i="8"/>
  <c r="H154" i="8"/>
  <c r="F156" i="8"/>
  <c r="I155" i="8"/>
  <c r="G155" i="8"/>
  <c r="K144" i="6"/>
  <c r="K103" i="13" l="1"/>
  <c r="M103" i="13"/>
  <c r="I104" i="13"/>
  <c r="H105" i="13" s="1"/>
  <c r="H144" i="6"/>
  <c r="G145" i="6" s="1"/>
  <c r="J155" i="8"/>
  <c r="H155" i="8"/>
  <c r="F157" i="8"/>
  <c r="I156" i="8"/>
  <c r="G156" i="8"/>
  <c r="I105" i="13" l="1"/>
  <c r="H106" i="13" s="1"/>
  <c r="J104" i="13"/>
  <c r="N103" i="13"/>
  <c r="L103" i="13"/>
  <c r="I145" i="6"/>
  <c r="L145" i="6" s="1"/>
  <c r="H145" i="6"/>
  <c r="I146" i="6" s="1"/>
  <c r="J156" i="8"/>
  <c r="H156" i="8"/>
  <c r="F158" i="8"/>
  <c r="I157" i="8"/>
  <c r="G157" i="8"/>
  <c r="I106" i="13" l="1"/>
  <c r="H107" i="13" s="1"/>
  <c r="J105" i="13"/>
  <c r="M104" i="13"/>
  <c r="K104" i="13"/>
  <c r="J145" i="6"/>
  <c r="M145" i="6" s="1"/>
  <c r="G146" i="6"/>
  <c r="H146" i="6" s="1"/>
  <c r="G147" i="6" s="1"/>
  <c r="L146" i="6"/>
  <c r="J146" i="6"/>
  <c r="H157" i="8"/>
  <c r="J157" i="8"/>
  <c r="F159" i="8"/>
  <c r="I158" i="8"/>
  <c r="G158" i="8"/>
  <c r="J106" i="13" l="1"/>
  <c r="K105" i="13"/>
  <c r="M105" i="13"/>
  <c r="N104" i="13"/>
  <c r="L104" i="13"/>
  <c r="K145" i="6"/>
  <c r="H147" i="6"/>
  <c r="G148" i="6" s="1"/>
  <c r="I147" i="6"/>
  <c r="M146" i="6"/>
  <c r="K146" i="6"/>
  <c r="J158" i="8"/>
  <c r="H158" i="8"/>
  <c r="F160" i="8"/>
  <c r="I159" i="8"/>
  <c r="G159" i="8"/>
  <c r="M106" i="13" l="1"/>
  <c r="K106" i="13"/>
  <c r="N105" i="13"/>
  <c r="L105" i="13"/>
  <c r="I107" i="13"/>
  <c r="H108" i="13" s="1"/>
  <c r="H148" i="6"/>
  <c r="G149" i="6" s="1"/>
  <c r="I148" i="6"/>
  <c r="L147" i="6"/>
  <c r="J147" i="6"/>
  <c r="J159" i="8"/>
  <c r="H159" i="8"/>
  <c r="F161" i="8"/>
  <c r="I160" i="8"/>
  <c r="G160" i="8"/>
  <c r="J107" i="13" l="1"/>
  <c r="N106" i="13"/>
  <c r="L106" i="13"/>
  <c r="I149" i="6"/>
  <c r="J149" i="6" s="1"/>
  <c r="H149" i="6"/>
  <c r="I150" i="6" s="1"/>
  <c r="M147" i="6"/>
  <c r="K147" i="6"/>
  <c r="L148" i="6"/>
  <c r="J148" i="6"/>
  <c r="J160" i="8"/>
  <c r="H160" i="8"/>
  <c r="F162" i="8"/>
  <c r="I161" i="8"/>
  <c r="G161" i="8"/>
  <c r="K107" i="13" l="1"/>
  <c r="M107" i="13"/>
  <c r="I108" i="13"/>
  <c r="H109" i="13" s="1"/>
  <c r="L149" i="6"/>
  <c r="G150" i="6"/>
  <c r="H150" i="6" s="1"/>
  <c r="I151" i="6" s="1"/>
  <c r="M149" i="6"/>
  <c r="K149" i="6"/>
  <c r="K148" i="6"/>
  <c r="M148" i="6"/>
  <c r="L150" i="6"/>
  <c r="J150" i="6"/>
  <c r="J161" i="8"/>
  <c r="H161" i="8"/>
  <c r="F163" i="8"/>
  <c r="I162" i="8"/>
  <c r="G162" i="8"/>
  <c r="I109" i="13" l="1"/>
  <c r="H110" i="13" s="1"/>
  <c r="J108" i="13"/>
  <c r="N107" i="13"/>
  <c r="L107" i="13"/>
  <c r="G151" i="6"/>
  <c r="H151" i="6" s="1"/>
  <c r="I152" i="6" s="1"/>
  <c r="J151" i="6"/>
  <c r="L151" i="6"/>
  <c r="M150" i="6"/>
  <c r="K150" i="6"/>
  <c r="H162" i="8"/>
  <c r="J162" i="8"/>
  <c r="F164" i="8"/>
  <c r="I163" i="8"/>
  <c r="G163" i="8"/>
  <c r="I110" i="13" l="1"/>
  <c r="H111" i="13" s="1"/>
  <c r="K108" i="13"/>
  <c r="M108" i="13"/>
  <c r="G152" i="6"/>
  <c r="H152" i="6" s="1"/>
  <c r="G153" i="6" s="1"/>
  <c r="L152" i="6"/>
  <c r="J152" i="6"/>
  <c r="M151" i="6"/>
  <c r="K151" i="6"/>
  <c r="H163" i="8"/>
  <c r="J163" i="8"/>
  <c r="F165" i="8"/>
  <c r="I164" i="8"/>
  <c r="G164" i="8"/>
  <c r="J110" i="13" l="1"/>
  <c r="L108" i="13"/>
  <c r="N108" i="13"/>
  <c r="J109" i="13"/>
  <c r="H153" i="6"/>
  <c r="I154" i="6" s="1"/>
  <c r="I153" i="6"/>
  <c r="M152" i="6"/>
  <c r="K152" i="6"/>
  <c r="J164" i="8"/>
  <c r="H164" i="8"/>
  <c r="F166" i="8"/>
  <c r="I165" i="8"/>
  <c r="G165" i="8"/>
  <c r="K110" i="13" l="1"/>
  <c r="M110" i="13"/>
  <c r="K109" i="13"/>
  <c r="M109" i="13"/>
  <c r="I111" i="13"/>
  <c r="H112" i="13" s="1"/>
  <c r="G154" i="6"/>
  <c r="H154" i="6" s="1"/>
  <c r="G155" i="6" s="1"/>
  <c r="L153" i="6"/>
  <c r="J153" i="6"/>
  <c r="J154" i="6"/>
  <c r="L154" i="6"/>
  <c r="H165" i="8"/>
  <c r="J165" i="8"/>
  <c r="F167" i="8"/>
  <c r="I166" i="8"/>
  <c r="G166" i="8"/>
  <c r="I112" i="13" l="1"/>
  <c r="H113" i="13" s="1"/>
  <c r="J111" i="13"/>
  <c r="L109" i="13"/>
  <c r="N109" i="13"/>
  <c r="N110" i="13"/>
  <c r="L110" i="13"/>
  <c r="I155" i="6"/>
  <c r="L155" i="6" s="1"/>
  <c r="H155" i="6"/>
  <c r="I156" i="6" s="1"/>
  <c r="M154" i="6"/>
  <c r="K154" i="6"/>
  <c r="M153" i="6"/>
  <c r="K153" i="6"/>
  <c r="J166" i="8"/>
  <c r="H166" i="8"/>
  <c r="F168" i="8"/>
  <c r="I167" i="8"/>
  <c r="G167" i="8"/>
  <c r="J112" i="13" l="1"/>
  <c r="K111" i="13"/>
  <c r="M111" i="13"/>
  <c r="J155" i="6"/>
  <c r="M155" i="6" s="1"/>
  <c r="L156" i="6"/>
  <c r="J156" i="6"/>
  <c r="G156" i="6"/>
  <c r="J167" i="8"/>
  <c r="H167" i="8"/>
  <c r="F169" i="8"/>
  <c r="I168" i="8"/>
  <c r="G168" i="8"/>
  <c r="M112" i="13" l="1"/>
  <c r="K112" i="13"/>
  <c r="N111" i="13"/>
  <c r="L111" i="13"/>
  <c r="I113" i="13"/>
  <c r="H114" i="13" s="1"/>
  <c r="K155" i="6"/>
  <c r="H156" i="6"/>
  <c r="I157" i="6" s="1"/>
  <c r="M156" i="6"/>
  <c r="K156" i="6"/>
  <c r="F170" i="8"/>
  <c r="I169" i="8"/>
  <c r="G169" i="8"/>
  <c r="J168" i="8"/>
  <c r="H168" i="8"/>
  <c r="L112" i="13" l="1"/>
  <c r="N112" i="13"/>
  <c r="I114" i="13"/>
  <c r="H115" i="13" s="1"/>
  <c r="G157" i="6"/>
  <c r="L157" i="6"/>
  <c r="J157" i="6"/>
  <c r="J169" i="8"/>
  <c r="H169" i="8"/>
  <c r="F171" i="8"/>
  <c r="I170" i="8"/>
  <c r="G170" i="8"/>
  <c r="J114" i="13" l="1"/>
  <c r="J113" i="13"/>
  <c r="M157" i="6"/>
  <c r="K157" i="6"/>
  <c r="H157" i="6"/>
  <c r="I158" i="6" s="1"/>
  <c r="F172" i="8"/>
  <c r="I171" i="8"/>
  <c r="G171" i="8"/>
  <c r="J170" i="8"/>
  <c r="H170" i="8"/>
  <c r="M114" i="13" l="1"/>
  <c r="K114" i="13"/>
  <c r="K113" i="13"/>
  <c r="M113" i="13"/>
  <c r="I115" i="13"/>
  <c r="H116" i="13" s="1"/>
  <c r="J158" i="6"/>
  <c r="L158" i="6"/>
  <c r="G158" i="6"/>
  <c r="J171" i="8"/>
  <c r="H171" i="8"/>
  <c r="F173" i="8"/>
  <c r="I172" i="8"/>
  <c r="G172" i="8"/>
  <c r="L114" i="13" l="1"/>
  <c r="N114" i="13"/>
  <c r="J115" i="13"/>
  <c r="N113" i="13"/>
  <c r="L113" i="13"/>
  <c r="H158" i="6"/>
  <c r="I159" i="6" s="1"/>
  <c r="M158" i="6"/>
  <c r="K158" i="6"/>
  <c r="J172" i="8"/>
  <c r="H172" i="8"/>
  <c r="F174" i="8"/>
  <c r="I173" i="8"/>
  <c r="G173" i="8"/>
  <c r="K115" i="13" l="1"/>
  <c r="M115" i="13"/>
  <c r="I116" i="13"/>
  <c r="H117" i="13" s="1"/>
  <c r="J159" i="6"/>
  <c r="L159" i="6"/>
  <c r="G159" i="6"/>
  <c r="H173" i="8"/>
  <c r="J173" i="8"/>
  <c r="F175" i="8"/>
  <c r="I174" i="8"/>
  <c r="G174" i="8"/>
  <c r="I117" i="13" l="1"/>
  <c r="H118" i="13" s="1"/>
  <c r="N115" i="13"/>
  <c r="L115" i="13"/>
  <c r="H159" i="6"/>
  <c r="I160" i="6" s="1"/>
  <c r="M159" i="6"/>
  <c r="K159" i="6"/>
  <c r="H174" i="8"/>
  <c r="J174" i="8"/>
  <c r="F176" i="8"/>
  <c r="I175" i="8"/>
  <c r="G175" i="8"/>
  <c r="I118" i="13" l="1"/>
  <c r="H119" i="13" s="1"/>
  <c r="J116" i="13"/>
  <c r="G160" i="6"/>
  <c r="H160" i="6" s="1"/>
  <c r="I161" i="6" s="1"/>
  <c r="L160" i="6"/>
  <c r="J160" i="6"/>
  <c r="J175" i="8"/>
  <c r="H175" i="8"/>
  <c r="F177" i="8"/>
  <c r="G176" i="8"/>
  <c r="I176" i="8"/>
  <c r="J118" i="13" l="1"/>
  <c r="M116" i="13"/>
  <c r="K116" i="13"/>
  <c r="J117" i="13"/>
  <c r="L161" i="6"/>
  <c r="J161" i="6"/>
  <c r="M160" i="6"/>
  <c r="K160" i="6"/>
  <c r="G161" i="6"/>
  <c r="J176" i="8"/>
  <c r="H176" i="8"/>
  <c r="F178" i="8"/>
  <c r="G177" i="8"/>
  <c r="I177" i="8"/>
  <c r="M117" i="13" l="1"/>
  <c r="K117" i="13"/>
  <c r="K118" i="13"/>
  <c r="M118" i="13"/>
  <c r="L116" i="13"/>
  <c r="N116" i="13"/>
  <c r="I119" i="13"/>
  <c r="H120" i="13" s="1"/>
  <c r="H161" i="6"/>
  <c r="I162" i="6" s="1"/>
  <c r="M161" i="6"/>
  <c r="K161" i="6"/>
  <c r="J177" i="8"/>
  <c r="H177" i="8"/>
  <c r="F179" i="8"/>
  <c r="I178" i="8"/>
  <c r="G178" i="8"/>
  <c r="L118" i="13" l="1"/>
  <c r="N118" i="13"/>
  <c r="N117" i="13"/>
  <c r="L117" i="13"/>
  <c r="J119" i="13"/>
  <c r="L162" i="6"/>
  <c r="J162" i="6"/>
  <c r="G162" i="6"/>
  <c r="J178" i="8"/>
  <c r="H178" i="8"/>
  <c r="F180" i="8"/>
  <c r="I179" i="8"/>
  <c r="G179" i="8"/>
  <c r="K119" i="13" l="1"/>
  <c r="M119" i="13"/>
  <c r="I120" i="13"/>
  <c r="H121" i="13" s="1"/>
  <c r="H162" i="6"/>
  <c r="G163" i="6" s="1"/>
  <c r="M162" i="6"/>
  <c r="K162" i="6"/>
  <c r="J179" i="8"/>
  <c r="H179" i="8"/>
  <c r="F181" i="8"/>
  <c r="I180" i="8"/>
  <c r="G180" i="8"/>
  <c r="J120" i="13" l="1"/>
  <c r="L119" i="13"/>
  <c r="N119" i="13"/>
  <c r="H163" i="6"/>
  <c r="I164" i="6" s="1"/>
  <c r="I163" i="6"/>
  <c r="J180" i="8"/>
  <c r="H180" i="8"/>
  <c r="F182" i="8"/>
  <c r="I181" i="8"/>
  <c r="G181" i="8"/>
  <c r="M120" i="13" l="1"/>
  <c r="K120" i="13"/>
  <c r="I121" i="13"/>
  <c r="H122" i="13" s="1"/>
  <c r="G164" i="6"/>
  <c r="H164" i="6" s="1"/>
  <c r="I165" i="6" s="1"/>
  <c r="L163" i="6"/>
  <c r="J163" i="6"/>
  <c r="L164" i="6"/>
  <c r="J164" i="6"/>
  <c r="H181" i="8"/>
  <c r="J181" i="8"/>
  <c r="F183" i="8"/>
  <c r="I182" i="8"/>
  <c r="G182" i="8"/>
  <c r="I122" i="13" l="1"/>
  <c r="H123" i="13" s="1"/>
  <c r="J121" i="13"/>
  <c r="N120" i="13"/>
  <c r="L120" i="13"/>
  <c r="M164" i="6"/>
  <c r="K164" i="6"/>
  <c r="L165" i="6"/>
  <c r="J165" i="6"/>
  <c r="G165" i="6"/>
  <c r="M163" i="6"/>
  <c r="K163" i="6"/>
  <c r="J182" i="8"/>
  <c r="H182" i="8"/>
  <c r="F184" i="8"/>
  <c r="I183" i="8"/>
  <c r="G183" i="8"/>
  <c r="I123" i="13" l="1"/>
  <c r="H124" i="13" s="1"/>
  <c r="M121" i="13"/>
  <c r="K121" i="13"/>
  <c r="H165" i="6"/>
  <c r="I166" i="6" s="1"/>
  <c r="M165" i="6"/>
  <c r="K165" i="6"/>
  <c r="J183" i="8"/>
  <c r="H183" i="8"/>
  <c r="F185" i="8"/>
  <c r="I184" i="8"/>
  <c r="G184" i="8"/>
  <c r="I124" i="13" l="1"/>
  <c r="H125" i="13" s="1"/>
  <c r="J123" i="13"/>
  <c r="L121" i="13"/>
  <c r="N121" i="13"/>
  <c r="J122" i="13"/>
  <c r="L166" i="6"/>
  <c r="J166" i="6"/>
  <c r="G166" i="6"/>
  <c r="F186" i="8"/>
  <c r="I185" i="8"/>
  <c r="G185" i="8"/>
  <c r="J184" i="8"/>
  <c r="H184" i="8"/>
  <c r="J124" i="13" l="1"/>
  <c r="K122" i="13"/>
  <c r="M122" i="13"/>
  <c r="K123" i="13"/>
  <c r="M123" i="13"/>
  <c r="H166" i="6"/>
  <c r="G167" i="6" s="1"/>
  <c r="M166" i="6"/>
  <c r="K166" i="6"/>
  <c r="J185" i="8"/>
  <c r="H185" i="8"/>
  <c r="F187" i="8"/>
  <c r="I186" i="8"/>
  <c r="G186" i="8"/>
  <c r="L123" i="13" l="1"/>
  <c r="N123" i="13"/>
  <c r="K124" i="13"/>
  <c r="M124" i="13"/>
  <c r="L122" i="13"/>
  <c r="N122" i="13"/>
  <c r="I125" i="13"/>
  <c r="H126" i="13" s="1"/>
  <c r="I167" i="6"/>
  <c r="L167" i="6" s="1"/>
  <c r="H167" i="6"/>
  <c r="G168" i="6" s="1"/>
  <c r="J186" i="8"/>
  <c r="H186" i="8"/>
  <c r="F188" i="8"/>
  <c r="I187" i="8"/>
  <c r="G187" i="8"/>
  <c r="I126" i="13" l="1"/>
  <c r="H127" i="13" s="1"/>
  <c r="J125" i="13"/>
  <c r="N124" i="13"/>
  <c r="L124" i="13"/>
  <c r="J167" i="6"/>
  <c r="K167" i="6" s="1"/>
  <c r="H168" i="6"/>
  <c r="G169" i="6" s="1"/>
  <c r="I168" i="6"/>
  <c r="M167" i="6"/>
  <c r="J187" i="8"/>
  <c r="H187" i="8"/>
  <c r="F189" i="8"/>
  <c r="I188" i="8"/>
  <c r="G188" i="8"/>
  <c r="J126" i="13" l="1"/>
  <c r="M125" i="13"/>
  <c r="K125" i="13"/>
  <c r="I169" i="6"/>
  <c r="J169" i="6" s="1"/>
  <c r="H169" i="6"/>
  <c r="G170" i="6" s="1"/>
  <c r="L168" i="6"/>
  <c r="J168" i="6"/>
  <c r="L169" i="6"/>
  <c r="J188" i="8"/>
  <c r="H188" i="8"/>
  <c r="F190" i="8"/>
  <c r="I189" i="8"/>
  <c r="G189" i="8"/>
  <c r="M126" i="13" l="1"/>
  <c r="K126" i="13"/>
  <c r="N125" i="13"/>
  <c r="L125" i="13"/>
  <c r="I127" i="13"/>
  <c r="H128" i="13" s="1"/>
  <c r="I170" i="6"/>
  <c r="L170" i="6" s="1"/>
  <c r="H170" i="6"/>
  <c r="I171" i="6" s="1"/>
  <c r="M169" i="6"/>
  <c r="K169" i="6"/>
  <c r="M168" i="6"/>
  <c r="K168" i="6"/>
  <c r="F191" i="8"/>
  <c r="I190" i="8"/>
  <c r="G190" i="8"/>
  <c r="J189" i="8"/>
  <c r="H189" i="8"/>
  <c r="N126" i="13" l="1"/>
  <c r="L126" i="13"/>
  <c r="J127" i="13"/>
  <c r="J170" i="6"/>
  <c r="M170" i="6" s="1"/>
  <c r="G171" i="6"/>
  <c r="H171" i="6" s="1"/>
  <c r="G172" i="6" s="1"/>
  <c r="L171" i="6"/>
  <c r="J171" i="6"/>
  <c r="J190" i="8"/>
  <c r="H190" i="8"/>
  <c r="F192" i="8"/>
  <c r="I191" i="8"/>
  <c r="G191" i="8"/>
  <c r="M127" i="13" l="1"/>
  <c r="K127" i="13"/>
  <c r="I128" i="13"/>
  <c r="H129" i="13" s="1"/>
  <c r="K170" i="6"/>
  <c r="I172" i="6"/>
  <c r="J172" i="6" s="1"/>
  <c r="M171" i="6"/>
  <c r="K171" i="6"/>
  <c r="H172" i="6"/>
  <c r="G173" i="6" s="1"/>
  <c r="J191" i="8"/>
  <c r="H191" i="8"/>
  <c r="F193" i="8"/>
  <c r="G192" i="8"/>
  <c r="I192" i="8"/>
  <c r="N127" i="13" l="1"/>
  <c r="L127" i="13"/>
  <c r="I129" i="13"/>
  <c r="H130" i="13" s="1"/>
  <c r="J128" i="13"/>
  <c r="L172" i="6"/>
  <c r="I173" i="6"/>
  <c r="L173" i="6" s="1"/>
  <c r="H173" i="6"/>
  <c r="G174" i="6" s="1"/>
  <c r="M172" i="6"/>
  <c r="K172" i="6"/>
  <c r="F194" i="8"/>
  <c r="I193" i="8"/>
  <c r="G193" i="8"/>
  <c r="J192" i="8"/>
  <c r="H192" i="8"/>
  <c r="J129" i="13" l="1"/>
  <c r="M128" i="13"/>
  <c r="K128" i="13"/>
  <c r="J173" i="6"/>
  <c r="M173" i="6" s="1"/>
  <c r="I174" i="6"/>
  <c r="L174" i="6" s="1"/>
  <c r="H174" i="6"/>
  <c r="I175" i="6" s="1"/>
  <c r="J193" i="8"/>
  <c r="H193" i="8"/>
  <c r="F195" i="8"/>
  <c r="I194" i="8"/>
  <c r="G194" i="8"/>
  <c r="M129" i="13" l="1"/>
  <c r="K129" i="13"/>
  <c r="N128" i="13"/>
  <c r="L128" i="13"/>
  <c r="I130" i="13"/>
  <c r="H131" i="13" s="1"/>
  <c r="K173" i="6"/>
  <c r="J174" i="6"/>
  <c r="M174" i="6" s="1"/>
  <c r="G175" i="6"/>
  <c r="H175" i="6" s="1"/>
  <c r="I176" i="6" s="1"/>
  <c r="J175" i="6"/>
  <c r="L175" i="6"/>
  <c r="J194" i="8"/>
  <c r="H194" i="8"/>
  <c r="F196" i="8"/>
  <c r="I195" i="8"/>
  <c r="G195" i="8"/>
  <c r="L129" i="13" l="1"/>
  <c r="N129" i="13"/>
  <c r="J130" i="13"/>
  <c r="K174" i="6"/>
  <c r="G176" i="6"/>
  <c r="H176" i="6" s="1"/>
  <c r="I177" i="6" s="1"/>
  <c r="L176" i="6"/>
  <c r="J176" i="6"/>
  <c r="M175" i="6"/>
  <c r="K175" i="6"/>
  <c r="J195" i="8"/>
  <c r="H195" i="8"/>
  <c r="F197" i="8"/>
  <c r="I196" i="8"/>
  <c r="G196" i="8"/>
  <c r="I131" i="13" l="1"/>
  <c r="H132" i="13" s="1"/>
  <c r="K130" i="13"/>
  <c r="M130" i="13"/>
  <c r="G177" i="6"/>
  <c r="H177" i="6" s="1"/>
  <c r="G178" i="6" s="1"/>
  <c r="L177" i="6"/>
  <c r="J177" i="6"/>
  <c r="M176" i="6"/>
  <c r="K176" i="6"/>
  <c r="J196" i="8"/>
  <c r="H196" i="8"/>
  <c r="F198" i="8"/>
  <c r="I197" i="8"/>
  <c r="G197" i="8"/>
  <c r="L130" i="13" l="1"/>
  <c r="N130" i="13"/>
  <c r="J131" i="13"/>
  <c r="I178" i="6"/>
  <c r="J178" i="6" s="1"/>
  <c r="M177" i="6"/>
  <c r="K177" i="6"/>
  <c r="H178" i="6"/>
  <c r="G179" i="6" s="1"/>
  <c r="H197" i="8"/>
  <c r="J197" i="8"/>
  <c r="F199" i="8"/>
  <c r="I198" i="8"/>
  <c r="G198" i="8"/>
  <c r="M131" i="13" l="1"/>
  <c r="K131" i="13"/>
  <c r="I132" i="13"/>
  <c r="H133" i="13" s="1"/>
  <c r="L178" i="6"/>
  <c r="I179" i="6"/>
  <c r="J179" i="6" s="1"/>
  <c r="H179" i="6"/>
  <c r="G180" i="6" s="1"/>
  <c r="M178" i="6"/>
  <c r="K178" i="6"/>
  <c r="F200" i="8"/>
  <c r="I199" i="8"/>
  <c r="G199" i="8"/>
  <c r="J198" i="8"/>
  <c r="H198" i="8"/>
  <c r="N131" i="13" l="1"/>
  <c r="L131" i="13"/>
  <c r="J132" i="13"/>
  <c r="L179" i="6"/>
  <c r="I180" i="6"/>
  <c r="L180" i="6" s="1"/>
  <c r="H180" i="6"/>
  <c r="I181" i="6" s="1"/>
  <c r="M179" i="6"/>
  <c r="K179" i="6"/>
  <c r="J199" i="8"/>
  <c r="H199" i="8"/>
  <c r="F201" i="8"/>
  <c r="I200" i="8"/>
  <c r="G200" i="8"/>
  <c r="K132" i="13" l="1"/>
  <c r="M132" i="13"/>
  <c r="I133" i="13"/>
  <c r="H134" i="13" s="1"/>
  <c r="J180" i="6"/>
  <c r="M180" i="6" s="1"/>
  <c r="L181" i="6"/>
  <c r="J181" i="6"/>
  <c r="G181" i="6"/>
  <c r="J200" i="8"/>
  <c r="H200" i="8"/>
  <c r="F202" i="8"/>
  <c r="G201" i="8"/>
  <c r="I201" i="8"/>
  <c r="J133" i="13" l="1"/>
  <c r="L132" i="13"/>
  <c r="N132" i="13"/>
  <c r="K180" i="6"/>
  <c r="H181" i="6"/>
  <c r="I182" i="6" s="1"/>
  <c r="M181" i="6"/>
  <c r="K181" i="6"/>
  <c r="J201" i="8"/>
  <c r="H201" i="8"/>
  <c r="F203" i="8"/>
  <c r="G202" i="8"/>
  <c r="I202" i="8"/>
  <c r="K133" i="13" l="1"/>
  <c r="M133" i="13"/>
  <c r="I134" i="13"/>
  <c r="H135" i="13" s="1"/>
  <c r="L182" i="6"/>
  <c r="J182" i="6"/>
  <c r="G182" i="6"/>
  <c r="J202" i="8"/>
  <c r="H202" i="8"/>
  <c r="F204" i="8"/>
  <c r="G203" i="8"/>
  <c r="I203" i="8"/>
  <c r="J134" i="13" l="1"/>
  <c r="N133" i="13"/>
  <c r="L133" i="13"/>
  <c r="H182" i="6"/>
  <c r="I183" i="6" s="1"/>
  <c r="M182" i="6"/>
  <c r="K182" i="6"/>
  <c r="J203" i="8"/>
  <c r="H203" i="8"/>
  <c r="F205" i="8"/>
  <c r="I204" i="8"/>
  <c r="G204" i="8"/>
  <c r="K134" i="13" l="1"/>
  <c r="M134" i="13"/>
  <c r="I135" i="13"/>
  <c r="H136" i="13" s="1"/>
  <c r="G183" i="6"/>
  <c r="H183" i="6" s="1"/>
  <c r="I184" i="6" s="1"/>
  <c r="L183" i="6"/>
  <c r="J183" i="6"/>
  <c r="J204" i="8"/>
  <c r="H204" i="8"/>
  <c r="F206" i="8"/>
  <c r="I205" i="8"/>
  <c r="G205" i="8"/>
  <c r="I136" i="13" l="1"/>
  <c r="H137" i="13" s="1"/>
  <c r="N134" i="13"/>
  <c r="L134" i="13"/>
  <c r="G184" i="6"/>
  <c r="H184" i="6" s="1"/>
  <c r="I185" i="6" s="1"/>
  <c r="M183" i="6"/>
  <c r="K183" i="6"/>
  <c r="J184" i="6"/>
  <c r="L184" i="6"/>
  <c r="H205" i="8"/>
  <c r="J205" i="8"/>
  <c r="F207" i="8"/>
  <c r="I206" i="8"/>
  <c r="G206" i="8"/>
  <c r="J136" i="13" l="1"/>
  <c r="J135" i="13"/>
  <c r="L185" i="6"/>
  <c r="J185" i="6"/>
  <c r="G185" i="6"/>
  <c r="M184" i="6"/>
  <c r="K184" i="6"/>
  <c r="J206" i="8"/>
  <c r="H206" i="8"/>
  <c r="F208" i="8"/>
  <c r="I207" i="8"/>
  <c r="G207" i="8"/>
  <c r="K136" i="13" l="1"/>
  <c r="M136" i="13"/>
  <c r="K135" i="13"/>
  <c r="M135" i="13"/>
  <c r="I137" i="13"/>
  <c r="H138" i="13" s="1"/>
  <c r="H185" i="6"/>
  <c r="I186" i="6" s="1"/>
  <c r="M185" i="6"/>
  <c r="K185" i="6"/>
  <c r="J207" i="8"/>
  <c r="H207" i="8"/>
  <c r="F209" i="8"/>
  <c r="I208" i="8"/>
  <c r="G208" i="8"/>
  <c r="I138" i="13" l="1"/>
  <c r="H139" i="13" s="1"/>
  <c r="N135" i="13"/>
  <c r="L135" i="13"/>
  <c r="L136" i="13"/>
  <c r="N136" i="13"/>
  <c r="L186" i="6"/>
  <c r="J186" i="6"/>
  <c r="G186" i="6"/>
  <c r="J208" i="8"/>
  <c r="H208" i="8"/>
  <c r="F210" i="8"/>
  <c r="I209" i="8"/>
  <c r="G209" i="8"/>
  <c r="J138" i="13" l="1"/>
  <c r="J137" i="13"/>
  <c r="M186" i="6"/>
  <c r="K186" i="6"/>
  <c r="H186" i="6"/>
  <c r="G187" i="6" s="1"/>
  <c r="F211" i="8"/>
  <c r="I210" i="8"/>
  <c r="G210" i="8"/>
  <c r="J209" i="8"/>
  <c r="H209" i="8"/>
  <c r="M138" i="13" l="1"/>
  <c r="K138" i="13"/>
  <c r="M137" i="13"/>
  <c r="K137" i="13"/>
  <c r="I139" i="13"/>
  <c r="H140" i="13" s="1"/>
  <c r="I187" i="6"/>
  <c r="L187" i="6" s="1"/>
  <c r="H187" i="6"/>
  <c r="I188" i="6" s="1"/>
  <c r="J210" i="8"/>
  <c r="H210" i="8"/>
  <c r="F212" i="8"/>
  <c r="I211" i="8"/>
  <c r="G211" i="8"/>
  <c r="L137" i="13" l="1"/>
  <c r="N137" i="13"/>
  <c r="N138" i="13"/>
  <c r="L138" i="13"/>
  <c r="I140" i="13"/>
  <c r="H141" i="13" s="1"/>
  <c r="G188" i="6"/>
  <c r="H188" i="6" s="1"/>
  <c r="I189" i="6" s="1"/>
  <c r="J187" i="6"/>
  <c r="M187" i="6" s="1"/>
  <c r="L188" i="6"/>
  <c r="J188" i="6"/>
  <c r="J211" i="8"/>
  <c r="H211" i="8"/>
  <c r="F213" i="8"/>
  <c r="G212" i="8"/>
  <c r="I212" i="8"/>
  <c r="I141" i="13" l="1"/>
  <c r="H142" i="13" s="1"/>
  <c r="J140" i="13"/>
  <c r="J139" i="13"/>
  <c r="K187" i="6"/>
  <c r="G189" i="6"/>
  <c r="H189" i="6" s="1"/>
  <c r="I190" i="6" s="1"/>
  <c r="M188" i="6"/>
  <c r="K188" i="6"/>
  <c r="L189" i="6"/>
  <c r="J189" i="6"/>
  <c r="H212" i="8"/>
  <c r="J212" i="8"/>
  <c r="F214" i="8"/>
  <c r="I213" i="8"/>
  <c r="G213" i="8"/>
  <c r="J141" i="13" l="1"/>
  <c r="K140" i="13"/>
  <c r="M140" i="13"/>
  <c r="K139" i="13"/>
  <c r="M139" i="13"/>
  <c r="G190" i="6"/>
  <c r="H190" i="6" s="1"/>
  <c r="I191" i="6" s="1"/>
  <c r="M189" i="6"/>
  <c r="K189" i="6"/>
  <c r="J190" i="6"/>
  <c r="L190" i="6"/>
  <c r="H213" i="8"/>
  <c r="J213" i="8"/>
  <c r="F215" i="8"/>
  <c r="I214" i="8"/>
  <c r="G214" i="8"/>
  <c r="N140" i="13" l="1"/>
  <c r="L140" i="13"/>
  <c r="N139" i="13"/>
  <c r="L139" i="13"/>
  <c r="K141" i="13"/>
  <c r="M141" i="13"/>
  <c r="I142" i="13"/>
  <c r="H143" i="13" s="1"/>
  <c r="G191" i="6"/>
  <c r="H191" i="6" s="1"/>
  <c r="I192" i="6" s="1"/>
  <c r="M190" i="6"/>
  <c r="K190" i="6"/>
  <c r="L191" i="6"/>
  <c r="J191" i="6"/>
  <c r="J214" i="8"/>
  <c r="H214" i="8"/>
  <c r="F216" i="8"/>
  <c r="I215" i="8"/>
  <c r="G215" i="8"/>
  <c r="I143" i="13" l="1"/>
  <c r="H144" i="13" s="1"/>
  <c r="J142" i="13"/>
  <c r="L141" i="13"/>
  <c r="N141" i="13"/>
  <c r="J192" i="6"/>
  <c r="L192" i="6"/>
  <c r="M191" i="6"/>
  <c r="K191" i="6"/>
  <c r="G192" i="6"/>
  <c r="J215" i="8"/>
  <c r="H215" i="8"/>
  <c r="F217" i="8"/>
  <c r="I216" i="8"/>
  <c r="G216" i="8"/>
  <c r="I144" i="13" l="1"/>
  <c r="H145" i="13" s="1"/>
  <c r="K142" i="13"/>
  <c r="M142" i="13"/>
  <c r="H192" i="6"/>
  <c r="I193" i="6" s="1"/>
  <c r="M192" i="6"/>
  <c r="K192" i="6"/>
  <c r="J216" i="8"/>
  <c r="H216" i="8"/>
  <c r="F218" i="8"/>
  <c r="I217" i="8"/>
  <c r="G217" i="8"/>
  <c r="J144" i="13" l="1"/>
  <c r="L142" i="13"/>
  <c r="N142" i="13"/>
  <c r="J143" i="13"/>
  <c r="G193" i="6"/>
  <c r="H193" i="6" s="1"/>
  <c r="I194" i="6" s="1"/>
  <c r="L193" i="6"/>
  <c r="J193" i="6"/>
  <c r="J217" i="8"/>
  <c r="H217" i="8"/>
  <c r="F219" i="8"/>
  <c r="I218" i="8"/>
  <c r="G218" i="8"/>
  <c r="K143" i="13" l="1"/>
  <c r="M143" i="13"/>
  <c r="K144" i="13"/>
  <c r="M144" i="13"/>
  <c r="I145" i="13"/>
  <c r="H146" i="13" s="1"/>
  <c r="J194" i="6"/>
  <c r="L194" i="6"/>
  <c r="M193" i="6"/>
  <c r="K193" i="6"/>
  <c r="G194" i="6"/>
  <c r="J218" i="8"/>
  <c r="H218" i="8"/>
  <c r="F220" i="8"/>
  <c r="I219" i="8"/>
  <c r="G219" i="8"/>
  <c r="J145" i="13" l="1"/>
  <c r="L144" i="13"/>
  <c r="N144" i="13"/>
  <c r="N143" i="13"/>
  <c r="L143" i="13"/>
  <c r="H194" i="6"/>
  <c r="G195" i="6" s="1"/>
  <c r="M194" i="6"/>
  <c r="K194" i="6"/>
  <c r="J219" i="8"/>
  <c r="H219" i="8"/>
  <c r="F221" i="8"/>
  <c r="I220" i="8"/>
  <c r="G220" i="8"/>
  <c r="M145" i="13" l="1"/>
  <c r="K145" i="13"/>
  <c r="I146" i="13"/>
  <c r="H147" i="13" s="1"/>
  <c r="H195" i="6"/>
  <c r="G196" i="6" s="1"/>
  <c r="I195" i="6"/>
  <c r="F222" i="8"/>
  <c r="I221" i="8"/>
  <c r="G221" i="8"/>
  <c r="J220" i="8"/>
  <c r="H220" i="8"/>
  <c r="N145" i="13" l="1"/>
  <c r="L145" i="13"/>
  <c r="I147" i="13"/>
  <c r="H148" i="13" s="1"/>
  <c r="I196" i="6"/>
  <c r="L196" i="6" s="1"/>
  <c r="L195" i="6"/>
  <c r="J195" i="6"/>
  <c r="H196" i="6"/>
  <c r="G197" i="6" s="1"/>
  <c r="H221" i="8"/>
  <c r="J221" i="8"/>
  <c r="F223" i="8"/>
  <c r="I222" i="8"/>
  <c r="G222" i="8"/>
  <c r="I148" i="13" l="1"/>
  <c r="H149" i="13" s="1"/>
  <c r="J146" i="13"/>
  <c r="J196" i="6"/>
  <c r="M196" i="6" s="1"/>
  <c r="I197" i="6"/>
  <c r="J197" i="6" s="1"/>
  <c r="M195" i="6"/>
  <c r="K195" i="6"/>
  <c r="H197" i="6"/>
  <c r="G198" i="6" s="1"/>
  <c r="J222" i="8"/>
  <c r="H222" i="8"/>
  <c r="F224" i="8"/>
  <c r="I223" i="8"/>
  <c r="G223" i="8"/>
  <c r="I149" i="13" l="1"/>
  <c r="H150" i="13" s="1"/>
  <c r="K146" i="13"/>
  <c r="M146" i="13"/>
  <c r="J147" i="13"/>
  <c r="K196" i="6"/>
  <c r="L197" i="6"/>
  <c r="I198" i="6"/>
  <c r="L198" i="6" s="1"/>
  <c r="H198" i="6"/>
  <c r="G199" i="6" s="1"/>
  <c r="M197" i="6"/>
  <c r="K197" i="6"/>
  <c r="J223" i="8"/>
  <c r="H223" i="8"/>
  <c r="F225" i="8"/>
  <c r="I224" i="8"/>
  <c r="G224" i="8"/>
  <c r="J149" i="13" l="1"/>
  <c r="M147" i="13"/>
  <c r="K147" i="13"/>
  <c r="L146" i="13"/>
  <c r="N146" i="13"/>
  <c r="J148" i="13"/>
  <c r="J198" i="6"/>
  <c r="M198" i="6" s="1"/>
  <c r="I199" i="6"/>
  <c r="L199" i="6" s="1"/>
  <c r="H199" i="6"/>
  <c r="G200" i="6" s="1"/>
  <c r="J224" i="8"/>
  <c r="H224" i="8"/>
  <c r="F226" i="8"/>
  <c r="I225" i="8"/>
  <c r="G225" i="8"/>
  <c r="M148" i="13" l="1"/>
  <c r="K148" i="13"/>
  <c r="M149" i="13"/>
  <c r="K149" i="13"/>
  <c r="N147" i="13"/>
  <c r="L147" i="13"/>
  <c r="I150" i="13"/>
  <c r="H151" i="13" s="1"/>
  <c r="K198" i="6"/>
  <c r="J199" i="6"/>
  <c r="K199" i="6" s="1"/>
  <c r="I200" i="6"/>
  <c r="J200" i="6" s="1"/>
  <c r="H200" i="6"/>
  <c r="I201" i="6" s="1"/>
  <c r="J225" i="8"/>
  <c r="H225" i="8"/>
  <c r="F227" i="8"/>
  <c r="I226" i="8"/>
  <c r="G226" i="8"/>
  <c r="L148" i="13" l="1"/>
  <c r="N148" i="13"/>
  <c r="J150" i="13"/>
  <c r="L149" i="13"/>
  <c r="N149" i="13"/>
  <c r="M199" i="6"/>
  <c r="L200" i="6"/>
  <c r="G201" i="6"/>
  <c r="H201" i="6" s="1"/>
  <c r="I202" i="6" s="1"/>
  <c r="L201" i="6"/>
  <c r="J201" i="6"/>
  <c r="M200" i="6"/>
  <c r="K200" i="6"/>
  <c r="H226" i="8"/>
  <c r="J226" i="8"/>
  <c r="F228" i="8"/>
  <c r="I227" i="8"/>
  <c r="G227" i="8"/>
  <c r="I151" i="13" l="1"/>
  <c r="H152" i="13" s="1"/>
  <c r="K150" i="13"/>
  <c r="M150" i="13"/>
  <c r="G202" i="6"/>
  <c r="H202" i="6" s="1"/>
  <c r="I203" i="6" s="1"/>
  <c r="M201" i="6"/>
  <c r="K201" i="6"/>
  <c r="J202" i="6"/>
  <c r="L202" i="6"/>
  <c r="H227" i="8"/>
  <c r="J227" i="8"/>
  <c r="F229" i="8"/>
  <c r="I228" i="8"/>
  <c r="G228" i="8"/>
  <c r="L150" i="13" l="1"/>
  <c r="N150" i="13"/>
  <c r="I152" i="13"/>
  <c r="H153" i="13" s="1"/>
  <c r="J151" i="13"/>
  <c r="G203" i="6"/>
  <c r="H203" i="6" s="1"/>
  <c r="G204" i="6" s="1"/>
  <c r="M202" i="6"/>
  <c r="K202" i="6"/>
  <c r="J203" i="6"/>
  <c r="L203" i="6"/>
  <c r="J228" i="8"/>
  <c r="H228" i="8"/>
  <c r="F230" i="8"/>
  <c r="I229" i="8"/>
  <c r="G229" i="8"/>
  <c r="I153" i="13" l="1"/>
  <c r="H154" i="13" s="1"/>
  <c r="M151" i="13"/>
  <c r="K151" i="13"/>
  <c r="H204" i="6"/>
  <c r="I205" i="6" s="1"/>
  <c r="M203" i="6"/>
  <c r="K203" i="6"/>
  <c r="I204" i="6"/>
  <c r="H229" i="8"/>
  <c r="J229" i="8"/>
  <c r="F231" i="8"/>
  <c r="I230" i="8"/>
  <c r="G230" i="8"/>
  <c r="J153" i="13" l="1"/>
  <c r="N151" i="13"/>
  <c r="L151" i="13"/>
  <c r="J152" i="13"/>
  <c r="G205" i="6"/>
  <c r="H205" i="6" s="1"/>
  <c r="I206" i="6" s="1"/>
  <c r="J204" i="6"/>
  <c r="L204" i="6"/>
  <c r="L205" i="6"/>
  <c r="J205" i="6"/>
  <c r="J230" i="8"/>
  <c r="H230" i="8"/>
  <c r="F232" i="8"/>
  <c r="I231" i="8"/>
  <c r="G231" i="8"/>
  <c r="K152" i="13" l="1"/>
  <c r="M152" i="13"/>
  <c r="M153" i="13"/>
  <c r="K153" i="13"/>
  <c r="I154" i="13"/>
  <c r="H155" i="13" s="1"/>
  <c r="G206" i="6"/>
  <c r="H206" i="6" s="1"/>
  <c r="G207" i="6" s="1"/>
  <c r="L206" i="6"/>
  <c r="J206" i="6"/>
  <c r="M205" i="6"/>
  <c r="K205" i="6"/>
  <c r="M204" i="6"/>
  <c r="K204" i="6"/>
  <c r="J231" i="8"/>
  <c r="H231" i="8"/>
  <c r="F233" i="8"/>
  <c r="I232" i="8"/>
  <c r="G232" i="8"/>
  <c r="J154" i="13" l="1"/>
  <c r="N153" i="13"/>
  <c r="L153" i="13"/>
  <c r="N152" i="13"/>
  <c r="L152" i="13"/>
  <c r="H207" i="6"/>
  <c r="G208" i="6" s="1"/>
  <c r="I207" i="6"/>
  <c r="M206" i="6"/>
  <c r="K206" i="6"/>
  <c r="J232" i="8"/>
  <c r="H232" i="8"/>
  <c r="F234" i="8"/>
  <c r="I233" i="8"/>
  <c r="G233" i="8"/>
  <c r="M154" i="13" l="1"/>
  <c r="K154" i="13"/>
  <c r="I155" i="13"/>
  <c r="H156" i="13" s="1"/>
  <c r="L207" i="6"/>
  <c r="J207" i="6"/>
  <c r="I208" i="6"/>
  <c r="H208" i="6"/>
  <c r="G209" i="6" s="1"/>
  <c r="J233" i="8"/>
  <c r="H233" i="8"/>
  <c r="F235" i="8"/>
  <c r="I234" i="8"/>
  <c r="G234" i="8"/>
  <c r="L154" i="13" l="1"/>
  <c r="N154" i="13"/>
  <c r="I156" i="13"/>
  <c r="H157" i="13" s="1"/>
  <c r="I209" i="6"/>
  <c r="L209" i="6" s="1"/>
  <c r="L208" i="6"/>
  <c r="J208" i="6"/>
  <c r="M207" i="6"/>
  <c r="K207" i="6"/>
  <c r="H209" i="6"/>
  <c r="G210" i="6" s="1"/>
  <c r="J234" i="8"/>
  <c r="H234" i="8"/>
  <c r="F236" i="8"/>
  <c r="I235" i="8"/>
  <c r="G235" i="8"/>
  <c r="J156" i="13" l="1"/>
  <c r="J155" i="13"/>
  <c r="J209" i="6"/>
  <c r="M209" i="6" s="1"/>
  <c r="I210" i="6"/>
  <c r="L210" i="6" s="1"/>
  <c r="M208" i="6"/>
  <c r="K208" i="6"/>
  <c r="H210" i="6"/>
  <c r="I211" i="6" s="1"/>
  <c r="J235" i="8"/>
  <c r="H235" i="8"/>
  <c r="F237" i="8"/>
  <c r="I236" i="8"/>
  <c r="G236" i="8"/>
  <c r="K156" i="13" l="1"/>
  <c r="M156" i="13"/>
  <c r="M155" i="13"/>
  <c r="K155" i="13"/>
  <c r="I157" i="13"/>
  <c r="H158" i="13" s="1"/>
  <c r="J210" i="6"/>
  <c r="M210" i="6" s="1"/>
  <c r="K209" i="6"/>
  <c r="G211" i="6"/>
  <c r="H211" i="6" s="1"/>
  <c r="I212" i="6" s="1"/>
  <c r="L211" i="6"/>
  <c r="J211" i="6"/>
  <c r="J236" i="8"/>
  <c r="H236" i="8"/>
  <c r="F238" i="8"/>
  <c r="I237" i="8"/>
  <c r="G237" i="8"/>
  <c r="J157" i="13" l="1"/>
  <c r="N155" i="13"/>
  <c r="L155" i="13"/>
  <c r="L156" i="13"/>
  <c r="N156" i="13"/>
  <c r="K210" i="6"/>
  <c r="G212" i="6"/>
  <c r="H212" i="6" s="1"/>
  <c r="I213" i="6" s="1"/>
  <c r="M211" i="6"/>
  <c r="K211" i="6"/>
  <c r="J212" i="6"/>
  <c r="L212" i="6"/>
  <c r="H237" i="8"/>
  <c r="J237" i="8"/>
  <c r="F239" i="8"/>
  <c r="I238" i="8"/>
  <c r="G238" i="8"/>
  <c r="K157" i="13" l="1"/>
  <c r="M157" i="13"/>
  <c r="I158" i="13"/>
  <c r="H159" i="13" s="1"/>
  <c r="G213" i="6"/>
  <c r="H213" i="6" s="1"/>
  <c r="G214" i="6" s="1"/>
  <c r="M212" i="6"/>
  <c r="K212" i="6"/>
  <c r="L213" i="6"/>
  <c r="J213" i="6"/>
  <c r="J238" i="8"/>
  <c r="H238" i="8"/>
  <c r="F240" i="8"/>
  <c r="I239" i="8"/>
  <c r="G239" i="8"/>
  <c r="J158" i="13" l="1"/>
  <c r="N157" i="13"/>
  <c r="L157" i="13"/>
  <c r="I214" i="6"/>
  <c r="H214" i="6"/>
  <c r="G215" i="6" s="1"/>
  <c r="M213" i="6"/>
  <c r="K213" i="6"/>
  <c r="J239" i="8"/>
  <c r="H239" i="8"/>
  <c r="F241" i="8"/>
  <c r="G240" i="8"/>
  <c r="I240" i="8"/>
  <c r="K158" i="13" l="1"/>
  <c r="M158" i="13"/>
  <c r="I159" i="13"/>
  <c r="H160" i="13" s="1"/>
  <c r="I215" i="6"/>
  <c r="H215" i="6"/>
  <c r="G216" i="6" s="1"/>
  <c r="L214" i="6"/>
  <c r="J214" i="6"/>
  <c r="J240" i="8"/>
  <c r="H240" i="8"/>
  <c r="F242" i="8"/>
  <c r="G241" i="8"/>
  <c r="I241" i="8"/>
  <c r="J159" i="13" l="1"/>
  <c r="N158" i="13"/>
  <c r="L158" i="13"/>
  <c r="I216" i="6"/>
  <c r="L216" i="6" s="1"/>
  <c r="M214" i="6"/>
  <c r="K214" i="6"/>
  <c r="H216" i="6"/>
  <c r="I217" i="6" s="1"/>
  <c r="J215" i="6"/>
  <c r="L215" i="6"/>
  <c r="J241" i="8"/>
  <c r="H241" i="8"/>
  <c r="F243" i="8"/>
  <c r="G242" i="8"/>
  <c r="I242" i="8"/>
  <c r="K159" i="13" l="1"/>
  <c r="M159" i="13"/>
  <c r="I160" i="13"/>
  <c r="H161" i="13" s="1"/>
  <c r="J216" i="6"/>
  <c r="M216" i="6" s="1"/>
  <c r="G217" i="6"/>
  <c r="L217" i="6"/>
  <c r="J217" i="6"/>
  <c r="M215" i="6"/>
  <c r="K215" i="6"/>
  <c r="J242" i="8"/>
  <c r="H242" i="8"/>
  <c r="F244" i="8"/>
  <c r="I243" i="8"/>
  <c r="G243" i="8"/>
  <c r="I161" i="13" l="1"/>
  <c r="H162" i="13" s="1"/>
  <c r="L159" i="13"/>
  <c r="N159" i="13"/>
  <c r="K216" i="6"/>
  <c r="M217" i="6"/>
  <c r="K217" i="6"/>
  <c r="H217" i="6"/>
  <c r="G218" i="6" s="1"/>
  <c r="J243" i="8"/>
  <c r="H243" i="8"/>
  <c r="F245" i="8"/>
  <c r="I244" i="8"/>
  <c r="G244" i="8"/>
  <c r="J161" i="13" l="1"/>
  <c r="J160" i="13"/>
  <c r="H218" i="6"/>
  <c r="I219" i="6" s="1"/>
  <c r="I218" i="6"/>
  <c r="J244" i="8"/>
  <c r="H244" i="8"/>
  <c r="F246" i="8"/>
  <c r="I245" i="8"/>
  <c r="G245" i="8"/>
  <c r="K161" i="13" l="1"/>
  <c r="M161" i="13"/>
  <c r="K160" i="13"/>
  <c r="M160" i="13"/>
  <c r="I162" i="13"/>
  <c r="H163" i="13" s="1"/>
  <c r="G219" i="6"/>
  <c r="H219" i="6" s="1"/>
  <c r="I220" i="6" s="1"/>
  <c r="L218" i="6"/>
  <c r="J218" i="6"/>
  <c r="J219" i="6"/>
  <c r="L219" i="6"/>
  <c r="H245" i="8"/>
  <c r="J245" i="8"/>
  <c r="F247" i="8"/>
  <c r="I246" i="8"/>
  <c r="G246" i="8"/>
  <c r="J162" i="13" l="1"/>
  <c r="L160" i="13"/>
  <c r="N160" i="13"/>
  <c r="L161" i="13"/>
  <c r="N161" i="13"/>
  <c r="G220" i="6"/>
  <c r="K218" i="6"/>
  <c r="M218" i="6"/>
  <c r="L220" i="6"/>
  <c r="J220" i="6"/>
  <c r="M219" i="6"/>
  <c r="K219" i="6"/>
  <c r="J246" i="8"/>
  <c r="H246" i="8"/>
  <c r="F248" i="8"/>
  <c r="I247" i="8"/>
  <c r="G247" i="8"/>
  <c r="K162" i="13" l="1"/>
  <c r="M162" i="13"/>
  <c r="I163" i="13"/>
  <c r="H164" i="13" s="1"/>
  <c r="M220" i="6"/>
  <c r="K220" i="6"/>
  <c r="H220" i="6"/>
  <c r="G221" i="6" s="1"/>
  <c r="J247" i="8"/>
  <c r="H247" i="8"/>
  <c r="F249" i="8"/>
  <c r="I248" i="8"/>
  <c r="G248" i="8"/>
  <c r="J163" i="13" l="1"/>
  <c r="N162" i="13"/>
  <c r="L162" i="13"/>
  <c r="I221" i="6"/>
  <c r="L221" i="6" s="1"/>
  <c r="H221" i="6"/>
  <c r="I222" i="6" s="1"/>
  <c r="J248" i="8"/>
  <c r="H248" i="8"/>
  <c r="F250" i="8"/>
  <c r="I249" i="8"/>
  <c r="G249" i="8"/>
  <c r="M163" i="13" l="1"/>
  <c r="K163" i="13"/>
  <c r="I164" i="13"/>
  <c r="H165" i="13" s="1"/>
  <c r="J221" i="6"/>
  <c r="G222" i="6"/>
  <c r="H222" i="6" s="1"/>
  <c r="I223" i="6" s="1"/>
  <c r="M221" i="6"/>
  <c r="K221" i="6"/>
  <c r="L222" i="6"/>
  <c r="J222" i="6"/>
  <c r="J249" i="8"/>
  <c r="H249" i="8"/>
  <c r="F251" i="8"/>
  <c r="I250" i="8"/>
  <c r="G250" i="8"/>
  <c r="N163" i="13" l="1"/>
  <c r="L163" i="13"/>
  <c r="I165" i="13"/>
  <c r="H166" i="13" s="1"/>
  <c r="G223" i="6"/>
  <c r="H223" i="6" s="1"/>
  <c r="I224" i="6" s="1"/>
  <c r="M222" i="6"/>
  <c r="K222" i="6"/>
  <c r="L223" i="6"/>
  <c r="J223" i="6"/>
  <c r="J250" i="8"/>
  <c r="H250" i="8"/>
  <c r="F252" i="8"/>
  <c r="I251" i="8"/>
  <c r="G251" i="8"/>
  <c r="J165" i="13" l="1"/>
  <c r="J164" i="13"/>
  <c r="G224" i="6"/>
  <c r="H224" i="6" s="1"/>
  <c r="G225" i="6" s="1"/>
  <c r="M223" i="6"/>
  <c r="K223" i="6"/>
  <c r="J224" i="6"/>
  <c r="L224" i="6"/>
  <c r="J251" i="8"/>
  <c r="H251" i="8"/>
  <c r="F253" i="8"/>
  <c r="I252" i="8"/>
  <c r="G252" i="8"/>
  <c r="M165" i="13" l="1"/>
  <c r="K165" i="13"/>
  <c r="K164" i="13"/>
  <c r="M164" i="13"/>
  <c r="I166" i="13"/>
  <c r="H167" i="13" s="1"/>
  <c r="I225" i="6"/>
  <c r="J225" i="6" s="1"/>
  <c r="M224" i="6"/>
  <c r="K224" i="6"/>
  <c r="H225" i="6"/>
  <c r="I226" i="6" s="1"/>
  <c r="J252" i="8"/>
  <c r="H252" i="8"/>
  <c r="F254" i="8"/>
  <c r="I253" i="8"/>
  <c r="G253" i="8"/>
  <c r="N164" i="13" l="1"/>
  <c r="L164" i="13"/>
  <c r="L165" i="13"/>
  <c r="N165" i="13"/>
  <c r="J166" i="13"/>
  <c r="L225" i="6"/>
  <c r="G226" i="6"/>
  <c r="H226" i="6" s="1"/>
  <c r="G227" i="6" s="1"/>
  <c r="M225" i="6"/>
  <c r="K225" i="6"/>
  <c r="L226" i="6"/>
  <c r="J226" i="6"/>
  <c r="J253" i="8"/>
  <c r="H253" i="8"/>
  <c r="F255" i="8"/>
  <c r="I254" i="8"/>
  <c r="G254" i="8"/>
  <c r="I167" i="13" l="1"/>
  <c r="H168" i="13" s="1"/>
  <c r="K166" i="13"/>
  <c r="M166" i="13"/>
  <c r="M226" i="6"/>
  <c r="K226" i="6"/>
  <c r="H227" i="6"/>
  <c r="I228" i="6" s="1"/>
  <c r="I227" i="6"/>
  <c r="J254" i="8"/>
  <c r="H254" i="8"/>
  <c r="F256" i="8"/>
  <c r="I255" i="8"/>
  <c r="G255" i="8"/>
  <c r="N166" i="13" l="1"/>
  <c r="L166" i="13"/>
  <c r="J167" i="13"/>
  <c r="G228" i="6"/>
  <c r="H228" i="6" s="1"/>
  <c r="G229" i="6" s="1"/>
  <c r="J227" i="6"/>
  <c r="L227" i="6"/>
  <c r="L228" i="6"/>
  <c r="J228" i="6"/>
  <c r="J255" i="8"/>
  <c r="H255" i="8"/>
  <c r="F257" i="8"/>
  <c r="I256" i="8"/>
  <c r="G256" i="8"/>
  <c r="M167" i="13" l="1"/>
  <c r="K167" i="13"/>
  <c r="I168" i="13"/>
  <c r="H169" i="13" s="1"/>
  <c r="I229" i="6"/>
  <c r="J229" i="6" s="1"/>
  <c r="M228" i="6"/>
  <c r="K228" i="6"/>
  <c r="H229" i="6"/>
  <c r="I230" i="6" s="1"/>
  <c r="M227" i="6"/>
  <c r="K227" i="6"/>
  <c r="J256" i="8"/>
  <c r="H256" i="8"/>
  <c r="F258" i="8"/>
  <c r="I257" i="8"/>
  <c r="G257" i="8"/>
  <c r="L167" i="13" l="1"/>
  <c r="N167" i="13"/>
  <c r="J168" i="13"/>
  <c r="L229" i="6"/>
  <c r="L230" i="6"/>
  <c r="J230" i="6"/>
  <c r="G230" i="6"/>
  <c r="M229" i="6"/>
  <c r="K229" i="6"/>
  <c r="J257" i="8"/>
  <c r="H257" i="8"/>
  <c r="F259" i="8"/>
  <c r="I258" i="8"/>
  <c r="G258" i="8"/>
  <c r="I169" i="13" l="1"/>
  <c r="H170" i="13" s="1"/>
  <c r="K168" i="13"/>
  <c r="M168" i="13"/>
  <c r="H230" i="6"/>
  <c r="I231" i="6" s="1"/>
  <c r="M230" i="6"/>
  <c r="K230" i="6"/>
  <c r="J258" i="8"/>
  <c r="H258" i="8"/>
  <c r="F260" i="8"/>
  <c r="I259" i="8"/>
  <c r="G259" i="8"/>
  <c r="N168" i="13" l="1"/>
  <c r="L168" i="13"/>
  <c r="I170" i="13"/>
  <c r="H171" i="13" s="1"/>
  <c r="J169" i="13"/>
  <c r="G231" i="6"/>
  <c r="H231" i="6" s="1"/>
  <c r="J231" i="6"/>
  <c r="L231" i="6"/>
  <c r="J259" i="8"/>
  <c r="H259" i="8"/>
  <c r="F261" i="8"/>
  <c r="I260" i="8"/>
  <c r="G260" i="8"/>
  <c r="J170" i="13" l="1"/>
  <c r="M169" i="13"/>
  <c r="K169" i="13"/>
  <c r="I232" i="6"/>
  <c r="J232" i="6" s="1"/>
  <c r="G232" i="6"/>
  <c r="H232" i="6" s="1"/>
  <c r="I233" i="6" s="1"/>
  <c r="M231" i="6"/>
  <c r="K231" i="6"/>
  <c r="J260" i="8"/>
  <c r="H260" i="8"/>
  <c r="I261" i="8"/>
  <c r="F262" i="8"/>
  <c r="G261" i="8"/>
  <c r="N169" i="13" l="1"/>
  <c r="L169" i="13"/>
  <c r="M170" i="13"/>
  <c r="K170" i="13"/>
  <c r="I171" i="13"/>
  <c r="H172" i="13" s="1"/>
  <c r="L232" i="6"/>
  <c r="L233" i="6"/>
  <c r="J233" i="6"/>
  <c r="M232" i="6"/>
  <c r="K232" i="6"/>
  <c r="G233" i="6"/>
  <c r="H261" i="8"/>
  <c r="J261" i="8"/>
  <c r="I262" i="8"/>
  <c r="G262" i="8"/>
  <c r="F263" i="8"/>
  <c r="L170" i="13" l="1"/>
  <c r="N170" i="13"/>
  <c r="J171" i="13"/>
  <c r="H233" i="6"/>
  <c r="G234" i="6" s="1"/>
  <c r="M233" i="6"/>
  <c r="K233" i="6"/>
  <c r="F264" i="8"/>
  <c r="I263" i="8"/>
  <c r="G263" i="8"/>
  <c r="H262" i="8"/>
  <c r="J262" i="8"/>
  <c r="M171" i="13" l="1"/>
  <c r="K171" i="13"/>
  <c r="I172" i="13"/>
  <c r="H173" i="13" s="1"/>
  <c r="I234" i="6"/>
  <c r="J234" i="6" s="1"/>
  <c r="H234" i="6"/>
  <c r="I235" i="6" s="1"/>
  <c r="J263" i="8"/>
  <c r="H263" i="8"/>
  <c r="I264" i="8"/>
  <c r="G264" i="8"/>
  <c r="F265" i="8"/>
  <c r="I173" i="13" l="1"/>
  <c r="H174" i="13" s="1"/>
  <c r="N171" i="13"/>
  <c r="L171" i="13"/>
  <c r="L234" i="6"/>
  <c r="G235" i="6"/>
  <c r="L235" i="6"/>
  <c r="J235" i="6"/>
  <c r="M234" i="6"/>
  <c r="K234" i="6"/>
  <c r="I265" i="8"/>
  <c r="O6" i="8" s="1"/>
  <c r="G265" i="8"/>
  <c r="J264" i="8"/>
  <c r="H264" i="8"/>
  <c r="I174" i="13" l="1"/>
  <c r="H175" i="13" s="1"/>
  <c r="J172" i="13"/>
  <c r="M235" i="6"/>
  <c r="K235" i="6"/>
  <c r="H235" i="6"/>
  <c r="G236" i="6" s="1"/>
  <c r="I266" i="8"/>
  <c r="F267" i="8"/>
  <c r="G266" i="8"/>
  <c r="J265" i="8"/>
  <c r="O7" i="8" s="1"/>
  <c r="O8" i="8" s="1"/>
  <c r="H265" i="8"/>
  <c r="O5" i="8" s="1"/>
  <c r="O4" i="8"/>
  <c r="J173" i="13" l="1"/>
  <c r="J174" i="13"/>
  <c r="K173" i="13"/>
  <c r="M173" i="13"/>
  <c r="M172" i="13"/>
  <c r="K172" i="13"/>
  <c r="I236" i="6"/>
  <c r="H236" i="6"/>
  <c r="G237" i="6" s="1"/>
  <c r="I267" i="8"/>
  <c r="G267" i="8"/>
  <c r="F268" i="8"/>
  <c r="H266" i="8"/>
  <c r="J266" i="8"/>
  <c r="L172" i="13" l="1"/>
  <c r="N172" i="13"/>
  <c r="N173" i="13"/>
  <c r="L173" i="13"/>
  <c r="K174" i="13"/>
  <c r="M174" i="13"/>
  <c r="I175" i="13"/>
  <c r="H176" i="13" s="1"/>
  <c r="I237" i="6"/>
  <c r="L237" i="6" s="1"/>
  <c r="H237" i="6"/>
  <c r="I238" i="6" s="1"/>
  <c r="L236" i="6"/>
  <c r="J236" i="6"/>
  <c r="J267" i="8"/>
  <c r="H267" i="8"/>
  <c r="I268" i="8"/>
  <c r="F269" i="8"/>
  <c r="G268" i="8"/>
  <c r="J175" i="13" l="1"/>
  <c r="N174" i="13"/>
  <c r="L174" i="13"/>
  <c r="J237" i="6"/>
  <c r="M237" i="6" s="1"/>
  <c r="L238" i="6"/>
  <c r="J238" i="6"/>
  <c r="M236" i="6"/>
  <c r="K236" i="6"/>
  <c r="G238" i="6"/>
  <c r="J268" i="8"/>
  <c r="H268" i="8"/>
  <c r="I269" i="8"/>
  <c r="F270" i="8"/>
  <c r="G269" i="8"/>
  <c r="K175" i="13" l="1"/>
  <c r="M175" i="13"/>
  <c r="I176" i="13"/>
  <c r="H177" i="13" s="1"/>
  <c r="K237" i="6"/>
  <c r="H238" i="6"/>
  <c r="G239" i="6" s="1"/>
  <c r="M238" i="6"/>
  <c r="K238" i="6"/>
  <c r="H269" i="8"/>
  <c r="J269" i="8"/>
  <c r="F271" i="8"/>
  <c r="I270" i="8"/>
  <c r="G270" i="8"/>
  <c r="J176" i="13" l="1"/>
  <c r="L175" i="13"/>
  <c r="N175" i="13"/>
  <c r="I239" i="6"/>
  <c r="L239" i="6" s="1"/>
  <c r="H239" i="6"/>
  <c r="I240" i="6" s="1"/>
  <c r="J270" i="8"/>
  <c r="H270" i="8"/>
  <c r="F272" i="8"/>
  <c r="I271" i="8"/>
  <c r="G271" i="8"/>
  <c r="K176" i="13" l="1"/>
  <c r="M176" i="13"/>
  <c r="I177" i="13"/>
  <c r="H178" i="13" s="1"/>
  <c r="J239" i="6"/>
  <c r="K239" i="6" s="1"/>
  <c r="G240" i="6"/>
  <c r="H240" i="6" s="1"/>
  <c r="I241" i="6" s="1"/>
  <c r="L240" i="6"/>
  <c r="J240" i="6"/>
  <c r="M239" i="6"/>
  <c r="J271" i="8"/>
  <c r="H271" i="8"/>
  <c r="F273" i="8"/>
  <c r="I272" i="8"/>
  <c r="G272" i="8"/>
  <c r="I178" i="13" l="1"/>
  <c r="H179" i="13" s="1"/>
  <c r="L176" i="13"/>
  <c r="N176" i="13"/>
  <c r="G241" i="6"/>
  <c r="H241" i="6" s="1"/>
  <c r="I242" i="6" s="1"/>
  <c r="M240" i="6"/>
  <c r="K240" i="6"/>
  <c r="L241" i="6"/>
  <c r="J241" i="6"/>
  <c r="J272" i="8"/>
  <c r="H272" i="8"/>
  <c r="F274" i="8"/>
  <c r="G273" i="8"/>
  <c r="I273" i="8"/>
  <c r="J178" i="13" l="1"/>
  <c r="J177" i="13"/>
  <c r="M241" i="6"/>
  <c r="K241" i="6"/>
  <c r="L242" i="6"/>
  <c r="J242" i="6"/>
  <c r="G242" i="6"/>
  <c r="J273" i="8"/>
  <c r="H273" i="8"/>
  <c r="F275" i="8"/>
  <c r="G274" i="8"/>
  <c r="I274" i="8"/>
  <c r="M178" i="13" l="1"/>
  <c r="K178" i="13"/>
  <c r="K177" i="13"/>
  <c r="M177" i="13"/>
  <c r="I179" i="13"/>
  <c r="H180" i="13" s="1"/>
  <c r="M242" i="6"/>
  <c r="K242" i="6"/>
  <c r="H242" i="6"/>
  <c r="I243" i="6" s="1"/>
  <c r="J274" i="8"/>
  <c r="H274" i="8"/>
  <c r="F276" i="8"/>
  <c r="G275" i="8"/>
  <c r="I275" i="8"/>
  <c r="N177" i="13" l="1"/>
  <c r="L177" i="13"/>
  <c r="I180" i="13"/>
  <c r="H181" i="13" s="1"/>
  <c r="J179" i="13"/>
  <c r="N178" i="13"/>
  <c r="L178" i="13"/>
  <c r="J243" i="6"/>
  <c r="L243" i="6"/>
  <c r="G243" i="6"/>
  <c r="J275" i="8"/>
  <c r="H275" i="8"/>
  <c r="F277" i="8"/>
  <c r="G276" i="8"/>
  <c r="I276" i="8"/>
  <c r="J180" i="13" l="1"/>
  <c r="M179" i="13"/>
  <c r="K179" i="13"/>
  <c r="H243" i="6"/>
  <c r="I244" i="6" s="1"/>
  <c r="M243" i="6"/>
  <c r="K243" i="6"/>
  <c r="H276" i="8"/>
  <c r="J276" i="8"/>
  <c r="I277" i="8"/>
  <c r="N6" i="8" s="1"/>
  <c r="G277" i="8"/>
  <c r="M180" i="13" l="1"/>
  <c r="K180" i="13"/>
  <c r="N179" i="13"/>
  <c r="L179" i="13"/>
  <c r="I181" i="13"/>
  <c r="H182" i="13" s="1"/>
  <c r="G244" i="6"/>
  <c r="H244" i="6" s="1"/>
  <c r="I245" i="6" s="1"/>
  <c r="J244" i="6"/>
  <c r="L244" i="6"/>
  <c r="H277" i="8"/>
  <c r="N5" i="8" s="1"/>
  <c r="J277" i="8"/>
  <c r="N7" i="8" s="1"/>
  <c r="N8" i="8" s="1"/>
  <c r="N4" i="8"/>
  <c r="P4" i="8"/>
  <c r="J181" i="13" l="1"/>
  <c r="L180" i="13"/>
  <c r="N180" i="13"/>
  <c r="G245" i="6"/>
  <c r="H245" i="6" s="1"/>
  <c r="I246" i="6" s="1"/>
  <c r="L245" i="6"/>
  <c r="J245" i="6"/>
  <c r="M244" i="6"/>
  <c r="K244" i="6"/>
  <c r="P6" i="8"/>
  <c r="M181" i="13" l="1"/>
  <c r="K181" i="13"/>
  <c r="I182" i="13"/>
  <c r="H183" i="13" s="1"/>
  <c r="G246" i="6"/>
  <c r="M245" i="6"/>
  <c r="K245" i="6"/>
  <c r="H246" i="6"/>
  <c r="I247" i="6" s="1"/>
  <c r="L246" i="6"/>
  <c r="J246" i="6"/>
  <c r="P7" i="8"/>
  <c r="P8" i="8" s="1"/>
  <c r="P5" i="8"/>
  <c r="N181" i="13" l="1"/>
  <c r="L181" i="13"/>
  <c r="I183" i="13"/>
  <c r="H184" i="13" s="1"/>
  <c r="G247" i="6"/>
  <c r="H247" i="6" s="1"/>
  <c r="G248" i="6" s="1"/>
  <c r="M246" i="6"/>
  <c r="K246" i="6"/>
  <c r="L247" i="6"/>
  <c r="J247" i="6"/>
  <c r="J182" i="13" l="1"/>
  <c r="M182" i="13" s="1"/>
  <c r="I184" i="13"/>
  <c r="H185" i="13" s="1"/>
  <c r="K182" i="13"/>
  <c r="H248" i="6"/>
  <c r="I249" i="6" s="1"/>
  <c r="M247" i="6"/>
  <c r="K247" i="6"/>
  <c r="I248" i="6"/>
  <c r="I185" i="13" l="1"/>
  <c r="H186" i="13" s="1"/>
  <c r="L182" i="13"/>
  <c r="N182" i="13"/>
  <c r="J183" i="13"/>
  <c r="G249" i="6"/>
  <c r="H249" i="6" s="1"/>
  <c r="I250" i="6" s="1"/>
  <c r="L248" i="6"/>
  <c r="J248" i="6"/>
  <c r="J249" i="6"/>
  <c r="L249" i="6"/>
  <c r="AN30" i="3"/>
  <c r="AN28" i="3"/>
  <c r="J184" i="13" l="1"/>
  <c r="M184" i="13" s="1"/>
  <c r="J185" i="13"/>
  <c r="K184" i="13"/>
  <c r="M183" i="13"/>
  <c r="K183" i="13"/>
  <c r="J250" i="6"/>
  <c r="L250" i="6"/>
  <c r="G250" i="6"/>
  <c r="M249" i="6"/>
  <c r="K249" i="6"/>
  <c r="M248" i="6"/>
  <c r="K248" i="6"/>
  <c r="AN31" i="3"/>
  <c r="AN32" i="3" s="1"/>
  <c r="AN29" i="3"/>
  <c r="L183" i="13" l="1"/>
  <c r="N183" i="13"/>
  <c r="M185" i="13"/>
  <c r="K185" i="13"/>
  <c r="N184" i="13"/>
  <c r="L184" i="13"/>
  <c r="I186" i="13"/>
  <c r="H187" i="13" s="1"/>
  <c r="H250" i="6"/>
  <c r="I251" i="6" s="1"/>
  <c r="M250" i="6"/>
  <c r="K250" i="6"/>
  <c r="AO30" i="3"/>
  <c r="J186" i="13" l="1"/>
  <c r="N185" i="13"/>
  <c r="L185" i="13"/>
  <c r="L251" i="6"/>
  <c r="J251" i="6"/>
  <c r="G251" i="6"/>
  <c r="AO31" i="3"/>
  <c r="AO32" i="3" s="1"/>
  <c r="AO29" i="3"/>
  <c r="AO28" i="3"/>
  <c r="K186" i="13" l="1"/>
  <c r="M186" i="13"/>
  <c r="I187" i="13"/>
  <c r="H188" i="13" s="1"/>
  <c r="H251" i="6"/>
  <c r="I252" i="6" s="1"/>
  <c r="M251" i="6"/>
  <c r="K251" i="6"/>
  <c r="AR30" i="3"/>
  <c r="AR34" i="3" s="1"/>
  <c r="AR28" i="3"/>
  <c r="AR29" i="3"/>
  <c r="AR31" i="3"/>
  <c r="AR32" i="3" s="1"/>
  <c r="J187" i="13" l="1"/>
  <c r="L186" i="13"/>
  <c r="N186" i="13"/>
  <c r="G252" i="6"/>
  <c r="H252" i="6" s="1"/>
  <c r="G253" i="6" s="1"/>
  <c r="J252" i="6"/>
  <c r="L252" i="6"/>
  <c r="AS30" i="3"/>
  <c r="AS34" i="3" s="1"/>
  <c r="AS28" i="3"/>
  <c r="K187" i="13" l="1"/>
  <c r="M187" i="13"/>
  <c r="I188" i="13"/>
  <c r="H189" i="13" s="1"/>
  <c r="I253" i="6"/>
  <c r="L253" i="6" s="1"/>
  <c r="H253" i="6"/>
  <c r="I254" i="6" s="1"/>
  <c r="M252" i="6"/>
  <c r="K252" i="6"/>
  <c r="J253" i="6"/>
  <c r="S37" i="6"/>
  <c r="AS29" i="3"/>
  <c r="AS31" i="3"/>
  <c r="AS32" i="3" s="1"/>
  <c r="I189" i="13" l="1"/>
  <c r="H190" i="13" s="1"/>
  <c r="N187" i="13"/>
  <c r="L187" i="13"/>
  <c r="G254" i="6"/>
  <c r="H254" i="6" s="1"/>
  <c r="I255" i="6" s="1"/>
  <c r="M253" i="6"/>
  <c r="K253" i="6"/>
  <c r="J254" i="6"/>
  <c r="L254" i="6"/>
  <c r="N2" i="2"/>
  <c r="J189" i="13" l="1"/>
  <c r="J188" i="13"/>
  <c r="G255" i="6"/>
  <c r="H255" i="6" s="1"/>
  <c r="G256" i="6" s="1"/>
  <c r="M254" i="6"/>
  <c r="K254" i="6"/>
  <c r="J255" i="6"/>
  <c r="L255" i="6"/>
  <c r="N14" i="2"/>
  <c r="N15" i="2"/>
  <c r="O9" i="2" s="1"/>
  <c r="J65" i="2"/>
  <c r="K65" i="2" s="1"/>
  <c r="J77" i="2"/>
  <c r="K77" i="2" s="1"/>
  <c r="J221" i="2"/>
  <c r="K221" i="2" s="1"/>
  <c r="J86" i="2"/>
  <c r="K86" i="2" s="1"/>
  <c r="J146" i="2"/>
  <c r="K146" i="2" s="1"/>
  <c r="J43" i="2"/>
  <c r="K43" i="2" s="1"/>
  <c r="J31" i="2"/>
  <c r="K31" i="2" s="1"/>
  <c r="J67" i="2"/>
  <c r="K67" i="2" s="1"/>
  <c r="J114" i="2"/>
  <c r="K114" i="2" s="1"/>
  <c r="J126" i="2"/>
  <c r="K126" i="2" s="1"/>
  <c r="J258" i="2"/>
  <c r="K258" i="2" s="1"/>
  <c r="J232" i="2"/>
  <c r="K232" i="2" s="1"/>
  <c r="J268" i="2"/>
  <c r="K268" i="2" s="1"/>
  <c r="J148" i="2"/>
  <c r="K148" i="2" s="1"/>
  <c r="J243" i="2"/>
  <c r="K243" i="2" s="1"/>
  <c r="J63" i="2"/>
  <c r="K63" i="2" s="1"/>
  <c r="J197" i="2"/>
  <c r="K197" i="2" s="1"/>
  <c r="J269" i="2"/>
  <c r="K269" i="2" s="1"/>
  <c r="J62" i="2"/>
  <c r="K62" i="2" s="1"/>
  <c r="J74" i="2"/>
  <c r="K74" i="2" s="1"/>
  <c r="J194" i="2"/>
  <c r="K194" i="2" s="1"/>
  <c r="J103" i="2"/>
  <c r="K103" i="2" s="1"/>
  <c r="J151" i="2"/>
  <c r="K151" i="2" s="1"/>
  <c r="J139" i="2"/>
  <c r="K139" i="2" s="1"/>
  <c r="J150" i="2"/>
  <c r="K150" i="2" s="1"/>
  <c r="J174" i="2"/>
  <c r="K174" i="2" s="1"/>
  <c r="J30" i="2"/>
  <c r="K30" i="2" s="1"/>
  <c r="J28" i="2"/>
  <c r="K28" i="2" s="1"/>
  <c r="J100" i="2"/>
  <c r="K100" i="2" s="1"/>
  <c r="J40" i="2"/>
  <c r="K40" i="2" s="1"/>
  <c r="J207" i="2"/>
  <c r="K207" i="2" s="1"/>
  <c r="J75" i="2"/>
  <c r="K75" i="2" s="1"/>
  <c r="J29" i="2"/>
  <c r="K29" i="2" s="1"/>
  <c r="J245" i="2"/>
  <c r="K245" i="2" s="1"/>
  <c r="J113" i="2"/>
  <c r="K113" i="2" s="1"/>
  <c r="J266" i="2"/>
  <c r="K266" i="2" s="1"/>
  <c r="J254" i="2"/>
  <c r="K254" i="2" s="1"/>
  <c r="J158" i="2"/>
  <c r="K158" i="2" s="1"/>
  <c r="J127" i="2"/>
  <c r="K127" i="2" s="1"/>
  <c r="J211" i="2"/>
  <c r="K211" i="2" s="1"/>
  <c r="J79" i="2"/>
  <c r="K79" i="2" s="1"/>
  <c r="J234" i="2"/>
  <c r="K234" i="2" s="1"/>
  <c r="J90" i="2"/>
  <c r="K90" i="2" s="1"/>
  <c r="J162" i="2"/>
  <c r="K162" i="2" s="1"/>
  <c r="J136" i="2"/>
  <c r="K136" i="2" s="1"/>
  <c r="J159" i="2"/>
  <c r="K159" i="2" s="1"/>
  <c r="J135" i="2"/>
  <c r="K135" i="2" s="1"/>
  <c r="J185" i="2"/>
  <c r="K185" i="2" s="1"/>
  <c r="J98" i="2"/>
  <c r="K98" i="2" s="1"/>
  <c r="J242" i="2"/>
  <c r="K242" i="2" s="1"/>
  <c r="J206" i="2"/>
  <c r="K206" i="2" s="1"/>
  <c r="J223" i="2"/>
  <c r="K223" i="2" s="1"/>
  <c r="J55" i="2"/>
  <c r="K55" i="2" s="1"/>
  <c r="J199" i="2"/>
  <c r="K199" i="2" s="1"/>
  <c r="J54" i="2"/>
  <c r="K54" i="2" s="1"/>
  <c r="J78" i="2"/>
  <c r="K78" i="2" s="1"/>
  <c r="J222" i="2"/>
  <c r="K222" i="2" s="1"/>
  <c r="J256" i="2"/>
  <c r="K256" i="2" s="1"/>
  <c r="J244" i="2"/>
  <c r="K244" i="2" s="1"/>
  <c r="J87" i="2"/>
  <c r="K87" i="2" s="1"/>
  <c r="J147" i="2"/>
  <c r="K147" i="2" s="1"/>
  <c r="J111" i="2"/>
  <c r="K111" i="2" s="1"/>
  <c r="J149" i="2"/>
  <c r="K149" i="2" s="1"/>
  <c r="J125" i="2"/>
  <c r="K125" i="2" s="1"/>
  <c r="J209" i="2"/>
  <c r="K209" i="2" s="1"/>
  <c r="J230" i="2"/>
  <c r="K230" i="2" s="1"/>
  <c r="J170" i="2"/>
  <c r="K170" i="2" s="1"/>
  <c r="J182" i="2"/>
  <c r="K182" i="2" s="1"/>
  <c r="J247" i="2"/>
  <c r="K247" i="2" s="1"/>
  <c r="J115" i="2"/>
  <c r="K115" i="2" s="1"/>
  <c r="J66" i="2"/>
  <c r="K66" i="2" s="1"/>
  <c r="J270" i="2"/>
  <c r="K270" i="2" s="1"/>
  <c r="J172" i="2"/>
  <c r="K172" i="2" s="1"/>
  <c r="J64" i="2"/>
  <c r="K64" i="2" s="1"/>
  <c r="J220" i="2"/>
  <c r="K220" i="2" s="1"/>
  <c r="J171" i="2"/>
  <c r="K171" i="2" s="1"/>
  <c r="J267" i="2"/>
  <c r="K267" i="2" s="1"/>
  <c r="J27" i="2"/>
  <c r="K27" i="2" s="1"/>
  <c r="J173" i="2"/>
  <c r="K173" i="2" s="1"/>
  <c r="J233" i="2"/>
  <c r="K233" i="2" s="1"/>
  <c r="J53" i="2"/>
  <c r="K53" i="2" s="1"/>
  <c r="J50" i="2"/>
  <c r="K50" i="2" s="1"/>
  <c r="J122" i="2"/>
  <c r="K122" i="2" s="1"/>
  <c r="J259" i="2"/>
  <c r="K259" i="2" s="1"/>
  <c r="J186" i="2"/>
  <c r="K186" i="2" s="1"/>
  <c r="J210" i="2"/>
  <c r="K210" i="2" s="1"/>
  <c r="J160" i="2"/>
  <c r="K160" i="2" s="1"/>
  <c r="J112" i="2"/>
  <c r="K112" i="2" s="1"/>
  <c r="J52" i="2"/>
  <c r="K52" i="2" s="1"/>
  <c r="J51" i="2"/>
  <c r="K51" i="2" s="1"/>
  <c r="J219" i="2"/>
  <c r="K219" i="2" s="1"/>
  <c r="J123" i="2"/>
  <c r="K123" i="2" s="1"/>
  <c r="J161" i="2"/>
  <c r="K161" i="2" s="1"/>
  <c r="J89" i="2"/>
  <c r="K89" i="2" s="1"/>
  <c r="J257" i="2"/>
  <c r="K257" i="2" s="1"/>
  <c r="J134" i="2"/>
  <c r="K134" i="2" s="1"/>
  <c r="J110" i="2"/>
  <c r="K110" i="2" s="1"/>
  <c r="J26" i="2"/>
  <c r="K26" i="2" s="1"/>
  <c r="J175" i="2"/>
  <c r="K175" i="2" s="1"/>
  <c r="J91" i="2"/>
  <c r="K91" i="2" s="1"/>
  <c r="J246" i="2"/>
  <c r="K246" i="2" s="1"/>
  <c r="J198" i="2"/>
  <c r="K198" i="2" s="1"/>
  <c r="J184" i="2"/>
  <c r="K184" i="2" s="1"/>
  <c r="J208" i="2"/>
  <c r="K208" i="2" s="1"/>
  <c r="J124" i="2"/>
  <c r="K124" i="2" s="1"/>
  <c r="J39" i="2"/>
  <c r="K39" i="2" s="1"/>
  <c r="J255" i="2"/>
  <c r="K255" i="2" s="1"/>
  <c r="J99" i="2"/>
  <c r="K99" i="2" s="1"/>
  <c r="J41" i="2"/>
  <c r="K41" i="2" s="1"/>
  <c r="J137" i="2"/>
  <c r="K137" i="2" s="1"/>
  <c r="J101" i="2"/>
  <c r="K101" i="2" s="1"/>
  <c r="J38" i="2"/>
  <c r="K38" i="2" s="1"/>
  <c r="J218" i="2"/>
  <c r="K218" i="2" s="1"/>
  <c r="J163" i="2"/>
  <c r="K163" i="2" s="1"/>
  <c r="J187" i="2"/>
  <c r="K187" i="2" s="1"/>
  <c r="J235" i="2"/>
  <c r="K235" i="2" s="1"/>
  <c r="J138" i="2"/>
  <c r="K138" i="2" s="1"/>
  <c r="J102" i="2"/>
  <c r="K102" i="2" s="1"/>
  <c r="J42" i="2"/>
  <c r="K42" i="2" s="1"/>
  <c r="J76" i="2"/>
  <c r="K76" i="2" s="1"/>
  <c r="J196" i="2"/>
  <c r="K196" i="2" s="1"/>
  <c r="J88" i="2"/>
  <c r="K88" i="2" s="1"/>
  <c r="J231" i="2"/>
  <c r="K231" i="2" s="1"/>
  <c r="J183" i="2"/>
  <c r="K183" i="2" s="1"/>
  <c r="J195" i="2"/>
  <c r="K195" i="2" s="1"/>
  <c r="M188" i="13" l="1"/>
  <c r="K188" i="13"/>
  <c r="K189" i="13"/>
  <c r="M189" i="13"/>
  <c r="I190" i="13"/>
  <c r="H191" i="13" s="1"/>
  <c r="I256" i="6"/>
  <c r="J256" i="6" s="1"/>
  <c r="M255" i="6"/>
  <c r="K255" i="6"/>
  <c r="H256" i="6"/>
  <c r="I257" i="6" s="1"/>
  <c r="O2" i="2"/>
  <c r="I14" i="2" s="1"/>
  <c r="J14" i="2" s="1"/>
  <c r="K14" i="2" s="1"/>
  <c r="O5" i="2"/>
  <c r="I17" i="2" s="1"/>
  <c r="J17" i="2" s="1"/>
  <c r="K17" i="2" s="1"/>
  <c r="O12" i="2"/>
  <c r="O10" i="2"/>
  <c r="O11" i="2"/>
  <c r="O13" i="2"/>
  <c r="O8" i="2"/>
  <c r="N18" i="2" s="1"/>
  <c r="O6" i="2"/>
  <c r="I18" i="2" s="1"/>
  <c r="J18" i="2" s="1"/>
  <c r="K18" i="2" s="1"/>
  <c r="O7" i="2"/>
  <c r="I7" i="2" s="1"/>
  <c r="O3" i="2"/>
  <c r="I15" i="2" s="1"/>
  <c r="J15" i="2" s="1"/>
  <c r="K15" i="2" s="1"/>
  <c r="O4" i="2"/>
  <c r="I16" i="2" s="1"/>
  <c r="J16" i="2" s="1"/>
  <c r="K16" i="2" s="1"/>
  <c r="I191" i="13" l="1"/>
  <c r="H192" i="13" s="1"/>
  <c r="J190" i="13"/>
  <c r="N189" i="13"/>
  <c r="L189" i="13"/>
  <c r="N188" i="13"/>
  <c r="L188" i="13"/>
  <c r="L256" i="6"/>
  <c r="G257" i="6"/>
  <c r="H257" i="6" s="1"/>
  <c r="I258" i="6" s="1"/>
  <c r="J257" i="6"/>
  <c r="L257" i="6"/>
  <c r="M256" i="6"/>
  <c r="K256" i="6"/>
  <c r="I20" i="2"/>
  <c r="I8" i="2"/>
  <c r="J8" i="2" s="1"/>
  <c r="K8" i="2" s="1"/>
  <c r="I25" i="2"/>
  <c r="I13" i="2"/>
  <c r="J13" i="2" s="1"/>
  <c r="K13" i="2" s="1"/>
  <c r="I11" i="2"/>
  <c r="I23" i="2"/>
  <c r="I10" i="2"/>
  <c r="J10" i="2" s="1"/>
  <c r="K10" i="2" s="1"/>
  <c r="I22" i="2"/>
  <c r="I12" i="2"/>
  <c r="I24" i="2"/>
  <c r="J7" i="2"/>
  <c r="K7" i="2" s="1"/>
  <c r="I19" i="2"/>
  <c r="J19" i="2" s="1"/>
  <c r="K19" i="2" s="1"/>
  <c r="O14" i="2"/>
  <c r="I9" i="2"/>
  <c r="J9" i="2" s="1"/>
  <c r="K9" i="2" s="1"/>
  <c r="I21" i="2"/>
  <c r="I192" i="13" l="1"/>
  <c r="H193" i="13" s="1"/>
  <c r="M190" i="13"/>
  <c r="K190" i="13"/>
  <c r="J258" i="6"/>
  <c r="L258" i="6"/>
  <c r="G258" i="6"/>
  <c r="M257" i="6"/>
  <c r="K257" i="6"/>
  <c r="J22" i="2"/>
  <c r="K22" i="2" s="1"/>
  <c r="J21" i="2"/>
  <c r="K21" i="2" s="1"/>
  <c r="J23" i="2"/>
  <c r="K23" i="2" s="1"/>
  <c r="J11" i="2"/>
  <c r="K11" i="2" s="1"/>
  <c r="J25" i="2"/>
  <c r="K25" i="2" s="1"/>
  <c r="J24" i="2"/>
  <c r="K24" i="2" s="1"/>
  <c r="J12" i="2"/>
  <c r="K12" i="2" s="1"/>
  <c r="J20" i="2"/>
  <c r="K20" i="2" s="1"/>
  <c r="J191" i="13" l="1"/>
  <c r="I193" i="13"/>
  <c r="H194" i="13" s="1"/>
  <c r="J192" i="13"/>
  <c r="L190" i="13"/>
  <c r="N190" i="13"/>
  <c r="K191" i="13"/>
  <c r="M191" i="13"/>
  <c r="H258" i="6"/>
  <c r="I259" i="6" s="1"/>
  <c r="M258" i="6"/>
  <c r="K258" i="6"/>
  <c r="J193" i="13" l="1"/>
  <c r="N191" i="13"/>
  <c r="L191" i="13"/>
  <c r="M192" i="13"/>
  <c r="K192" i="13"/>
  <c r="G259" i="6"/>
  <c r="H259" i="6" s="1"/>
  <c r="I260" i="6" s="1"/>
  <c r="L259" i="6"/>
  <c r="J259" i="6"/>
  <c r="N192" i="13" l="1"/>
  <c r="L192" i="13"/>
  <c r="K193" i="13"/>
  <c r="M193" i="13"/>
  <c r="I194" i="13"/>
  <c r="H195" i="13" s="1"/>
  <c r="G260" i="6"/>
  <c r="H260" i="6" s="1"/>
  <c r="I261" i="6" s="1"/>
  <c r="L260" i="6"/>
  <c r="J260" i="6"/>
  <c r="M259" i="6"/>
  <c r="K259" i="6"/>
  <c r="J194" i="13" l="1"/>
  <c r="N193" i="13"/>
  <c r="L193" i="13"/>
  <c r="M260" i="6"/>
  <c r="K260" i="6"/>
  <c r="L261" i="6"/>
  <c r="J261" i="6"/>
  <c r="G261" i="6"/>
  <c r="K194" i="13" l="1"/>
  <c r="M194" i="13"/>
  <c r="I195" i="13"/>
  <c r="H196" i="13" s="1"/>
  <c r="M261" i="6"/>
  <c r="K261" i="6"/>
  <c r="H261" i="6"/>
  <c r="I262" i="6" s="1"/>
  <c r="N194" i="13" l="1"/>
  <c r="L194" i="13"/>
  <c r="J195" i="13"/>
  <c r="G262" i="6"/>
  <c r="H262" i="6" s="1"/>
  <c r="I263" i="6" s="1"/>
  <c r="L262" i="6"/>
  <c r="J262" i="6"/>
  <c r="I196" i="13" l="1"/>
  <c r="H197" i="13" s="1"/>
  <c r="M195" i="13"/>
  <c r="K195" i="13"/>
  <c r="G263" i="6"/>
  <c r="K262" i="6"/>
  <c r="M262" i="6"/>
  <c r="H263" i="6"/>
  <c r="G264" i="6" s="1"/>
  <c r="L263" i="6"/>
  <c r="J263" i="6"/>
  <c r="N195" i="13" l="1"/>
  <c r="L195" i="13"/>
  <c r="J196" i="13"/>
  <c r="I264" i="6"/>
  <c r="L264" i="6" s="1"/>
  <c r="M263" i="6"/>
  <c r="K263" i="6"/>
  <c r="H264" i="6"/>
  <c r="I265" i="6" s="1"/>
  <c r="J264" i="6"/>
  <c r="I197" i="13" l="1"/>
  <c r="H198" i="13" s="1"/>
  <c r="M196" i="13"/>
  <c r="K196" i="13"/>
  <c r="G265" i="6"/>
  <c r="H265" i="6" s="1"/>
  <c r="I267" i="6" s="1"/>
  <c r="M264" i="6"/>
  <c r="K264" i="6"/>
  <c r="L265" i="6"/>
  <c r="Q6" i="6" s="1"/>
  <c r="J265" i="6"/>
  <c r="N196" i="13" l="1"/>
  <c r="L196" i="13"/>
  <c r="J197" i="13"/>
  <c r="J266" i="6"/>
  <c r="I269" i="6"/>
  <c r="J269" i="6" s="1"/>
  <c r="I273" i="6"/>
  <c r="J273" i="6" s="1"/>
  <c r="I275" i="6"/>
  <c r="L275" i="6" s="1"/>
  <c r="L266" i="6"/>
  <c r="I271" i="6"/>
  <c r="I274" i="6"/>
  <c r="I272" i="6"/>
  <c r="I268" i="6"/>
  <c r="I270" i="6"/>
  <c r="Q4" i="6"/>
  <c r="M265" i="6"/>
  <c r="Q7" i="6" s="1"/>
  <c r="Q8" i="6" s="1"/>
  <c r="S38" i="6" s="1"/>
  <c r="S40" i="6" s="1"/>
  <c r="K265" i="6"/>
  <c r="Q5" i="6" s="1"/>
  <c r="L267" i="6"/>
  <c r="J267" i="6"/>
  <c r="I276" i="6"/>
  <c r="I277" i="6"/>
  <c r="I198" i="13" l="1"/>
  <c r="H199" i="13" s="1"/>
  <c r="M197" i="13"/>
  <c r="K197" i="13"/>
  <c r="L269" i="6"/>
  <c r="J275" i="6"/>
  <c r="M275" i="6" s="1"/>
  <c r="L273" i="6"/>
  <c r="L268" i="6"/>
  <c r="J268" i="6"/>
  <c r="M273" i="6"/>
  <c r="K273" i="6"/>
  <c r="K266" i="6"/>
  <c r="M266" i="6"/>
  <c r="L271" i="6"/>
  <c r="J271" i="6"/>
  <c r="L270" i="6"/>
  <c r="J270" i="6"/>
  <c r="L277" i="6"/>
  <c r="J277" i="6"/>
  <c r="L276" i="6"/>
  <c r="J276" i="6"/>
  <c r="J272" i="6"/>
  <c r="L272" i="6"/>
  <c r="M267" i="6"/>
  <c r="K267" i="6"/>
  <c r="J274" i="6"/>
  <c r="L274" i="6"/>
  <c r="M269" i="6"/>
  <c r="K269" i="6"/>
  <c r="N197" i="13" l="1"/>
  <c r="L197" i="13"/>
  <c r="J198" i="13"/>
  <c r="K275" i="6"/>
  <c r="R4" i="6"/>
  <c r="R6" i="6"/>
  <c r="M270" i="6"/>
  <c r="K270" i="6"/>
  <c r="P6" i="6"/>
  <c r="M272" i="6"/>
  <c r="K272" i="6"/>
  <c r="M268" i="6"/>
  <c r="K268" i="6"/>
  <c r="S13" i="6"/>
  <c r="M274" i="6"/>
  <c r="K274" i="6"/>
  <c r="K277" i="6"/>
  <c r="M277" i="6"/>
  <c r="P4" i="6"/>
  <c r="M276" i="6"/>
  <c r="K276" i="6"/>
  <c r="K271" i="6"/>
  <c r="M271" i="6"/>
  <c r="M198" i="13" l="1"/>
  <c r="K198" i="13"/>
  <c r="I199" i="13"/>
  <c r="H200" i="13" s="1"/>
  <c r="R7" i="6"/>
  <c r="R8" i="6" s="1"/>
  <c r="S15" i="6" s="1"/>
  <c r="S21" i="6" s="1"/>
  <c r="P7" i="6"/>
  <c r="P8" i="6" s="1"/>
  <c r="R5" i="6"/>
  <c r="P5" i="6"/>
  <c r="I200" i="13" l="1"/>
  <c r="H201" i="13" s="1"/>
  <c r="L198" i="13"/>
  <c r="N198" i="13"/>
  <c r="I201" i="13" l="1"/>
  <c r="H202" i="13" s="1"/>
  <c r="J199" i="13"/>
  <c r="J201" i="13" l="1"/>
  <c r="M199" i="13"/>
  <c r="K199" i="13"/>
  <c r="J200" i="13"/>
  <c r="M200" i="13" l="1"/>
  <c r="K200" i="13"/>
  <c r="K201" i="13"/>
  <c r="M201" i="13"/>
  <c r="N199" i="13"/>
  <c r="L199" i="13"/>
  <c r="I202" i="13"/>
  <c r="H203" i="13" s="1"/>
  <c r="J202" i="13" l="1"/>
  <c r="N201" i="13"/>
  <c r="L201" i="13"/>
  <c r="L200" i="13"/>
  <c r="N200" i="13"/>
  <c r="M202" i="13" l="1"/>
  <c r="K202" i="13"/>
  <c r="I203" i="13"/>
  <c r="H204" i="13" s="1"/>
  <c r="N202" i="13" l="1"/>
  <c r="L202" i="13"/>
  <c r="J203" i="13"/>
  <c r="M203" i="13" l="1"/>
  <c r="K203" i="13"/>
  <c r="I204" i="13"/>
  <c r="H205" i="13" s="1"/>
  <c r="L203" i="13" l="1"/>
  <c r="N203" i="13"/>
  <c r="I205" i="13"/>
  <c r="H206" i="13" s="1"/>
  <c r="J204" i="13" l="1"/>
  <c r="J205" i="13"/>
  <c r="M204" i="13"/>
  <c r="K204" i="13"/>
  <c r="M205" i="13" l="1"/>
  <c r="K205" i="13"/>
  <c r="N204" i="13"/>
  <c r="L204" i="13"/>
  <c r="I206" i="13"/>
  <c r="H207" i="13" s="1"/>
  <c r="I207" i="13" l="1"/>
  <c r="H208" i="13" s="1"/>
  <c r="J206" i="13"/>
  <c r="N205" i="13"/>
  <c r="L205" i="13"/>
  <c r="H209" i="13" l="1"/>
  <c r="I208" i="13"/>
  <c r="J207" i="13"/>
  <c r="K206" i="13"/>
  <c r="M206" i="13"/>
  <c r="I209" i="13" l="1"/>
  <c r="H210" i="13" s="1"/>
  <c r="J208" i="13"/>
  <c r="N206" i="13"/>
  <c r="L206" i="13"/>
  <c r="M207" i="13"/>
  <c r="K207" i="13"/>
  <c r="J209" i="13" l="1"/>
  <c r="L207" i="13"/>
  <c r="N207" i="13"/>
  <c r="M208" i="13"/>
  <c r="K208" i="13"/>
  <c r="M209" i="13" l="1"/>
  <c r="K209" i="13"/>
  <c r="N208" i="13"/>
  <c r="L208" i="13"/>
  <c r="I210" i="13"/>
  <c r="H211" i="13" s="1"/>
  <c r="J210" i="13" l="1"/>
  <c r="L209" i="13"/>
  <c r="N209" i="13"/>
  <c r="K210" i="13" l="1"/>
  <c r="M210" i="13"/>
  <c r="I211" i="13"/>
  <c r="H212" i="13" s="1"/>
  <c r="J211" i="13" l="1"/>
  <c r="N210" i="13"/>
  <c r="L210" i="13"/>
  <c r="M211" i="13" l="1"/>
  <c r="K211" i="13"/>
  <c r="I212" i="13"/>
  <c r="H213" i="13" s="1"/>
  <c r="J212" i="13" l="1"/>
  <c r="L211" i="13"/>
  <c r="N211" i="13"/>
  <c r="K212" i="13" l="1"/>
  <c r="M212" i="13"/>
  <c r="I213" i="13"/>
  <c r="H214" i="13" s="1"/>
  <c r="J213" i="13" l="1"/>
  <c r="L212" i="13"/>
  <c r="N212" i="13"/>
  <c r="M213" i="13" l="1"/>
  <c r="K213" i="13"/>
  <c r="I214" i="13"/>
  <c r="H215" i="13" s="1"/>
  <c r="J214" i="13" l="1"/>
  <c r="N213" i="13"/>
  <c r="L213" i="13"/>
  <c r="M214" i="13" l="1"/>
  <c r="K214" i="13"/>
  <c r="I215" i="13"/>
  <c r="H216" i="13" s="1"/>
  <c r="N214" i="13" l="1"/>
  <c r="L214" i="13"/>
  <c r="I216" i="13"/>
  <c r="H217" i="13" s="1"/>
  <c r="I217" i="13" l="1"/>
  <c r="H218" i="13" s="1"/>
  <c r="J215" i="13"/>
  <c r="J217" i="13" l="1"/>
  <c r="K215" i="13"/>
  <c r="M215" i="13"/>
  <c r="J216" i="13"/>
  <c r="K217" i="13" l="1"/>
  <c r="M217" i="13"/>
  <c r="K216" i="13"/>
  <c r="M216" i="13"/>
  <c r="L215" i="13"/>
  <c r="N215" i="13"/>
  <c r="I218" i="13"/>
  <c r="H219" i="13" s="1"/>
  <c r="I219" i="13" l="1"/>
  <c r="H220" i="13" s="1"/>
  <c r="N216" i="13"/>
  <c r="L216" i="13"/>
  <c r="N217" i="13"/>
  <c r="L217" i="13"/>
  <c r="J219" i="13" l="1"/>
  <c r="J218" i="13"/>
  <c r="K219" i="13" l="1"/>
  <c r="M219" i="13"/>
  <c r="M218" i="13"/>
  <c r="K218" i="13"/>
  <c r="I220" i="13"/>
  <c r="H221" i="13" s="1"/>
  <c r="J220" i="13" l="1"/>
  <c r="N218" i="13"/>
  <c r="L218" i="13"/>
  <c r="N219" i="13"/>
  <c r="L219" i="13"/>
  <c r="M220" i="13" l="1"/>
  <c r="K220" i="13"/>
  <c r="I221" i="13"/>
  <c r="H222" i="13" s="1"/>
  <c r="L220" i="13" l="1"/>
  <c r="N220" i="13"/>
  <c r="I222" i="13"/>
  <c r="H223" i="13" s="1"/>
  <c r="J222" i="13" l="1"/>
  <c r="J221" i="13"/>
  <c r="M222" i="13" l="1"/>
  <c r="K222" i="13"/>
  <c r="K221" i="13"/>
  <c r="M221" i="13"/>
  <c r="I223" i="13"/>
  <c r="H224" i="13" s="1"/>
  <c r="I224" i="13" l="1"/>
  <c r="H225" i="13" s="1"/>
  <c r="J223" i="13"/>
  <c r="N222" i="13"/>
  <c r="L222" i="13"/>
  <c r="N221" i="13"/>
  <c r="L221" i="13"/>
  <c r="I225" i="13" l="1"/>
  <c r="H226" i="13" s="1"/>
  <c r="J224" i="13"/>
  <c r="M223" i="13"/>
  <c r="K223" i="13"/>
  <c r="J225" i="13" l="1"/>
  <c r="N223" i="13"/>
  <c r="L223" i="13"/>
  <c r="K224" i="13"/>
  <c r="M224" i="13"/>
  <c r="L224" i="13" l="1"/>
  <c r="N224" i="13"/>
  <c r="M225" i="13"/>
  <c r="K225" i="13"/>
  <c r="I226" i="13"/>
  <c r="H227" i="13" s="1"/>
  <c r="J226" i="13" l="1"/>
  <c r="N225" i="13"/>
  <c r="L225" i="13"/>
  <c r="K226" i="13" l="1"/>
  <c r="M226" i="13"/>
  <c r="I227" i="13"/>
  <c r="H228" i="13" s="1"/>
  <c r="J227" i="13" l="1"/>
  <c r="N226" i="13"/>
  <c r="L226" i="13"/>
  <c r="M227" i="13" l="1"/>
  <c r="K227" i="13"/>
  <c r="I228" i="13"/>
  <c r="H229" i="13" s="1"/>
  <c r="N227" i="13" l="1"/>
  <c r="L227" i="13"/>
  <c r="J228" i="13"/>
  <c r="M228" i="13" l="1"/>
  <c r="K228" i="13"/>
  <c r="I229" i="13"/>
  <c r="H230" i="13" s="1"/>
  <c r="I230" i="13" l="1"/>
  <c r="H231" i="13" s="1"/>
  <c r="N228" i="13"/>
  <c r="L228" i="13"/>
  <c r="J230" i="13" l="1"/>
  <c r="J229" i="13"/>
  <c r="M229" i="13" l="1"/>
  <c r="K229" i="13"/>
  <c r="K230" i="13"/>
  <c r="M230" i="13"/>
  <c r="I231" i="13"/>
  <c r="H232" i="13" s="1"/>
  <c r="L230" i="13" l="1"/>
  <c r="N230" i="13"/>
  <c r="J231" i="13"/>
  <c r="N229" i="13"/>
  <c r="L229" i="13"/>
  <c r="K231" i="13" l="1"/>
  <c r="M231" i="13"/>
  <c r="I232" i="13"/>
  <c r="H233" i="13" s="1"/>
  <c r="I233" i="13" l="1"/>
  <c r="H234" i="13" s="1"/>
  <c r="J232" i="13"/>
  <c r="N231" i="13"/>
  <c r="L231" i="13"/>
  <c r="J233" i="13" l="1"/>
  <c r="M232" i="13"/>
  <c r="K232" i="13"/>
  <c r="K233" i="13" l="1"/>
  <c r="M233" i="13"/>
  <c r="L232" i="13"/>
  <c r="N232" i="13"/>
  <c r="I234" i="13"/>
  <c r="H235" i="13" s="1"/>
  <c r="J234" i="13" l="1"/>
  <c r="L233" i="13"/>
  <c r="N233" i="13"/>
  <c r="M234" i="13" l="1"/>
  <c r="K234" i="13"/>
  <c r="I235" i="13"/>
  <c r="H236" i="13" s="1"/>
  <c r="L234" i="13" l="1"/>
  <c r="N234" i="13"/>
  <c r="J235" i="13"/>
  <c r="K235" i="13" l="1"/>
  <c r="M235" i="13"/>
  <c r="I236" i="13"/>
  <c r="H237" i="13" s="1"/>
  <c r="J236" i="13" l="1"/>
  <c r="L235" i="13"/>
  <c r="N235" i="13"/>
  <c r="M236" i="13" l="1"/>
  <c r="K236" i="13"/>
  <c r="I237" i="13"/>
  <c r="H238" i="13" s="1"/>
  <c r="N236" i="13" l="1"/>
  <c r="L236" i="13"/>
  <c r="J237" i="13"/>
  <c r="K237" i="13" l="1"/>
  <c r="M237" i="13"/>
  <c r="I238" i="13"/>
  <c r="H239" i="13" s="1"/>
  <c r="J238" i="13" l="1"/>
  <c r="N237" i="13"/>
  <c r="L237" i="13"/>
  <c r="M238" i="13" l="1"/>
  <c r="K238" i="13"/>
  <c r="I239" i="13"/>
  <c r="H240" i="13" s="1"/>
  <c r="J239" i="13" l="1"/>
  <c r="N238" i="13"/>
  <c r="L238" i="13"/>
  <c r="M239" i="13" l="1"/>
  <c r="K239" i="13"/>
  <c r="I240" i="13"/>
  <c r="H241" i="13" s="1"/>
  <c r="N239" i="13" l="1"/>
  <c r="L239" i="13"/>
  <c r="I241" i="13"/>
  <c r="H242" i="13" s="1"/>
  <c r="J240" i="13" l="1"/>
  <c r="K240" i="13" s="1"/>
  <c r="J241" i="13"/>
  <c r="M240" i="13"/>
  <c r="M241" i="13" l="1"/>
  <c r="K241" i="13"/>
  <c r="N240" i="13"/>
  <c r="L240" i="13"/>
  <c r="I242" i="13"/>
  <c r="H243" i="13" s="1"/>
  <c r="L241" i="13" l="1"/>
  <c r="N241" i="13"/>
  <c r="J242" i="13"/>
  <c r="I243" i="13" l="1"/>
  <c r="H244" i="13" s="1"/>
  <c r="M242" i="13"/>
  <c r="K242" i="13"/>
  <c r="L242" i="13" l="1"/>
  <c r="N242" i="13"/>
  <c r="J243" i="13"/>
  <c r="M243" i="13" l="1"/>
  <c r="K243" i="13"/>
  <c r="I244" i="13"/>
  <c r="H245" i="13" s="1"/>
  <c r="N243" i="13" l="1"/>
  <c r="L243" i="13"/>
  <c r="J244" i="13"/>
  <c r="K244" i="13" l="1"/>
  <c r="M244" i="13"/>
  <c r="I245" i="13"/>
  <c r="H246" i="13" s="1"/>
  <c r="J245" i="13" l="1"/>
  <c r="L244" i="13"/>
  <c r="N244" i="13"/>
  <c r="M245" i="13" l="1"/>
  <c r="K245" i="13"/>
  <c r="I246" i="13"/>
  <c r="H247" i="13" s="1"/>
  <c r="N245" i="13" l="1"/>
  <c r="L245" i="13"/>
  <c r="J246" i="13"/>
  <c r="M246" i="13" l="1"/>
  <c r="K246" i="13"/>
  <c r="I247" i="13"/>
  <c r="H248" i="13" s="1"/>
  <c r="N246" i="13" l="1"/>
  <c r="L246" i="13"/>
  <c r="J247" i="13"/>
  <c r="M247" i="13" l="1"/>
  <c r="K247" i="13"/>
  <c r="I248" i="13"/>
  <c r="H249" i="13" s="1"/>
  <c r="L247" i="13" l="1"/>
  <c r="N247" i="13"/>
  <c r="J248" i="13"/>
  <c r="M248" i="13" l="1"/>
  <c r="K248" i="13"/>
  <c r="I249" i="13"/>
  <c r="H250" i="13" s="1"/>
  <c r="N248" i="13" l="1"/>
  <c r="L248" i="13"/>
  <c r="J249" i="13"/>
  <c r="K249" i="13" l="1"/>
  <c r="M249" i="13"/>
  <c r="I250" i="13"/>
  <c r="H251" i="13" s="1"/>
  <c r="J250" i="13" l="1"/>
  <c r="N249" i="13"/>
  <c r="L249" i="13"/>
  <c r="M250" i="13" l="1"/>
  <c r="K250" i="13"/>
  <c r="I251" i="13"/>
  <c r="H252" i="13" s="1"/>
  <c r="N250" i="13" l="1"/>
  <c r="L250" i="13"/>
  <c r="J251" i="13"/>
  <c r="M251" i="13" l="1"/>
  <c r="K251" i="13"/>
  <c r="I252" i="13"/>
  <c r="H253" i="13" s="1"/>
  <c r="N251" i="13" l="1"/>
  <c r="L251" i="13"/>
  <c r="J252" i="13"/>
  <c r="I253" i="13" l="1"/>
  <c r="H254" i="13" s="1"/>
  <c r="M252" i="13"/>
  <c r="K252" i="13"/>
  <c r="N252" i="13" l="1"/>
  <c r="L252" i="13"/>
  <c r="J253" i="13"/>
  <c r="I254" i="13" l="1"/>
  <c r="H255" i="13" s="1"/>
  <c r="K253" i="13"/>
  <c r="M253" i="13"/>
  <c r="N253" i="13" l="1"/>
  <c r="L253" i="13"/>
  <c r="J254" i="13"/>
  <c r="I255" i="13" l="1"/>
  <c r="H256" i="13" s="1"/>
  <c r="M254" i="13"/>
  <c r="K254" i="13"/>
  <c r="N254" i="13" l="1"/>
  <c r="L254" i="13"/>
  <c r="H257" i="13"/>
  <c r="J255" i="13"/>
  <c r="I257" i="13" l="1"/>
  <c r="H258" i="13" s="1"/>
  <c r="K255" i="13"/>
  <c r="M255" i="13"/>
  <c r="J257" i="13" l="1"/>
  <c r="N255" i="13"/>
  <c r="L255" i="13"/>
  <c r="J256" i="13"/>
  <c r="M257" i="13" l="1"/>
  <c r="K257" i="13"/>
  <c r="M256" i="13"/>
  <c r="K256" i="13"/>
  <c r="I258" i="13"/>
  <c r="H259" i="13" s="1"/>
  <c r="L257" i="13" l="1"/>
  <c r="N257" i="13"/>
  <c r="I259" i="13"/>
  <c r="L256" i="13"/>
  <c r="N256" i="13"/>
  <c r="J259" i="13" l="1"/>
  <c r="J258" i="13"/>
  <c r="M259" i="13" l="1"/>
  <c r="K259" i="13"/>
  <c r="M258" i="13"/>
  <c r="K258" i="13"/>
  <c r="I260" i="13"/>
  <c r="H261" i="13" s="1"/>
  <c r="L259" i="13" l="1"/>
  <c r="N259" i="13"/>
  <c r="J260" i="13"/>
  <c r="N258" i="13"/>
  <c r="L258" i="13"/>
  <c r="K260" i="13" l="1"/>
  <c r="M260" i="13"/>
  <c r="H262" i="13"/>
  <c r="J261" i="13" l="1"/>
  <c r="L260" i="13"/>
  <c r="N260" i="13"/>
  <c r="M261" i="13" l="1"/>
  <c r="K261" i="13"/>
  <c r="I262" i="13"/>
  <c r="H263" i="13" s="1"/>
  <c r="N261" i="13" l="1"/>
  <c r="L261" i="13"/>
  <c r="J262" i="13"/>
  <c r="M262" i="13" l="1"/>
  <c r="K262" i="13"/>
  <c r="I263" i="13"/>
  <c r="H264" i="13" s="1"/>
  <c r="I264" i="13" l="1"/>
  <c r="H265" i="13" s="1"/>
  <c r="J263" i="13"/>
  <c r="L262" i="13"/>
  <c r="N262" i="13"/>
  <c r="I265" i="13" l="1"/>
  <c r="K263" i="13"/>
  <c r="M263" i="13"/>
  <c r="J265" i="13" l="1"/>
  <c r="N263" i="13"/>
  <c r="L263" i="13"/>
  <c r="J264" i="13"/>
  <c r="K264" i="13" l="1"/>
  <c r="M264" i="13"/>
  <c r="K265" i="13"/>
  <c r="M265" i="13"/>
  <c r="N265" i="13" l="1"/>
  <c r="L265" i="13"/>
  <c r="N264" i="13"/>
  <c r="L264" i="13"/>
  <c r="K270" i="13" l="1"/>
  <c r="M270" i="13"/>
  <c r="K276" i="13"/>
  <c r="M276" i="13"/>
  <c r="K272" i="13"/>
  <c r="M272" i="13"/>
  <c r="M274" i="13"/>
  <c r="K274" i="13"/>
  <c r="K273" i="13"/>
  <c r="M273" i="13"/>
  <c r="K271" i="13"/>
  <c r="M271" i="13"/>
  <c r="K277" i="13"/>
  <c r="M277" i="13"/>
  <c r="M267" i="13"/>
  <c r="M266" i="13"/>
  <c r="M275" i="13"/>
  <c r="K275" i="13"/>
  <c r="M269" i="13"/>
  <c r="K269" i="13"/>
  <c r="M268" i="13"/>
  <c r="N269" i="13" l="1"/>
  <c r="L269" i="13"/>
  <c r="N277" i="13"/>
  <c r="L277" i="13"/>
  <c r="N276" i="13"/>
  <c r="L276" i="13"/>
  <c r="L274" i="13"/>
  <c r="N274" i="13"/>
  <c r="N275" i="13"/>
  <c r="L275" i="13"/>
  <c r="N267" i="13"/>
  <c r="L267" i="13"/>
  <c r="L268" i="13"/>
  <c r="N268" i="13"/>
  <c r="N272" i="13"/>
  <c r="L272" i="13"/>
  <c r="L271" i="13"/>
  <c r="N271" i="13"/>
  <c r="N266" i="13"/>
  <c r="L266" i="13"/>
  <c r="L273" i="13"/>
  <c r="N273" i="13"/>
  <c r="N270" i="13"/>
  <c r="L270" i="13"/>
</calcChain>
</file>

<file path=xl/sharedStrings.xml><?xml version="1.0" encoding="utf-8"?>
<sst xmlns="http://schemas.openxmlformats.org/spreadsheetml/2006/main" count="1093" uniqueCount="411">
  <si>
    <t>DATE</t>
  </si>
  <si>
    <t>Value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</si>
  <si>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</si>
  <si>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</si>
  <si>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</si>
  <si>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</si>
  <si>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</si>
  <si>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</si>
  <si>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</si>
  <si>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</si>
  <si>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</si>
  <si>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</si>
  <si>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</si>
  <si>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</si>
  <si>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</si>
  <si>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</si>
  <si>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</si>
  <si>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</si>
  <si>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</si>
  <si>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</si>
  <si>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</si>
  <si>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</si>
  <si>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</si>
  <si>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</si>
  <si>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</si>
  <si>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</si>
  <si>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</si>
  <si>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</si>
  <si>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</si>
  <si>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</si>
  <si>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</si>
  <si>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</si>
  <si>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</si>
  <si>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</si>
  <si>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</si>
  <si>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</si>
  <si>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</si>
  <si>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</si>
  <si>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</si>
  <si>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</si>
  <si>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</si>
  <si>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</si>
  <si>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</si>
  <si>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</si>
  <si>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</si>
  <si>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</si>
  <si>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</si>
  <si>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</si>
  <si>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</si>
  <si>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</si>
  <si>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</si>
  <si>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</si>
  <si>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</si>
  <si>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</si>
  <si>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</si>
  <si>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</si>
  <si>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</si>
  <si>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</si>
  <si>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</si>
  <si>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</si>
  <si>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</si>
  <si>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</si>
  <si>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</si>
  <si>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</si>
  <si>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</si>
  <si>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</si>
  <si>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</si>
  <si>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</si>
  <si>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</si>
  <si>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</si>
  <si>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</si>
  <si>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</si>
  <si>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</si>
  <si>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</si>
  <si>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</si>
  <si>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</si>
  <si>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</si>
  <si>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</si>
  <si>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</si>
  <si>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</si>
  <si>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</si>
  <si>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</si>
  <si>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</si>
  <si>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</si>
  <si>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</si>
  <si>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</si>
  <si>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</si>
  <si>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</si>
  <si>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</si>
  <si>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</si>
  <si>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</si>
  <si>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</si>
  <si>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</si>
  <si>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</si>
  <si>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</si>
  <si>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</si>
  <si>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</si>
  <si>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</si>
  <si>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</si>
  <si>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</si>
  <si>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</si>
  <si>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</si>
  <si>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</si>
  <si>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</si>
  <si>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</si>
  <si>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</si>
  <si>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</si>
  <si>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</si>
  <si>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</si>
  <si>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</si>
  <si>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</si>
  <si>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</si>
  <si>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</si>
  <si>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</si>
  <si>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</si>
  <si>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</si>
  <si>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</si>
  <si>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</si>
  <si>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</si>
  <si>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</si>
  <si>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</si>
  <si>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</si>
  <si>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</si>
  <si>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</si>
  <si>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</si>
  <si>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</si>
  <si>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</si>
  <si>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</si>
  <si>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</si>
  <si>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</si>
  <si>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</si>
  <si>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</si>
  <si>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</si>
  <si>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</si>
  <si>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</si>
  <si>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</si>
  <si>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</si>
  <si>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</si>
  <si>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</si>
  <si>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</si>
  <si>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</si>
  <si>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</si>
  <si>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</si>
  <si>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</si>
  <si>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</si>
  <si>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</si>
  <si>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</si>
  <si>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</si>
  <si>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</si>
  <si>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</si>
  <si>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</si>
  <si>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</si>
  <si>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</si>
  <si>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</si>
  <si>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</si>
  <si>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</si>
  <si>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</si>
  <si>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</si>
  <si>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</si>
  <si>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</si>
  <si>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</si>
  <si>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</si>
  <si>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</si>
  <si>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</si>
  <si>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</si>
  <si>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</si>
  <si>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</si>
  <si>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</si>
  <si>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</si>
  <si>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</si>
  <si>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</si>
  <si>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</si>
  <si>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</si>
  <si>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</si>
  <si>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</si>
  <si>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</si>
  <si>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</si>
  <si>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</si>
  <si>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</si>
  <si>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</si>
  <si>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</si>
  <si>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</si>
  <si>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</si>
  <si>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</si>
  <si>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</si>
  <si>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</si>
  <si>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</si>
  <si>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</si>
  <si>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</si>
  <si>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</si>
  <si>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</si>
  <si>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</si>
  <si>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</si>
  <si>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</si>
  <si>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</si>
  <si>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</si>
  <si>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</si>
  <si>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</si>
  <si>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</si>
  <si>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</si>
  <si>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</si>
  <si>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</si>
  <si>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</si>
  <si>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</si>
  <si>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</si>
  <si>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</si>
  <si>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</si>
  <si>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</si>
  <si>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</si>
  <si>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</si>
  <si>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</si>
  <si>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</si>
  <si>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</si>
  <si>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</si>
  <si>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</si>
  <si>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</si>
  <si>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</si>
  <si>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</si>
  <si>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</si>
  <si>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</si>
  <si>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</si>
  <si>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</si>
  <si>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</si>
  <si>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</si>
  <si>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</si>
  <si>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</si>
  <si>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</si>
  <si>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</si>
  <si>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</si>
  <si>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</si>
  <si>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</si>
  <si>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</si>
  <si>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</si>
  <si>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</si>
  <si>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</si>
  <si>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</si>
  <si>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</si>
  <si>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</si>
  <si>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</si>
  <si>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</si>
  <si>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</si>
  <si>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</si>
  <si>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</si>
  <si>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</si>
  <si>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</si>
  <si>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</si>
  <si>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</si>
  <si>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</si>
  <si>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</si>
  <si>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</si>
  <si>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</si>
  <si>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</si>
  <si>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</si>
  <si>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</si>
  <si>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</si>
  <si>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</si>
  <si>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</si>
  <si>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</si>
  <si>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</si>
  <si>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</si>
  <si>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</si>
  <si>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</si>
  <si>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</si>
  <si>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</si>
  <si>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</si>
  <si>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</si>
  <si>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</si>
  <si>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</si>
  <si>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</si>
  <si>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</si>
  <si>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</si>
  <si>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</si>
  <si>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</si>
  <si>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</si>
  <si>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</si>
  <si>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</si>
  <si>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</si>
  <si>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</si>
  <si>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Sales of office supplies in the UK in Million Pounds</t>
  </si>
  <si>
    <t>MEAN</t>
  </si>
  <si>
    <t>ST DEV</t>
  </si>
  <si>
    <t>RANGE</t>
  </si>
  <si>
    <t>MEDIAN</t>
  </si>
  <si>
    <t>CO-EFF VAR</t>
  </si>
  <si>
    <t>MEASURES OF LOCATION</t>
  </si>
  <si>
    <t>MEASURES OF VARIATION</t>
  </si>
  <si>
    <t>DETREND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</si>
  <si>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</si>
  <si>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</si>
  <si>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</si>
  <si>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</si>
  <si>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</si>
  <si>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</si>
  <si>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</si>
  <si>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</si>
  <si>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</si>
  <si>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</si>
  <si>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</si>
  <si>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</si>
  <si>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</si>
  <si>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YEAR</t>
  </si>
  <si>
    <t>CENTERED MOVING AVERAGE (TREND)</t>
  </si>
  <si>
    <t>ERROR</t>
  </si>
  <si>
    <t>ABSOLUTE ERROR</t>
  </si>
  <si>
    <t>ABSOLUTE PERCENTAGE ERROR</t>
  </si>
  <si>
    <t>SQUARED ERROR</t>
  </si>
  <si>
    <t>TRAING SET VALUE</t>
  </si>
  <si>
    <t>TESTING SET VALUE</t>
  </si>
  <si>
    <t>SIMPLE EXPONENTIAL SMOOTHING</t>
  </si>
  <si>
    <t>LINEAR EXPONENTIAL SMOOTHING</t>
  </si>
  <si>
    <t>LEVEL</t>
  </si>
  <si>
    <t>TREND</t>
  </si>
  <si>
    <t>ME</t>
  </si>
  <si>
    <t>MAE</t>
  </si>
  <si>
    <t>MAPE</t>
  </si>
  <si>
    <t>MSE</t>
  </si>
  <si>
    <t>RMSE</t>
  </si>
  <si>
    <t>In-sample</t>
  </si>
  <si>
    <t>out-sample</t>
  </si>
  <si>
    <t xml:space="preserve">Summary Error Measures </t>
  </si>
  <si>
    <t>12-MOVING AVERAGE</t>
  </si>
  <si>
    <t>SUM</t>
  </si>
  <si>
    <t>4C</t>
  </si>
  <si>
    <t>SQUAREROOT OF LT</t>
  </si>
  <si>
    <t>LT</t>
  </si>
  <si>
    <t>4B</t>
  </si>
  <si>
    <t>STANDARD DEV OF LT DEMAND</t>
  </si>
  <si>
    <t>RE-ORDER POINT</t>
  </si>
  <si>
    <t>Here are the Z- values for some common intervals</t>
  </si>
  <si>
    <t>PROBABILITY</t>
  </si>
  <si>
    <t>SHARE</t>
  </si>
  <si>
    <t>CUTOFFS</t>
  </si>
  <si>
    <t>TRIAL</t>
  </si>
  <si>
    <t>RAND</t>
  </si>
  <si>
    <t>UNIT PROD COST</t>
  </si>
  <si>
    <t>MARKET SHARE</t>
  </si>
  <si>
    <t>COMPANY'S EXPECTED LEAD TIME DEMAND</t>
  </si>
  <si>
    <t>LEAD TIME PRODUCTION/DEMAND</t>
  </si>
  <si>
    <t>REVENUE</t>
  </si>
  <si>
    <t>PRODUCTION COST</t>
  </si>
  <si>
    <t>PROFIT</t>
  </si>
  <si>
    <t>Mean Demand</t>
  </si>
  <si>
    <t>Mean Profit</t>
  </si>
  <si>
    <t>Standard  Deviation Demand</t>
  </si>
  <si>
    <t>Standard  Deviation Profit</t>
  </si>
  <si>
    <t xml:space="preserve">SAFETY STOCK </t>
  </si>
  <si>
    <t>SAFETY STOCK</t>
  </si>
  <si>
    <t>ACCURACY</t>
  </si>
  <si>
    <t>NAÏVE</t>
  </si>
  <si>
    <t>PERIOD (SINCE HORIZON IS 12)</t>
  </si>
  <si>
    <t>LES</t>
  </si>
  <si>
    <t>EXPECTED VALUE OF LT DEMAND/H</t>
  </si>
  <si>
    <t>LT/H</t>
  </si>
  <si>
    <t>Series VALUES</t>
  </si>
  <si>
    <t>IN-SAMPLE</t>
  </si>
  <si>
    <t>OUT-SAMPLE</t>
  </si>
  <si>
    <t>Determing Best Forecast Using Given weighted values of WMA and Given Alpha and Beta values of LES</t>
  </si>
  <si>
    <t>Using the valus of MAPE to determine forecast accuracy,</t>
  </si>
  <si>
    <t>Z</t>
  </si>
  <si>
    <t>SUM LEAD TIME FORECAST</t>
  </si>
  <si>
    <t>AVERAGE OF IN-SAMPLE  FORECAST</t>
  </si>
  <si>
    <t>RMSE OF OUT-SAMPLE</t>
  </si>
  <si>
    <t>RMSE OF IN-SAMPLE</t>
  </si>
  <si>
    <t>UNIT SELLING PRICE</t>
  </si>
  <si>
    <t>100%-MAPE =</t>
  </si>
  <si>
    <t>Number of observation</t>
  </si>
  <si>
    <t>ADDICTIVE MODEL (RECONSTRUCTED TIME SERIES)</t>
  </si>
  <si>
    <t>H VALUE IS THE TIME PERIOD AHEAD OF OUR LAST VALUE</t>
  </si>
  <si>
    <t>SAME AS REORDER</t>
  </si>
  <si>
    <t>SERIES</t>
  </si>
  <si>
    <t>FORECAST</t>
  </si>
  <si>
    <t>IN-SAMPLE (TESTING SET)</t>
  </si>
  <si>
    <t>OUT-SAMPLE (TRAINING SET)</t>
  </si>
  <si>
    <t>OUT-SAMPLE (TESTING SET)</t>
  </si>
  <si>
    <t>IN-SAMPLE (TRAINING SET)</t>
  </si>
  <si>
    <t>SES</t>
  </si>
  <si>
    <t>BEST FORECAST IS LINEAR EXPONENTIAL SMOOTHING (LES)</t>
  </si>
  <si>
    <r>
      <t xml:space="preserve">LES </t>
    </r>
    <r>
      <rPr>
        <sz val="11"/>
        <color rgb="FFFF0000"/>
        <rFont val="Calibri (Body)"/>
      </rPr>
      <t>(OPTIMISED VALUES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 (Body)"/>
      </rPr>
      <t>USING RMSE)</t>
    </r>
  </si>
  <si>
    <t>Optimized Alpha</t>
  </si>
  <si>
    <t>Optimized Beta</t>
  </si>
  <si>
    <t>Actual Alpha Alpha</t>
  </si>
  <si>
    <t>Actual Beta</t>
  </si>
  <si>
    <t>MONTHS</t>
  </si>
  <si>
    <t>SEASONAL PROFILE</t>
  </si>
  <si>
    <t>SEASONAL INDEX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</si>
  <si>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</si>
  <si>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</si>
  <si>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</si>
  <si>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</si>
  <si>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</si>
  <si>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</si>
  <si>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</si>
  <si>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</si>
  <si>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</si>
  <si>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</si>
  <si>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</si>
  <si>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</si>
  <si>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</si>
  <si>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SEASONALITY INDEX</t>
  </si>
  <si>
    <t>NOISE/IRREGULARITIES</t>
  </si>
  <si>
    <t>variance</t>
  </si>
  <si>
    <t>Safety stock</t>
  </si>
  <si>
    <t>LES (OPTIMISED</t>
  </si>
  <si>
    <t>FORECAST ERROR MEASURES</t>
  </si>
  <si>
    <t xml:space="preserve">SES Summary Error Measures </t>
  </si>
  <si>
    <t xml:space="preserve">Naïve Summary Error Measures </t>
  </si>
  <si>
    <t xml:space="preserve">LES Summary Error Measures </t>
  </si>
  <si>
    <t>ALPHa</t>
  </si>
  <si>
    <t>NAÏVE FORECASTING</t>
  </si>
  <si>
    <t xml:space="preserve">Optimized LES Summary Error Measures 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</si>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</sst>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164" formatCode="0.000"/>
    <numFmt numFmtId="165" formatCode="0.0"/>
    <numFmt numFmtId="166" formatCode="0.000000"/>
    <numFmt numFmtId="167" formatCode="0.000%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 (Body)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4"/>
      <color theme="1"/>
      <name val="Calibri (Body)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4B7FF"/>
        <bgColor indexed="64"/>
      </patternFill>
    </fill>
    <fill>
      <patternFill patternType="solid">
        <fgColor rgb="FFFFE3EF"/>
        <bgColor indexed="64"/>
      </patternFill>
    </fill>
    <fill>
      <patternFill patternType="solid">
        <fgColor rgb="FFFAFBE6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7">
    <xf numFmtId="0" fontId="0" fillId="0" borderId="0" xfId="0"/>
    <xf numFmtId="14" fontId="0" fillId="0" borderId="2" xfId="0" applyNumberFormat="1" applyBorder="1"/>
    <xf numFmtId="14" fontId="0" fillId="0" borderId="3" xfId="0" applyNumberFormat="1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7" fontId="0" fillId="2" borderId="0" xfId="0" applyNumberFormat="1" applyFill="1"/>
    <xf numFmtId="0" fontId="0" fillId="2" borderId="2" xfId="0" applyFill="1" applyBorder="1"/>
    <xf numFmtId="0" fontId="0" fillId="2" borderId="3" xfId="0" applyFill="1" applyBorder="1"/>
    <xf numFmtId="17" fontId="0" fillId="3" borderId="0" xfId="0" applyNumberFormat="1" applyFill="1"/>
    <xf numFmtId="0" fontId="0" fillId="3" borderId="2" xfId="0" applyFill="1" applyBorder="1"/>
    <xf numFmtId="0" fontId="0" fillId="2" borderId="0" xfId="0" applyFill="1"/>
    <xf numFmtId="0" fontId="1" fillId="0" borderId="0" xfId="0" applyFont="1"/>
    <xf numFmtId="0" fontId="0" fillId="4" borderId="0" xfId="0" applyFill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5" fillId="0" borderId="0" xfId="0" applyFont="1"/>
    <xf numFmtId="0" fontId="0" fillId="0" borderId="4" xfId="0" applyBorder="1"/>
    <xf numFmtId="9" fontId="0" fillId="0" borderId="4" xfId="0" applyNumberFormat="1" applyBorder="1"/>
    <xf numFmtId="0" fontId="1" fillId="6" borderId="0" xfId="0" applyFont="1" applyFill="1"/>
    <xf numFmtId="166" fontId="0" fillId="0" borderId="0" xfId="0" applyNumberFormat="1"/>
    <xf numFmtId="2" fontId="0" fillId="7" borderId="0" xfId="0" applyNumberFormat="1" applyFill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wrapText="1"/>
    </xf>
    <xf numFmtId="9" fontId="0" fillId="0" borderId="0" xfId="1" applyFont="1"/>
    <xf numFmtId="2" fontId="0" fillId="2" borderId="0" xfId="0" applyNumberFormat="1" applyFill="1"/>
    <xf numFmtId="164" fontId="0" fillId="2" borderId="0" xfId="0" applyNumberFormat="1" applyFill="1"/>
    <xf numFmtId="164" fontId="0" fillId="7" borderId="0" xfId="0" applyNumberFormat="1" applyFill="1"/>
    <xf numFmtId="2" fontId="0" fillId="0" borderId="0" xfId="1" applyNumberFormat="1" applyFont="1"/>
    <xf numFmtId="9" fontId="0" fillId="0" borderId="0" xfId="0" applyNumberFormat="1"/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2" fontId="1" fillId="0" borderId="0" xfId="0" applyNumberFormat="1" applyFont="1"/>
    <xf numFmtId="164" fontId="1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167" fontId="0" fillId="0" borderId="0" xfId="0" applyNumberFormat="1"/>
    <xf numFmtId="9" fontId="0" fillId="2" borderId="0" xfId="1" applyFont="1" applyFill="1"/>
    <xf numFmtId="2" fontId="9" fillId="0" borderId="0" xfId="0" applyNumberFormat="1" applyFont="1"/>
    <xf numFmtId="0" fontId="9" fillId="0" borderId="0" xfId="0" applyFont="1"/>
    <xf numFmtId="0" fontId="10" fillId="0" borderId="0" xfId="0" applyFont="1"/>
    <xf numFmtId="165" fontId="10" fillId="0" borderId="0" xfId="0" applyNumberFormat="1" applyFont="1"/>
    <xf numFmtId="2" fontId="11" fillId="0" borderId="0" xfId="0" applyNumberFormat="1" applyFont="1"/>
    <xf numFmtId="0" fontId="0" fillId="5" borderId="0" xfId="0" applyFill="1" applyAlignment="1">
      <alignment horizontal="center"/>
    </xf>
    <xf numFmtId="0" fontId="8" fillId="0" borderId="0" xfId="0" applyFont="1"/>
    <xf numFmtId="0" fontId="1" fillId="9" borderId="0" xfId="0" applyFont="1" applyFill="1" applyAlignment="1">
      <alignment horizontal="right"/>
    </xf>
    <xf numFmtId="44" fontId="0" fillId="9" borderId="0" xfId="0" applyNumberFormat="1" applyFill="1"/>
    <xf numFmtId="0" fontId="0" fillId="9" borderId="0" xfId="0" applyFill="1"/>
    <xf numFmtId="0" fontId="0" fillId="10" borderId="0" xfId="0" applyFill="1"/>
    <xf numFmtId="2" fontId="0" fillId="0" borderId="0" xfId="1" applyNumberFormat="1" applyFont="1" applyFill="1"/>
    <xf numFmtId="2" fontId="1" fillId="0" borderId="0" xfId="1" applyNumberFormat="1" applyFont="1"/>
    <xf numFmtId="0" fontId="15" fillId="12" borderId="1" xfId="0" applyFont="1" applyFill="1" applyBorder="1"/>
    <xf numFmtId="0" fontId="15" fillId="12" borderId="5" xfId="0" applyFont="1" applyFill="1" applyBorder="1" applyAlignment="1">
      <alignment wrapText="1"/>
    </xf>
    <xf numFmtId="0" fontId="5" fillId="12" borderId="0" xfId="0" applyFont="1" applyFill="1" applyAlignment="1">
      <alignment wrapText="1"/>
    </xf>
    <xf numFmtId="17" fontId="5" fillId="13" borderId="0" xfId="0" applyNumberFormat="1" applyFont="1" applyFill="1"/>
    <xf numFmtId="0" fontId="5" fillId="13" borderId="2" xfId="0" applyFont="1" applyFill="1" applyBorder="1"/>
    <xf numFmtId="17" fontId="5" fillId="14" borderId="0" xfId="0" applyNumberFormat="1" applyFont="1" applyFill="1"/>
    <xf numFmtId="0" fontId="5" fillId="14" borderId="2" xfId="0" applyFont="1" applyFill="1" applyBorder="1"/>
    <xf numFmtId="0" fontId="5" fillId="14" borderId="3" xfId="0" applyFont="1" applyFill="1" applyBorder="1"/>
    <xf numFmtId="2" fontId="0" fillId="2" borderId="0" xfId="1" applyNumberFormat="1" applyFont="1" applyFill="1"/>
    <xf numFmtId="164" fontId="0" fillId="0" borderId="0" xfId="0" applyNumberFormat="1" applyAlignment="1">
      <alignment horizontal="center"/>
    </xf>
    <xf numFmtId="17" fontId="0" fillId="0" borderId="6" xfId="0" applyNumberFormat="1" applyBorder="1"/>
    <xf numFmtId="17" fontId="0" fillId="0" borderId="2" xfId="0" applyNumberFormat="1" applyBorder="1"/>
    <xf numFmtId="17" fontId="0" fillId="0" borderId="3" xfId="0" applyNumberFormat="1" applyBorder="1"/>
    <xf numFmtId="17" fontId="5" fillId="0" borderId="0" xfId="0" applyNumberFormat="1" applyFont="1"/>
    <xf numFmtId="17" fontId="5" fillId="3" borderId="0" xfId="0" applyNumberFormat="1" applyFont="1" applyFill="1"/>
    <xf numFmtId="0" fontId="5" fillId="3" borderId="2" xfId="0" applyFont="1" applyFill="1" applyBorder="1"/>
    <xf numFmtId="164" fontId="6" fillId="0" borderId="0" xfId="0" applyNumberFormat="1" applyFont="1"/>
    <xf numFmtId="2" fontId="6" fillId="0" borderId="0" xfId="0" applyNumberFormat="1" applyFont="1"/>
    <xf numFmtId="0" fontId="1" fillId="10" borderId="0" xfId="0" applyFont="1" applyFill="1"/>
    <xf numFmtId="0" fontId="0" fillId="2" borderId="0" xfId="0" applyFill="1" applyAlignment="1">
      <alignment wrapText="1"/>
    </xf>
    <xf numFmtId="0" fontId="0" fillId="7" borderId="7" xfId="0" applyFill="1" applyBorder="1"/>
    <xf numFmtId="0" fontId="0" fillId="7" borderId="9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1" fillId="9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/>
    <xf numFmtId="0" fontId="0" fillId="0" borderId="0" xfId="0"/>
    <xf numFmtId="0" fontId="0" fillId="11" borderId="0" xfId="0" applyFill="1" applyAlignment="1">
      <alignment horizontal="center"/>
    </xf>
    <xf numFmtId="0" fontId="14" fillId="11" borderId="0" xfId="0" applyFont="1" applyFill="1" applyAlignment="1">
      <alignment horizontal="center"/>
    </xf>
    <xf numFmtId="0" fontId="0" fillId="10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D7C3"/>
      <color rgb="FFFAFBE6"/>
      <color rgb="FFE4B7FF"/>
      <color rgb="FFFFE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TIMES</a:t>
            </a:r>
            <a:r>
              <a:rPr lang="en-GB" b="1" baseline="0"/>
              <a:t> SERIES GRAPH</a:t>
            </a:r>
          </a:p>
          <a:p>
            <a:pPr>
              <a:defRPr b="1"/>
            </a:pP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'1.Time Series Exploration'!$B$2:$B$277</c:f>
              <c:numCache>
                <c:formatCode>mmm\-yy</c:formatCode>
                <c:ptCount val="276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  <c:pt idx="187">
                  <c:v>41487</c:v>
                </c:pt>
                <c:pt idx="188">
                  <c:v>41518</c:v>
                </c:pt>
                <c:pt idx="189">
                  <c:v>41548</c:v>
                </c:pt>
                <c:pt idx="190">
                  <c:v>41579</c:v>
                </c:pt>
                <c:pt idx="191">
                  <c:v>41609</c:v>
                </c:pt>
                <c:pt idx="192">
                  <c:v>41640</c:v>
                </c:pt>
                <c:pt idx="193">
                  <c:v>41671</c:v>
                </c:pt>
                <c:pt idx="194">
                  <c:v>41699</c:v>
                </c:pt>
                <c:pt idx="195">
                  <c:v>41730</c:v>
                </c:pt>
                <c:pt idx="196">
                  <c:v>41760</c:v>
                </c:pt>
                <c:pt idx="197">
                  <c:v>41791</c:v>
                </c:pt>
                <c:pt idx="198">
                  <c:v>41821</c:v>
                </c:pt>
                <c:pt idx="199">
                  <c:v>41852</c:v>
                </c:pt>
                <c:pt idx="200">
                  <c:v>41883</c:v>
                </c:pt>
                <c:pt idx="201">
                  <c:v>41913</c:v>
                </c:pt>
                <c:pt idx="202">
                  <c:v>41944</c:v>
                </c:pt>
                <c:pt idx="203">
                  <c:v>41974</c:v>
                </c:pt>
                <c:pt idx="204">
                  <c:v>42005</c:v>
                </c:pt>
                <c:pt idx="205">
                  <c:v>42036</c:v>
                </c:pt>
                <c:pt idx="206">
                  <c:v>42064</c:v>
                </c:pt>
                <c:pt idx="207">
                  <c:v>42095</c:v>
                </c:pt>
                <c:pt idx="208">
                  <c:v>42125</c:v>
                </c:pt>
                <c:pt idx="209">
                  <c:v>42156</c:v>
                </c:pt>
                <c:pt idx="210">
                  <c:v>42186</c:v>
                </c:pt>
                <c:pt idx="211">
                  <c:v>42217</c:v>
                </c:pt>
                <c:pt idx="212">
                  <c:v>42248</c:v>
                </c:pt>
                <c:pt idx="213">
                  <c:v>42278</c:v>
                </c:pt>
                <c:pt idx="214">
                  <c:v>42309</c:v>
                </c:pt>
                <c:pt idx="215">
                  <c:v>42339</c:v>
                </c:pt>
                <c:pt idx="216">
                  <c:v>42370</c:v>
                </c:pt>
                <c:pt idx="217">
                  <c:v>42401</c:v>
                </c:pt>
                <c:pt idx="218">
                  <c:v>42430</c:v>
                </c:pt>
                <c:pt idx="219">
                  <c:v>42461</c:v>
                </c:pt>
                <c:pt idx="220">
                  <c:v>42491</c:v>
                </c:pt>
                <c:pt idx="221">
                  <c:v>42522</c:v>
                </c:pt>
                <c:pt idx="222">
                  <c:v>42552</c:v>
                </c:pt>
                <c:pt idx="223">
                  <c:v>42583</c:v>
                </c:pt>
                <c:pt idx="224">
                  <c:v>42614</c:v>
                </c:pt>
                <c:pt idx="225">
                  <c:v>42644</c:v>
                </c:pt>
                <c:pt idx="226">
                  <c:v>42675</c:v>
                </c:pt>
                <c:pt idx="227">
                  <c:v>42705</c:v>
                </c:pt>
                <c:pt idx="228">
                  <c:v>42736</c:v>
                </c:pt>
                <c:pt idx="229">
                  <c:v>42767</c:v>
                </c:pt>
                <c:pt idx="230">
                  <c:v>42795</c:v>
                </c:pt>
                <c:pt idx="231">
                  <c:v>42826</c:v>
                </c:pt>
                <c:pt idx="232">
                  <c:v>42856</c:v>
                </c:pt>
                <c:pt idx="233">
                  <c:v>42887</c:v>
                </c:pt>
                <c:pt idx="234">
                  <c:v>42917</c:v>
                </c:pt>
                <c:pt idx="235">
                  <c:v>42948</c:v>
                </c:pt>
                <c:pt idx="236">
                  <c:v>42979</c:v>
                </c:pt>
                <c:pt idx="237">
                  <c:v>43009</c:v>
                </c:pt>
                <c:pt idx="238">
                  <c:v>43040</c:v>
                </c:pt>
                <c:pt idx="239">
                  <c:v>43070</c:v>
                </c:pt>
                <c:pt idx="240">
                  <c:v>43101</c:v>
                </c:pt>
                <c:pt idx="241">
                  <c:v>43132</c:v>
                </c:pt>
                <c:pt idx="242">
                  <c:v>43160</c:v>
                </c:pt>
                <c:pt idx="243">
                  <c:v>43191</c:v>
                </c:pt>
                <c:pt idx="244">
                  <c:v>43221</c:v>
                </c:pt>
                <c:pt idx="245">
                  <c:v>43252</c:v>
                </c:pt>
                <c:pt idx="246">
                  <c:v>43282</c:v>
                </c:pt>
                <c:pt idx="247">
                  <c:v>43313</c:v>
                </c:pt>
                <c:pt idx="248">
                  <c:v>43344</c:v>
                </c:pt>
                <c:pt idx="249">
                  <c:v>43374</c:v>
                </c:pt>
                <c:pt idx="250">
                  <c:v>43405</c:v>
                </c:pt>
                <c:pt idx="251">
                  <c:v>43435</c:v>
                </c:pt>
                <c:pt idx="252">
                  <c:v>43466</c:v>
                </c:pt>
                <c:pt idx="253">
                  <c:v>43497</c:v>
                </c:pt>
                <c:pt idx="254">
                  <c:v>43525</c:v>
                </c:pt>
                <c:pt idx="255">
                  <c:v>43556</c:v>
                </c:pt>
                <c:pt idx="256">
                  <c:v>43586</c:v>
                </c:pt>
                <c:pt idx="257">
                  <c:v>43617</c:v>
                </c:pt>
                <c:pt idx="258">
                  <c:v>43647</c:v>
                </c:pt>
                <c:pt idx="259">
                  <c:v>43678</c:v>
                </c:pt>
                <c:pt idx="260">
                  <c:v>43709</c:v>
                </c:pt>
                <c:pt idx="261">
                  <c:v>43739</c:v>
                </c:pt>
                <c:pt idx="262">
                  <c:v>43770</c:v>
                </c:pt>
                <c:pt idx="263">
                  <c:v>43800</c:v>
                </c:pt>
                <c:pt idx="264">
                  <c:v>43831</c:v>
                </c:pt>
                <c:pt idx="265">
                  <c:v>43862</c:v>
                </c:pt>
                <c:pt idx="266">
                  <c:v>43891</c:v>
                </c:pt>
                <c:pt idx="267">
                  <c:v>43922</c:v>
                </c:pt>
                <c:pt idx="268">
                  <c:v>43952</c:v>
                </c:pt>
                <c:pt idx="269">
                  <c:v>43983</c:v>
                </c:pt>
                <c:pt idx="270">
                  <c:v>44013</c:v>
                </c:pt>
                <c:pt idx="271">
                  <c:v>44044</c:v>
                </c:pt>
                <c:pt idx="272">
                  <c:v>44075</c:v>
                </c:pt>
                <c:pt idx="273">
                  <c:v>44105</c:v>
                </c:pt>
                <c:pt idx="274">
                  <c:v>44136</c:v>
                </c:pt>
                <c:pt idx="275">
                  <c:v>44166</c:v>
                </c:pt>
              </c:numCache>
            </c:numRef>
          </c:cat>
          <c:val>
            <c:numRef>
              <c:f>'1.Time Series Exploration'!$E$2:$E$277</c:f>
              <c:numCache>
                <c:formatCode>General</c:formatCode>
                <c:ptCount val="276"/>
                <c:pt idx="0">
                  <c:v>272.5052</c:v>
                </c:pt>
                <c:pt idx="1">
                  <c:v>270.67200000000003</c:v>
                </c:pt>
                <c:pt idx="2">
                  <c:v>262.4502</c:v>
                </c:pt>
                <c:pt idx="3">
                  <c:v>257.47140000000002</c:v>
                </c:pt>
                <c:pt idx="4">
                  <c:v>255.3151</c:v>
                </c:pt>
                <c:pt idx="5">
                  <c:v>258.09039999999999</c:v>
                </c:pt>
                <c:pt idx="6">
                  <c:v>262.62020000000001</c:v>
                </c:pt>
                <c:pt idx="7">
                  <c:v>263.24849999999998</c:v>
                </c:pt>
                <c:pt idx="8">
                  <c:v>260.58460000000002</c:v>
                </c:pt>
                <c:pt idx="9">
                  <c:v>256.31540000000001</c:v>
                </c:pt>
                <c:pt idx="10">
                  <c:v>258.00049999999999</c:v>
                </c:pt>
                <c:pt idx="11">
                  <c:v>268.71449999999999</c:v>
                </c:pt>
                <c:pt idx="12">
                  <c:v>273.3057</c:v>
                </c:pt>
                <c:pt idx="13">
                  <c:v>267.98689999999999</c:v>
                </c:pt>
                <c:pt idx="14">
                  <c:v>262.22210000000001</c:v>
                </c:pt>
                <c:pt idx="15">
                  <c:v>257.03289999999998</c:v>
                </c:pt>
                <c:pt idx="16">
                  <c:v>255.81369999999998</c:v>
                </c:pt>
                <c:pt idx="17">
                  <c:v>259.90050000000002</c:v>
                </c:pt>
                <c:pt idx="18">
                  <c:v>265.76549999999997</c:v>
                </c:pt>
                <c:pt idx="19">
                  <c:v>264.48160000000001</c:v>
                </c:pt>
                <c:pt idx="20">
                  <c:v>261.00049999999999</c:v>
                </c:pt>
                <c:pt idx="21">
                  <c:v>257.53219999999999</c:v>
                </c:pt>
                <c:pt idx="22">
                  <c:v>259.3417</c:v>
                </c:pt>
                <c:pt idx="23">
                  <c:v>268.1354</c:v>
                </c:pt>
                <c:pt idx="24">
                  <c:v>273.8152</c:v>
                </c:pt>
                <c:pt idx="25">
                  <c:v>270.06200000000001</c:v>
                </c:pt>
                <c:pt idx="26">
                  <c:v>265.61</c:v>
                </c:pt>
                <c:pt idx="27">
                  <c:v>260.15859999999998</c:v>
                </c:pt>
                <c:pt idx="28">
                  <c:v>258.8734</c:v>
                </c:pt>
                <c:pt idx="29">
                  <c:v>263.89179999999999</c:v>
                </c:pt>
                <c:pt idx="30">
                  <c:v>268.86939999999998</c:v>
                </c:pt>
                <c:pt idx="31">
                  <c:v>270.06690000000003</c:v>
                </c:pt>
                <c:pt idx="32">
                  <c:v>264.11509999999998</c:v>
                </c:pt>
                <c:pt idx="33">
                  <c:v>260.37889999999999</c:v>
                </c:pt>
                <c:pt idx="34">
                  <c:v>262.46429999999998</c:v>
                </c:pt>
                <c:pt idx="35">
                  <c:v>270.57769999999999</c:v>
                </c:pt>
                <c:pt idx="36">
                  <c:v>279.87029999999999</c:v>
                </c:pt>
                <c:pt idx="37">
                  <c:v>276.16219999999998</c:v>
                </c:pt>
                <c:pt idx="38">
                  <c:v>270.2928</c:v>
                </c:pt>
                <c:pt idx="39">
                  <c:v>263.23840000000001</c:v>
                </c:pt>
                <c:pt idx="40">
                  <c:v>261.40649999999999</c:v>
                </c:pt>
                <c:pt idx="41">
                  <c:v>267.10969999999998</c:v>
                </c:pt>
                <c:pt idx="42">
                  <c:v>272.98160000000001</c:v>
                </c:pt>
                <c:pt idx="43">
                  <c:v>275.76549999999997</c:v>
                </c:pt>
                <c:pt idx="44">
                  <c:v>267.51519999999999</c:v>
                </c:pt>
                <c:pt idx="45">
                  <c:v>263.28320000000002</c:v>
                </c:pt>
                <c:pt idx="46">
                  <c:v>265.1078</c:v>
                </c:pt>
                <c:pt idx="47">
                  <c:v>273.86310000000003</c:v>
                </c:pt>
                <c:pt idx="48">
                  <c:v>277.91880000000003</c:v>
                </c:pt>
                <c:pt idx="49">
                  <c:v>276.68219999999997</c:v>
                </c:pt>
                <c:pt idx="50">
                  <c:v>273.35230000000001</c:v>
                </c:pt>
                <c:pt idx="51">
                  <c:v>265.10809999999998</c:v>
                </c:pt>
                <c:pt idx="52">
                  <c:v>263.68920000000003</c:v>
                </c:pt>
                <c:pt idx="53">
                  <c:v>268.47219999999999</c:v>
                </c:pt>
                <c:pt idx="54">
                  <c:v>274.0301</c:v>
                </c:pt>
                <c:pt idx="55">
                  <c:v>275.04480000000001</c:v>
                </c:pt>
                <c:pt idx="56">
                  <c:v>269.30529999999999</c:v>
                </c:pt>
                <c:pt idx="57">
                  <c:v>265.87350000000004</c:v>
                </c:pt>
                <c:pt idx="58">
                  <c:v>269.07060000000001</c:v>
                </c:pt>
                <c:pt idx="59">
                  <c:v>284.19490000000002</c:v>
                </c:pt>
                <c:pt idx="60">
                  <c:v>284.35980000000001</c:v>
                </c:pt>
                <c:pt idx="61">
                  <c:v>277.17259999999999</c:v>
                </c:pt>
                <c:pt idx="62">
                  <c:v>273.19639999999998</c:v>
                </c:pt>
                <c:pt idx="63">
                  <c:v>267.27809999999999</c:v>
                </c:pt>
                <c:pt idx="64">
                  <c:v>265.8218</c:v>
                </c:pt>
                <c:pt idx="65">
                  <c:v>271.46539999999999</c:v>
                </c:pt>
                <c:pt idx="66">
                  <c:v>276.61400000000003</c:v>
                </c:pt>
                <c:pt idx="67">
                  <c:v>277.10519999999997</c:v>
                </c:pt>
                <c:pt idx="68">
                  <c:v>273.06100000000004</c:v>
                </c:pt>
                <c:pt idx="69">
                  <c:v>267.43650000000002</c:v>
                </c:pt>
                <c:pt idx="70">
                  <c:v>268.56650000000002</c:v>
                </c:pt>
                <c:pt idx="71">
                  <c:v>277.68389999999999</c:v>
                </c:pt>
                <c:pt idx="72">
                  <c:v>286.02139999999997</c:v>
                </c:pt>
                <c:pt idx="73">
                  <c:v>277.5573</c:v>
                </c:pt>
                <c:pt idx="74">
                  <c:v>273.36500000000001</c:v>
                </c:pt>
                <c:pt idx="75">
                  <c:v>267.14999999999998</c:v>
                </c:pt>
                <c:pt idx="76">
                  <c:v>268.81619999999998</c:v>
                </c:pt>
                <c:pt idx="77">
                  <c:v>274.84480000000002</c:v>
                </c:pt>
                <c:pt idx="78">
                  <c:v>280.09280000000001</c:v>
                </c:pt>
                <c:pt idx="79">
                  <c:v>279.16059999999999</c:v>
                </c:pt>
                <c:pt idx="80">
                  <c:v>273.57429999999999</c:v>
                </c:pt>
                <c:pt idx="81">
                  <c:v>268.75380000000001</c:v>
                </c:pt>
                <c:pt idx="82">
                  <c:v>272.51659999999998</c:v>
                </c:pt>
                <c:pt idx="83">
                  <c:v>279.48939999999999</c:v>
                </c:pt>
                <c:pt idx="84">
                  <c:v>285.28550000000001</c:v>
                </c:pt>
                <c:pt idx="85">
                  <c:v>280.16430000000003</c:v>
                </c:pt>
                <c:pt idx="86">
                  <c:v>274.52750000000003</c:v>
                </c:pt>
                <c:pt idx="87">
                  <c:v>269.64409999999998</c:v>
                </c:pt>
                <c:pt idx="88">
                  <c:v>267.17840000000001</c:v>
                </c:pt>
                <c:pt idx="89">
                  <c:v>271.20780000000002</c:v>
                </c:pt>
                <c:pt idx="90">
                  <c:v>277.50810000000001</c:v>
                </c:pt>
                <c:pt idx="91">
                  <c:v>276.53739999999999</c:v>
                </c:pt>
                <c:pt idx="92">
                  <c:v>272.35410000000002</c:v>
                </c:pt>
                <c:pt idx="93">
                  <c:v>269.02859999999998</c:v>
                </c:pt>
                <c:pt idx="94">
                  <c:v>273.49919999999997</c:v>
                </c:pt>
                <c:pt idx="95">
                  <c:v>284.51589999999999</c:v>
                </c:pt>
                <c:pt idx="96">
                  <c:v>287.94639999999998</c:v>
                </c:pt>
                <c:pt idx="97">
                  <c:v>284.55610000000001</c:v>
                </c:pt>
                <c:pt idx="98">
                  <c:v>279.47469999999998</c:v>
                </c:pt>
                <c:pt idx="99">
                  <c:v>271.05779999999999</c:v>
                </c:pt>
                <c:pt idx="100">
                  <c:v>267.67619999999999</c:v>
                </c:pt>
                <c:pt idx="101">
                  <c:v>274.3297</c:v>
                </c:pt>
                <c:pt idx="102">
                  <c:v>282.10480000000001</c:v>
                </c:pt>
                <c:pt idx="103">
                  <c:v>282.06049999999999</c:v>
                </c:pt>
                <c:pt idx="104">
                  <c:v>274.60309999999998</c:v>
                </c:pt>
                <c:pt idx="105">
                  <c:v>269.68099999999998</c:v>
                </c:pt>
                <c:pt idx="106">
                  <c:v>274.42919999999998</c:v>
                </c:pt>
                <c:pt idx="107">
                  <c:v>284.22839999999997</c:v>
                </c:pt>
                <c:pt idx="108">
                  <c:v>294.1386</c:v>
                </c:pt>
                <c:pt idx="109">
                  <c:v>287.16070000000002</c:v>
                </c:pt>
                <c:pt idx="110">
                  <c:v>279.24559999999997</c:v>
                </c:pt>
                <c:pt idx="111">
                  <c:v>270.97489999999999</c:v>
                </c:pt>
                <c:pt idx="112">
                  <c:v>269.38440000000003</c:v>
                </c:pt>
                <c:pt idx="113">
                  <c:v>277.98309999999998</c:v>
                </c:pt>
                <c:pt idx="114">
                  <c:v>283.27699999999999</c:v>
                </c:pt>
                <c:pt idx="115">
                  <c:v>281.88720000000001</c:v>
                </c:pt>
                <c:pt idx="116">
                  <c:v>275.68259999999998</c:v>
                </c:pt>
                <c:pt idx="117">
                  <c:v>271.26609999999999</c:v>
                </c:pt>
                <c:pt idx="118">
                  <c:v>275.24580000000003</c:v>
                </c:pt>
                <c:pt idx="119">
                  <c:v>284.81470000000002</c:v>
                </c:pt>
                <c:pt idx="120">
                  <c:v>292.45319999999998</c:v>
                </c:pt>
                <c:pt idx="121">
                  <c:v>287.4033</c:v>
                </c:pt>
                <c:pt idx="122">
                  <c:v>281.26609999999999</c:v>
                </c:pt>
                <c:pt idx="123">
                  <c:v>273.81669999999997</c:v>
                </c:pt>
                <c:pt idx="124">
                  <c:v>273.26819999999998</c:v>
                </c:pt>
                <c:pt idx="125">
                  <c:v>278.30259999999998</c:v>
                </c:pt>
                <c:pt idx="126">
                  <c:v>285.98410000000001</c:v>
                </c:pt>
                <c:pt idx="127">
                  <c:v>289.54669999999999</c:v>
                </c:pt>
                <c:pt idx="128">
                  <c:v>278.50350000000003</c:v>
                </c:pt>
                <c:pt idx="129">
                  <c:v>273.70659999999998</c:v>
                </c:pt>
                <c:pt idx="130">
                  <c:v>279.65430000000003</c:v>
                </c:pt>
                <c:pt idx="131">
                  <c:v>290.82510000000002</c:v>
                </c:pt>
                <c:pt idx="132">
                  <c:v>298.97320000000002</c:v>
                </c:pt>
                <c:pt idx="133">
                  <c:v>292.88830000000002</c:v>
                </c:pt>
                <c:pt idx="134">
                  <c:v>286.93560000000002</c:v>
                </c:pt>
                <c:pt idx="135">
                  <c:v>277.22140000000002</c:v>
                </c:pt>
                <c:pt idx="136">
                  <c:v>276.68259999999998</c:v>
                </c:pt>
                <c:pt idx="137">
                  <c:v>281.93060000000003</c:v>
                </c:pt>
                <c:pt idx="138">
                  <c:v>285.9606</c:v>
                </c:pt>
                <c:pt idx="139">
                  <c:v>286.55619999999999</c:v>
                </c:pt>
                <c:pt idx="140">
                  <c:v>279.19190000000003</c:v>
                </c:pt>
                <c:pt idx="141">
                  <c:v>274.6891</c:v>
                </c:pt>
                <c:pt idx="142">
                  <c:v>281.07400000000001</c:v>
                </c:pt>
                <c:pt idx="143">
                  <c:v>290.4855</c:v>
                </c:pt>
                <c:pt idx="144">
                  <c:v>298.46129999999999</c:v>
                </c:pt>
                <c:pt idx="145">
                  <c:v>289.77949999999998</c:v>
                </c:pt>
                <c:pt idx="146">
                  <c:v>283.01249999999999</c:v>
                </c:pt>
                <c:pt idx="147">
                  <c:v>276.14760000000001</c:v>
                </c:pt>
                <c:pt idx="148">
                  <c:v>273.84710000000001</c:v>
                </c:pt>
                <c:pt idx="149">
                  <c:v>279.7645</c:v>
                </c:pt>
                <c:pt idx="150">
                  <c:v>288.45190000000002</c:v>
                </c:pt>
                <c:pt idx="151">
                  <c:v>287.78280000000001</c:v>
                </c:pt>
                <c:pt idx="152">
                  <c:v>281.93860000000001</c:v>
                </c:pt>
                <c:pt idx="153">
                  <c:v>277.5027</c:v>
                </c:pt>
                <c:pt idx="154">
                  <c:v>282.04480000000001</c:v>
                </c:pt>
                <c:pt idx="155">
                  <c:v>292.101</c:v>
                </c:pt>
                <c:pt idx="156">
                  <c:v>294.79200000000003</c:v>
                </c:pt>
                <c:pt idx="157">
                  <c:v>287.82</c:v>
                </c:pt>
                <c:pt idx="158">
                  <c:v>286.55489999999998</c:v>
                </c:pt>
                <c:pt idx="159">
                  <c:v>276.75209999999998</c:v>
                </c:pt>
                <c:pt idx="160">
                  <c:v>278.03030000000001</c:v>
                </c:pt>
                <c:pt idx="161">
                  <c:v>286.4579</c:v>
                </c:pt>
                <c:pt idx="162">
                  <c:v>293.83789999999999</c:v>
                </c:pt>
                <c:pt idx="163">
                  <c:v>293.53100000000001</c:v>
                </c:pt>
                <c:pt idx="164">
                  <c:v>287.54140000000001</c:v>
                </c:pt>
                <c:pt idx="165">
                  <c:v>280.0924</c:v>
                </c:pt>
                <c:pt idx="166">
                  <c:v>281.43489999999997</c:v>
                </c:pt>
                <c:pt idx="167">
                  <c:v>291.6841</c:v>
                </c:pt>
                <c:pt idx="168">
                  <c:v>302.13479999999998</c:v>
                </c:pt>
                <c:pt idx="169">
                  <c:v>291.18290000000002</c:v>
                </c:pt>
                <c:pt idx="170">
                  <c:v>290.73810000000003</c:v>
                </c:pt>
                <c:pt idx="171">
                  <c:v>280.51760000000002</c:v>
                </c:pt>
                <c:pt idx="172">
                  <c:v>279.38869999999997</c:v>
                </c:pt>
                <c:pt idx="173">
                  <c:v>287.84309999999999</c:v>
                </c:pt>
                <c:pt idx="174">
                  <c:v>297.49029999999999</c:v>
                </c:pt>
                <c:pt idx="175">
                  <c:v>296.41570000000002</c:v>
                </c:pt>
                <c:pt idx="176">
                  <c:v>287.22480000000002</c:v>
                </c:pt>
                <c:pt idx="177">
                  <c:v>280.64089999999999</c:v>
                </c:pt>
                <c:pt idx="178">
                  <c:v>282.20249999999999</c:v>
                </c:pt>
                <c:pt idx="179">
                  <c:v>294.51130000000001</c:v>
                </c:pt>
                <c:pt idx="180">
                  <c:v>302.23009999999999</c:v>
                </c:pt>
                <c:pt idx="181">
                  <c:v>294.2989</c:v>
                </c:pt>
                <c:pt idx="182">
                  <c:v>288.09269999999998</c:v>
                </c:pt>
                <c:pt idx="183">
                  <c:v>281.4425</c:v>
                </c:pt>
                <c:pt idx="184">
                  <c:v>284.45519999999999</c:v>
                </c:pt>
                <c:pt idx="185">
                  <c:v>291.04059999999998</c:v>
                </c:pt>
                <c:pt idx="186">
                  <c:v>295.9957</c:v>
                </c:pt>
                <c:pt idx="187">
                  <c:v>299.37040000000002</c:v>
                </c:pt>
                <c:pt idx="188">
                  <c:v>290.9178</c:v>
                </c:pt>
                <c:pt idx="189">
                  <c:v>283.14080000000001</c:v>
                </c:pt>
                <c:pt idx="190">
                  <c:v>288.041</c:v>
                </c:pt>
                <c:pt idx="191">
                  <c:v>302.45580000000001</c:v>
                </c:pt>
                <c:pt idx="192">
                  <c:v>309.10809999999998</c:v>
                </c:pt>
                <c:pt idx="193">
                  <c:v>297.17169999999999</c:v>
                </c:pt>
                <c:pt idx="194">
                  <c:v>292.82830000000001</c:v>
                </c:pt>
                <c:pt idx="195">
                  <c:v>282.91500000000002</c:v>
                </c:pt>
                <c:pt idx="196">
                  <c:v>282.54649999999998</c:v>
                </c:pt>
                <c:pt idx="197">
                  <c:v>290.39549999999997</c:v>
                </c:pt>
                <c:pt idx="198">
                  <c:v>296.07400000000001</c:v>
                </c:pt>
                <c:pt idx="199">
                  <c:v>299.55340000000001</c:v>
                </c:pt>
                <c:pt idx="200">
                  <c:v>288.28100000000001</c:v>
                </c:pt>
                <c:pt idx="201">
                  <c:v>282.68600000000004</c:v>
                </c:pt>
                <c:pt idx="202">
                  <c:v>282.93189999999998</c:v>
                </c:pt>
                <c:pt idx="203">
                  <c:v>293.03809999999999</c:v>
                </c:pt>
                <c:pt idx="204">
                  <c:v>302.99549999999999</c:v>
                </c:pt>
                <c:pt idx="205">
                  <c:v>295.20749999999998</c:v>
                </c:pt>
                <c:pt idx="206">
                  <c:v>293.25560000000002</c:v>
                </c:pt>
                <c:pt idx="207">
                  <c:v>285.79500000000002</c:v>
                </c:pt>
                <c:pt idx="208">
                  <c:v>285.23509999999999</c:v>
                </c:pt>
                <c:pt idx="209">
                  <c:v>293.18959999999998</c:v>
                </c:pt>
                <c:pt idx="210">
                  <c:v>302.39300000000003</c:v>
                </c:pt>
                <c:pt idx="211">
                  <c:v>301.6293</c:v>
                </c:pt>
                <c:pt idx="212">
                  <c:v>293.30889999999999</c:v>
                </c:pt>
                <c:pt idx="213">
                  <c:v>286.90019999999998</c:v>
                </c:pt>
                <c:pt idx="214">
                  <c:v>288.57490000000001</c:v>
                </c:pt>
                <c:pt idx="215">
                  <c:v>300.80029999999999</c:v>
                </c:pt>
                <c:pt idx="216">
                  <c:v>310.1807</c:v>
                </c:pt>
                <c:pt idx="217">
                  <c:v>303.84129999999999</c:v>
                </c:pt>
                <c:pt idx="218">
                  <c:v>294.5532</c:v>
                </c:pt>
                <c:pt idx="219">
                  <c:v>285.06200000000001</c:v>
                </c:pt>
                <c:pt idx="220">
                  <c:v>285.46530000000001</c:v>
                </c:pt>
                <c:pt idx="221">
                  <c:v>291.0761</c:v>
                </c:pt>
                <c:pt idx="222">
                  <c:v>302.22000000000003</c:v>
                </c:pt>
                <c:pt idx="223">
                  <c:v>304.46820000000002</c:v>
                </c:pt>
                <c:pt idx="224">
                  <c:v>292.9135</c:v>
                </c:pt>
                <c:pt idx="225">
                  <c:v>286.50470000000001</c:v>
                </c:pt>
                <c:pt idx="226">
                  <c:v>288.57349999999997</c:v>
                </c:pt>
                <c:pt idx="227">
                  <c:v>303.5428</c:v>
                </c:pt>
                <c:pt idx="228">
                  <c:v>313.7226</c:v>
                </c:pt>
                <c:pt idx="229">
                  <c:v>306.15899999999999</c:v>
                </c:pt>
                <c:pt idx="230">
                  <c:v>295.40289999999999</c:v>
                </c:pt>
                <c:pt idx="231">
                  <c:v>286.72329999999999</c:v>
                </c:pt>
                <c:pt idx="232">
                  <c:v>289.03019999999998</c:v>
                </c:pt>
                <c:pt idx="233">
                  <c:v>295.50450000000001</c:v>
                </c:pt>
                <c:pt idx="234">
                  <c:v>301.79480000000001</c:v>
                </c:pt>
                <c:pt idx="235">
                  <c:v>300.20249999999999</c:v>
                </c:pt>
                <c:pt idx="236">
                  <c:v>294.024</c:v>
                </c:pt>
                <c:pt idx="237">
                  <c:v>287.52620000000002</c:v>
                </c:pt>
                <c:pt idx="238">
                  <c:v>289.61439999999999</c:v>
                </c:pt>
                <c:pt idx="239">
                  <c:v>305.72629999999998</c:v>
                </c:pt>
                <c:pt idx="240">
                  <c:v>311.16140000000001</c:v>
                </c:pt>
                <c:pt idx="241">
                  <c:v>301.77949999999998</c:v>
                </c:pt>
                <c:pt idx="242">
                  <c:v>298.95650000000001</c:v>
                </c:pt>
                <c:pt idx="243">
                  <c:v>286.4776</c:v>
                </c:pt>
                <c:pt idx="244">
                  <c:v>287.22339999999997</c:v>
                </c:pt>
                <c:pt idx="245">
                  <c:v>299.50760000000002</c:v>
                </c:pt>
                <c:pt idx="246">
                  <c:v>308.3501</c:v>
                </c:pt>
                <c:pt idx="247">
                  <c:v>309.4862</c:v>
                </c:pt>
                <c:pt idx="248">
                  <c:v>299.1155</c:v>
                </c:pt>
                <c:pt idx="249">
                  <c:v>289.75670000000002</c:v>
                </c:pt>
                <c:pt idx="250">
                  <c:v>290.45870000000002</c:v>
                </c:pt>
                <c:pt idx="251">
                  <c:v>308.22570000000002</c:v>
                </c:pt>
                <c:pt idx="252">
                  <c:v>304.47239999999999</c:v>
                </c:pt>
                <c:pt idx="253">
                  <c:v>301.51959999999997</c:v>
                </c:pt>
                <c:pt idx="254">
                  <c:v>298.40170000000001</c:v>
                </c:pt>
                <c:pt idx="255">
                  <c:v>287.5093</c:v>
                </c:pt>
                <c:pt idx="256">
                  <c:v>290.0222</c:v>
                </c:pt>
                <c:pt idx="257">
                  <c:v>300.52440000000001</c:v>
                </c:pt>
                <c:pt idx="258">
                  <c:v>310.95029999999997</c:v>
                </c:pt>
                <c:pt idx="259">
                  <c:v>311.51920000000001</c:v>
                </c:pt>
                <c:pt idx="260">
                  <c:v>295.76319999999998</c:v>
                </c:pt>
                <c:pt idx="261">
                  <c:v>290.37380000000002</c:v>
                </c:pt>
                <c:pt idx="262">
                  <c:v>292.35660000000001</c:v>
                </c:pt>
                <c:pt idx="263">
                  <c:v>303.06600000000003</c:v>
                </c:pt>
                <c:pt idx="264">
                  <c:v>312.05759999999998</c:v>
                </c:pt>
                <c:pt idx="265">
                  <c:v>311.8399</c:v>
                </c:pt>
                <c:pt idx="266">
                  <c:v>299.1925</c:v>
                </c:pt>
                <c:pt idx="267">
                  <c:v>290.8177</c:v>
                </c:pt>
                <c:pt idx="268">
                  <c:v>292.05869999999999</c:v>
                </c:pt>
                <c:pt idx="269">
                  <c:v>300.9676</c:v>
                </c:pt>
                <c:pt idx="270">
                  <c:v>307.5686</c:v>
                </c:pt>
                <c:pt idx="271">
                  <c:v>314.10360000000003</c:v>
                </c:pt>
                <c:pt idx="272">
                  <c:v>301.53160000000003</c:v>
                </c:pt>
                <c:pt idx="273">
                  <c:v>293.0068</c:v>
                </c:pt>
                <c:pt idx="274">
                  <c:v>293.9126</c:v>
                </c:pt>
                <c:pt idx="275">
                  <c:v>306.75279999999998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6-EF47-8D80-D67B2F6BC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479039"/>
        <c:axId val="320514911"/>
      </c:lineChart>
      <c:dateAx>
        <c:axId val="70447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TIME</a:t>
                </a:r>
                <a:r>
                  <a:rPr lang="en-GB" sz="1600" b="1" baseline="0"/>
                  <a:t> PERIOD (YEARLY)</a:t>
                </a:r>
                <a:endParaRPr lang="en-GB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14911"/>
        <c:crosses val="autoZero"/>
        <c:auto val="1"/>
        <c:lblOffset val="100"/>
        <c:baseTimeUnit val="months"/>
      </c:dateAx>
      <c:valAx>
        <c:axId val="320514911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79039"/>
        <c:crosses val="autoZero"/>
        <c:crossBetween val="between"/>
      </c:valAx>
      <c:spPr>
        <a:pattFill prst="ltUpDiag">
          <a:fgClr>
            <a:schemeClr val="accent6"/>
          </a:fgClr>
          <a:bgClr>
            <a:schemeClr val="accent6">
              <a:lumMod val="40000"/>
              <a:lumOff val="60000"/>
            </a:schemeClr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pattFill prst="pct5">
      <a:fgClr>
        <a:schemeClr val="accent1"/>
      </a:fgClr>
      <a:bgClr>
        <a:schemeClr val="bg1"/>
      </a:bgClr>
    </a:pattFill>
    <a:ln w="952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</a:t>
            </a:r>
            <a:r>
              <a:rPr lang="en-GB" baseline="0"/>
              <a:t> EXPONENTIAL SMOOTHING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'2.LES'!$C$1</c:f>
              <c:strCache>
                <c:ptCount val="1"/>
                <c:pt idx="0">
                  <c:v>TRAING SET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'2.LES'!$B$2:$B$304</c:f>
              <c:numCache>
                <c:formatCode>mmm\-yy</c:formatCode>
                <c:ptCount val="303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  <c:pt idx="187">
                  <c:v>41487</c:v>
                </c:pt>
                <c:pt idx="188">
                  <c:v>41518</c:v>
                </c:pt>
                <c:pt idx="189">
                  <c:v>41548</c:v>
                </c:pt>
                <c:pt idx="190">
                  <c:v>41579</c:v>
                </c:pt>
                <c:pt idx="191">
                  <c:v>41609</c:v>
                </c:pt>
                <c:pt idx="192">
                  <c:v>41640</c:v>
                </c:pt>
                <c:pt idx="193">
                  <c:v>41671</c:v>
                </c:pt>
                <c:pt idx="194">
                  <c:v>41699</c:v>
                </c:pt>
                <c:pt idx="195">
                  <c:v>41730</c:v>
                </c:pt>
                <c:pt idx="196">
                  <c:v>41760</c:v>
                </c:pt>
                <c:pt idx="197">
                  <c:v>41791</c:v>
                </c:pt>
                <c:pt idx="198">
                  <c:v>41821</c:v>
                </c:pt>
                <c:pt idx="199">
                  <c:v>41852</c:v>
                </c:pt>
                <c:pt idx="200">
                  <c:v>41883</c:v>
                </c:pt>
                <c:pt idx="201">
                  <c:v>41913</c:v>
                </c:pt>
                <c:pt idx="202">
                  <c:v>41944</c:v>
                </c:pt>
                <c:pt idx="203">
                  <c:v>41974</c:v>
                </c:pt>
                <c:pt idx="204">
                  <c:v>42005</c:v>
                </c:pt>
                <c:pt idx="205">
                  <c:v>42036</c:v>
                </c:pt>
                <c:pt idx="206">
                  <c:v>42064</c:v>
                </c:pt>
                <c:pt idx="207">
                  <c:v>42095</c:v>
                </c:pt>
                <c:pt idx="208">
                  <c:v>42125</c:v>
                </c:pt>
                <c:pt idx="209">
                  <c:v>42156</c:v>
                </c:pt>
                <c:pt idx="210">
                  <c:v>42186</c:v>
                </c:pt>
                <c:pt idx="211">
                  <c:v>42217</c:v>
                </c:pt>
                <c:pt idx="212">
                  <c:v>42248</c:v>
                </c:pt>
                <c:pt idx="213">
                  <c:v>42278</c:v>
                </c:pt>
                <c:pt idx="214">
                  <c:v>42309</c:v>
                </c:pt>
                <c:pt idx="215">
                  <c:v>42339</c:v>
                </c:pt>
                <c:pt idx="216">
                  <c:v>42370</c:v>
                </c:pt>
                <c:pt idx="217">
                  <c:v>42401</c:v>
                </c:pt>
                <c:pt idx="218">
                  <c:v>42430</c:v>
                </c:pt>
                <c:pt idx="219">
                  <c:v>42461</c:v>
                </c:pt>
                <c:pt idx="220">
                  <c:v>42491</c:v>
                </c:pt>
                <c:pt idx="221">
                  <c:v>42522</c:v>
                </c:pt>
                <c:pt idx="222">
                  <c:v>42552</c:v>
                </c:pt>
                <c:pt idx="223">
                  <c:v>42583</c:v>
                </c:pt>
                <c:pt idx="224">
                  <c:v>42614</c:v>
                </c:pt>
                <c:pt idx="225">
                  <c:v>42644</c:v>
                </c:pt>
                <c:pt idx="226">
                  <c:v>42675</c:v>
                </c:pt>
                <c:pt idx="227">
                  <c:v>42705</c:v>
                </c:pt>
                <c:pt idx="228">
                  <c:v>42736</c:v>
                </c:pt>
                <c:pt idx="229">
                  <c:v>42767</c:v>
                </c:pt>
                <c:pt idx="230">
                  <c:v>42795</c:v>
                </c:pt>
                <c:pt idx="231">
                  <c:v>42826</c:v>
                </c:pt>
                <c:pt idx="232">
                  <c:v>42856</c:v>
                </c:pt>
                <c:pt idx="233">
                  <c:v>42887</c:v>
                </c:pt>
                <c:pt idx="234">
                  <c:v>42917</c:v>
                </c:pt>
                <c:pt idx="235">
                  <c:v>42948</c:v>
                </c:pt>
                <c:pt idx="236">
                  <c:v>42979</c:v>
                </c:pt>
                <c:pt idx="237">
                  <c:v>43009</c:v>
                </c:pt>
                <c:pt idx="238">
                  <c:v>43040</c:v>
                </c:pt>
                <c:pt idx="239">
                  <c:v>43070</c:v>
                </c:pt>
                <c:pt idx="240">
                  <c:v>43101</c:v>
                </c:pt>
                <c:pt idx="241">
                  <c:v>43132</c:v>
                </c:pt>
                <c:pt idx="242">
                  <c:v>43160</c:v>
                </c:pt>
                <c:pt idx="243">
                  <c:v>43191</c:v>
                </c:pt>
                <c:pt idx="244">
                  <c:v>43221</c:v>
                </c:pt>
                <c:pt idx="245">
                  <c:v>43252</c:v>
                </c:pt>
                <c:pt idx="246">
                  <c:v>43282</c:v>
                </c:pt>
                <c:pt idx="247">
                  <c:v>43313</c:v>
                </c:pt>
                <c:pt idx="248">
                  <c:v>43344</c:v>
                </c:pt>
                <c:pt idx="249">
                  <c:v>43374</c:v>
                </c:pt>
                <c:pt idx="250">
                  <c:v>43405</c:v>
                </c:pt>
                <c:pt idx="251">
                  <c:v>43435</c:v>
                </c:pt>
                <c:pt idx="252">
                  <c:v>43466</c:v>
                </c:pt>
                <c:pt idx="253">
                  <c:v>43497</c:v>
                </c:pt>
                <c:pt idx="254">
                  <c:v>43525</c:v>
                </c:pt>
                <c:pt idx="255">
                  <c:v>43556</c:v>
                </c:pt>
                <c:pt idx="256">
                  <c:v>43586</c:v>
                </c:pt>
                <c:pt idx="257">
                  <c:v>43617</c:v>
                </c:pt>
                <c:pt idx="258">
                  <c:v>43647</c:v>
                </c:pt>
                <c:pt idx="259">
                  <c:v>43678</c:v>
                </c:pt>
                <c:pt idx="260">
                  <c:v>43709</c:v>
                </c:pt>
                <c:pt idx="261">
                  <c:v>43739</c:v>
                </c:pt>
                <c:pt idx="262">
                  <c:v>43770</c:v>
                </c:pt>
                <c:pt idx="263">
                  <c:v>43800</c:v>
                </c:pt>
                <c:pt idx="264">
                  <c:v>43831</c:v>
                </c:pt>
                <c:pt idx="265">
                  <c:v>43862</c:v>
                </c:pt>
                <c:pt idx="266">
                  <c:v>43891</c:v>
                </c:pt>
                <c:pt idx="267">
                  <c:v>43922</c:v>
                </c:pt>
                <c:pt idx="268">
                  <c:v>43952</c:v>
                </c:pt>
                <c:pt idx="269">
                  <c:v>43983</c:v>
                </c:pt>
                <c:pt idx="270">
                  <c:v>44013</c:v>
                </c:pt>
                <c:pt idx="271">
                  <c:v>44044</c:v>
                </c:pt>
                <c:pt idx="272">
                  <c:v>44075</c:v>
                </c:pt>
                <c:pt idx="273">
                  <c:v>44105</c:v>
                </c:pt>
                <c:pt idx="274">
                  <c:v>44136</c:v>
                </c:pt>
                <c:pt idx="275">
                  <c:v>44166</c:v>
                </c:pt>
              </c:numCache>
            </c:numRef>
          </c:cat>
          <c:val>
            <c:numRef>
              <c:f>'2.LES'!$C$2:$C$304</c:f>
              <c:numCache>
                <c:formatCode>General</c:formatCode>
                <c:ptCount val="303"/>
                <c:pt idx="0">
                  <c:v>272.5052</c:v>
                </c:pt>
                <c:pt idx="1">
                  <c:v>270.67200000000003</c:v>
                </c:pt>
                <c:pt idx="2">
                  <c:v>262.4502</c:v>
                </c:pt>
                <c:pt idx="3">
                  <c:v>257.47140000000002</c:v>
                </c:pt>
                <c:pt idx="4">
                  <c:v>255.3151</c:v>
                </c:pt>
                <c:pt idx="5">
                  <c:v>258.09039999999999</c:v>
                </c:pt>
                <c:pt idx="6">
                  <c:v>262.62020000000001</c:v>
                </c:pt>
                <c:pt idx="7">
                  <c:v>263.24849999999998</c:v>
                </c:pt>
                <c:pt idx="8">
                  <c:v>260.58460000000002</c:v>
                </c:pt>
                <c:pt idx="9">
                  <c:v>256.31540000000001</c:v>
                </c:pt>
                <c:pt idx="10">
                  <c:v>258.00049999999999</c:v>
                </c:pt>
                <c:pt idx="11">
                  <c:v>268.71449999999999</c:v>
                </c:pt>
                <c:pt idx="12">
                  <c:v>273.3057</c:v>
                </c:pt>
                <c:pt idx="13">
                  <c:v>267.98689999999999</c:v>
                </c:pt>
                <c:pt idx="14">
                  <c:v>262.22210000000001</c:v>
                </c:pt>
                <c:pt idx="15">
                  <c:v>257.03289999999998</c:v>
                </c:pt>
                <c:pt idx="16">
                  <c:v>255.81369999999998</c:v>
                </c:pt>
                <c:pt idx="17">
                  <c:v>259.90050000000002</c:v>
                </c:pt>
                <c:pt idx="18">
                  <c:v>265.76549999999997</c:v>
                </c:pt>
                <c:pt idx="19">
                  <c:v>264.48160000000001</c:v>
                </c:pt>
                <c:pt idx="20">
                  <c:v>261.00049999999999</c:v>
                </c:pt>
                <c:pt idx="21">
                  <c:v>257.53219999999999</c:v>
                </c:pt>
                <c:pt idx="22">
                  <c:v>259.3417</c:v>
                </c:pt>
                <c:pt idx="23">
                  <c:v>268.1354</c:v>
                </c:pt>
                <c:pt idx="24">
                  <c:v>273.8152</c:v>
                </c:pt>
                <c:pt idx="25">
                  <c:v>270.06200000000001</c:v>
                </c:pt>
                <c:pt idx="26">
                  <c:v>265.61</c:v>
                </c:pt>
                <c:pt idx="27">
                  <c:v>260.15859999999998</c:v>
                </c:pt>
                <c:pt idx="28">
                  <c:v>258.8734</c:v>
                </c:pt>
                <c:pt idx="29">
                  <c:v>263.89179999999999</c:v>
                </c:pt>
                <c:pt idx="30">
                  <c:v>268.86939999999998</c:v>
                </c:pt>
                <c:pt idx="31">
                  <c:v>270.06690000000003</c:v>
                </c:pt>
                <c:pt idx="32">
                  <c:v>264.11509999999998</c:v>
                </c:pt>
                <c:pt idx="33">
                  <c:v>260.37889999999999</c:v>
                </c:pt>
                <c:pt idx="34">
                  <c:v>262.46429999999998</c:v>
                </c:pt>
                <c:pt idx="35">
                  <c:v>270.57769999999999</c:v>
                </c:pt>
                <c:pt idx="36">
                  <c:v>279.87029999999999</c:v>
                </c:pt>
                <c:pt idx="37">
                  <c:v>276.16219999999998</c:v>
                </c:pt>
                <c:pt idx="38">
                  <c:v>270.2928</c:v>
                </c:pt>
                <c:pt idx="39">
                  <c:v>263.23840000000001</c:v>
                </c:pt>
                <c:pt idx="40">
                  <c:v>261.40649999999999</c:v>
                </c:pt>
                <c:pt idx="41">
                  <c:v>267.10969999999998</c:v>
                </c:pt>
                <c:pt idx="42">
                  <c:v>272.98160000000001</c:v>
                </c:pt>
                <c:pt idx="43">
                  <c:v>275.76549999999997</c:v>
                </c:pt>
                <c:pt idx="44">
                  <c:v>267.51519999999999</c:v>
                </c:pt>
                <c:pt idx="45">
                  <c:v>263.28320000000002</c:v>
                </c:pt>
                <c:pt idx="46">
                  <c:v>265.1078</c:v>
                </c:pt>
                <c:pt idx="47">
                  <c:v>273.86310000000003</c:v>
                </c:pt>
                <c:pt idx="48">
                  <c:v>277.91880000000003</c:v>
                </c:pt>
                <c:pt idx="49">
                  <c:v>276.68219999999997</c:v>
                </c:pt>
                <c:pt idx="50">
                  <c:v>273.35230000000001</c:v>
                </c:pt>
                <c:pt idx="51">
                  <c:v>265.10809999999998</c:v>
                </c:pt>
                <c:pt idx="52">
                  <c:v>263.68920000000003</c:v>
                </c:pt>
                <c:pt idx="53">
                  <c:v>268.47219999999999</c:v>
                </c:pt>
                <c:pt idx="54">
                  <c:v>274.0301</c:v>
                </c:pt>
                <c:pt idx="55">
                  <c:v>275.04480000000001</c:v>
                </c:pt>
                <c:pt idx="56">
                  <c:v>269.30529999999999</c:v>
                </c:pt>
                <c:pt idx="57">
                  <c:v>265.87350000000004</c:v>
                </c:pt>
                <c:pt idx="58">
                  <c:v>269.07060000000001</c:v>
                </c:pt>
                <c:pt idx="59">
                  <c:v>284.19490000000002</c:v>
                </c:pt>
                <c:pt idx="60">
                  <c:v>284.35980000000001</c:v>
                </c:pt>
                <c:pt idx="61">
                  <c:v>277.17259999999999</c:v>
                </c:pt>
                <c:pt idx="62">
                  <c:v>273.19639999999998</c:v>
                </c:pt>
                <c:pt idx="63">
                  <c:v>267.27809999999999</c:v>
                </c:pt>
                <c:pt idx="64">
                  <c:v>265.8218</c:v>
                </c:pt>
                <c:pt idx="65">
                  <c:v>271.46539999999999</c:v>
                </c:pt>
                <c:pt idx="66">
                  <c:v>276.61400000000003</c:v>
                </c:pt>
                <c:pt idx="67">
                  <c:v>277.10519999999997</c:v>
                </c:pt>
                <c:pt idx="68">
                  <c:v>273.06100000000004</c:v>
                </c:pt>
                <c:pt idx="69">
                  <c:v>267.43650000000002</c:v>
                </c:pt>
                <c:pt idx="70">
                  <c:v>268.56650000000002</c:v>
                </c:pt>
                <c:pt idx="71">
                  <c:v>277.68389999999999</c:v>
                </c:pt>
                <c:pt idx="72">
                  <c:v>286.02139999999997</c:v>
                </c:pt>
                <c:pt idx="73">
                  <c:v>277.5573</c:v>
                </c:pt>
                <c:pt idx="74">
                  <c:v>273.36500000000001</c:v>
                </c:pt>
                <c:pt idx="75">
                  <c:v>267.14999999999998</c:v>
                </c:pt>
                <c:pt idx="76">
                  <c:v>268.81619999999998</c:v>
                </c:pt>
                <c:pt idx="77">
                  <c:v>274.84480000000002</c:v>
                </c:pt>
                <c:pt idx="78">
                  <c:v>280.09280000000001</c:v>
                </c:pt>
                <c:pt idx="79">
                  <c:v>279.16059999999999</c:v>
                </c:pt>
                <c:pt idx="80">
                  <c:v>273.57429999999999</c:v>
                </c:pt>
                <c:pt idx="81">
                  <c:v>268.75380000000001</c:v>
                </c:pt>
                <c:pt idx="82">
                  <c:v>272.51659999999998</c:v>
                </c:pt>
                <c:pt idx="83">
                  <c:v>279.48939999999999</c:v>
                </c:pt>
                <c:pt idx="84">
                  <c:v>285.28550000000001</c:v>
                </c:pt>
                <c:pt idx="85">
                  <c:v>280.16430000000003</c:v>
                </c:pt>
                <c:pt idx="86">
                  <c:v>274.52750000000003</c:v>
                </c:pt>
                <c:pt idx="87">
                  <c:v>269.64409999999998</c:v>
                </c:pt>
                <c:pt idx="88">
                  <c:v>267.17840000000001</c:v>
                </c:pt>
                <c:pt idx="89">
                  <c:v>271.20780000000002</c:v>
                </c:pt>
                <c:pt idx="90">
                  <c:v>277.50810000000001</c:v>
                </c:pt>
                <c:pt idx="91">
                  <c:v>276.53739999999999</c:v>
                </c:pt>
                <c:pt idx="92">
                  <c:v>272.35410000000002</c:v>
                </c:pt>
                <c:pt idx="93">
                  <c:v>269.02859999999998</c:v>
                </c:pt>
                <c:pt idx="94">
                  <c:v>273.49919999999997</c:v>
                </c:pt>
                <c:pt idx="95">
                  <c:v>284.51589999999999</c:v>
                </c:pt>
                <c:pt idx="96">
                  <c:v>287.94639999999998</c:v>
                </c:pt>
                <c:pt idx="97">
                  <c:v>284.55610000000001</c:v>
                </c:pt>
                <c:pt idx="98">
                  <c:v>279.47469999999998</c:v>
                </c:pt>
                <c:pt idx="99">
                  <c:v>271.05779999999999</c:v>
                </c:pt>
                <c:pt idx="100">
                  <c:v>267.67619999999999</c:v>
                </c:pt>
                <c:pt idx="101">
                  <c:v>274.3297</c:v>
                </c:pt>
                <c:pt idx="102">
                  <c:v>282.10480000000001</c:v>
                </c:pt>
                <c:pt idx="103">
                  <c:v>282.06049999999999</c:v>
                </c:pt>
                <c:pt idx="104">
                  <c:v>274.60309999999998</c:v>
                </c:pt>
                <c:pt idx="105">
                  <c:v>269.68099999999998</c:v>
                </c:pt>
                <c:pt idx="106">
                  <c:v>274.42919999999998</c:v>
                </c:pt>
                <c:pt idx="107">
                  <c:v>284.22839999999997</c:v>
                </c:pt>
                <c:pt idx="108">
                  <c:v>294.1386</c:v>
                </c:pt>
                <c:pt idx="109">
                  <c:v>287.16070000000002</c:v>
                </c:pt>
                <c:pt idx="110">
                  <c:v>279.24559999999997</c:v>
                </c:pt>
                <c:pt idx="111">
                  <c:v>270.97489999999999</c:v>
                </c:pt>
                <c:pt idx="112">
                  <c:v>269.38440000000003</c:v>
                </c:pt>
                <c:pt idx="113">
                  <c:v>277.98309999999998</c:v>
                </c:pt>
                <c:pt idx="114">
                  <c:v>283.27699999999999</c:v>
                </c:pt>
                <c:pt idx="115">
                  <c:v>281.88720000000001</c:v>
                </c:pt>
                <c:pt idx="116">
                  <c:v>275.68259999999998</c:v>
                </c:pt>
                <c:pt idx="117">
                  <c:v>271.26609999999999</c:v>
                </c:pt>
                <c:pt idx="118">
                  <c:v>275.24580000000003</c:v>
                </c:pt>
                <c:pt idx="119">
                  <c:v>284.81470000000002</c:v>
                </c:pt>
                <c:pt idx="120">
                  <c:v>292.45319999999998</c:v>
                </c:pt>
                <c:pt idx="121">
                  <c:v>287.4033</c:v>
                </c:pt>
                <c:pt idx="122">
                  <c:v>281.26609999999999</c:v>
                </c:pt>
                <c:pt idx="123">
                  <c:v>273.81669999999997</c:v>
                </c:pt>
                <c:pt idx="124">
                  <c:v>273.26819999999998</c:v>
                </c:pt>
                <c:pt idx="125">
                  <c:v>278.30259999999998</c:v>
                </c:pt>
                <c:pt idx="126">
                  <c:v>285.98410000000001</c:v>
                </c:pt>
                <c:pt idx="127">
                  <c:v>289.54669999999999</c:v>
                </c:pt>
                <c:pt idx="128">
                  <c:v>278.50350000000003</c:v>
                </c:pt>
                <c:pt idx="129">
                  <c:v>273.70659999999998</c:v>
                </c:pt>
                <c:pt idx="130">
                  <c:v>279.65430000000003</c:v>
                </c:pt>
                <c:pt idx="131">
                  <c:v>290.82510000000002</c:v>
                </c:pt>
                <c:pt idx="132">
                  <c:v>298.97320000000002</c:v>
                </c:pt>
                <c:pt idx="133">
                  <c:v>292.88830000000002</c:v>
                </c:pt>
                <c:pt idx="134">
                  <c:v>286.93560000000002</c:v>
                </c:pt>
                <c:pt idx="135">
                  <c:v>277.22140000000002</c:v>
                </c:pt>
                <c:pt idx="136">
                  <c:v>276.68259999999998</c:v>
                </c:pt>
                <c:pt idx="137">
                  <c:v>281.93060000000003</c:v>
                </c:pt>
                <c:pt idx="138">
                  <c:v>285.9606</c:v>
                </c:pt>
                <c:pt idx="139">
                  <c:v>286.55619999999999</c:v>
                </c:pt>
                <c:pt idx="140">
                  <c:v>279.19190000000003</c:v>
                </c:pt>
                <c:pt idx="141">
                  <c:v>274.6891</c:v>
                </c:pt>
                <c:pt idx="142">
                  <c:v>281.07400000000001</c:v>
                </c:pt>
                <c:pt idx="143">
                  <c:v>290.4855</c:v>
                </c:pt>
                <c:pt idx="144">
                  <c:v>298.46129999999999</c:v>
                </c:pt>
                <c:pt idx="145">
                  <c:v>289.77949999999998</c:v>
                </c:pt>
                <c:pt idx="146">
                  <c:v>283.01249999999999</c:v>
                </c:pt>
                <c:pt idx="147">
                  <c:v>276.14760000000001</c:v>
                </c:pt>
                <c:pt idx="148">
                  <c:v>273.84710000000001</c:v>
                </c:pt>
                <c:pt idx="149">
                  <c:v>279.7645</c:v>
                </c:pt>
                <c:pt idx="150">
                  <c:v>288.45190000000002</c:v>
                </c:pt>
                <c:pt idx="151">
                  <c:v>287.78280000000001</c:v>
                </c:pt>
                <c:pt idx="152">
                  <c:v>281.93860000000001</c:v>
                </c:pt>
                <c:pt idx="153">
                  <c:v>277.5027</c:v>
                </c:pt>
                <c:pt idx="154">
                  <c:v>282.04480000000001</c:v>
                </c:pt>
                <c:pt idx="155">
                  <c:v>292.101</c:v>
                </c:pt>
                <c:pt idx="156">
                  <c:v>294.79200000000003</c:v>
                </c:pt>
                <c:pt idx="157">
                  <c:v>287.82</c:v>
                </c:pt>
                <c:pt idx="158">
                  <c:v>286.55489999999998</c:v>
                </c:pt>
                <c:pt idx="159">
                  <c:v>276.75209999999998</c:v>
                </c:pt>
                <c:pt idx="160">
                  <c:v>278.03030000000001</c:v>
                </c:pt>
                <c:pt idx="161">
                  <c:v>286.4579</c:v>
                </c:pt>
                <c:pt idx="162">
                  <c:v>293.83789999999999</c:v>
                </c:pt>
                <c:pt idx="163">
                  <c:v>293.53100000000001</c:v>
                </c:pt>
                <c:pt idx="164">
                  <c:v>287.54140000000001</c:v>
                </c:pt>
                <c:pt idx="165">
                  <c:v>280.0924</c:v>
                </c:pt>
                <c:pt idx="166">
                  <c:v>281.43489999999997</c:v>
                </c:pt>
                <c:pt idx="167">
                  <c:v>291.6841</c:v>
                </c:pt>
                <c:pt idx="168">
                  <c:v>302.13479999999998</c:v>
                </c:pt>
                <c:pt idx="169">
                  <c:v>291.18290000000002</c:v>
                </c:pt>
                <c:pt idx="170">
                  <c:v>290.73810000000003</c:v>
                </c:pt>
                <c:pt idx="171">
                  <c:v>280.51760000000002</c:v>
                </c:pt>
                <c:pt idx="172">
                  <c:v>279.38869999999997</c:v>
                </c:pt>
                <c:pt idx="173">
                  <c:v>287.84309999999999</c:v>
                </c:pt>
                <c:pt idx="174">
                  <c:v>297.49029999999999</c:v>
                </c:pt>
                <c:pt idx="175">
                  <c:v>296.41570000000002</c:v>
                </c:pt>
                <c:pt idx="176">
                  <c:v>287.22480000000002</c:v>
                </c:pt>
                <c:pt idx="177">
                  <c:v>280.64089999999999</c:v>
                </c:pt>
                <c:pt idx="178">
                  <c:v>282.20249999999999</c:v>
                </c:pt>
                <c:pt idx="179">
                  <c:v>294.51130000000001</c:v>
                </c:pt>
                <c:pt idx="180">
                  <c:v>302.23009999999999</c:v>
                </c:pt>
                <c:pt idx="181">
                  <c:v>294.2989</c:v>
                </c:pt>
                <c:pt idx="182">
                  <c:v>288.09269999999998</c:v>
                </c:pt>
                <c:pt idx="183">
                  <c:v>281.4425</c:v>
                </c:pt>
                <c:pt idx="184">
                  <c:v>284.45519999999999</c:v>
                </c:pt>
                <c:pt idx="185">
                  <c:v>291.04059999999998</c:v>
                </c:pt>
                <c:pt idx="186">
                  <c:v>295.9957</c:v>
                </c:pt>
                <c:pt idx="187">
                  <c:v>299.37040000000002</c:v>
                </c:pt>
                <c:pt idx="188">
                  <c:v>290.9178</c:v>
                </c:pt>
                <c:pt idx="189">
                  <c:v>283.14080000000001</c:v>
                </c:pt>
                <c:pt idx="190">
                  <c:v>288.041</c:v>
                </c:pt>
                <c:pt idx="191">
                  <c:v>302.45580000000001</c:v>
                </c:pt>
                <c:pt idx="192">
                  <c:v>309.10809999999998</c:v>
                </c:pt>
                <c:pt idx="193">
                  <c:v>297.17169999999999</c:v>
                </c:pt>
                <c:pt idx="194">
                  <c:v>292.82830000000001</c:v>
                </c:pt>
                <c:pt idx="195">
                  <c:v>282.91500000000002</c:v>
                </c:pt>
                <c:pt idx="196">
                  <c:v>282.54649999999998</c:v>
                </c:pt>
                <c:pt idx="197">
                  <c:v>290.39549999999997</c:v>
                </c:pt>
                <c:pt idx="198">
                  <c:v>296.07400000000001</c:v>
                </c:pt>
                <c:pt idx="199">
                  <c:v>299.55340000000001</c:v>
                </c:pt>
                <c:pt idx="200">
                  <c:v>288.28100000000001</c:v>
                </c:pt>
                <c:pt idx="201">
                  <c:v>282.68600000000004</c:v>
                </c:pt>
                <c:pt idx="202">
                  <c:v>282.93189999999998</c:v>
                </c:pt>
                <c:pt idx="203">
                  <c:v>293.03809999999999</c:v>
                </c:pt>
                <c:pt idx="204">
                  <c:v>302.99549999999999</c:v>
                </c:pt>
                <c:pt idx="205">
                  <c:v>295.20749999999998</c:v>
                </c:pt>
                <c:pt idx="206">
                  <c:v>293.25560000000002</c:v>
                </c:pt>
                <c:pt idx="207">
                  <c:v>285.79500000000002</c:v>
                </c:pt>
                <c:pt idx="208">
                  <c:v>285.23509999999999</c:v>
                </c:pt>
                <c:pt idx="209">
                  <c:v>293.18959999999998</c:v>
                </c:pt>
                <c:pt idx="210">
                  <c:v>302.39300000000003</c:v>
                </c:pt>
                <c:pt idx="211">
                  <c:v>301.6293</c:v>
                </c:pt>
                <c:pt idx="212">
                  <c:v>293.30889999999999</c:v>
                </c:pt>
                <c:pt idx="213">
                  <c:v>286.90019999999998</c:v>
                </c:pt>
                <c:pt idx="214">
                  <c:v>288.57490000000001</c:v>
                </c:pt>
                <c:pt idx="215">
                  <c:v>300.80029999999999</c:v>
                </c:pt>
                <c:pt idx="216">
                  <c:v>310.1807</c:v>
                </c:pt>
                <c:pt idx="217">
                  <c:v>303.84129999999999</c:v>
                </c:pt>
                <c:pt idx="218">
                  <c:v>294.5532</c:v>
                </c:pt>
                <c:pt idx="219">
                  <c:v>285.06200000000001</c:v>
                </c:pt>
                <c:pt idx="220">
                  <c:v>285.46530000000001</c:v>
                </c:pt>
                <c:pt idx="221">
                  <c:v>291.0761</c:v>
                </c:pt>
                <c:pt idx="222">
                  <c:v>302.22000000000003</c:v>
                </c:pt>
                <c:pt idx="223">
                  <c:v>304.46820000000002</c:v>
                </c:pt>
                <c:pt idx="224">
                  <c:v>292.9135</c:v>
                </c:pt>
                <c:pt idx="225">
                  <c:v>286.50470000000001</c:v>
                </c:pt>
                <c:pt idx="226">
                  <c:v>288.57349999999997</c:v>
                </c:pt>
                <c:pt idx="227">
                  <c:v>303.5428</c:v>
                </c:pt>
                <c:pt idx="228">
                  <c:v>313.7226</c:v>
                </c:pt>
                <c:pt idx="229">
                  <c:v>306.15899999999999</c:v>
                </c:pt>
                <c:pt idx="230">
                  <c:v>295.40289999999999</c:v>
                </c:pt>
                <c:pt idx="231">
                  <c:v>286.72329999999999</c:v>
                </c:pt>
                <c:pt idx="232">
                  <c:v>289.03019999999998</c:v>
                </c:pt>
                <c:pt idx="233">
                  <c:v>295.50450000000001</c:v>
                </c:pt>
                <c:pt idx="234">
                  <c:v>301.79480000000001</c:v>
                </c:pt>
                <c:pt idx="235">
                  <c:v>300.20249999999999</c:v>
                </c:pt>
                <c:pt idx="236">
                  <c:v>294.024</c:v>
                </c:pt>
                <c:pt idx="237">
                  <c:v>287.52620000000002</c:v>
                </c:pt>
                <c:pt idx="238">
                  <c:v>289.61439999999999</c:v>
                </c:pt>
                <c:pt idx="239">
                  <c:v>305.72629999999998</c:v>
                </c:pt>
                <c:pt idx="240">
                  <c:v>311.16140000000001</c:v>
                </c:pt>
                <c:pt idx="241">
                  <c:v>301.77949999999998</c:v>
                </c:pt>
                <c:pt idx="242">
                  <c:v>298.95650000000001</c:v>
                </c:pt>
                <c:pt idx="243">
                  <c:v>286.4776</c:v>
                </c:pt>
                <c:pt idx="244">
                  <c:v>287.22339999999997</c:v>
                </c:pt>
                <c:pt idx="245">
                  <c:v>299.50760000000002</c:v>
                </c:pt>
                <c:pt idx="246">
                  <c:v>308.3501</c:v>
                </c:pt>
                <c:pt idx="247">
                  <c:v>309.4862</c:v>
                </c:pt>
                <c:pt idx="248">
                  <c:v>299.1155</c:v>
                </c:pt>
                <c:pt idx="249">
                  <c:v>289.75670000000002</c:v>
                </c:pt>
                <c:pt idx="250">
                  <c:v>290.45870000000002</c:v>
                </c:pt>
                <c:pt idx="251">
                  <c:v>308.22570000000002</c:v>
                </c:pt>
                <c:pt idx="252">
                  <c:v>304.47239999999999</c:v>
                </c:pt>
                <c:pt idx="253">
                  <c:v>301.51959999999997</c:v>
                </c:pt>
                <c:pt idx="254">
                  <c:v>298.40170000000001</c:v>
                </c:pt>
                <c:pt idx="255">
                  <c:v>287.5093</c:v>
                </c:pt>
                <c:pt idx="256">
                  <c:v>290.0222</c:v>
                </c:pt>
                <c:pt idx="257">
                  <c:v>300.52440000000001</c:v>
                </c:pt>
                <c:pt idx="258">
                  <c:v>310.95029999999997</c:v>
                </c:pt>
                <c:pt idx="259">
                  <c:v>311.51920000000001</c:v>
                </c:pt>
                <c:pt idx="260">
                  <c:v>295.76319999999998</c:v>
                </c:pt>
                <c:pt idx="261">
                  <c:v>290.37380000000002</c:v>
                </c:pt>
                <c:pt idx="262">
                  <c:v>292.35660000000001</c:v>
                </c:pt>
                <c:pt idx="263">
                  <c:v>303.06600000000003</c:v>
                </c:pt>
                <c:pt idx="298">
                  <c:v>0</c:v>
                </c:pt>
                <c:pt idx="299" formatCode="0%">
                  <c:v>0.75</c:v>
                </c:pt>
                <c:pt idx="300" formatCode="0%">
                  <c:v>0.9</c:v>
                </c:pt>
                <c:pt idx="301" formatCode="0%">
                  <c:v>0.95</c:v>
                </c:pt>
                <c:pt idx="302" formatCode="0%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D-4B99-B469-F996EA472624}"/>
            </c:ext>
          </c:extLst>
        </c:ser>
        <c:ser>
          <c:idx val="1"/>
          <c:order val="1"/>
          <c:tx>
            <c:strRef>
              <c:f>'2.LES'!$D$1</c:f>
              <c:strCache>
                <c:ptCount val="1"/>
                <c:pt idx="0">
                  <c:v>TESTING SET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'2.LES'!$B$2:$B$304</c:f>
              <c:numCache>
                <c:formatCode>mmm\-yy</c:formatCode>
                <c:ptCount val="303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  <c:pt idx="187">
                  <c:v>41487</c:v>
                </c:pt>
                <c:pt idx="188">
                  <c:v>41518</c:v>
                </c:pt>
                <c:pt idx="189">
                  <c:v>41548</c:v>
                </c:pt>
                <c:pt idx="190">
                  <c:v>41579</c:v>
                </c:pt>
                <c:pt idx="191">
                  <c:v>41609</c:v>
                </c:pt>
                <c:pt idx="192">
                  <c:v>41640</c:v>
                </c:pt>
                <c:pt idx="193">
                  <c:v>41671</c:v>
                </c:pt>
                <c:pt idx="194">
                  <c:v>41699</c:v>
                </c:pt>
                <c:pt idx="195">
                  <c:v>41730</c:v>
                </c:pt>
                <c:pt idx="196">
                  <c:v>41760</c:v>
                </c:pt>
                <c:pt idx="197">
                  <c:v>41791</c:v>
                </c:pt>
                <c:pt idx="198">
                  <c:v>41821</c:v>
                </c:pt>
                <c:pt idx="199">
                  <c:v>41852</c:v>
                </c:pt>
                <c:pt idx="200">
                  <c:v>41883</c:v>
                </c:pt>
                <c:pt idx="201">
                  <c:v>41913</c:v>
                </c:pt>
                <c:pt idx="202">
                  <c:v>41944</c:v>
                </c:pt>
                <c:pt idx="203">
                  <c:v>41974</c:v>
                </c:pt>
                <c:pt idx="204">
                  <c:v>42005</c:v>
                </c:pt>
                <c:pt idx="205">
                  <c:v>42036</c:v>
                </c:pt>
                <c:pt idx="206">
                  <c:v>42064</c:v>
                </c:pt>
                <c:pt idx="207">
                  <c:v>42095</c:v>
                </c:pt>
                <c:pt idx="208">
                  <c:v>42125</c:v>
                </c:pt>
                <c:pt idx="209">
                  <c:v>42156</c:v>
                </c:pt>
                <c:pt idx="210">
                  <c:v>42186</c:v>
                </c:pt>
                <c:pt idx="211">
                  <c:v>42217</c:v>
                </c:pt>
                <c:pt idx="212">
                  <c:v>42248</c:v>
                </c:pt>
                <c:pt idx="213">
                  <c:v>42278</c:v>
                </c:pt>
                <c:pt idx="214">
                  <c:v>42309</c:v>
                </c:pt>
                <c:pt idx="215">
                  <c:v>42339</c:v>
                </c:pt>
                <c:pt idx="216">
                  <c:v>42370</c:v>
                </c:pt>
                <c:pt idx="217">
                  <c:v>42401</c:v>
                </c:pt>
                <c:pt idx="218">
                  <c:v>42430</c:v>
                </c:pt>
                <c:pt idx="219">
                  <c:v>42461</c:v>
                </c:pt>
                <c:pt idx="220">
                  <c:v>42491</c:v>
                </c:pt>
                <c:pt idx="221">
                  <c:v>42522</c:v>
                </c:pt>
                <c:pt idx="222">
                  <c:v>42552</c:v>
                </c:pt>
                <c:pt idx="223">
                  <c:v>42583</c:v>
                </c:pt>
                <c:pt idx="224">
                  <c:v>42614</c:v>
                </c:pt>
                <c:pt idx="225">
                  <c:v>42644</c:v>
                </c:pt>
                <c:pt idx="226">
                  <c:v>42675</c:v>
                </c:pt>
                <c:pt idx="227">
                  <c:v>42705</c:v>
                </c:pt>
                <c:pt idx="228">
                  <c:v>42736</c:v>
                </c:pt>
                <c:pt idx="229">
                  <c:v>42767</c:v>
                </c:pt>
                <c:pt idx="230">
                  <c:v>42795</c:v>
                </c:pt>
                <c:pt idx="231">
                  <c:v>42826</c:v>
                </c:pt>
                <c:pt idx="232">
                  <c:v>42856</c:v>
                </c:pt>
                <c:pt idx="233">
                  <c:v>42887</c:v>
                </c:pt>
                <c:pt idx="234">
                  <c:v>42917</c:v>
                </c:pt>
                <c:pt idx="235">
                  <c:v>42948</c:v>
                </c:pt>
                <c:pt idx="236">
                  <c:v>42979</c:v>
                </c:pt>
                <c:pt idx="237">
                  <c:v>43009</c:v>
                </c:pt>
                <c:pt idx="238">
                  <c:v>43040</c:v>
                </c:pt>
                <c:pt idx="239">
                  <c:v>43070</c:v>
                </c:pt>
                <c:pt idx="240">
                  <c:v>43101</c:v>
                </c:pt>
                <c:pt idx="241">
                  <c:v>43132</c:v>
                </c:pt>
                <c:pt idx="242">
                  <c:v>43160</c:v>
                </c:pt>
                <c:pt idx="243">
                  <c:v>43191</c:v>
                </c:pt>
                <c:pt idx="244">
                  <c:v>43221</c:v>
                </c:pt>
                <c:pt idx="245">
                  <c:v>43252</c:v>
                </c:pt>
                <c:pt idx="246">
                  <c:v>43282</c:v>
                </c:pt>
                <c:pt idx="247">
                  <c:v>43313</c:v>
                </c:pt>
                <c:pt idx="248">
                  <c:v>43344</c:v>
                </c:pt>
                <c:pt idx="249">
                  <c:v>43374</c:v>
                </c:pt>
                <c:pt idx="250">
                  <c:v>43405</c:v>
                </c:pt>
                <c:pt idx="251">
                  <c:v>43435</c:v>
                </c:pt>
                <c:pt idx="252">
                  <c:v>43466</c:v>
                </c:pt>
                <c:pt idx="253">
                  <c:v>43497</c:v>
                </c:pt>
                <c:pt idx="254">
                  <c:v>43525</c:v>
                </c:pt>
                <c:pt idx="255">
                  <c:v>43556</c:v>
                </c:pt>
                <c:pt idx="256">
                  <c:v>43586</c:v>
                </c:pt>
                <c:pt idx="257">
                  <c:v>43617</c:v>
                </c:pt>
                <c:pt idx="258">
                  <c:v>43647</c:v>
                </c:pt>
                <c:pt idx="259">
                  <c:v>43678</c:v>
                </c:pt>
                <c:pt idx="260">
                  <c:v>43709</c:v>
                </c:pt>
                <c:pt idx="261">
                  <c:v>43739</c:v>
                </c:pt>
                <c:pt idx="262">
                  <c:v>43770</c:v>
                </c:pt>
                <c:pt idx="263">
                  <c:v>43800</c:v>
                </c:pt>
                <c:pt idx="264">
                  <c:v>43831</c:v>
                </c:pt>
                <c:pt idx="265">
                  <c:v>43862</c:v>
                </c:pt>
                <c:pt idx="266">
                  <c:v>43891</c:v>
                </c:pt>
                <c:pt idx="267">
                  <c:v>43922</c:v>
                </c:pt>
                <c:pt idx="268">
                  <c:v>43952</c:v>
                </c:pt>
                <c:pt idx="269">
                  <c:v>43983</c:v>
                </c:pt>
                <c:pt idx="270">
                  <c:v>44013</c:v>
                </c:pt>
                <c:pt idx="271">
                  <c:v>44044</c:v>
                </c:pt>
                <c:pt idx="272">
                  <c:v>44075</c:v>
                </c:pt>
                <c:pt idx="273">
                  <c:v>44105</c:v>
                </c:pt>
                <c:pt idx="274">
                  <c:v>44136</c:v>
                </c:pt>
                <c:pt idx="275">
                  <c:v>44166</c:v>
                </c:pt>
              </c:numCache>
            </c:numRef>
          </c:cat>
          <c:val>
            <c:numRef>
              <c:f>'2.LES'!$D$2:$D$304</c:f>
              <c:numCache>
                <c:formatCode>General</c:formatCode>
                <c:ptCount val="303"/>
                <c:pt idx="0">
                  <c:v>0</c:v>
                </c:pt>
                <c:pt idx="1">
                  <c:v>0.3</c:v>
                </c:pt>
                <c:pt idx="264">
                  <c:v>312.05759999999998</c:v>
                </c:pt>
                <c:pt idx="265">
                  <c:v>311.8399</c:v>
                </c:pt>
                <c:pt idx="266">
                  <c:v>299.1925</c:v>
                </c:pt>
                <c:pt idx="267">
                  <c:v>290.8177</c:v>
                </c:pt>
                <c:pt idx="268">
                  <c:v>292.05869999999999</c:v>
                </c:pt>
                <c:pt idx="269">
                  <c:v>300.9676</c:v>
                </c:pt>
                <c:pt idx="270">
                  <c:v>307.5686</c:v>
                </c:pt>
                <c:pt idx="271">
                  <c:v>314.10360000000003</c:v>
                </c:pt>
                <c:pt idx="272">
                  <c:v>301.53160000000003</c:v>
                </c:pt>
                <c:pt idx="273">
                  <c:v>293.0068</c:v>
                </c:pt>
                <c:pt idx="274">
                  <c:v>293.9126</c:v>
                </c:pt>
                <c:pt idx="275">
                  <c:v>306.75279999999998</c:v>
                </c:pt>
                <c:pt idx="299">
                  <c:v>0.67400000000000004</c:v>
                </c:pt>
                <c:pt idx="300">
                  <c:v>1.282</c:v>
                </c:pt>
                <c:pt idx="301">
                  <c:v>1.645</c:v>
                </c:pt>
                <c:pt idx="302">
                  <c:v>2.3260000000000001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D-4B99-B469-F996EA472624}"/>
            </c:ext>
          </c:extLst>
        </c:ser>
        <c:ser>
          <c:idx val="2"/>
          <c:order val="2"/>
          <c:tx>
            <c:strRef>
              <c:f>'2.LES'!$I$1</c:f>
              <c:strCache>
                <c:ptCount val="1"/>
                <c:pt idx="0">
                  <c:v>LINEAR EXPONENTIAL SMOOTHING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'2.LES'!$B$2:$B$304</c:f>
              <c:numCache>
                <c:formatCode>mmm\-yy</c:formatCode>
                <c:ptCount val="303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  <c:pt idx="187">
                  <c:v>41487</c:v>
                </c:pt>
                <c:pt idx="188">
                  <c:v>41518</c:v>
                </c:pt>
                <c:pt idx="189">
                  <c:v>41548</c:v>
                </c:pt>
                <c:pt idx="190">
                  <c:v>41579</c:v>
                </c:pt>
                <c:pt idx="191">
                  <c:v>41609</c:v>
                </c:pt>
                <c:pt idx="192">
                  <c:v>41640</c:v>
                </c:pt>
                <c:pt idx="193">
                  <c:v>41671</c:v>
                </c:pt>
                <c:pt idx="194">
                  <c:v>41699</c:v>
                </c:pt>
                <c:pt idx="195">
                  <c:v>41730</c:v>
                </c:pt>
                <c:pt idx="196">
                  <c:v>41760</c:v>
                </c:pt>
                <c:pt idx="197">
                  <c:v>41791</c:v>
                </c:pt>
                <c:pt idx="198">
                  <c:v>41821</c:v>
                </c:pt>
                <c:pt idx="199">
                  <c:v>41852</c:v>
                </c:pt>
                <c:pt idx="200">
                  <c:v>41883</c:v>
                </c:pt>
                <c:pt idx="201">
                  <c:v>41913</c:v>
                </c:pt>
                <c:pt idx="202">
                  <c:v>41944</c:v>
                </c:pt>
                <c:pt idx="203">
                  <c:v>41974</c:v>
                </c:pt>
                <c:pt idx="204">
                  <c:v>42005</c:v>
                </c:pt>
                <c:pt idx="205">
                  <c:v>42036</c:v>
                </c:pt>
                <c:pt idx="206">
                  <c:v>42064</c:v>
                </c:pt>
                <c:pt idx="207">
                  <c:v>42095</c:v>
                </c:pt>
                <c:pt idx="208">
                  <c:v>42125</c:v>
                </c:pt>
                <c:pt idx="209">
                  <c:v>42156</c:v>
                </c:pt>
                <c:pt idx="210">
                  <c:v>42186</c:v>
                </c:pt>
                <c:pt idx="211">
                  <c:v>42217</c:v>
                </c:pt>
                <c:pt idx="212">
                  <c:v>42248</c:v>
                </c:pt>
                <c:pt idx="213">
                  <c:v>42278</c:v>
                </c:pt>
                <c:pt idx="214">
                  <c:v>42309</c:v>
                </c:pt>
                <c:pt idx="215">
                  <c:v>42339</c:v>
                </c:pt>
                <c:pt idx="216">
                  <c:v>42370</c:v>
                </c:pt>
                <c:pt idx="217">
                  <c:v>42401</c:v>
                </c:pt>
                <c:pt idx="218">
                  <c:v>42430</c:v>
                </c:pt>
                <c:pt idx="219">
                  <c:v>42461</c:v>
                </c:pt>
                <c:pt idx="220">
                  <c:v>42491</c:v>
                </c:pt>
                <c:pt idx="221">
                  <c:v>42522</c:v>
                </c:pt>
                <c:pt idx="222">
                  <c:v>42552</c:v>
                </c:pt>
                <c:pt idx="223">
                  <c:v>42583</c:v>
                </c:pt>
                <c:pt idx="224">
                  <c:v>42614</c:v>
                </c:pt>
                <c:pt idx="225">
                  <c:v>42644</c:v>
                </c:pt>
                <c:pt idx="226">
                  <c:v>42675</c:v>
                </c:pt>
                <c:pt idx="227">
                  <c:v>42705</c:v>
                </c:pt>
                <c:pt idx="228">
                  <c:v>42736</c:v>
                </c:pt>
                <c:pt idx="229">
                  <c:v>42767</c:v>
                </c:pt>
                <c:pt idx="230">
                  <c:v>42795</c:v>
                </c:pt>
                <c:pt idx="231">
                  <c:v>42826</c:v>
                </c:pt>
                <c:pt idx="232">
                  <c:v>42856</c:v>
                </c:pt>
                <c:pt idx="233">
                  <c:v>42887</c:v>
                </c:pt>
                <c:pt idx="234">
                  <c:v>42917</c:v>
                </c:pt>
                <c:pt idx="235">
                  <c:v>42948</c:v>
                </c:pt>
                <c:pt idx="236">
                  <c:v>42979</c:v>
                </c:pt>
                <c:pt idx="237">
                  <c:v>43009</c:v>
                </c:pt>
                <c:pt idx="238">
                  <c:v>43040</c:v>
                </c:pt>
                <c:pt idx="239">
                  <c:v>43070</c:v>
                </c:pt>
                <c:pt idx="240">
                  <c:v>43101</c:v>
                </c:pt>
                <c:pt idx="241">
                  <c:v>43132</c:v>
                </c:pt>
                <c:pt idx="242">
                  <c:v>43160</c:v>
                </c:pt>
                <c:pt idx="243">
                  <c:v>43191</c:v>
                </c:pt>
                <c:pt idx="244">
                  <c:v>43221</c:v>
                </c:pt>
                <c:pt idx="245">
                  <c:v>43252</c:v>
                </c:pt>
                <c:pt idx="246">
                  <c:v>43282</c:v>
                </c:pt>
                <c:pt idx="247">
                  <c:v>43313</c:v>
                </c:pt>
                <c:pt idx="248">
                  <c:v>43344</c:v>
                </c:pt>
                <c:pt idx="249">
                  <c:v>43374</c:v>
                </c:pt>
                <c:pt idx="250">
                  <c:v>43405</c:v>
                </c:pt>
                <c:pt idx="251">
                  <c:v>43435</c:v>
                </c:pt>
                <c:pt idx="252">
                  <c:v>43466</c:v>
                </c:pt>
                <c:pt idx="253">
                  <c:v>43497</c:v>
                </c:pt>
                <c:pt idx="254">
                  <c:v>43525</c:v>
                </c:pt>
                <c:pt idx="255">
                  <c:v>43556</c:v>
                </c:pt>
                <c:pt idx="256">
                  <c:v>43586</c:v>
                </c:pt>
                <c:pt idx="257">
                  <c:v>43617</c:v>
                </c:pt>
                <c:pt idx="258">
                  <c:v>43647</c:v>
                </c:pt>
                <c:pt idx="259">
                  <c:v>43678</c:v>
                </c:pt>
                <c:pt idx="260">
                  <c:v>43709</c:v>
                </c:pt>
                <c:pt idx="261">
                  <c:v>43739</c:v>
                </c:pt>
                <c:pt idx="262">
                  <c:v>43770</c:v>
                </c:pt>
                <c:pt idx="263">
                  <c:v>43800</c:v>
                </c:pt>
                <c:pt idx="264">
                  <c:v>43831</c:v>
                </c:pt>
                <c:pt idx="265">
                  <c:v>43862</c:v>
                </c:pt>
                <c:pt idx="266">
                  <c:v>43891</c:v>
                </c:pt>
                <c:pt idx="267">
                  <c:v>43922</c:v>
                </c:pt>
                <c:pt idx="268">
                  <c:v>43952</c:v>
                </c:pt>
                <c:pt idx="269">
                  <c:v>43983</c:v>
                </c:pt>
                <c:pt idx="270">
                  <c:v>44013</c:v>
                </c:pt>
                <c:pt idx="271">
                  <c:v>44044</c:v>
                </c:pt>
                <c:pt idx="272">
                  <c:v>44075</c:v>
                </c:pt>
                <c:pt idx="273">
                  <c:v>44105</c:v>
                </c:pt>
                <c:pt idx="274">
                  <c:v>44136</c:v>
                </c:pt>
                <c:pt idx="275">
                  <c:v>44166</c:v>
                </c:pt>
              </c:numCache>
            </c:numRef>
          </c:cat>
          <c:val>
            <c:numRef>
              <c:f>'2.LES'!$I$2:$I$304</c:f>
              <c:numCache>
                <c:formatCode>0.00</c:formatCode>
                <c:ptCount val="303"/>
                <c:pt idx="1">
                  <c:v>270.67200000000003</c:v>
                </c:pt>
                <c:pt idx="2">
                  <c:v>269.49875200000002</c:v>
                </c:pt>
                <c:pt idx="3">
                  <c:v>268.19791328000002</c:v>
                </c:pt>
                <c:pt idx="4">
                  <c:v>264.47592337919997</c:v>
                </c:pt>
                <c:pt idx="5">
                  <c:v>259.95661904588792</c:v>
                </c:pt>
                <c:pt idx="6">
                  <c:v>255.86772486981627</c:v>
                </c:pt>
                <c:pt idx="7">
                  <c:v>253.97144945437714</c:v>
                </c:pt>
                <c:pt idx="8">
                  <c:v>254.52192169630709</c:v>
                </c:pt>
                <c:pt idx="9">
                  <c:v>255.61933696387962</c:v>
                </c:pt>
                <c:pt idx="10">
                  <c:v>255.88627343334761</c:v>
                </c:pt>
                <c:pt idx="11">
                  <c:v>254.8181165559744</c:v>
                </c:pt>
                <c:pt idx="12">
                  <c:v>254.76687974845464</c:v>
                </c:pt>
                <c:pt idx="13">
                  <c:v>258.78207119828357</c:v>
                </c:pt>
                <c:pt idx="14">
                  <c:v>263.8414829412668</c:v>
                </c:pt>
                <c:pt idx="15">
                  <c:v>266.03615618487902</c:v>
                </c:pt>
                <c:pt idx="16">
                  <c:v>265.61414408431489</c:v>
                </c:pt>
                <c:pt idx="17">
                  <c:v>263.24710096886105</c:v>
                </c:pt>
                <c:pt idx="18">
                  <c:v>260.77840672991169</c:v>
                </c:pt>
                <c:pt idx="19">
                  <c:v>260.22368635885243</c:v>
                </c:pt>
                <c:pt idx="20">
                  <c:v>261.92739091757983</c:v>
                </c:pt>
                <c:pt idx="21">
                  <c:v>262.88806665363421</c:v>
                </c:pt>
                <c:pt idx="22">
                  <c:v>262.4029556696542</c:v>
                </c:pt>
                <c:pt idx="23">
                  <c:v>260.73064264068898</c:v>
                </c:pt>
                <c:pt idx="24">
                  <c:v>260.01953696197199</c:v>
                </c:pt>
                <c:pt idx="25">
                  <c:v>262.64682476915175</c:v>
                </c:pt>
                <c:pt idx="26">
                  <c:v>266.85996874802851</c:v>
                </c:pt>
                <c:pt idx="27">
                  <c:v>268.87533140836052</c:v>
                </c:pt>
                <c:pt idx="28">
                  <c:v>268.75456538609131</c:v>
                </c:pt>
                <c:pt idx="29">
                  <c:v>266.51885124733735</c:v>
                </c:pt>
                <c:pt idx="30">
                  <c:v>264.10956427536934</c:v>
                </c:pt>
                <c:pt idx="31">
                  <c:v>263.91551753846954</c:v>
                </c:pt>
                <c:pt idx="32">
                  <c:v>265.57019777033156</c:v>
                </c:pt>
                <c:pt idx="33">
                  <c:v>267.35752606641506</c:v>
                </c:pt>
                <c:pt idx="34">
                  <c:v>266.62857030968854</c:v>
                </c:pt>
                <c:pt idx="35">
                  <c:v>264.62246106139872</c:v>
                </c:pt>
                <c:pt idx="36">
                  <c:v>263.71431492391196</c:v>
                </c:pt>
                <c:pt idx="37">
                  <c:v>265.92443573223647</c:v>
                </c:pt>
                <c:pt idx="38">
                  <c:v>271.0960521541295</c:v>
                </c:pt>
                <c:pt idx="39">
                  <c:v>273.90772252020679</c:v>
                </c:pt>
                <c:pt idx="40">
                  <c:v>273.89817642524849</c:v>
                </c:pt>
                <c:pt idx="41">
                  <c:v>271.13558757326274</c:v>
                </c:pt>
                <c:pt idx="42">
                  <c:v>268.06846012247701</c:v>
                </c:pt>
                <c:pt idx="43">
                  <c:v>267.57490529957835</c:v>
                </c:pt>
                <c:pt idx="44">
                  <c:v>269.31538860557458</c:v>
                </c:pt>
                <c:pt idx="45">
                  <c:v>271.75590360343745</c:v>
                </c:pt>
                <c:pt idx="46">
                  <c:v>270.73473188573519</c:v>
                </c:pt>
                <c:pt idx="47">
                  <c:v>268.30321977019952</c:v>
                </c:pt>
                <c:pt idx="48">
                  <c:v>266.95681610311254</c:v>
                </c:pt>
                <c:pt idx="49">
                  <c:v>269.05530056996497</c:v>
                </c:pt>
                <c:pt idx="50">
                  <c:v>272.27275966256377</c:v>
                </c:pt>
                <c:pt idx="51">
                  <c:v>274.41856744762907</c:v>
                </c:pt>
                <c:pt idx="52">
                  <c:v>274.85768685031701</c:v>
                </c:pt>
                <c:pt idx="53">
                  <c:v>272.10683522117955</c:v>
                </c:pt>
                <c:pt idx="54">
                  <c:v>269.25051096751258</c:v>
                </c:pt>
                <c:pt idx="55">
                  <c:v>268.63928533189488</c:v>
                </c:pt>
                <c:pt idx="56">
                  <c:v>270.20224626704879</c:v>
                </c:pt>
                <c:pt idx="57">
                  <c:v>271.89128214563362</c:v>
                </c:pt>
                <c:pt idx="58">
                  <c:v>271.19659833190497</c:v>
                </c:pt>
                <c:pt idx="59">
                  <c:v>269.36139376238066</c:v>
                </c:pt>
                <c:pt idx="60">
                  <c:v>269.01843293797077</c:v>
                </c:pt>
                <c:pt idx="61">
                  <c:v>274.22623838460561</c:v>
                </c:pt>
                <c:pt idx="62">
                  <c:v>278.52918589417368</c:v>
                </c:pt>
                <c:pt idx="63">
                  <c:v>279.30369399722082</c:v>
                </c:pt>
                <c:pt idx="64">
                  <c:v>278.28655202952064</c:v>
                </c:pt>
                <c:pt idx="65">
                  <c:v>275.13855553035927</c:v>
                </c:pt>
                <c:pt idx="66">
                  <c:v>271.93906264912471</c:v>
                </c:pt>
                <c:pt idx="67">
                  <c:v>271.36407787331308</c:v>
                </c:pt>
                <c:pt idx="68">
                  <c:v>272.82116385784616</c:v>
                </c:pt>
                <c:pt idx="69">
                  <c:v>274.24552621554847</c:v>
                </c:pt>
                <c:pt idx="70">
                  <c:v>273.95824829300722</c:v>
                </c:pt>
                <c:pt idx="71">
                  <c:v>271.67849884964789</c:v>
                </c:pt>
                <c:pt idx="72">
                  <c:v>270.23495430831753</c:v>
                </c:pt>
                <c:pt idx="73">
                  <c:v>272.40662987088717</c:v>
                </c:pt>
                <c:pt idx="74">
                  <c:v>277.24493897243269</c:v>
                </c:pt>
                <c:pt idx="75">
                  <c:v>278.1112670051686</c:v>
                </c:pt>
                <c:pt idx="76">
                  <c:v>277.17523060777364</c:v>
                </c:pt>
                <c:pt idx="77">
                  <c:v>274.05399129313071</c:v>
                </c:pt>
                <c:pt idx="78">
                  <c:v>272.05471629529279</c:v>
                </c:pt>
                <c:pt idx="79">
                  <c:v>272.63120881908867</c:v>
                </c:pt>
                <c:pt idx="80">
                  <c:v>275.05684905660053</c:v>
                </c:pt>
                <c:pt idx="81">
                  <c:v>276.72136227946277</c:v>
                </c:pt>
                <c:pt idx="82">
                  <c:v>276.02180779869855</c:v>
                </c:pt>
                <c:pt idx="83">
                  <c:v>273.64988919424172</c:v>
                </c:pt>
                <c:pt idx="84">
                  <c:v>273.05038881946746</c:v>
                </c:pt>
                <c:pt idx="85">
                  <c:v>275.10891922795741</c:v>
                </c:pt>
                <c:pt idx="86">
                  <c:v>278.89931536022294</c:v>
                </c:pt>
                <c:pt idx="87">
                  <c:v>280.09213173119542</c:v>
                </c:pt>
                <c:pt idx="88">
                  <c:v>278.90218528700444</c:v>
                </c:pt>
                <c:pt idx="89">
                  <c:v>276.04871765885048</c:v>
                </c:pt>
                <c:pt idx="90">
                  <c:v>272.77936125961168</c:v>
                </c:pt>
                <c:pt idx="91">
                  <c:v>271.60533810456781</c:v>
                </c:pt>
                <c:pt idx="92">
                  <c:v>273.02777760976301</c:v>
                </c:pt>
                <c:pt idx="93">
                  <c:v>273.94285260681386</c:v>
                </c:pt>
                <c:pt idx="94">
                  <c:v>273.23308994834065</c:v>
                </c:pt>
                <c:pt idx="95">
                  <c:v>271.48633669050895</c:v>
                </c:pt>
                <c:pt idx="96">
                  <c:v>271.72556120859622</c:v>
                </c:pt>
                <c:pt idx="97">
                  <c:v>275.96544869874151</c:v>
                </c:pt>
                <c:pt idx="98">
                  <c:v>280.68137701991873</c:v>
                </c:pt>
                <c:pt idx="99">
                  <c:v>283.19792022354767</c:v>
                </c:pt>
                <c:pt idx="100">
                  <c:v>283.21168725267506</c:v>
                </c:pt>
                <c:pt idx="101">
                  <c:v>279.96702093790373</c:v>
                </c:pt>
                <c:pt idx="102">
                  <c:v>275.94382526128959</c:v>
                </c:pt>
                <c:pt idx="103">
                  <c:v>275.02679077198229</c:v>
                </c:pt>
                <c:pt idx="104">
                  <c:v>277.14207718314827</c:v>
                </c:pt>
                <c:pt idx="105">
                  <c:v>278.90459303997557</c:v>
                </c:pt>
                <c:pt idx="106">
                  <c:v>277.64304455735606</c:v>
                </c:pt>
                <c:pt idx="107">
                  <c:v>274.80560794608107</c:v>
                </c:pt>
                <c:pt idx="108">
                  <c:v>274.22127784142367</c:v>
                </c:pt>
                <c:pt idx="109">
                  <c:v>277.3524340976781</c:v>
                </c:pt>
                <c:pt idx="110">
                  <c:v>283.52447343119547</c:v>
                </c:pt>
                <c:pt idx="111">
                  <c:v>285.96970455878596</c:v>
                </c:pt>
                <c:pt idx="112">
                  <c:v>284.90339007457209</c:v>
                </c:pt>
                <c:pt idx="113">
                  <c:v>280.84005053114811</c:v>
                </c:pt>
                <c:pt idx="114">
                  <c:v>276.83122381888245</c:v>
                </c:pt>
                <c:pt idx="115">
                  <c:v>276.6737676911635</c:v>
                </c:pt>
                <c:pt idx="116">
                  <c:v>278.54791234029045</c:v>
                </c:pt>
                <c:pt idx="117">
                  <c:v>279.64323085426184</c:v>
                </c:pt>
                <c:pt idx="118">
                  <c:v>278.31093596278612</c:v>
                </c:pt>
                <c:pt idx="119">
                  <c:v>275.63068938098593</c:v>
                </c:pt>
                <c:pt idx="120">
                  <c:v>274.92533341086664</c:v>
                </c:pt>
                <c:pt idx="121">
                  <c:v>277.8956162271312</c:v>
                </c:pt>
                <c:pt idx="122">
                  <c:v>283.13981922488841</c:v>
                </c:pt>
                <c:pt idx="123">
                  <c:v>285.55160016982524</c:v>
                </c:pt>
                <c:pt idx="124">
                  <c:v>285.14155682109146</c:v>
                </c:pt>
                <c:pt idx="125">
                  <c:v>281.9402150677123</c:v>
                </c:pt>
                <c:pt idx="126">
                  <c:v>279.01440493628422</c:v>
                </c:pt>
                <c:pt idx="127">
                  <c:v>278.43394954810748</c:v>
                </c:pt>
                <c:pt idx="128">
                  <c:v>280.78508980349727</c:v>
                </c:pt>
                <c:pt idx="129">
                  <c:v>284.02536459406031</c:v>
                </c:pt>
                <c:pt idx="130">
                  <c:v>282.64928507181082</c:v>
                </c:pt>
                <c:pt idx="131">
                  <c:v>279.71039830192751</c:v>
                </c:pt>
                <c:pt idx="132">
                  <c:v>279.43412166489361</c:v>
                </c:pt>
                <c:pt idx="133">
                  <c:v>283.27542671907622</c:v>
                </c:pt>
                <c:pt idx="134">
                  <c:v>289.35063665385945</c:v>
                </c:pt>
                <c:pt idx="135">
                  <c:v>291.99007340897617</c:v>
                </c:pt>
                <c:pt idx="136">
                  <c:v>291.74860073301926</c:v>
                </c:pt>
                <c:pt idx="137">
                  <c:v>287.79367781586825</c:v>
                </c:pt>
                <c:pt idx="138">
                  <c:v>284.19692710491046</c:v>
                </c:pt>
                <c:pt idx="139">
                  <c:v>283.11762198094533</c:v>
                </c:pt>
                <c:pt idx="140">
                  <c:v>283.74168707531305</c:v>
                </c:pt>
                <c:pt idx="141">
                  <c:v>284.52608341685169</c:v>
                </c:pt>
                <c:pt idx="142">
                  <c:v>282.54581985091767</c:v>
                </c:pt>
                <c:pt idx="143">
                  <c:v>279.33739216370878</c:v>
                </c:pt>
                <c:pt idx="144">
                  <c:v>279.11115925283997</c:v>
                </c:pt>
                <c:pt idx="145">
                  <c:v>282.45870666006141</c:v>
                </c:pt>
                <c:pt idx="146">
                  <c:v>288.15488544551272</c:v>
                </c:pt>
                <c:pt idx="147">
                  <c:v>289.63514746859789</c:v>
                </c:pt>
                <c:pt idx="148">
                  <c:v>288.24387203664162</c:v>
                </c:pt>
                <c:pt idx="149">
                  <c:v>284.48473291207375</c:v>
                </c:pt>
                <c:pt idx="150">
                  <c:v>280.5249275501518</c:v>
                </c:pt>
                <c:pt idx="151">
                  <c:v>279.48265814379732</c:v>
                </c:pt>
                <c:pt idx="152">
                  <c:v>281.89744407072135</c:v>
                </c:pt>
                <c:pt idx="153">
                  <c:v>283.74018557532492</c:v>
                </c:pt>
                <c:pt idx="154">
                  <c:v>283.16874949402791</c:v>
                </c:pt>
                <c:pt idx="155">
                  <c:v>281.09801126747834</c:v>
                </c:pt>
                <c:pt idx="156">
                  <c:v>281.06793183284492</c:v>
                </c:pt>
                <c:pt idx="157">
                  <c:v>284.72572031863081</c:v>
                </c:pt>
                <c:pt idx="158">
                  <c:v>288.69744903956314</c:v>
                </c:pt>
                <c:pt idx="159">
                  <c:v>289.33341220184195</c:v>
                </c:pt>
                <c:pt idx="160">
                  <c:v>289.23234568332657</c:v>
                </c:pt>
                <c:pt idx="161">
                  <c:v>285.47194437936616</c:v>
                </c:pt>
                <c:pt idx="162">
                  <c:v>282.77662480383196</c:v>
                </c:pt>
                <c:pt idx="163">
                  <c:v>283.6390576127281</c:v>
                </c:pt>
                <c:pt idx="164">
                  <c:v>287.06869112219169</c:v>
                </c:pt>
                <c:pt idx="165">
                  <c:v>289.76510311148468</c:v>
                </c:pt>
                <c:pt idx="166">
                  <c:v>289.72228931730069</c:v>
                </c:pt>
                <c:pt idx="167">
                  <c:v>286.87982630233387</c:v>
                </c:pt>
                <c:pt idx="168">
                  <c:v>284.96615661371703</c:v>
                </c:pt>
                <c:pt idx="169">
                  <c:v>287.10442443486227</c:v>
                </c:pt>
                <c:pt idx="170">
                  <c:v>292.63824444357221</c:v>
                </c:pt>
                <c:pt idx="171">
                  <c:v>293.13902778305481</c:v>
                </c:pt>
                <c:pt idx="172">
                  <c:v>293.21208045370935</c:v>
                </c:pt>
                <c:pt idx="173">
                  <c:v>289.43539849594498</c:v>
                </c:pt>
                <c:pt idx="174">
                  <c:v>285.85024921575319</c:v>
                </c:pt>
                <c:pt idx="175">
                  <c:v>285.99653576667379</c:v>
                </c:pt>
                <c:pt idx="176">
                  <c:v>289.68272220631781</c:v>
                </c:pt>
                <c:pt idx="177">
                  <c:v>292.34465138168946</c:v>
                </c:pt>
                <c:pt idx="178">
                  <c:v>291.14354072154833</c:v>
                </c:pt>
                <c:pt idx="179">
                  <c:v>287.69743481615654</c:v>
                </c:pt>
                <c:pt idx="180">
                  <c:v>285.4239445934129</c:v>
                </c:pt>
                <c:pt idx="181">
                  <c:v>288.07038276188763</c:v>
                </c:pt>
                <c:pt idx="182">
                  <c:v>293.08811251410668</c:v>
                </c:pt>
                <c:pt idx="183">
                  <c:v>294.29381058981363</c:v>
                </c:pt>
                <c:pt idx="184">
                  <c:v>292.90387260741966</c:v>
                </c:pt>
                <c:pt idx="185">
                  <c:v>289.2481736632987</c:v>
                </c:pt>
                <c:pt idx="186">
                  <c:v>287.30541598261613</c:v>
                </c:pt>
                <c:pt idx="187">
                  <c:v>288.14521664718137</c:v>
                </c:pt>
                <c:pt idx="188">
                  <c:v>290.69063611354613</c:v>
                </c:pt>
                <c:pt idx="189">
                  <c:v>294.00562557318869</c:v>
                </c:pt>
                <c:pt idx="190">
                  <c:v>293.6050686605472</c:v>
                </c:pt>
                <c:pt idx="191">
                  <c:v>290.36372270206527</c:v>
                </c:pt>
                <c:pt idx="192">
                  <c:v>289.42547716900407</c:v>
                </c:pt>
                <c:pt idx="193">
                  <c:v>293.874964665721</c:v>
                </c:pt>
                <c:pt idx="194">
                  <c:v>299.89928403347949</c:v>
                </c:pt>
                <c:pt idx="195">
                  <c:v>300.37173254890172</c:v>
                </c:pt>
                <c:pt idx="196">
                  <c:v>298.94682055676316</c:v>
                </c:pt>
                <c:pt idx="197">
                  <c:v>294.01348292886041</c:v>
                </c:pt>
                <c:pt idx="198">
                  <c:v>289.7615776135969</c:v>
                </c:pt>
                <c:pt idx="199">
                  <c:v>289.17797923609658</c:v>
                </c:pt>
                <c:pt idx="200">
                  <c:v>290.88677161768055</c:v>
                </c:pt>
                <c:pt idx="201">
                  <c:v>293.64674398772854</c:v>
                </c:pt>
                <c:pt idx="202">
                  <c:v>291.8750600074984</c:v>
                </c:pt>
                <c:pt idx="203">
                  <c:v>288.40503762088741</c:v>
                </c:pt>
                <c:pt idx="204">
                  <c:v>285.72140369300638</c:v>
                </c:pt>
                <c:pt idx="205">
                  <c:v>287.31372172190936</c:v>
                </c:pt>
                <c:pt idx="206">
                  <c:v>292.35647103882684</c:v>
                </c:pt>
                <c:pt idx="207">
                  <c:v>293.72105729833947</c:v>
                </c:pt>
                <c:pt idx="208">
                  <c:v>294.06277024209794</c:v>
                </c:pt>
                <c:pt idx="209">
                  <c:v>291.56772308820302</c:v>
                </c:pt>
                <c:pt idx="210">
                  <c:v>289.27326269518437</c:v>
                </c:pt>
                <c:pt idx="211">
                  <c:v>290.28847065836027</c:v>
                </c:pt>
                <c:pt idx="212">
                  <c:v>294.48640799308174</c:v>
                </c:pt>
                <c:pt idx="213">
                  <c:v>297.62442764780189</c:v>
                </c:pt>
                <c:pt idx="214">
                  <c:v>297.06598974723784</c:v>
                </c:pt>
                <c:pt idx="215">
                  <c:v>294.14252583200874</c:v>
                </c:pt>
                <c:pt idx="216">
                  <c:v>292.26445354142783</c:v>
                </c:pt>
                <c:pt idx="217">
                  <c:v>295.12957372553552</c:v>
                </c:pt>
                <c:pt idx="218">
                  <c:v>300.85234543087881</c:v>
                </c:pt>
                <c:pt idx="219">
                  <c:v>303.13580289876637</c:v>
                </c:pt>
                <c:pt idx="220">
                  <c:v>301.43283695236164</c:v>
                </c:pt>
                <c:pt idx="221">
                  <c:v>296.41115057273669</c:v>
                </c:pt>
                <c:pt idx="222">
                  <c:v>292.36020907263503</c:v>
                </c:pt>
                <c:pt idx="223">
                  <c:v>291.13074347820572</c:v>
                </c:pt>
                <c:pt idx="224">
                  <c:v>294.27864295341288</c:v>
                </c:pt>
                <c:pt idx="225">
                  <c:v>297.76800600885309</c:v>
                </c:pt>
                <c:pt idx="226">
                  <c:v>296.45287978713003</c:v>
                </c:pt>
                <c:pt idx="227">
                  <c:v>293.01276064469613</c:v>
                </c:pt>
                <c:pt idx="228">
                  <c:v>290.9589616063106</c:v>
                </c:pt>
                <c:pt idx="229">
                  <c:v>294.76712258306208</c:v>
                </c:pt>
                <c:pt idx="230">
                  <c:v>301.62410391180441</c:v>
                </c:pt>
                <c:pt idx="231">
                  <c:v>304.42700460721579</c:v>
                </c:pt>
                <c:pt idx="232">
                  <c:v>302.62075881757079</c:v>
                </c:pt>
                <c:pt idx="233">
                  <c:v>297.798659235765</c:v>
                </c:pt>
                <c:pt idx="234">
                  <c:v>294.58915197435505</c:v>
                </c:pt>
                <c:pt idx="235">
                  <c:v>294.33970777290676</c:v>
                </c:pt>
                <c:pt idx="236">
                  <c:v>296.49949236551862</c:v>
                </c:pt>
                <c:pt idx="237">
                  <c:v>297.7558320384158</c:v>
                </c:pt>
                <c:pt idx="238">
                  <c:v>296.55780988713889</c:v>
                </c:pt>
                <c:pt idx="239">
                  <c:v>293.22795778801674</c:v>
                </c:pt>
                <c:pt idx="240">
                  <c:v>291.30670785135015</c:v>
                </c:pt>
                <c:pt idx="241">
                  <c:v>295.66057842460253</c:v>
                </c:pt>
                <c:pt idx="242">
                  <c:v>301.26886712040306</c:v>
                </c:pt>
                <c:pt idx="243">
                  <c:v>302.41073718023921</c:v>
                </c:pt>
                <c:pt idx="244">
                  <c:v>302.15589199131017</c:v>
                </c:pt>
                <c:pt idx="245">
                  <c:v>297.29313283958123</c:v>
                </c:pt>
                <c:pt idx="246">
                  <c:v>293.50875746299607</c:v>
                </c:pt>
                <c:pt idx="247">
                  <c:v>294.90488525160674</c:v>
                </c:pt>
                <c:pt idx="248">
                  <c:v>299.34163758853782</c:v>
                </c:pt>
                <c:pt idx="249">
                  <c:v>303.39686796907728</c:v>
                </c:pt>
                <c:pt idx="250">
                  <c:v>302.86743715731029</c:v>
                </c:pt>
                <c:pt idx="251">
                  <c:v>298.9025513596348</c:v>
                </c:pt>
                <c:pt idx="252">
                  <c:v>295.83110021968383</c:v>
                </c:pt>
                <c:pt idx="253">
                  <c:v>299.75486040853713</c:v>
                </c:pt>
                <c:pt idx="254">
                  <c:v>301.65855491622222</c:v>
                </c:pt>
                <c:pt idx="255">
                  <c:v>302.0969637766284</c:v>
                </c:pt>
                <c:pt idx="256">
                  <c:v>301.246764152315</c:v>
                </c:pt>
                <c:pt idx="257">
                  <c:v>296.55965656615672</c:v>
                </c:pt>
                <c:pt idx="258">
                  <c:v>293.64030386187653</c:v>
                </c:pt>
                <c:pt idx="259">
                  <c:v>295.16046273716785</c:v>
                </c:pt>
                <c:pt idx="260">
                  <c:v>300.29973418564163</c:v>
                </c:pt>
                <c:pt idx="261">
                  <c:v>304.74106214843482</c:v>
                </c:pt>
                <c:pt idx="262">
                  <c:v>302.58451999348398</c:v>
                </c:pt>
                <c:pt idx="263">
                  <c:v>298.72547728540934</c:v>
                </c:pt>
                <c:pt idx="264">
                  <c:v>296.23685475263255</c:v>
                </c:pt>
                <c:pt idx="265">
                  <c:v>295.65889540547852</c:v>
                </c:pt>
                <c:pt idx="266">
                  <c:v>295.08093605832454</c:v>
                </c:pt>
                <c:pt idx="267">
                  <c:v>294.5029767111705</c:v>
                </c:pt>
                <c:pt idx="268">
                  <c:v>293.92501736401653</c:v>
                </c:pt>
                <c:pt idx="269">
                  <c:v>293.34705801686249</c:v>
                </c:pt>
                <c:pt idx="270">
                  <c:v>292.76909866970851</c:v>
                </c:pt>
                <c:pt idx="271">
                  <c:v>292.19113932255448</c:v>
                </c:pt>
                <c:pt idx="272">
                  <c:v>291.6131799754005</c:v>
                </c:pt>
                <c:pt idx="273">
                  <c:v>291.03522062824652</c:v>
                </c:pt>
                <c:pt idx="274">
                  <c:v>290.45726128109249</c:v>
                </c:pt>
                <c:pt idx="275">
                  <c:v>289.87930193393851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ED-4B99-B469-F996EA472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206367"/>
        <c:axId val="236208863"/>
      </c:lineChart>
      <c:dateAx>
        <c:axId val="23620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08863"/>
        <c:crosses val="autoZero"/>
        <c:auto val="1"/>
        <c:lblOffset val="100"/>
        <c:baseTimeUnit val="months"/>
        <c:majorUnit val="12"/>
        <c:majorTimeUnit val="months"/>
      </c:dateAx>
      <c:valAx>
        <c:axId val="236208863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06367"/>
        <c:crosses val="autoZero"/>
        <c:crossBetween val="between"/>
      </c:valAx>
      <c:spPr>
        <a:pattFill prst="narHorz">
          <a:fgClr>
            <a:schemeClr val="accent6"/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5">
      <a:fgClr>
        <a:schemeClr val="accent6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TREND</a:t>
            </a:r>
            <a:r>
              <a:rPr lang="en-US" sz="1600" b="1" baseline="0"/>
              <a:t> GRAPH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'1.Decomposition'!$G$1:$G$6</c:f>
              <c:strCache>
                <c:ptCount val="6"/>
                <c:pt idx="0">
                  <c:v>CENTERED MOVING AVERAGE (TREND)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'1.Decomposition'!$B$7:$B$277</c:f>
              <c:numCache>
                <c:formatCode>mmm\-yy</c:formatCode>
                <c:ptCount val="271"/>
                <c:pt idx="0">
                  <c:v>35947</c:v>
                </c:pt>
                <c:pt idx="1">
                  <c:v>35977</c:v>
                </c:pt>
                <c:pt idx="2">
                  <c:v>36008</c:v>
                </c:pt>
                <c:pt idx="3">
                  <c:v>36039</c:v>
                </c:pt>
                <c:pt idx="4">
                  <c:v>36069</c:v>
                </c:pt>
                <c:pt idx="5">
                  <c:v>36100</c:v>
                </c:pt>
                <c:pt idx="6">
                  <c:v>36130</c:v>
                </c:pt>
                <c:pt idx="7">
                  <c:v>36161</c:v>
                </c:pt>
                <c:pt idx="8">
                  <c:v>36192</c:v>
                </c:pt>
                <c:pt idx="9">
                  <c:v>36220</c:v>
                </c:pt>
                <c:pt idx="10">
                  <c:v>36251</c:v>
                </c:pt>
                <c:pt idx="11">
                  <c:v>36281</c:v>
                </c:pt>
                <c:pt idx="12">
                  <c:v>36312</c:v>
                </c:pt>
                <c:pt idx="13">
                  <c:v>36342</c:v>
                </c:pt>
                <c:pt idx="14">
                  <c:v>36373</c:v>
                </c:pt>
                <c:pt idx="15">
                  <c:v>36404</c:v>
                </c:pt>
                <c:pt idx="16">
                  <c:v>36434</c:v>
                </c:pt>
                <c:pt idx="17">
                  <c:v>36465</c:v>
                </c:pt>
                <c:pt idx="18">
                  <c:v>36495</c:v>
                </c:pt>
                <c:pt idx="19">
                  <c:v>36526</c:v>
                </c:pt>
                <c:pt idx="20">
                  <c:v>36557</c:v>
                </c:pt>
                <c:pt idx="21">
                  <c:v>36586</c:v>
                </c:pt>
                <c:pt idx="22">
                  <c:v>36617</c:v>
                </c:pt>
                <c:pt idx="23">
                  <c:v>36647</c:v>
                </c:pt>
                <c:pt idx="24">
                  <c:v>36678</c:v>
                </c:pt>
                <c:pt idx="25">
                  <c:v>36708</c:v>
                </c:pt>
                <c:pt idx="26">
                  <c:v>36739</c:v>
                </c:pt>
                <c:pt idx="27">
                  <c:v>36770</c:v>
                </c:pt>
                <c:pt idx="28">
                  <c:v>36800</c:v>
                </c:pt>
                <c:pt idx="29">
                  <c:v>36831</c:v>
                </c:pt>
                <c:pt idx="30">
                  <c:v>36861</c:v>
                </c:pt>
                <c:pt idx="31">
                  <c:v>36892</c:v>
                </c:pt>
                <c:pt idx="32">
                  <c:v>36923</c:v>
                </c:pt>
                <c:pt idx="33">
                  <c:v>36951</c:v>
                </c:pt>
                <c:pt idx="34">
                  <c:v>36982</c:v>
                </c:pt>
                <c:pt idx="35">
                  <c:v>37012</c:v>
                </c:pt>
                <c:pt idx="36">
                  <c:v>37043</c:v>
                </c:pt>
                <c:pt idx="37">
                  <c:v>37073</c:v>
                </c:pt>
                <c:pt idx="38">
                  <c:v>37104</c:v>
                </c:pt>
                <c:pt idx="39">
                  <c:v>37135</c:v>
                </c:pt>
                <c:pt idx="40">
                  <c:v>37165</c:v>
                </c:pt>
                <c:pt idx="41">
                  <c:v>37196</c:v>
                </c:pt>
                <c:pt idx="42">
                  <c:v>37226</c:v>
                </c:pt>
                <c:pt idx="43">
                  <c:v>37257</c:v>
                </c:pt>
                <c:pt idx="44">
                  <c:v>37288</c:v>
                </c:pt>
                <c:pt idx="45">
                  <c:v>37316</c:v>
                </c:pt>
                <c:pt idx="46">
                  <c:v>37347</c:v>
                </c:pt>
                <c:pt idx="47">
                  <c:v>37377</c:v>
                </c:pt>
                <c:pt idx="48">
                  <c:v>37408</c:v>
                </c:pt>
                <c:pt idx="49">
                  <c:v>37438</c:v>
                </c:pt>
                <c:pt idx="50">
                  <c:v>37469</c:v>
                </c:pt>
                <c:pt idx="51">
                  <c:v>37500</c:v>
                </c:pt>
                <c:pt idx="52">
                  <c:v>37530</c:v>
                </c:pt>
                <c:pt idx="53">
                  <c:v>37561</c:v>
                </c:pt>
                <c:pt idx="54">
                  <c:v>37591</c:v>
                </c:pt>
                <c:pt idx="55">
                  <c:v>37622</c:v>
                </c:pt>
                <c:pt idx="56">
                  <c:v>37653</c:v>
                </c:pt>
                <c:pt idx="57">
                  <c:v>37681</c:v>
                </c:pt>
                <c:pt idx="58">
                  <c:v>37712</c:v>
                </c:pt>
                <c:pt idx="59">
                  <c:v>37742</c:v>
                </c:pt>
                <c:pt idx="60">
                  <c:v>37773</c:v>
                </c:pt>
                <c:pt idx="61">
                  <c:v>37803</c:v>
                </c:pt>
                <c:pt idx="62">
                  <c:v>37834</c:v>
                </c:pt>
                <c:pt idx="63">
                  <c:v>37865</c:v>
                </c:pt>
                <c:pt idx="64">
                  <c:v>37895</c:v>
                </c:pt>
                <c:pt idx="65">
                  <c:v>37926</c:v>
                </c:pt>
                <c:pt idx="66">
                  <c:v>37956</c:v>
                </c:pt>
                <c:pt idx="67">
                  <c:v>37987</c:v>
                </c:pt>
                <c:pt idx="68">
                  <c:v>38018</c:v>
                </c:pt>
                <c:pt idx="69">
                  <c:v>38047</c:v>
                </c:pt>
                <c:pt idx="70">
                  <c:v>38078</c:v>
                </c:pt>
                <c:pt idx="71">
                  <c:v>38108</c:v>
                </c:pt>
                <c:pt idx="72">
                  <c:v>38139</c:v>
                </c:pt>
                <c:pt idx="73">
                  <c:v>38169</c:v>
                </c:pt>
                <c:pt idx="74">
                  <c:v>38200</c:v>
                </c:pt>
                <c:pt idx="75">
                  <c:v>38231</c:v>
                </c:pt>
                <c:pt idx="76">
                  <c:v>38261</c:v>
                </c:pt>
                <c:pt idx="77">
                  <c:v>38292</c:v>
                </c:pt>
                <c:pt idx="78">
                  <c:v>38322</c:v>
                </c:pt>
                <c:pt idx="79">
                  <c:v>38353</c:v>
                </c:pt>
                <c:pt idx="80">
                  <c:v>38384</c:v>
                </c:pt>
                <c:pt idx="81">
                  <c:v>38412</c:v>
                </c:pt>
                <c:pt idx="82">
                  <c:v>38443</c:v>
                </c:pt>
                <c:pt idx="83">
                  <c:v>38473</c:v>
                </c:pt>
                <c:pt idx="84">
                  <c:v>38504</c:v>
                </c:pt>
                <c:pt idx="85">
                  <c:v>38534</c:v>
                </c:pt>
                <c:pt idx="86">
                  <c:v>38565</c:v>
                </c:pt>
                <c:pt idx="87">
                  <c:v>38596</c:v>
                </c:pt>
                <c:pt idx="88">
                  <c:v>38626</c:v>
                </c:pt>
                <c:pt idx="89">
                  <c:v>38657</c:v>
                </c:pt>
                <c:pt idx="90">
                  <c:v>38687</c:v>
                </c:pt>
                <c:pt idx="91">
                  <c:v>38718</c:v>
                </c:pt>
                <c:pt idx="92">
                  <c:v>38749</c:v>
                </c:pt>
                <c:pt idx="93">
                  <c:v>38777</c:v>
                </c:pt>
                <c:pt idx="94">
                  <c:v>38808</c:v>
                </c:pt>
                <c:pt idx="95">
                  <c:v>38838</c:v>
                </c:pt>
                <c:pt idx="96">
                  <c:v>38869</c:v>
                </c:pt>
                <c:pt idx="97">
                  <c:v>38899</c:v>
                </c:pt>
                <c:pt idx="98">
                  <c:v>38930</c:v>
                </c:pt>
                <c:pt idx="99">
                  <c:v>38961</c:v>
                </c:pt>
                <c:pt idx="100">
                  <c:v>38991</c:v>
                </c:pt>
                <c:pt idx="101">
                  <c:v>39022</c:v>
                </c:pt>
                <c:pt idx="102">
                  <c:v>39052</c:v>
                </c:pt>
                <c:pt idx="103">
                  <c:v>39083</c:v>
                </c:pt>
                <c:pt idx="104">
                  <c:v>39114</c:v>
                </c:pt>
                <c:pt idx="105">
                  <c:v>39142</c:v>
                </c:pt>
                <c:pt idx="106">
                  <c:v>39173</c:v>
                </c:pt>
                <c:pt idx="107">
                  <c:v>39203</c:v>
                </c:pt>
                <c:pt idx="108">
                  <c:v>39234</c:v>
                </c:pt>
                <c:pt idx="109">
                  <c:v>39264</c:v>
                </c:pt>
                <c:pt idx="110">
                  <c:v>39295</c:v>
                </c:pt>
                <c:pt idx="111">
                  <c:v>39326</c:v>
                </c:pt>
                <c:pt idx="112">
                  <c:v>39356</c:v>
                </c:pt>
                <c:pt idx="113">
                  <c:v>39387</c:v>
                </c:pt>
                <c:pt idx="114">
                  <c:v>39417</c:v>
                </c:pt>
                <c:pt idx="115">
                  <c:v>39448</c:v>
                </c:pt>
                <c:pt idx="116">
                  <c:v>39479</c:v>
                </c:pt>
                <c:pt idx="117">
                  <c:v>39508</c:v>
                </c:pt>
                <c:pt idx="118">
                  <c:v>39539</c:v>
                </c:pt>
                <c:pt idx="119">
                  <c:v>39569</c:v>
                </c:pt>
                <c:pt idx="120">
                  <c:v>39600</c:v>
                </c:pt>
                <c:pt idx="121">
                  <c:v>39630</c:v>
                </c:pt>
                <c:pt idx="122">
                  <c:v>39661</c:v>
                </c:pt>
                <c:pt idx="123">
                  <c:v>39692</c:v>
                </c:pt>
                <c:pt idx="124">
                  <c:v>39722</c:v>
                </c:pt>
                <c:pt idx="125">
                  <c:v>39753</c:v>
                </c:pt>
                <c:pt idx="126">
                  <c:v>39783</c:v>
                </c:pt>
                <c:pt idx="127">
                  <c:v>39814</c:v>
                </c:pt>
                <c:pt idx="128">
                  <c:v>39845</c:v>
                </c:pt>
                <c:pt idx="129">
                  <c:v>39873</c:v>
                </c:pt>
                <c:pt idx="130">
                  <c:v>39904</c:v>
                </c:pt>
                <c:pt idx="131">
                  <c:v>39934</c:v>
                </c:pt>
                <c:pt idx="132">
                  <c:v>39965</c:v>
                </c:pt>
                <c:pt idx="133">
                  <c:v>39995</c:v>
                </c:pt>
                <c:pt idx="134">
                  <c:v>40026</c:v>
                </c:pt>
                <c:pt idx="135">
                  <c:v>40057</c:v>
                </c:pt>
                <c:pt idx="136">
                  <c:v>40087</c:v>
                </c:pt>
                <c:pt idx="137">
                  <c:v>40118</c:v>
                </c:pt>
                <c:pt idx="138">
                  <c:v>40148</c:v>
                </c:pt>
                <c:pt idx="139">
                  <c:v>40179</c:v>
                </c:pt>
                <c:pt idx="140">
                  <c:v>40210</c:v>
                </c:pt>
                <c:pt idx="141">
                  <c:v>40238</c:v>
                </c:pt>
                <c:pt idx="142">
                  <c:v>40269</c:v>
                </c:pt>
                <c:pt idx="143">
                  <c:v>40299</c:v>
                </c:pt>
                <c:pt idx="144">
                  <c:v>40330</c:v>
                </c:pt>
                <c:pt idx="145">
                  <c:v>40360</c:v>
                </c:pt>
                <c:pt idx="146">
                  <c:v>40391</c:v>
                </c:pt>
                <c:pt idx="147">
                  <c:v>40422</c:v>
                </c:pt>
                <c:pt idx="148">
                  <c:v>40452</c:v>
                </c:pt>
                <c:pt idx="149">
                  <c:v>40483</c:v>
                </c:pt>
                <c:pt idx="150">
                  <c:v>40513</c:v>
                </c:pt>
                <c:pt idx="151">
                  <c:v>40544</c:v>
                </c:pt>
                <c:pt idx="152">
                  <c:v>40575</c:v>
                </c:pt>
                <c:pt idx="153">
                  <c:v>40603</c:v>
                </c:pt>
                <c:pt idx="154">
                  <c:v>40634</c:v>
                </c:pt>
                <c:pt idx="155">
                  <c:v>40664</c:v>
                </c:pt>
                <c:pt idx="156">
                  <c:v>40695</c:v>
                </c:pt>
                <c:pt idx="157">
                  <c:v>40725</c:v>
                </c:pt>
                <c:pt idx="158">
                  <c:v>40756</c:v>
                </c:pt>
                <c:pt idx="159">
                  <c:v>40787</c:v>
                </c:pt>
                <c:pt idx="160">
                  <c:v>40817</c:v>
                </c:pt>
                <c:pt idx="161">
                  <c:v>40848</c:v>
                </c:pt>
                <c:pt idx="162">
                  <c:v>40878</c:v>
                </c:pt>
                <c:pt idx="163">
                  <c:v>40909</c:v>
                </c:pt>
                <c:pt idx="164">
                  <c:v>40940</c:v>
                </c:pt>
                <c:pt idx="165">
                  <c:v>40969</c:v>
                </c:pt>
                <c:pt idx="166">
                  <c:v>41000</c:v>
                </c:pt>
                <c:pt idx="167">
                  <c:v>41030</c:v>
                </c:pt>
                <c:pt idx="168">
                  <c:v>41061</c:v>
                </c:pt>
                <c:pt idx="169">
                  <c:v>41091</c:v>
                </c:pt>
                <c:pt idx="170">
                  <c:v>41122</c:v>
                </c:pt>
                <c:pt idx="171">
                  <c:v>41153</c:v>
                </c:pt>
                <c:pt idx="172">
                  <c:v>41183</c:v>
                </c:pt>
                <c:pt idx="173">
                  <c:v>41214</c:v>
                </c:pt>
                <c:pt idx="174">
                  <c:v>41244</c:v>
                </c:pt>
                <c:pt idx="175">
                  <c:v>41275</c:v>
                </c:pt>
                <c:pt idx="176">
                  <c:v>41306</c:v>
                </c:pt>
                <c:pt idx="177">
                  <c:v>41334</c:v>
                </c:pt>
                <c:pt idx="178">
                  <c:v>41365</c:v>
                </c:pt>
                <c:pt idx="179">
                  <c:v>41395</c:v>
                </c:pt>
                <c:pt idx="180">
                  <c:v>41426</c:v>
                </c:pt>
                <c:pt idx="181">
                  <c:v>41456</c:v>
                </c:pt>
                <c:pt idx="182">
                  <c:v>41487</c:v>
                </c:pt>
                <c:pt idx="183">
                  <c:v>41518</c:v>
                </c:pt>
                <c:pt idx="184">
                  <c:v>41548</c:v>
                </c:pt>
                <c:pt idx="185">
                  <c:v>41579</c:v>
                </c:pt>
                <c:pt idx="186">
                  <c:v>41609</c:v>
                </c:pt>
                <c:pt idx="187">
                  <c:v>41640</c:v>
                </c:pt>
                <c:pt idx="188">
                  <c:v>41671</c:v>
                </c:pt>
                <c:pt idx="189">
                  <c:v>41699</c:v>
                </c:pt>
                <c:pt idx="190">
                  <c:v>41730</c:v>
                </c:pt>
                <c:pt idx="191">
                  <c:v>41760</c:v>
                </c:pt>
                <c:pt idx="192">
                  <c:v>41791</c:v>
                </c:pt>
                <c:pt idx="193">
                  <c:v>41821</c:v>
                </c:pt>
                <c:pt idx="194">
                  <c:v>41852</c:v>
                </c:pt>
                <c:pt idx="195">
                  <c:v>41883</c:v>
                </c:pt>
                <c:pt idx="196">
                  <c:v>41913</c:v>
                </c:pt>
                <c:pt idx="197">
                  <c:v>41944</c:v>
                </c:pt>
                <c:pt idx="198">
                  <c:v>41974</c:v>
                </c:pt>
                <c:pt idx="199">
                  <c:v>42005</c:v>
                </c:pt>
                <c:pt idx="200">
                  <c:v>42036</c:v>
                </c:pt>
                <c:pt idx="201">
                  <c:v>42064</c:v>
                </c:pt>
                <c:pt idx="202">
                  <c:v>42095</c:v>
                </c:pt>
                <c:pt idx="203">
                  <c:v>42125</c:v>
                </c:pt>
                <c:pt idx="204">
                  <c:v>42156</c:v>
                </c:pt>
                <c:pt idx="205">
                  <c:v>42186</c:v>
                </c:pt>
                <c:pt idx="206">
                  <c:v>42217</c:v>
                </c:pt>
                <c:pt idx="207">
                  <c:v>42248</c:v>
                </c:pt>
                <c:pt idx="208">
                  <c:v>42278</c:v>
                </c:pt>
                <c:pt idx="209">
                  <c:v>42309</c:v>
                </c:pt>
                <c:pt idx="210">
                  <c:v>42339</c:v>
                </c:pt>
                <c:pt idx="211">
                  <c:v>42370</c:v>
                </c:pt>
                <c:pt idx="212">
                  <c:v>42401</c:v>
                </c:pt>
                <c:pt idx="213">
                  <c:v>42430</c:v>
                </c:pt>
                <c:pt idx="214">
                  <c:v>42461</c:v>
                </c:pt>
                <c:pt idx="215">
                  <c:v>42491</c:v>
                </c:pt>
                <c:pt idx="216">
                  <c:v>42522</c:v>
                </c:pt>
                <c:pt idx="217">
                  <c:v>42552</c:v>
                </c:pt>
                <c:pt idx="218">
                  <c:v>42583</c:v>
                </c:pt>
                <c:pt idx="219">
                  <c:v>42614</c:v>
                </c:pt>
                <c:pt idx="220">
                  <c:v>42644</c:v>
                </c:pt>
                <c:pt idx="221">
                  <c:v>42675</c:v>
                </c:pt>
                <c:pt idx="222">
                  <c:v>42705</c:v>
                </c:pt>
                <c:pt idx="223">
                  <c:v>42736</c:v>
                </c:pt>
                <c:pt idx="224">
                  <c:v>42767</c:v>
                </c:pt>
                <c:pt idx="225">
                  <c:v>42795</c:v>
                </c:pt>
                <c:pt idx="226">
                  <c:v>42826</c:v>
                </c:pt>
                <c:pt idx="227">
                  <c:v>42856</c:v>
                </c:pt>
                <c:pt idx="228">
                  <c:v>42887</c:v>
                </c:pt>
                <c:pt idx="229">
                  <c:v>42917</c:v>
                </c:pt>
                <c:pt idx="230">
                  <c:v>42948</c:v>
                </c:pt>
                <c:pt idx="231">
                  <c:v>42979</c:v>
                </c:pt>
                <c:pt idx="232">
                  <c:v>43009</c:v>
                </c:pt>
                <c:pt idx="233">
                  <c:v>43040</c:v>
                </c:pt>
                <c:pt idx="234">
                  <c:v>43070</c:v>
                </c:pt>
                <c:pt idx="235">
                  <c:v>43101</c:v>
                </c:pt>
                <c:pt idx="236">
                  <c:v>43132</c:v>
                </c:pt>
                <c:pt idx="237">
                  <c:v>43160</c:v>
                </c:pt>
                <c:pt idx="238">
                  <c:v>43191</c:v>
                </c:pt>
                <c:pt idx="239">
                  <c:v>43221</c:v>
                </c:pt>
                <c:pt idx="240">
                  <c:v>43252</c:v>
                </c:pt>
                <c:pt idx="241">
                  <c:v>43282</c:v>
                </c:pt>
                <c:pt idx="242">
                  <c:v>43313</c:v>
                </c:pt>
                <c:pt idx="243">
                  <c:v>43344</c:v>
                </c:pt>
                <c:pt idx="244">
                  <c:v>43374</c:v>
                </c:pt>
                <c:pt idx="245">
                  <c:v>43405</c:v>
                </c:pt>
                <c:pt idx="246">
                  <c:v>43435</c:v>
                </c:pt>
                <c:pt idx="247">
                  <c:v>43466</c:v>
                </c:pt>
                <c:pt idx="248">
                  <c:v>43497</c:v>
                </c:pt>
                <c:pt idx="249">
                  <c:v>43525</c:v>
                </c:pt>
                <c:pt idx="250">
                  <c:v>43556</c:v>
                </c:pt>
                <c:pt idx="251">
                  <c:v>43586</c:v>
                </c:pt>
                <c:pt idx="252">
                  <c:v>43617</c:v>
                </c:pt>
                <c:pt idx="253">
                  <c:v>43647</c:v>
                </c:pt>
                <c:pt idx="254">
                  <c:v>43678</c:v>
                </c:pt>
                <c:pt idx="255">
                  <c:v>43709</c:v>
                </c:pt>
                <c:pt idx="256">
                  <c:v>43739</c:v>
                </c:pt>
                <c:pt idx="257">
                  <c:v>43770</c:v>
                </c:pt>
                <c:pt idx="258">
                  <c:v>43800</c:v>
                </c:pt>
                <c:pt idx="259">
                  <c:v>43831</c:v>
                </c:pt>
                <c:pt idx="260">
                  <c:v>43862</c:v>
                </c:pt>
                <c:pt idx="261">
                  <c:v>43891</c:v>
                </c:pt>
                <c:pt idx="262">
                  <c:v>43922</c:v>
                </c:pt>
                <c:pt idx="263">
                  <c:v>43952</c:v>
                </c:pt>
                <c:pt idx="264">
                  <c:v>43983</c:v>
                </c:pt>
                <c:pt idx="265">
                  <c:v>44013</c:v>
                </c:pt>
                <c:pt idx="266">
                  <c:v>44044</c:v>
                </c:pt>
                <c:pt idx="267">
                  <c:v>44075</c:v>
                </c:pt>
                <c:pt idx="268">
                  <c:v>44105</c:v>
                </c:pt>
                <c:pt idx="269">
                  <c:v>44136</c:v>
                </c:pt>
                <c:pt idx="270">
                  <c:v>44166</c:v>
                </c:pt>
              </c:numCache>
            </c:numRef>
          </c:cat>
          <c:val>
            <c:numRef>
              <c:f>'1.Decomposition'!$G$7:$G$277</c:f>
              <c:numCache>
                <c:formatCode>0.000</c:formatCode>
                <c:ptCount val="271"/>
                <c:pt idx="0">
                  <c:v>262.19902083333335</c:v>
                </c:pt>
                <c:pt idx="1">
                  <c:v>262.12049583333334</c:v>
                </c:pt>
                <c:pt idx="2">
                  <c:v>261.99911250000002</c:v>
                </c:pt>
                <c:pt idx="3">
                  <c:v>261.9713375</c:v>
                </c:pt>
                <c:pt idx="4">
                  <c:v>261.97384166666666</c:v>
                </c:pt>
                <c:pt idx="5">
                  <c:v>262.07003750000001</c:v>
                </c:pt>
                <c:pt idx="6">
                  <c:v>262.27651250000002</c:v>
                </c:pt>
                <c:pt idx="7">
                  <c:v>262.45894583333336</c:v>
                </c:pt>
                <c:pt idx="8">
                  <c:v>262.52765416666671</c:v>
                </c:pt>
                <c:pt idx="9">
                  <c:v>262.59568333333334</c:v>
                </c:pt>
                <c:pt idx="10">
                  <c:v>262.70226666666667</c:v>
                </c:pt>
                <c:pt idx="11">
                  <c:v>262.73402083333337</c:v>
                </c:pt>
                <c:pt idx="12">
                  <c:v>262.73112083333336</c:v>
                </c:pt>
                <c:pt idx="13">
                  <c:v>262.83881250000002</c:v>
                </c:pt>
                <c:pt idx="14">
                  <c:v>263.06643750000001</c:v>
                </c:pt>
                <c:pt idx="15">
                  <c:v>263.33783749999998</c:v>
                </c:pt>
                <c:pt idx="16">
                  <c:v>263.59556250000003</c:v>
                </c:pt>
                <c:pt idx="17">
                  <c:v>263.88935416666664</c:v>
                </c:pt>
                <c:pt idx="18">
                  <c:v>264.18498749999998</c:v>
                </c:pt>
                <c:pt idx="19">
                  <c:v>264.54703749999999</c:v>
                </c:pt>
                <c:pt idx="20">
                  <c:v>264.90953333333334</c:v>
                </c:pt>
                <c:pt idx="21">
                  <c:v>265.15792083333338</c:v>
                </c:pt>
                <c:pt idx="22">
                  <c:v>265.4066416666667</c:v>
                </c:pt>
                <c:pt idx="23">
                  <c:v>265.63851250000005</c:v>
                </c:pt>
                <c:pt idx="24">
                  <c:v>265.99257083333339</c:v>
                </c:pt>
                <c:pt idx="25">
                  <c:v>266.4990416666667</c:v>
                </c:pt>
                <c:pt idx="26">
                  <c:v>266.94833333333332</c:v>
                </c:pt>
                <c:pt idx="27">
                  <c:v>267.27177499999999</c:v>
                </c:pt>
                <c:pt idx="28">
                  <c:v>267.50564583333335</c:v>
                </c:pt>
                <c:pt idx="29">
                  <c:v>267.74527083333339</c:v>
                </c:pt>
                <c:pt idx="30">
                  <c:v>268.05069166666669</c:v>
                </c:pt>
                <c:pt idx="31">
                  <c:v>268.459475</c:v>
                </c:pt>
                <c:pt idx="32">
                  <c:v>268.83858750000002</c:v>
                </c:pt>
                <c:pt idx="33">
                  <c:v>269.10127083333333</c:v>
                </c:pt>
                <c:pt idx="34">
                  <c:v>269.33242916666666</c:v>
                </c:pt>
                <c:pt idx="35">
                  <c:v>269.57946666666663</c:v>
                </c:pt>
                <c:pt idx="36">
                  <c:v>269.63504583333332</c:v>
                </c:pt>
                <c:pt idx="37">
                  <c:v>269.57540000000006</c:v>
                </c:pt>
                <c:pt idx="38">
                  <c:v>269.72454583333337</c:v>
                </c:pt>
                <c:pt idx="39">
                  <c:v>269.92992916666668</c:v>
                </c:pt>
                <c:pt idx="40">
                  <c:v>270.10294583333337</c:v>
                </c:pt>
                <c:pt idx="41">
                  <c:v>270.2548291666667</c:v>
                </c:pt>
                <c:pt idx="42">
                  <c:v>270.35528750000003</c:v>
                </c:pt>
                <c:pt idx="43">
                  <c:v>270.36894583333338</c:v>
                </c:pt>
                <c:pt idx="44">
                  <c:v>270.41350416666671</c:v>
                </c:pt>
                <c:pt idx="45">
                  <c:v>270.59602083333334</c:v>
                </c:pt>
                <c:pt idx="46">
                  <c:v>270.8690666666667</c:v>
                </c:pt>
                <c:pt idx="47">
                  <c:v>271.46467500000006</c:v>
                </c:pt>
                <c:pt idx="48">
                  <c:v>272.16354166666667</c:v>
                </c:pt>
                <c:pt idx="49">
                  <c:v>272.45235000000002</c:v>
                </c:pt>
                <c:pt idx="50">
                  <c:v>272.46628750000002</c:v>
                </c:pt>
                <c:pt idx="51">
                  <c:v>272.55020833333333</c:v>
                </c:pt>
                <c:pt idx="52">
                  <c:v>272.72948333333329</c:v>
                </c:pt>
                <c:pt idx="53">
                  <c:v>272.94305833333334</c:v>
                </c:pt>
                <c:pt idx="54">
                  <c:v>273.17543750000004</c:v>
                </c:pt>
                <c:pt idx="55">
                  <c:v>273.36895000000004</c:v>
                </c:pt>
                <c:pt idx="56">
                  <c:v>273.6112875</c:v>
                </c:pt>
                <c:pt idx="57">
                  <c:v>273.8329</c:v>
                </c:pt>
                <c:pt idx="58">
                  <c:v>273.87702083333335</c:v>
                </c:pt>
                <c:pt idx="59">
                  <c:v>273.58472499999999</c:v>
                </c:pt>
                <c:pt idx="60">
                  <c:v>273.38266666666664</c:v>
                </c:pt>
                <c:pt idx="61">
                  <c:v>273.46792916666664</c:v>
                </c:pt>
                <c:pt idx="62">
                  <c:v>273.4909833333333</c:v>
                </c:pt>
                <c:pt idx="63">
                  <c:v>273.49267083333336</c:v>
                </c:pt>
                <c:pt idx="64">
                  <c:v>273.61210000000005</c:v>
                </c:pt>
                <c:pt idx="65">
                  <c:v>273.87767499999995</c:v>
                </c:pt>
                <c:pt idx="66">
                  <c:v>274.16343333333327</c:v>
                </c:pt>
                <c:pt idx="67">
                  <c:v>274.394025</c:v>
                </c:pt>
                <c:pt idx="68">
                  <c:v>274.50105416666668</c:v>
                </c:pt>
                <c:pt idx="69">
                  <c:v>274.57732916666669</c:v>
                </c:pt>
                <c:pt idx="70">
                  <c:v>274.79680416666667</c:v>
                </c:pt>
                <c:pt idx="71">
                  <c:v>275.03662083333336</c:v>
                </c:pt>
                <c:pt idx="72">
                  <c:v>275.0811875</c:v>
                </c:pt>
                <c:pt idx="73">
                  <c:v>275.15914999999995</c:v>
                </c:pt>
                <c:pt idx="74">
                  <c:v>275.31621250000001</c:v>
                </c:pt>
                <c:pt idx="75">
                  <c:v>275.46857083333333</c:v>
                </c:pt>
                <c:pt idx="76">
                  <c:v>275.50425000000001</c:v>
                </c:pt>
                <c:pt idx="77">
                  <c:v>275.28446666666673</c:v>
                </c:pt>
                <c:pt idx="78">
                  <c:v>275.02522916666669</c:v>
                </c:pt>
                <c:pt idx="79">
                  <c:v>274.80823333333331</c:v>
                </c:pt>
                <c:pt idx="80">
                  <c:v>274.64809166666669</c:v>
                </c:pt>
                <c:pt idx="81">
                  <c:v>274.60870000000006</c:v>
                </c:pt>
                <c:pt idx="82">
                  <c:v>274.66109166666666</c:v>
                </c:pt>
                <c:pt idx="83">
                  <c:v>274.91147083333334</c:v>
                </c:pt>
                <c:pt idx="84">
                  <c:v>275.23177916666668</c:v>
                </c:pt>
                <c:pt idx="85">
                  <c:v>275.52564166666662</c:v>
                </c:pt>
                <c:pt idx="86">
                  <c:v>275.91476666666665</c:v>
                </c:pt>
                <c:pt idx="87">
                  <c:v>276.17980416666666</c:v>
                </c:pt>
                <c:pt idx="88">
                  <c:v>276.25945000000002</c:v>
                </c:pt>
                <c:pt idx="89">
                  <c:v>276.4102708333333</c:v>
                </c:pt>
                <c:pt idx="90">
                  <c:v>276.73187916666666</c:v>
                </c:pt>
                <c:pt idx="91">
                  <c:v>277.15353749999997</c:v>
                </c:pt>
                <c:pt idx="92">
                  <c:v>277.47737499999999</c:v>
                </c:pt>
                <c:pt idx="93">
                  <c:v>277.59826666666663</c:v>
                </c:pt>
                <c:pt idx="94">
                  <c:v>277.66419999999994</c:v>
                </c:pt>
                <c:pt idx="95">
                  <c:v>277.69097083333332</c:v>
                </c:pt>
                <c:pt idx="96">
                  <c:v>277.93700000000001</c:v>
                </c:pt>
                <c:pt idx="97">
                  <c:v>278.30353333333335</c:v>
                </c:pt>
                <c:pt idx="98">
                  <c:v>278.40251249999994</c:v>
                </c:pt>
                <c:pt idx="99">
                  <c:v>278.38951249999997</c:v>
                </c:pt>
                <c:pt idx="100">
                  <c:v>278.45723333333331</c:v>
                </c:pt>
                <c:pt idx="101">
                  <c:v>278.68063333333333</c:v>
                </c:pt>
                <c:pt idx="102">
                  <c:v>278.88170000000002</c:v>
                </c:pt>
                <c:pt idx="103">
                  <c:v>278.92332083333332</c:v>
                </c:pt>
                <c:pt idx="104">
                  <c:v>278.96107916666665</c:v>
                </c:pt>
                <c:pt idx="105">
                  <c:v>279.07210416666669</c:v>
                </c:pt>
                <c:pt idx="106">
                  <c:v>279.17217500000004</c:v>
                </c:pt>
                <c:pt idx="107">
                  <c:v>279.23062916666669</c:v>
                </c:pt>
                <c:pt idx="108">
                  <c:v>279.18483333333336</c:v>
                </c:pt>
                <c:pt idx="109">
                  <c:v>279.1247166666667</c:v>
                </c:pt>
                <c:pt idx="110">
                  <c:v>279.21901249999996</c:v>
                </c:pt>
                <c:pt idx="111">
                  <c:v>279.42160833333332</c:v>
                </c:pt>
                <c:pt idx="112">
                  <c:v>279.70184166666661</c:v>
                </c:pt>
                <c:pt idx="113">
                  <c:v>279.87697916666662</c:v>
                </c:pt>
                <c:pt idx="114">
                  <c:v>280.00308749999999</c:v>
                </c:pt>
                <c:pt idx="115">
                  <c:v>280.43502916666665</c:v>
                </c:pt>
                <c:pt idx="116">
                  <c:v>280.8717125</c:v>
                </c:pt>
                <c:pt idx="117">
                  <c:v>281.0909375</c:v>
                </c:pt>
                <c:pt idx="118">
                  <c:v>281.37631250000004</c:v>
                </c:pt>
                <c:pt idx="119">
                  <c:v>281.81043333333332</c:v>
                </c:pt>
                <c:pt idx="120">
                  <c:v>282.33253333333334</c:v>
                </c:pt>
                <c:pt idx="121">
                  <c:v>282.83274166666661</c:v>
                </c:pt>
                <c:pt idx="122">
                  <c:v>283.29751249999993</c:v>
                </c:pt>
                <c:pt idx="123">
                  <c:v>283.67560416666663</c:v>
                </c:pt>
                <c:pt idx="124">
                  <c:v>283.95973333333336</c:v>
                </c:pt>
                <c:pt idx="125">
                  <c:v>284.25316666666663</c:v>
                </c:pt>
                <c:pt idx="126">
                  <c:v>284.40335416666665</c:v>
                </c:pt>
                <c:pt idx="127">
                  <c:v>284.27777083333331</c:v>
                </c:pt>
                <c:pt idx="128">
                  <c:v>284.18185000000005</c:v>
                </c:pt>
                <c:pt idx="129">
                  <c:v>284.25147083333337</c:v>
                </c:pt>
                <c:pt idx="130">
                  <c:v>284.3515625</c:v>
                </c:pt>
                <c:pt idx="131">
                  <c:v>284.39656666666667</c:v>
                </c:pt>
                <c:pt idx="132">
                  <c:v>284.36108749999994</c:v>
                </c:pt>
                <c:pt idx="133">
                  <c:v>284.21022499999998</c:v>
                </c:pt>
                <c:pt idx="134">
                  <c:v>283.91722916666663</c:v>
                </c:pt>
                <c:pt idx="135">
                  <c:v>283.709025</c:v>
                </c:pt>
                <c:pt idx="136">
                  <c:v>283.54613749999999</c:v>
                </c:pt>
                <c:pt idx="137">
                  <c:v>283.3377375</c:v>
                </c:pt>
                <c:pt idx="138">
                  <c:v>283.35128750000001</c:v>
                </c:pt>
                <c:pt idx="139">
                  <c:v>283.50620000000004</c:v>
                </c:pt>
                <c:pt idx="140">
                  <c:v>283.67175416666669</c:v>
                </c:pt>
                <c:pt idx="141">
                  <c:v>283.90343333333328</c:v>
                </c:pt>
                <c:pt idx="142">
                  <c:v>284.06111666666663</c:v>
                </c:pt>
                <c:pt idx="143">
                  <c:v>284.16887916666667</c:v>
                </c:pt>
                <c:pt idx="144">
                  <c:v>284.08330416666666</c:v>
                </c:pt>
                <c:pt idx="145">
                  <c:v>283.84877083333333</c:v>
                </c:pt>
                <c:pt idx="146">
                  <c:v>283.91472500000003</c:v>
                </c:pt>
                <c:pt idx="147">
                  <c:v>284.0875125</c:v>
                </c:pt>
                <c:pt idx="148">
                  <c:v>284.28700000000003</c:v>
                </c:pt>
                <c:pt idx="149">
                  <c:v>284.74019166666665</c:v>
                </c:pt>
                <c:pt idx="150">
                  <c:v>285.24350000000004</c:v>
                </c:pt>
                <c:pt idx="151">
                  <c:v>285.707425</c:v>
                </c:pt>
                <c:pt idx="152">
                  <c:v>286.18038333333334</c:v>
                </c:pt>
                <c:pt idx="153">
                  <c:v>286.52173749999997</c:v>
                </c:pt>
                <c:pt idx="154">
                  <c:v>286.60422916666664</c:v>
                </c:pt>
                <c:pt idx="155">
                  <c:v>286.56144583333332</c:v>
                </c:pt>
                <c:pt idx="156">
                  <c:v>286.85002499999996</c:v>
                </c:pt>
                <c:pt idx="157">
                  <c:v>287.29609583333331</c:v>
                </c:pt>
                <c:pt idx="158">
                  <c:v>287.61051666666663</c:v>
                </c:pt>
                <c:pt idx="159">
                  <c:v>287.94171249999999</c:v>
                </c:pt>
                <c:pt idx="160">
                  <c:v>288.15520833333335</c:v>
                </c:pt>
                <c:pt idx="161">
                  <c:v>288.26952499999999</c:v>
                </c:pt>
                <c:pt idx="162">
                  <c:v>288.47942499999999</c:v>
                </c:pt>
                <c:pt idx="163">
                  <c:v>288.75180416666672</c:v>
                </c:pt>
                <c:pt idx="164">
                  <c:v>288.85880833333334</c:v>
                </c:pt>
                <c:pt idx="165">
                  <c:v>288.86847083333333</c:v>
                </c:pt>
                <c:pt idx="166">
                  <c:v>288.92330833333335</c:v>
                </c:pt>
                <c:pt idx="167">
                  <c:v>289.07309166666664</c:v>
                </c:pt>
                <c:pt idx="168">
                  <c:v>289.1948625</c:v>
                </c:pt>
                <c:pt idx="169">
                  <c:v>289.32866666666666</c:v>
                </c:pt>
                <c:pt idx="170">
                  <c:v>289.34827499999994</c:v>
                </c:pt>
                <c:pt idx="171">
                  <c:v>289.27658750000001</c:v>
                </c:pt>
                <c:pt idx="172">
                  <c:v>289.52622916666667</c:v>
                </c:pt>
                <c:pt idx="173">
                  <c:v>289.87056250000001</c:v>
                </c:pt>
                <c:pt idx="174">
                  <c:v>289.94151666666664</c:v>
                </c:pt>
                <c:pt idx="175">
                  <c:v>290.00235416666663</c:v>
                </c:pt>
                <c:pt idx="176">
                  <c:v>290.2793416666666</c:v>
                </c:pt>
                <c:pt idx="177">
                  <c:v>290.5373791666666</c:v>
                </c:pt>
                <c:pt idx="178">
                  <c:v>290.88481249999995</c:v>
                </c:pt>
                <c:pt idx="179">
                  <c:v>291.45910416666669</c:v>
                </c:pt>
                <c:pt idx="180">
                  <c:v>292.07670833333339</c:v>
                </c:pt>
                <c:pt idx="181">
                  <c:v>292.48299166666669</c:v>
                </c:pt>
                <c:pt idx="182">
                  <c:v>292.80000833333332</c:v>
                </c:pt>
                <c:pt idx="183">
                  <c:v>293.05867916666665</c:v>
                </c:pt>
                <c:pt idx="184">
                  <c:v>293.04050416666666</c:v>
                </c:pt>
                <c:pt idx="185">
                  <c:v>292.93409583333334</c:v>
                </c:pt>
                <c:pt idx="186">
                  <c:v>292.91047916666668</c:v>
                </c:pt>
                <c:pt idx="187">
                  <c:v>292.9213666666667</c:v>
                </c:pt>
                <c:pt idx="188">
                  <c:v>292.81912499999999</c:v>
                </c:pt>
                <c:pt idx="189">
                  <c:v>292.69030833333335</c:v>
                </c:pt>
                <c:pt idx="190">
                  <c:v>292.45847916666673</c:v>
                </c:pt>
                <c:pt idx="191">
                  <c:v>291.8531958333333</c:v>
                </c:pt>
                <c:pt idx="192">
                  <c:v>291.20609999999999</c:v>
                </c:pt>
                <c:pt idx="193">
                  <c:v>290.86956666666669</c:v>
                </c:pt>
                <c:pt idx="194">
                  <c:v>290.8055291666667</c:v>
                </c:pt>
                <c:pt idx="195">
                  <c:v>290.94333333333333</c:v>
                </c:pt>
                <c:pt idx="196">
                  <c:v>291.17535833333329</c:v>
                </c:pt>
                <c:pt idx="197">
                  <c:v>291.40380416666665</c:v>
                </c:pt>
                <c:pt idx="198">
                  <c:v>291.78351666666663</c:v>
                </c:pt>
                <c:pt idx="199">
                  <c:v>292.13330416666668</c:v>
                </c:pt>
                <c:pt idx="200">
                  <c:v>292.42929583333336</c:v>
                </c:pt>
                <c:pt idx="201">
                  <c:v>292.81438333333335</c:v>
                </c:pt>
                <c:pt idx="202">
                  <c:v>293.2251</c:v>
                </c:pt>
                <c:pt idx="203">
                  <c:v>293.78364999999997</c:v>
                </c:pt>
                <c:pt idx="204">
                  <c:v>294.40645833333326</c:v>
                </c:pt>
                <c:pt idx="205">
                  <c:v>295.06558333333328</c:v>
                </c:pt>
                <c:pt idx="206">
                  <c:v>295.47939166666663</c:v>
                </c:pt>
                <c:pt idx="207">
                  <c:v>295.50291666666664</c:v>
                </c:pt>
                <c:pt idx="208">
                  <c:v>295.48196666666666</c:v>
                </c:pt>
                <c:pt idx="209">
                  <c:v>295.4034958333333</c:v>
                </c:pt>
                <c:pt idx="210">
                  <c:v>295.30822499999994</c:v>
                </c:pt>
                <c:pt idx="211">
                  <c:v>295.41930416666662</c:v>
                </c:pt>
                <c:pt idx="212">
                  <c:v>295.52111666666667</c:v>
                </c:pt>
                <c:pt idx="213">
                  <c:v>295.48816250000004</c:v>
                </c:pt>
                <c:pt idx="214">
                  <c:v>295.47162500000002</c:v>
                </c:pt>
                <c:pt idx="215">
                  <c:v>295.58583750000003</c:v>
                </c:pt>
                <c:pt idx="216">
                  <c:v>295.84768750000001</c:v>
                </c:pt>
                <c:pt idx="217">
                  <c:v>296.0918375</c:v>
                </c:pt>
                <c:pt idx="218">
                  <c:v>296.22381250000001</c:v>
                </c:pt>
                <c:pt idx="219">
                  <c:v>296.32843750000006</c:v>
                </c:pt>
                <c:pt idx="220">
                  <c:v>296.5461958333334</c:v>
                </c:pt>
                <c:pt idx="221">
                  <c:v>296.87925000000007</c:v>
                </c:pt>
                <c:pt idx="222">
                  <c:v>297.04605000000004</c:v>
                </c:pt>
                <c:pt idx="223">
                  <c:v>296.85059583333339</c:v>
                </c:pt>
                <c:pt idx="224">
                  <c:v>296.71912916666668</c:v>
                </c:pt>
                <c:pt idx="225">
                  <c:v>296.80796250000003</c:v>
                </c:pt>
                <c:pt idx="226">
                  <c:v>296.89389583333332</c:v>
                </c:pt>
                <c:pt idx="227">
                  <c:v>297.02824583333324</c:v>
                </c:pt>
                <c:pt idx="228">
                  <c:v>297.01250833333324</c:v>
                </c:pt>
                <c:pt idx="229">
                  <c:v>296.72331249999996</c:v>
                </c:pt>
                <c:pt idx="230">
                  <c:v>296.68889999999993</c:v>
                </c:pt>
                <c:pt idx="231">
                  <c:v>296.82672916666661</c:v>
                </c:pt>
                <c:pt idx="232">
                  <c:v>296.74120833333336</c:v>
                </c:pt>
                <c:pt idx="233">
                  <c:v>296.83272083333338</c:v>
                </c:pt>
                <c:pt idx="234">
                  <c:v>297.27265416666665</c:v>
                </c:pt>
                <c:pt idx="235">
                  <c:v>297.9326125</c:v>
                </c:pt>
                <c:pt idx="236">
                  <c:v>298.53157916666669</c:v>
                </c:pt>
                <c:pt idx="237">
                  <c:v>298.83666249999999</c:v>
                </c:pt>
                <c:pt idx="238">
                  <c:v>298.96477916666663</c:v>
                </c:pt>
                <c:pt idx="239">
                  <c:v>299.10410000000002</c:v>
                </c:pt>
                <c:pt idx="240">
                  <c:v>298.92953333333332</c:v>
                </c:pt>
                <c:pt idx="241">
                  <c:v>298.63999583333333</c:v>
                </c:pt>
                <c:pt idx="242">
                  <c:v>298.60604999999998</c:v>
                </c:pt>
                <c:pt idx="243">
                  <c:v>298.62592083333334</c:v>
                </c:pt>
                <c:pt idx="244">
                  <c:v>298.78552500000001</c:v>
                </c:pt>
                <c:pt idx="245">
                  <c:v>298.94450833333337</c:v>
                </c:pt>
                <c:pt idx="246">
                  <c:v>299.09521666666666</c:v>
                </c:pt>
                <c:pt idx="247">
                  <c:v>299.28826666666669</c:v>
                </c:pt>
                <c:pt idx="248">
                  <c:v>299.23329583333333</c:v>
                </c:pt>
                <c:pt idx="249">
                  <c:v>299.11932916666666</c:v>
                </c:pt>
                <c:pt idx="250">
                  <c:v>299.22412083333336</c:v>
                </c:pt>
                <c:pt idx="251">
                  <c:v>299.08821250000005</c:v>
                </c:pt>
                <c:pt idx="252">
                  <c:v>299.18927500000007</c:v>
                </c:pt>
                <c:pt idx="253">
                  <c:v>299.93533750000006</c:v>
                </c:pt>
                <c:pt idx="254">
                  <c:v>300.39830000000006</c:v>
                </c:pt>
                <c:pt idx="255">
                  <c:v>300.56910000000005</c:v>
                </c:pt>
                <c:pt idx="256">
                  <c:v>300.79180416666668</c:v>
                </c:pt>
                <c:pt idx="257">
                  <c:v>300.89512500000001</c:v>
                </c:pt>
                <c:pt idx="258">
                  <c:v>300.77268750000002</c:v>
                </c:pt>
                <c:pt idx="259">
                  <c:v>300.73946666666666</c:v>
                </c:pt>
                <c:pt idx="260">
                  <c:v>301.08749999999998</c:v>
                </c:pt>
                <c:pt idx="261">
                  <c:v>301.4375583333333</c:v>
                </c:pt>
                <c:pt idx="262">
                  <c:v>301.61210000000005</c:v>
                </c:pt>
                <c:pt idx="263">
                  <c:v>301.83055000000002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F-E347-93F9-9F453D2D6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504655"/>
        <c:axId val="400898927"/>
      </c:lineChart>
      <c:dateAx>
        <c:axId val="31150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DATE</a:t>
                </a:r>
              </a:p>
              <a:p>
                <a:pPr>
                  <a:defRPr/>
                </a:pPr>
                <a:endParaRPr lang="en-GB"/>
              </a:p>
            </c:rich>
          </c:tx>
          <c:layout>
            <c:manualLayout>
              <c:xMode val="edge"/>
              <c:yMode val="edge"/>
              <c:x val="0.5075108434538903"/>
              <c:y val="0.85251309590485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pattFill prst="pct5">
            <a:fgClr>
              <a:schemeClr val="accent6"/>
            </a:fgClr>
            <a:bgClr>
              <a:schemeClr val="bg1"/>
            </a:bgClr>
          </a:patt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98927"/>
        <c:crosses val="autoZero"/>
        <c:auto val="1"/>
        <c:lblOffset val="100"/>
        <c:baseTimeUnit val="months"/>
        <c:majorUnit val="12"/>
        <c:majorTimeUnit val="months"/>
      </c:dateAx>
      <c:valAx>
        <c:axId val="40089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TREND</a:t>
                </a:r>
                <a:r>
                  <a:rPr lang="en-GB" sz="1200" b="1" baseline="0"/>
                  <a:t> VALUES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04655"/>
        <c:crosses val="autoZero"/>
        <c:crossBetween val="between"/>
      </c:valAx>
      <c:spPr>
        <a:pattFill prst="narVert">
          <a:fgClr>
            <a:schemeClr val="accent6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pattFill prst="pct5">
      <a:fgClr>
        <a:schemeClr val="accent6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'1.Decomposition'!$I$1</c:f>
              <c:strCache>
                <c:ptCount val="1"/>
                <c:pt idx="0">
                  <c:v>SEASONALITY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'1.Decomposition'!$B$2:$B$277</c:f>
              <c:numCache>
                <c:formatCode>mmm\-yy</c:formatCode>
                <c:ptCount val="276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  <c:pt idx="187">
                  <c:v>41487</c:v>
                </c:pt>
                <c:pt idx="188">
                  <c:v>41518</c:v>
                </c:pt>
                <c:pt idx="189">
                  <c:v>41548</c:v>
                </c:pt>
                <c:pt idx="190">
                  <c:v>41579</c:v>
                </c:pt>
                <c:pt idx="191">
                  <c:v>41609</c:v>
                </c:pt>
                <c:pt idx="192">
                  <c:v>41640</c:v>
                </c:pt>
                <c:pt idx="193">
                  <c:v>41671</c:v>
                </c:pt>
                <c:pt idx="194">
                  <c:v>41699</c:v>
                </c:pt>
                <c:pt idx="195">
                  <c:v>41730</c:v>
                </c:pt>
                <c:pt idx="196">
                  <c:v>41760</c:v>
                </c:pt>
                <c:pt idx="197">
                  <c:v>41791</c:v>
                </c:pt>
                <c:pt idx="198">
                  <c:v>41821</c:v>
                </c:pt>
                <c:pt idx="199">
                  <c:v>41852</c:v>
                </c:pt>
                <c:pt idx="200">
                  <c:v>41883</c:v>
                </c:pt>
                <c:pt idx="201">
                  <c:v>41913</c:v>
                </c:pt>
                <c:pt idx="202">
                  <c:v>41944</c:v>
                </c:pt>
                <c:pt idx="203">
                  <c:v>41974</c:v>
                </c:pt>
                <c:pt idx="204">
                  <c:v>42005</c:v>
                </c:pt>
                <c:pt idx="205">
                  <c:v>42036</c:v>
                </c:pt>
                <c:pt idx="206">
                  <c:v>42064</c:v>
                </c:pt>
                <c:pt idx="207">
                  <c:v>42095</c:v>
                </c:pt>
                <c:pt idx="208">
                  <c:v>42125</c:v>
                </c:pt>
                <c:pt idx="209">
                  <c:v>42156</c:v>
                </c:pt>
                <c:pt idx="210">
                  <c:v>42186</c:v>
                </c:pt>
                <c:pt idx="211">
                  <c:v>42217</c:v>
                </c:pt>
                <c:pt idx="212">
                  <c:v>42248</c:v>
                </c:pt>
                <c:pt idx="213">
                  <c:v>42278</c:v>
                </c:pt>
                <c:pt idx="214">
                  <c:v>42309</c:v>
                </c:pt>
                <c:pt idx="215">
                  <c:v>42339</c:v>
                </c:pt>
                <c:pt idx="216">
                  <c:v>42370</c:v>
                </c:pt>
                <c:pt idx="217">
                  <c:v>42401</c:v>
                </c:pt>
                <c:pt idx="218">
                  <c:v>42430</c:v>
                </c:pt>
                <c:pt idx="219">
                  <c:v>42461</c:v>
                </c:pt>
                <c:pt idx="220">
                  <c:v>42491</c:v>
                </c:pt>
                <c:pt idx="221">
                  <c:v>42522</c:v>
                </c:pt>
                <c:pt idx="222">
                  <c:v>42552</c:v>
                </c:pt>
                <c:pt idx="223">
                  <c:v>42583</c:v>
                </c:pt>
                <c:pt idx="224">
                  <c:v>42614</c:v>
                </c:pt>
                <c:pt idx="225">
                  <c:v>42644</c:v>
                </c:pt>
                <c:pt idx="226">
                  <c:v>42675</c:v>
                </c:pt>
                <c:pt idx="227">
                  <c:v>42705</c:v>
                </c:pt>
                <c:pt idx="228">
                  <c:v>42736</c:v>
                </c:pt>
                <c:pt idx="229">
                  <c:v>42767</c:v>
                </c:pt>
                <c:pt idx="230">
                  <c:v>42795</c:v>
                </c:pt>
                <c:pt idx="231">
                  <c:v>42826</c:v>
                </c:pt>
                <c:pt idx="232">
                  <c:v>42856</c:v>
                </c:pt>
                <c:pt idx="233">
                  <c:v>42887</c:v>
                </c:pt>
                <c:pt idx="234">
                  <c:v>42917</c:v>
                </c:pt>
                <c:pt idx="235">
                  <c:v>42948</c:v>
                </c:pt>
                <c:pt idx="236">
                  <c:v>42979</c:v>
                </c:pt>
                <c:pt idx="237">
                  <c:v>43009</c:v>
                </c:pt>
                <c:pt idx="238">
                  <c:v>43040</c:v>
                </c:pt>
                <c:pt idx="239">
                  <c:v>43070</c:v>
                </c:pt>
                <c:pt idx="240">
                  <c:v>43101</c:v>
                </c:pt>
                <c:pt idx="241">
                  <c:v>43132</c:v>
                </c:pt>
                <c:pt idx="242">
                  <c:v>43160</c:v>
                </c:pt>
                <c:pt idx="243">
                  <c:v>43191</c:v>
                </c:pt>
                <c:pt idx="244">
                  <c:v>43221</c:v>
                </c:pt>
                <c:pt idx="245">
                  <c:v>43252</c:v>
                </c:pt>
                <c:pt idx="246">
                  <c:v>43282</c:v>
                </c:pt>
                <c:pt idx="247">
                  <c:v>43313</c:v>
                </c:pt>
                <c:pt idx="248">
                  <c:v>43344</c:v>
                </c:pt>
                <c:pt idx="249">
                  <c:v>43374</c:v>
                </c:pt>
                <c:pt idx="250">
                  <c:v>43405</c:v>
                </c:pt>
                <c:pt idx="251">
                  <c:v>43435</c:v>
                </c:pt>
                <c:pt idx="252">
                  <c:v>43466</c:v>
                </c:pt>
                <c:pt idx="253">
                  <c:v>43497</c:v>
                </c:pt>
                <c:pt idx="254">
                  <c:v>43525</c:v>
                </c:pt>
                <c:pt idx="255">
                  <c:v>43556</c:v>
                </c:pt>
                <c:pt idx="256">
                  <c:v>43586</c:v>
                </c:pt>
                <c:pt idx="257">
                  <c:v>43617</c:v>
                </c:pt>
                <c:pt idx="258">
                  <c:v>43647</c:v>
                </c:pt>
                <c:pt idx="259">
                  <c:v>43678</c:v>
                </c:pt>
                <c:pt idx="260">
                  <c:v>43709</c:v>
                </c:pt>
                <c:pt idx="261">
                  <c:v>43739</c:v>
                </c:pt>
                <c:pt idx="262">
                  <c:v>43770</c:v>
                </c:pt>
                <c:pt idx="263">
                  <c:v>43800</c:v>
                </c:pt>
                <c:pt idx="264">
                  <c:v>43831</c:v>
                </c:pt>
                <c:pt idx="265">
                  <c:v>43862</c:v>
                </c:pt>
                <c:pt idx="266">
                  <c:v>43891</c:v>
                </c:pt>
                <c:pt idx="267">
                  <c:v>43922</c:v>
                </c:pt>
                <c:pt idx="268">
                  <c:v>43952</c:v>
                </c:pt>
                <c:pt idx="269">
                  <c:v>43983</c:v>
                </c:pt>
                <c:pt idx="270">
                  <c:v>44013</c:v>
                </c:pt>
                <c:pt idx="271">
                  <c:v>44044</c:v>
                </c:pt>
                <c:pt idx="272">
                  <c:v>44075</c:v>
                </c:pt>
                <c:pt idx="273">
                  <c:v>44105</c:v>
                </c:pt>
                <c:pt idx="274">
                  <c:v>44136</c:v>
                </c:pt>
                <c:pt idx="275">
                  <c:v>44166</c:v>
                </c:pt>
              </c:numCache>
            </c:numRef>
          </c:cat>
          <c:val>
            <c:numRef>
              <c:f>'1.Decomposition'!$I$2:$I$277</c:f>
              <c:numCache>
                <c:formatCode>General</c:formatCode>
                <c:ptCount val="276"/>
                <c:pt idx="5" formatCode="0.000">
                  <c:v>-5.2443643308080832</c:v>
                </c:pt>
                <c:pt idx="6" formatCode="0.000">
                  <c:v>5.8382174873737398</c:v>
                </c:pt>
                <c:pt idx="7" formatCode="0.000">
                  <c:v>12.144257828282823</c:v>
                </c:pt>
                <c:pt idx="8" formatCode="0.000">
                  <c:v>5.7427129419191827</c:v>
                </c:pt>
                <c:pt idx="9" formatCode="0.000">
                  <c:v>0.23572960858585915</c:v>
                </c:pt>
                <c:pt idx="10" formatCode="0.000">
                  <c:v>-7.9761542929293006</c:v>
                </c:pt>
                <c:pt idx="11" formatCode="0.000">
                  <c:v>-8.4310936868686959</c:v>
                </c:pt>
                <c:pt idx="12" formatCode="0.000">
                  <c:v>-1.9081548611111103</c:v>
                </c:pt>
                <c:pt idx="13" formatCode="0.000">
                  <c:v>4.7814112373737458</c:v>
                </c:pt>
                <c:pt idx="14" formatCode="0.000">
                  <c:v>5.1817449494949637</c:v>
                </c:pt>
                <c:pt idx="15" formatCode="0.000">
                  <c:v>-2.4464486111111032</c:v>
                </c:pt>
                <c:pt idx="16" formatCode="0.000">
                  <c:v>-7.9178582702020206</c:v>
                </c:pt>
                <c:pt idx="17" formatCode="0.000">
                  <c:v>-5.2443643308080832</c:v>
                </c:pt>
                <c:pt idx="18" formatCode="0.000">
                  <c:v>5.8382174873737398</c:v>
                </c:pt>
                <c:pt idx="19" formatCode="0.000">
                  <c:v>12.144257828282823</c:v>
                </c:pt>
                <c:pt idx="20" formatCode="0.000">
                  <c:v>5.7427129419191827</c:v>
                </c:pt>
                <c:pt idx="21" formatCode="0.000">
                  <c:v>0.23572960858585915</c:v>
                </c:pt>
                <c:pt idx="22" formatCode="0.000">
                  <c:v>-7.9761542929293006</c:v>
                </c:pt>
                <c:pt idx="23" formatCode="0.000">
                  <c:v>-8.4310936868686959</c:v>
                </c:pt>
                <c:pt idx="24" formatCode="0.000">
                  <c:v>-1.8649809782608673</c:v>
                </c:pt>
                <c:pt idx="25" formatCode="0.000">
                  <c:v>4.7774863389328139</c:v>
                </c:pt>
                <c:pt idx="26" formatCode="0.000">
                  <c:v>5.1778200510540318</c:v>
                </c:pt>
                <c:pt idx="27" formatCode="0.000">
                  <c:v>-2.4503735095520343</c:v>
                </c:pt>
                <c:pt idx="28" formatCode="0.000">
                  <c:v>-7.9217831686429525</c:v>
                </c:pt>
                <c:pt idx="29" formatCode="0.000">
                  <c:v>-5.2482892292490151</c:v>
                </c:pt>
                <c:pt idx="30" formatCode="0.000">
                  <c:v>5.8342925889328079</c:v>
                </c:pt>
                <c:pt idx="31" formatCode="0.000">
                  <c:v>12.140332929841893</c:v>
                </c:pt>
                <c:pt idx="32" formatCode="0.000">
                  <c:v>5.7387880434782508</c:v>
                </c:pt>
                <c:pt idx="33" formatCode="0.000">
                  <c:v>0.23180471014492784</c:v>
                </c:pt>
                <c:pt idx="34" formatCode="0.000">
                  <c:v>-7.9800791913702325</c:v>
                </c:pt>
                <c:pt idx="35" formatCode="0.000">
                  <c:v>-8.435018585309626</c:v>
                </c:pt>
                <c:pt idx="36" formatCode="0.000">
                  <c:v>-1.8649809782608673</c:v>
                </c:pt>
                <c:pt idx="37" formatCode="0.000">
                  <c:v>4.7774863389328139</c:v>
                </c:pt>
                <c:pt idx="38" formatCode="0.000">
                  <c:v>5.1778200510540318</c:v>
                </c:pt>
                <c:pt idx="39" formatCode="0.000">
                  <c:v>-2.4503735095520343</c:v>
                </c:pt>
                <c:pt idx="40" formatCode="0.000">
                  <c:v>-7.9217831686429525</c:v>
                </c:pt>
                <c:pt idx="41" formatCode="0.000">
                  <c:v>-5.2482892292490151</c:v>
                </c:pt>
                <c:pt idx="42" formatCode="0.000">
                  <c:v>5.8342925889328079</c:v>
                </c:pt>
                <c:pt idx="43" formatCode="0.000">
                  <c:v>12.140332929841893</c:v>
                </c:pt>
                <c:pt idx="44" formatCode="0.000">
                  <c:v>5.7387880434782508</c:v>
                </c:pt>
                <c:pt idx="45" formatCode="0.000">
                  <c:v>0.23180471014492784</c:v>
                </c:pt>
                <c:pt idx="46" formatCode="0.000">
                  <c:v>-7.9800791913702325</c:v>
                </c:pt>
                <c:pt idx="47" formatCode="0.000">
                  <c:v>-8.435018585309626</c:v>
                </c:pt>
                <c:pt idx="48" formatCode="0.000">
                  <c:v>-1.8649809782608673</c:v>
                </c:pt>
                <c:pt idx="49" formatCode="0.000">
                  <c:v>4.7774863389328139</c:v>
                </c:pt>
                <c:pt idx="50" formatCode="0.000">
                  <c:v>5.1778200510540318</c:v>
                </c:pt>
                <c:pt idx="51" formatCode="0.000">
                  <c:v>-2.4503735095520343</c:v>
                </c:pt>
                <c:pt idx="52" formatCode="0.000">
                  <c:v>-7.9217831686429525</c:v>
                </c:pt>
                <c:pt idx="53" formatCode="0.000">
                  <c:v>-5.2482892292490151</c:v>
                </c:pt>
                <c:pt idx="54" formatCode="0.000">
                  <c:v>5.8342925889328079</c:v>
                </c:pt>
                <c:pt idx="55" formatCode="0.000">
                  <c:v>12.140332929841893</c:v>
                </c:pt>
                <c:pt idx="56" formatCode="0.000">
                  <c:v>5.7387880434782508</c:v>
                </c:pt>
                <c:pt idx="57" formatCode="0.000">
                  <c:v>0.23180471014492784</c:v>
                </c:pt>
                <c:pt idx="58" formatCode="0.000">
                  <c:v>-7.9800791913702325</c:v>
                </c:pt>
                <c:pt idx="59" formatCode="0.000">
                  <c:v>-8.435018585309626</c:v>
                </c:pt>
                <c:pt idx="60" formatCode="0.000">
                  <c:v>-1.8649809782608673</c:v>
                </c:pt>
                <c:pt idx="61" formatCode="0.000">
                  <c:v>4.7774863389328139</c:v>
                </c:pt>
                <c:pt idx="62" formatCode="0.000">
                  <c:v>5.1778200510540318</c:v>
                </c:pt>
                <c:pt idx="63" formatCode="0.000">
                  <c:v>-2.4503735095520343</c:v>
                </c:pt>
                <c:pt idx="64" formatCode="0.000">
                  <c:v>-7.9217831686429525</c:v>
                </c:pt>
                <c:pt idx="65" formatCode="0.000">
                  <c:v>-5.2482892292490151</c:v>
                </c:pt>
                <c:pt idx="66" formatCode="0.000">
                  <c:v>5.8342925889328079</c:v>
                </c:pt>
                <c:pt idx="67" formatCode="0.000">
                  <c:v>12.140332929841893</c:v>
                </c:pt>
                <c:pt idx="68" formatCode="0.000">
                  <c:v>5.7387880434782508</c:v>
                </c:pt>
                <c:pt idx="69" formatCode="0.000">
                  <c:v>0.23180471014492784</c:v>
                </c:pt>
                <c:pt idx="70" formatCode="0.000">
                  <c:v>-7.9800791913702325</c:v>
                </c:pt>
                <c:pt idx="71" formatCode="0.000">
                  <c:v>-8.435018585309626</c:v>
                </c:pt>
                <c:pt idx="72" formatCode="0.000">
                  <c:v>-1.8649809782608673</c:v>
                </c:pt>
                <c:pt idx="73" formatCode="0.000">
                  <c:v>4.7774863389328139</c:v>
                </c:pt>
                <c:pt idx="74" formatCode="0.000">
                  <c:v>5.1778200510540318</c:v>
                </c:pt>
                <c:pt idx="75" formatCode="0.000">
                  <c:v>-2.4503735095520343</c:v>
                </c:pt>
                <c:pt idx="76" formatCode="0.000">
                  <c:v>-7.9217831686429525</c:v>
                </c:pt>
                <c:pt idx="77" formatCode="0.000">
                  <c:v>-5.2482892292490151</c:v>
                </c:pt>
                <c:pt idx="78" formatCode="0.000">
                  <c:v>5.8342925889328079</c:v>
                </c:pt>
                <c:pt idx="79" formatCode="0.000">
                  <c:v>12.140332929841893</c:v>
                </c:pt>
                <c:pt idx="80" formatCode="0.000">
                  <c:v>5.7387880434782508</c:v>
                </c:pt>
                <c:pt idx="81" formatCode="0.000">
                  <c:v>0.23180471014492784</c:v>
                </c:pt>
                <c:pt idx="82" formatCode="0.000">
                  <c:v>-7.9800791913702325</c:v>
                </c:pt>
                <c:pt idx="83" formatCode="0.000">
                  <c:v>-8.435018585309626</c:v>
                </c:pt>
                <c:pt idx="84" formatCode="0.000">
                  <c:v>-1.8649809782608673</c:v>
                </c:pt>
                <c:pt idx="85" formatCode="0.000">
                  <c:v>4.7774863389328139</c:v>
                </c:pt>
                <c:pt idx="86" formatCode="0.000">
                  <c:v>5.1778200510540318</c:v>
                </c:pt>
                <c:pt idx="87" formatCode="0.000">
                  <c:v>-2.4503735095520343</c:v>
                </c:pt>
                <c:pt idx="88" formatCode="0.000">
                  <c:v>-7.9217831686429525</c:v>
                </c:pt>
                <c:pt idx="89" formatCode="0.000">
                  <c:v>-5.2482892292490151</c:v>
                </c:pt>
                <c:pt idx="90" formatCode="0.000">
                  <c:v>5.8342925889328079</c:v>
                </c:pt>
                <c:pt idx="91" formatCode="0.000">
                  <c:v>12.140332929841893</c:v>
                </c:pt>
                <c:pt idx="92" formatCode="0.000">
                  <c:v>5.7387880434782508</c:v>
                </c:pt>
                <c:pt idx="93" formatCode="0.000">
                  <c:v>0.23180471014492784</c:v>
                </c:pt>
                <c:pt idx="94" formatCode="0.000">
                  <c:v>-7.9800791913702325</c:v>
                </c:pt>
                <c:pt idx="95" formatCode="0.000">
                  <c:v>-8.435018585309626</c:v>
                </c:pt>
                <c:pt idx="96" formatCode="0.000">
                  <c:v>-1.8649809782608673</c:v>
                </c:pt>
                <c:pt idx="97" formatCode="0.000">
                  <c:v>4.7774863389328139</c:v>
                </c:pt>
                <c:pt idx="98" formatCode="0.000">
                  <c:v>5.1778200510540318</c:v>
                </c:pt>
                <c:pt idx="99" formatCode="0.000">
                  <c:v>-2.4503735095520343</c:v>
                </c:pt>
                <c:pt idx="100" formatCode="0.000">
                  <c:v>-7.9217831686429525</c:v>
                </c:pt>
                <c:pt idx="101" formatCode="0.000">
                  <c:v>-5.2482892292490151</c:v>
                </c:pt>
                <c:pt idx="102" formatCode="0.000">
                  <c:v>5.8342925889328079</c:v>
                </c:pt>
                <c:pt idx="103" formatCode="0.000">
                  <c:v>12.140332929841893</c:v>
                </c:pt>
                <c:pt idx="104" formatCode="0.000">
                  <c:v>5.7387880434782508</c:v>
                </c:pt>
                <c:pt idx="105" formatCode="0.000">
                  <c:v>0.23180471014492784</c:v>
                </c:pt>
                <c:pt idx="106" formatCode="0.000">
                  <c:v>-7.9800791913702325</c:v>
                </c:pt>
                <c:pt idx="107" formatCode="0.000">
                  <c:v>-8.435018585309626</c:v>
                </c:pt>
                <c:pt idx="108" formatCode="0.000">
                  <c:v>-1.8649809782608673</c:v>
                </c:pt>
                <c:pt idx="109" formatCode="0.000">
                  <c:v>4.7774863389328139</c:v>
                </c:pt>
                <c:pt idx="110" formatCode="0.000">
                  <c:v>5.1778200510540318</c:v>
                </c:pt>
                <c:pt idx="111" formatCode="0.000">
                  <c:v>-2.4503735095520343</c:v>
                </c:pt>
                <c:pt idx="112" formatCode="0.000">
                  <c:v>-7.9217831686429525</c:v>
                </c:pt>
                <c:pt idx="113" formatCode="0.000">
                  <c:v>-5.2482892292490151</c:v>
                </c:pt>
                <c:pt idx="114" formatCode="0.000">
                  <c:v>5.8342925889328079</c:v>
                </c:pt>
                <c:pt idx="115" formatCode="0.000">
                  <c:v>12.140332929841893</c:v>
                </c:pt>
                <c:pt idx="116" formatCode="0.000">
                  <c:v>5.7387880434782508</c:v>
                </c:pt>
                <c:pt idx="117" formatCode="0.000">
                  <c:v>0.23180471014492784</c:v>
                </c:pt>
                <c:pt idx="118" formatCode="0.000">
                  <c:v>-7.9800791913702325</c:v>
                </c:pt>
                <c:pt idx="119" formatCode="0.000">
                  <c:v>-8.435018585309626</c:v>
                </c:pt>
                <c:pt idx="120" formatCode="0.000">
                  <c:v>-1.8649809782608673</c:v>
                </c:pt>
                <c:pt idx="121" formatCode="0.000">
                  <c:v>4.7774863389328139</c:v>
                </c:pt>
                <c:pt idx="122" formatCode="0.000">
                  <c:v>5.1778200510540318</c:v>
                </c:pt>
                <c:pt idx="123" formatCode="0.000">
                  <c:v>-2.4503735095520343</c:v>
                </c:pt>
                <c:pt idx="124" formatCode="0.000">
                  <c:v>-7.9217831686429525</c:v>
                </c:pt>
                <c:pt idx="125" formatCode="0.000">
                  <c:v>-5.2482892292490151</c:v>
                </c:pt>
                <c:pt idx="126" formatCode="0.000">
                  <c:v>5.8342925889328079</c:v>
                </c:pt>
                <c:pt idx="127" formatCode="0.000">
                  <c:v>12.140332929841893</c:v>
                </c:pt>
                <c:pt idx="128" formatCode="0.000">
                  <c:v>5.7387880434782508</c:v>
                </c:pt>
                <c:pt idx="129" formatCode="0.000">
                  <c:v>0.23180471014492784</c:v>
                </c:pt>
                <c:pt idx="130" formatCode="0.000">
                  <c:v>-7.9800791913702325</c:v>
                </c:pt>
                <c:pt idx="131" formatCode="0.000">
                  <c:v>-8.435018585309626</c:v>
                </c:pt>
                <c:pt idx="132" formatCode="0.000">
                  <c:v>-1.8649809782608673</c:v>
                </c:pt>
                <c:pt idx="133" formatCode="0.000">
                  <c:v>4.7774863389328139</c:v>
                </c:pt>
                <c:pt idx="134" formatCode="0.000">
                  <c:v>5.1778200510540318</c:v>
                </c:pt>
                <c:pt idx="135" formatCode="0.000">
                  <c:v>-2.4503735095520343</c:v>
                </c:pt>
                <c:pt idx="136" formatCode="0.000">
                  <c:v>-7.9217831686429525</c:v>
                </c:pt>
                <c:pt idx="137" formatCode="0.000">
                  <c:v>-5.2482892292490151</c:v>
                </c:pt>
                <c:pt idx="138" formatCode="0.000">
                  <c:v>5.8342925889328079</c:v>
                </c:pt>
                <c:pt idx="139" formatCode="0.000">
                  <c:v>12.140332929841893</c:v>
                </c:pt>
                <c:pt idx="140" formatCode="0.000">
                  <c:v>5.7387880434782508</c:v>
                </c:pt>
                <c:pt idx="141" formatCode="0.000">
                  <c:v>0.23180471014492784</c:v>
                </c:pt>
                <c:pt idx="142" formatCode="0.000">
                  <c:v>-7.9800791913702325</c:v>
                </c:pt>
                <c:pt idx="143" formatCode="0.000">
                  <c:v>-8.435018585309626</c:v>
                </c:pt>
                <c:pt idx="144" formatCode="0.000">
                  <c:v>-1.8649809782608673</c:v>
                </c:pt>
                <c:pt idx="145" formatCode="0.000">
                  <c:v>4.7774863389328139</c:v>
                </c:pt>
                <c:pt idx="146" formatCode="0.000">
                  <c:v>5.1778200510540318</c:v>
                </c:pt>
                <c:pt idx="147" formatCode="0.000">
                  <c:v>-2.4503735095520343</c:v>
                </c:pt>
                <c:pt idx="148" formatCode="0.000">
                  <c:v>-7.9217831686429525</c:v>
                </c:pt>
                <c:pt idx="149" formatCode="0.000">
                  <c:v>-5.2482892292490151</c:v>
                </c:pt>
                <c:pt idx="150" formatCode="0.000">
                  <c:v>5.8342925889328079</c:v>
                </c:pt>
                <c:pt idx="151" formatCode="0.000">
                  <c:v>12.140332929841893</c:v>
                </c:pt>
                <c:pt idx="152" formatCode="0.000">
                  <c:v>5.7387880434782508</c:v>
                </c:pt>
                <c:pt idx="153" formatCode="0.000">
                  <c:v>0.23180471014492784</c:v>
                </c:pt>
                <c:pt idx="154" formatCode="0.000">
                  <c:v>-7.9800791913702325</c:v>
                </c:pt>
                <c:pt idx="155" formatCode="0.000">
                  <c:v>-8.435018585309626</c:v>
                </c:pt>
                <c:pt idx="156" formatCode="0.000">
                  <c:v>-1.8649809782608673</c:v>
                </c:pt>
                <c:pt idx="157" formatCode="0.000">
                  <c:v>4.7774863389328139</c:v>
                </c:pt>
                <c:pt idx="158" formatCode="0.000">
                  <c:v>5.1778200510540318</c:v>
                </c:pt>
                <c:pt idx="159" formatCode="0.000">
                  <c:v>-2.4503735095520343</c:v>
                </c:pt>
                <c:pt idx="160" formatCode="0.000">
                  <c:v>-7.9217831686429525</c:v>
                </c:pt>
                <c:pt idx="161" formatCode="0.000">
                  <c:v>-5.2482892292490151</c:v>
                </c:pt>
                <c:pt idx="162" formatCode="0.000">
                  <c:v>5.8342925889328079</c:v>
                </c:pt>
                <c:pt idx="163" formatCode="0.000">
                  <c:v>12.140332929841893</c:v>
                </c:pt>
                <c:pt idx="164" formatCode="0.000">
                  <c:v>5.7387880434782508</c:v>
                </c:pt>
                <c:pt idx="165" formatCode="0.000">
                  <c:v>0.23180471014492784</c:v>
                </c:pt>
                <c:pt idx="166" formatCode="0.000">
                  <c:v>-7.9800791913702325</c:v>
                </c:pt>
                <c:pt idx="167" formatCode="0.000">
                  <c:v>-8.435018585309626</c:v>
                </c:pt>
                <c:pt idx="168" formatCode="0.000">
                  <c:v>-1.8649809782608673</c:v>
                </c:pt>
                <c:pt idx="169" formatCode="0.000">
                  <c:v>4.7774863389328139</c:v>
                </c:pt>
                <c:pt idx="170" formatCode="0.000">
                  <c:v>5.1778200510540318</c:v>
                </c:pt>
                <c:pt idx="171" formatCode="0.000">
                  <c:v>-2.4503735095520343</c:v>
                </c:pt>
                <c:pt idx="172" formatCode="0.000">
                  <c:v>-7.9217831686429525</c:v>
                </c:pt>
                <c:pt idx="173" formatCode="0.000">
                  <c:v>-5.2482892292490151</c:v>
                </c:pt>
                <c:pt idx="174" formatCode="0.000">
                  <c:v>5.8342925889328079</c:v>
                </c:pt>
                <c:pt idx="175" formatCode="0.000">
                  <c:v>12.140332929841893</c:v>
                </c:pt>
                <c:pt idx="176" formatCode="0.000">
                  <c:v>5.7387880434782508</c:v>
                </c:pt>
                <c:pt idx="177" formatCode="0.000">
                  <c:v>0.23180471014492784</c:v>
                </c:pt>
                <c:pt idx="178" formatCode="0.000">
                  <c:v>-7.9800791913702325</c:v>
                </c:pt>
                <c:pt idx="179" formatCode="0.000">
                  <c:v>-8.435018585309626</c:v>
                </c:pt>
                <c:pt idx="180" formatCode="0.000">
                  <c:v>-1.8649809782608673</c:v>
                </c:pt>
                <c:pt idx="181" formatCode="0.000">
                  <c:v>4.7774863389328139</c:v>
                </c:pt>
                <c:pt idx="182" formatCode="0.000">
                  <c:v>5.1778200510540318</c:v>
                </c:pt>
                <c:pt idx="183" formatCode="0.000">
                  <c:v>-2.4503735095520343</c:v>
                </c:pt>
                <c:pt idx="184" formatCode="0.000">
                  <c:v>-7.9217831686429525</c:v>
                </c:pt>
                <c:pt idx="185" formatCode="0.000">
                  <c:v>-5.2482892292490151</c:v>
                </c:pt>
                <c:pt idx="186" formatCode="0.000">
                  <c:v>5.8342925889328079</c:v>
                </c:pt>
                <c:pt idx="187" formatCode="0.000">
                  <c:v>12.140332929841893</c:v>
                </c:pt>
                <c:pt idx="188" formatCode="0.000">
                  <c:v>5.7387880434782508</c:v>
                </c:pt>
                <c:pt idx="189" formatCode="0.000">
                  <c:v>0.23180471014492784</c:v>
                </c:pt>
                <c:pt idx="190" formatCode="0.000">
                  <c:v>-7.9800791913702325</c:v>
                </c:pt>
                <c:pt idx="191" formatCode="0.000">
                  <c:v>-8.435018585309626</c:v>
                </c:pt>
                <c:pt idx="192" formatCode="0.000">
                  <c:v>-1.8649809782608673</c:v>
                </c:pt>
                <c:pt idx="193" formatCode="0.000">
                  <c:v>4.7774863389328139</c:v>
                </c:pt>
                <c:pt idx="194" formatCode="0.000">
                  <c:v>5.1778200510540318</c:v>
                </c:pt>
                <c:pt idx="195" formatCode="0.000">
                  <c:v>-2.4503735095520343</c:v>
                </c:pt>
                <c:pt idx="196" formatCode="0.000">
                  <c:v>-7.9217831686429525</c:v>
                </c:pt>
                <c:pt idx="197" formatCode="0.000">
                  <c:v>-5.2482892292490151</c:v>
                </c:pt>
                <c:pt idx="198" formatCode="0.000">
                  <c:v>5.8342925889328079</c:v>
                </c:pt>
                <c:pt idx="199" formatCode="0.000">
                  <c:v>12.140332929841893</c:v>
                </c:pt>
                <c:pt idx="200" formatCode="0.000">
                  <c:v>5.7387880434782508</c:v>
                </c:pt>
                <c:pt idx="201" formatCode="0.000">
                  <c:v>0.23180471014492784</c:v>
                </c:pt>
                <c:pt idx="202" formatCode="0.000">
                  <c:v>-7.9800791913702325</c:v>
                </c:pt>
                <c:pt idx="203" formatCode="0.000">
                  <c:v>-8.435018585309626</c:v>
                </c:pt>
                <c:pt idx="204" formatCode="0.000">
                  <c:v>-1.8649809782608673</c:v>
                </c:pt>
                <c:pt idx="205" formatCode="0.000">
                  <c:v>4.7774863389328139</c:v>
                </c:pt>
                <c:pt idx="206" formatCode="0.000">
                  <c:v>5.1778200510540318</c:v>
                </c:pt>
                <c:pt idx="207" formatCode="0.000">
                  <c:v>-2.4503735095520343</c:v>
                </c:pt>
                <c:pt idx="208" formatCode="0.000">
                  <c:v>-7.9217831686429525</c:v>
                </c:pt>
                <c:pt idx="209" formatCode="0.000">
                  <c:v>-5.2482892292490151</c:v>
                </c:pt>
                <c:pt idx="210" formatCode="0.000">
                  <c:v>5.8342925889328079</c:v>
                </c:pt>
                <c:pt idx="211" formatCode="0.000">
                  <c:v>12.140332929841893</c:v>
                </c:pt>
                <c:pt idx="212" formatCode="0.000">
                  <c:v>5.7387880434782508</c:v>
                </c:pt>
                <c:pt idx="213" formatCode="0.000">
                  <c:v>0.23180471014492784</c:v>
                </c:pt>
                <c:pt idx="214" formatCode="0.000">
                  <c:v>-7.9800791913702325</c:v>
                </c:pt>
                <c:pt idx="215" formatCode="0.000">
                  <c:v>-8.435018585309626</c:v>
                </c:pt>
                <c:pt idx="216" formatCode="0.000">
                  <c:v>-1.8649809782608673</c:v>
                </c:pt>
                <c:pt idx="217" formatCode="0.000">
                  <c:v>4.7774863389328139</c:v>
                </c:pt>
                <c:pt idx="218" formatCode="0.000">
                  <c:v>5.1778200510540318</c:v>
                </c:pt>
                <c:pt idx="219" formatCode="0.000">
                  <c:v>-2.4503735095520343</c:v>
                </c:pt>
                <c:pt idx="220" formatCode="0.000">
                  <c:v>-7.9217831686429525</c:v>
                </c:pt>
                <c:pt idx="221" formatCode="0.000">
                  <c:v>-5.2482892292490151</c:v>
                </c:pt>
                <c:pt idx="222" formatCode="0.000">
                  <c:v>5.8342925889328079</c:v>
                </c:pt>
                <c:pt idx="223" formatCode="0.000">
                  <c:v>12.140332929841893</c:v>
                </c:pt>
                <c:pt idx="224" formatCode="0.000">
                  <c:v>5.7387880434782508</c:v>
                </c:pt>
                <c:pt idx="225" formatCode="0.000">
                  <c:v>0.23180471014492784</c:v>
                </c:pt>
                <c:pt idx="226" formatCode="0.000">
                  <c:v>-7.9800791913702325</c:v>
                </c:pt>
                <c:pt idx="227" formatCode="0.000">
                  <c:v>-8.435018585309626</c:v>
                </c:pt>
                <c:pt idx="228" formatCode="0.000">
                  <c:v>-1.8649809782608673</c:v>
                </c:pt>
                <c:pt idx="229" formatCode="0.000">
                  <c:v>4.7774863389328139</c:v>
                </c:pt>
                <c:pt idx="230" formatCode="0.000">
                  <c:v>5.1778200510540318</c:v>
                </c:pt>
                <c:pt idx="231" formatCode="0.000">
                  <c:v>-2.4503735095520343</c:v>
                </c:pt>
                <c:pt idx="232" formatCode="0.000">
                  <c:v>-7.9217831686429525</c:v>
                </c:pt>
                <c:pt idx="233" formatCode="0.000">
                  <c:v>-5.2482892292490151</c:v>
                </c:pt>
                <c:pt idx="234" formatCode="0.000">
                  <c:v>5.8342925889328079</c:v>
                </c:pt>
                <c:pt idx="235" formatCode="0.000">
                  <c:v>12.140332929841893</c:v>
                </c:pt>
                <c:pt idx="236" formatCode="0.000">
                  <c:v>5.7387880434782508</c:v>
                </c:pt>
                <c:pt idx="237" formatCode="0.000">
                  <c:v>0.23180471014492784</c:v>
                </c:pt>
                <c:pt idx="238" formatCode="0.000">
                  <c:v>-7.9800791913702325</c:v>
                </c:pt>
                <c:pt idx="239" formatCode="0.000">
                  <c:v>-8.435018585309626</c:v>
                </c:pt>
                <c:pt idx="240" formatCode="0.000">
                  <c:v>-1.8649809782608673</c:v>
                </c:pt>
                <c:pt idx="241" formatCode="0.000">
                  <c:v>4.7774863389328139</c:v>
                </c:pt>
                <c:pt idx="242" formatCode="0.000">
                  <c:v>5.1778200510540318</c:v>
                </c:pt>
                <c:pt idx="243" formatCode="0.000">
                  <c:v>-2.4503735095520343</c:v>
                </c:pt>
                <c:pt idx="244" formatCode="0.000">
                  <c:v>-7.9217831686429525</c:v>
                </c:pt>
                <c:pt idx="245" formatCode="0.000">
                  <c:v>-5.2482892292490151</c:v>
                </c:pt>
                <c:pt idx="246" formatCode="0.000">
                  <c:v>5.8342925889328079</c:v>
                </c:pt>
                <c:pt idx="247" formatCode="0.000">
                  <c:v>12.140332929841893</c:v>
                </c:pt>
                <c:pt idx="248" formatCode="0.000">
                  <c:v>5.7387880434782508</c:v>
                </c:pt>
                <c:pt idx="249" formatCode="0.000">
                  <c:v>0.23180471014492784</c:v>
                </c:pt>
                <c:pt idx="250" formatCode="0.000">
                  <c:v>-7.9800791913702325</c:v>
                </c:pt>
                <c:pt idx="251" formatCode="0.000">
                  <c:v>-8.435018585309626</c:v>
                </c:pt>
                <c:pt idx="252" formatCode="0.000">
                  <c:v>-1.8649809782608673</c:v>
                </c:pt>
                <c:pt idx="253" formatCode="0.000">
                  <c:v>4.7774863389328139</c:v>
                </c:pt>
                <c:pt idx="254" formatCode="0.000">
                  <c:v>5.1778200510540318</c:v>
                </c:pt>
                <c:pt idx="255" formatCode="0.000">
                  <c:v>-2.4503735095520343</c:v>
                </c:pt>
                <c:pt idx="256" formatCode="0.000">
                  <c:v>-7.9217831686429525</c:v>
                </c:pt>
                <c:pt idx="257" formatCode="0.000">
                  <c:v>-5.2482892292490151</c:v>
                </c:pt>
                <c:pt idx="258" formatCode="0.000">
                  <c:v>5.8342925889328079</c:v>
                </c:pt>
                <c:pt idx="259" formatCode="0.000">
                  <c:v>12.140332929841893</c:v>
                </c:pt>
                <c:pt idx="260" formatCode="0.000">
                  <c:v>5.7387880434782508</c:v>
                </c:pt>
                <c:pt idx="261" formatCode="0.000">
                  <c:v>0.23180471014492784</c:v>
                </c:pt>
                <c:pt idx="262" formatCode="0.000">
                  <c:v>-7.9800791913702325</c:v>
                </c:pt>
                <c:pt idx="263" formatCode="0.000">
                  <c:v>-8.435018585309626</c:v>
                </c:pt>
                <c:pt idx="264" formatCode="0.000">
                  <c:v>-1.8649809782608673</c:v>
                </c:pt>
                <c:pt idx="265" formatCode="0.000">
                  <c:v>4.7774863389328139</c:v>
                </c:pt>
                <c:pt idx="266" formatCode="0.000">
                  <c:v>5.1778200510540318</c:v>
                </c:pt>
                <c:pt idx="267" formatCode="0.000">
                  <c:v>-2.4503735095520343</c:v>
                </c:pt>
                <c:pt idx="268" formatCode="0.000">
                  <c:v>-7.9217831686429525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A-6B42-BAEB-78F3F22A9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232735"/>
        <c:axId val="445384127"/>
      </c:lineChart>
      <c:dateAx>
        <c:axId val="391232735"/>
        <c:scaling>
          <c:orientation val="minMax"/>
          <c:min val="3594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84127"/>
        <c:crossesAt val="-10"/>
        <c:auto val="1"/>
        <c:lblOffset val="100"/>
        <c:baseTimeUnit val="months"/>
        <c:majorUnit val="12"/>
        <c:majorTimeUnit val="months"/>
      </c:dateAx>
      <c:valAx>
        <c:axId val="445384127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SEASONAL</a:t>
                </a:r>
                <a:r>
                  <a:rPr lang="en-GB" b="1" baseline="0"/>
                  <a:t> VALUES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32735"/>
        <c:crosses val="autoZero"/>
        <c:crossBetween val="between"/>
      </c:valAx>
      <c:spPr>
        <a:pattFill prst="narHorz">
          <a:fgClr>
            <a:schemeClr val="accent6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5">
      <a:fgClr>
        <a:schemeClr val="accent6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'1.Decomposition'!$J$1:$J$6</c:f>
              <c:strCache>
                <c:ptCount val="6"/>
                <c:pt idx="0">
                  <c:v>NOISE/IRREGULARITIES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'1.Decomposition'!$B$7:$B$277</c:f>
              <c:numCache>
                <c:formatCode>mmm\-yy</c:formatCode>
                <c:ptCount val="271"/>
                <c:pt idx="0">
                  <c:v>35947</c:v>
                </c:pt>
                <c:pt idx="1">
                  <c:v>35977</c:v>
                </c:pt>
                <c:pt idx="2">
                  <c:v>36008</c:v>
                </c:pt>
                <c:pt idx="3">
                  <c:v>36039</c:v>
                </c:pt>
                <c:pt idx="4">
                  <c:v>36069</c:v>
                </c:pt>
                <c:pt idx="5">
                  <c:v>36100</c:v>
                </c:pt>
                <c:pt idx="6">
                  <c:v>36130</c:v>
                </c:pt>
                <c:pt idx="7">
                  <c:v>36161</c:v>
                </c:pt>
                <c:pt idx="8">
                  <c:v>36192</c:v>
                </c:pt>
                <c:pt idx="9">
                  <c:v>36220</c:v>
                </c:pt>
                <c:pt idx="10">
                  <c:v>36251</c:v>
                </c:pt>
                <c:pt idx="11">
                  <c:v>36281</c:v>
                </c:pt>
                <c:pt idx="12">
                  <c:v>36312</c:v>
                </c:pt>
                <c:pt idx="13">
                  <c:v>36342</c:v>
                </c:pt>
                <c:pt idx="14">
                  <c:v>36373</c:v>
                </c:pt>
                <c:pt idx="15">
                  <c:v>36404</c:v>
                </c:pt>
                <c:pt idx="16">
                  <c:v>36434</c:v>
                </c:pt>
                <c:pt idx="17">
                  <c:v>36465</c:v>
                </c:pt>
                <c:pt idx="18">
                  <c:v>36495</c:v>
                </c:pt>
                <c:pt idx="19">
                  <c:v>36526</c:v>
                </c:pt>
                <c:pt idx="20">
                  <c:v>36557</c:v>
                </c:pt>
                <c:pt idx="21">
                  <c:v>36586</c:v>
                </c:pt>
                <c:pt idx="22">
                  <c:v>36617</c:v>
                </c:pt>
                <c:pt idx="23">
                  <c:v>36647</c:v>
                </c:pt>
                <c:pt idx="24">
                  <c:v>36678</c:v>
                </c:pt>
                <c:pt idx="25">
                  <c:v>36708</c:v>
                </c:pt>
                <c:pt idx="26">
                  <c:v>36739</c:v>
                </c:pt>
                <c:pt idx="27">
                  <c:v>36770</c:v>
                </c:pt>
                <c:pt idx="28">
                  <c:v>36800</c:v>
                </c:pt>
                <c:pt idx="29">
                  <c:v>36831</c:v>
                </c:pt>
                <c:pt idx="30">
                  <c:v>36861</c:v>
                </c:pt>
                <c:pt idx="31">
                  <c:v>36892</c:v>
                </c:pt>
                <c:pt idx="32">
                  <c:v>36923</c:v>
                </c:pt>
                <c:pt idx="33">
                  <c:v>36951</c:v>
                </c:pt>
                <c:pt idx="34">
                  <c:v>36982</c:v>
                </c:pt>
                <c:pt idx="35">
                  <c:v>37012</c:v>
                </c:pt>
                <c:pt idx="36">
                  <c:v>37043</c:v>
                </c:pt>
                <c:pt idx="37">
                  <c:v>37073</c:v>
                </c:pt>
                <c:pt idx="38">
                  <c:v>37104</c:v>
                </c:pt>
                <c:pt idx="39">
                  <c:v>37135</c:v>
                </c:pt>
                <c:pt idx="40">
                  <c:v>37165</c:v>
                </c:pt>
                <c:pt idx="41">
                  <c:v>37196</c:v>
                </c:pt>
                <c:pt idx="42">
                  <c:v>37226</c:v>
                </c:pt>
                <c:pt idx="43">
                  <c:v>37257</c:v>
                </c:pt>
                <c:pt idx="44">
                  <c:v>37288</c:v>
                </c:pt>
                <c:pt idx="45">
                  <c:v>37316</c:v>
                </c:pt>
                <c:pt idx="46">
                  <c:v>37347</c:v>
                </c:pt>
                <c:pt idx="47">
                  <c:v>37377</c:v>
                </c:pt>
                <c:pt idx="48">
                  <c:v>37408</c:v>
                </c:pt>
                <c:pt idx="49">
                  <c:v>37438</c:v>
                </c:pt>
                <c:pt idx="50">
                  <c:v>37469</c:v>
                </c:pt>
                <c:pt idx="51">
                  <c:v>37500</c:v>
                </c:pt>
                <c:pt idx="52">
                  <c:v>37530</c:v>
                </c:pt>
                <c:pt idx="53">
                  <c:v>37561</c:v>
                </c:pt>
                <c:pt idx="54">
                  <c:v>37591</c:v>
                </c:pt>
                <c:pt idx="55">
                  <c:v>37622</c:v>
                </c:pt>
                <c:pt idx="56">
                  <c:v>37653</c:v>
                </c:pt>
                <c:pt idx="57">
                  <c:v>37681</c:v>
                </c:pt>
                <c:pt idx="58">
                  <c:v>37712</c:v>
                </c:pt>
                <c:pt idx="59">
                  <c:v>37742</c:v>
                </c:pt>
                <c:pt idx="60">
                  <c:v>37773</c:v>
                </c:pt>
                <c:pt idx="61">
                  <c:v>37803</c:v>
                </c:pt>
                <c:pt idx="62">
                  <c:v>37834</c:v>
                </c:pt>
                <c:pt idx="63">
                  <c:v>37865</c:v>
                </c:pt>
                <c:pt idx="64">
                  <c:v>37895</c:v>
                </c:pt>
                <c:pt idx="65">
                  <c:v>37926</c:v>
                </c:pt>
                <c:pt idx="66">
                  <c:v>37956</c:v>
                </c:pt>
                <c:pt idx="67">
                  <c:v>37987</c:v>
                </c:pt>
                <c:pt idx="68">
                  <c:v>38018</c:v>
                </c:pt>
                <c:pt idx="69">
                  <c:v>38047</c:v>
                </c:pt>
                <c:pt idx="70">
                  <c:v>38078</c:v>
                </c:pt>
                <c:pt idx="71">
                  <c:v>38108</c:v>
                </c:pt>
                <c:pt idx="72">
                  <c:v>38139</c:v>
                </c:pt>
                <c:pt idx="73">
                  <c:v>38169</c:v>
                </c:pt>
                <c:pt idx="74">
                  <c:v>38200</c:v>
                </c:pt>
                <c:pt idx="75">
                  <c:v>38231</c:v>
                </c:pt>
                <c:pt idx="76">
                  <c:v>38261</c:v>
                </c:pt>
                <c:pt idx="77">
                  <c:v>38292</c:v>
                </c:pt>
                <c:pt idx="78">
                  <c:v>38322</c:v>
                </c:pt>
                <c:pt idx="79">
                  <c:v>38353</c:v>
                </c:pt>
                <c:pt idx="80">
                  <c:v>38384</c:v>
                </c:pt>
                <c:pt idx="81">
                  <c:v>38412</c:v>
                </c:pt>
                <c:pt idx="82">
                  <c:v>38443</c:v>
                </c:pt>
                <c:pt idx="83">
                  <c:v>38473</c:v>
                </c:pt>
                <c:pt idx="84">
                  <c:v>38504</c:v>
                </c:pt>
                <c:pt idx="85">
                  <c:v>38534</c:v>
                </c:pt>
                <c:pt idx="86">
                  <c:v>38565</c:v>
                </c:pt>
                <c:pt idx="87">
                  <c:v>38596</c:v>
                </c:pt>
                <c:pt idx="88">
                  <c:v>38626</c:v>
                </c:pt>
                <c:pt idx="89">
                  <c:v>38657</c:v>
                </c:pt>
                <c:pt idx="90">
                  <c:v>38687</c:v>
                </c:pt>
                <c:pt idx="91">
                  <c:v>38718</c:v>
                </c:pt>
                <c:pt idx="92">
                  <c:v>38749</c:v>
                </c:pt>
                <c:pt idx="93">
                  <c:v>38777</c:v>
                </c:pt>
                <c:pt idx="94">
                  <c:v>38808</c:v>
                </c:pt>
                <c:pt idx="95">
                  <c:v>38838</c:v>
                </c:pt>
                <c:pt idx="96">
                  <c:v>38869</c:v>
                </c:pt>
                <c:pt idx="97">
                  <c:v>38899</c:v>
                </c:pt>
                <c:pt idx="98">
                  <c:v>38930</c:v>
                </c:pt>
                <c:pt idx="99">
                  <c:v>38961</c:v>
                </c:pt>
                <c:pt idx="100">
                  <c:v>38991</c:v>
                </c:pt>
                <c:pt idx="101">
                  <c:v>39022</c:v>
                </c:pt>
                <c:pt idx="102">
                  <c:v>39052</c:v>
                </c:pt>
                <c:pt idx="103">
                  <c:v>39083</c:v>
                </c:pt>
                <c:pt idx="104">
                  <c:v>39114</c:v>
                </c:pt>
                <c:pt idx="105">
                  <c:v>39142</c:v>
                </c:pt>
                <c:pt idx="106">
                  <c:v>39173</c:v>
                </c:pt>
                <c:pt idx="107">
                  <c:v>39203</c:v>
                </c:pt>
                <c:pt idx="108">
                  <c:v>39234</c:v>
                </c:pt>
                <c:pt idx="109">
                  <c:v>39264</c:v>
                </c:pt>
                <c:pt idx="110">
                  <c:v>39295</c:v>
                </c:pt>
                <c:pt idx="111">
                  <c:v>39326</c:v>
                </c:pt>
                <c:pt idx="112">
                  <c:v>39356</c:v>
                </c:pt>
                <c:pt idx="113">
                  <c:v>39387</c:v>
                </c:pt>
                <c:pt idx="114">
                  <c:v>39417</c:v>
                </c:pt>
                <c:pt idx="115">
                  <c:v>39448</c:v>
                </c:pt>
                <c:pt idx="116">
                  <c:v>39479</c:v>
                </c:pt>
                <c:pt idx="117">
                  <c:v>39508</c:v>
                </c:pt>
                <c:pt idx="118">
                  <c:v>39539</c:v>
                </c:pt>
                <c:pt idx="119">
                  <c:v>39569</c:v>
                </c:pt>
                <c:pt idx="120">
                  <c:v>39600</c:v>
                </c:pt>
                <c:pt idx="121">
                  <c:v>39630</c:v>
                </c:pt>
                <c:pt idx="122">
                  <c:v>39661</c:v>
                </c:pt>
                <c:pt idx="123">
                  <c:v>39692</c:v>
                </c:pt>
                <c:pt idx="124">
                  <c:v>39722</c:v>
                </c:pt>
                <c:pt idx="125">
                  <c:v>39753</c:v>
                </c:pt>
                <c:pt idx="126">
                  <c:v>39783</c:v>
                </c:pt>
                <c:pt idx="127">
                  <c:v>39814</c:v>
                </c:pt>
                <c:pt idx="128">
                  <c:v>39845</c:v>
                </c:pt>
                <c:pt idx="129">
                  <c:v>39873</c:v>
                </c:pt>
                <c:pt idx="130">
                  <c:v>39904</c:v>
                </c:pt>
                <c:pt idx="131">
                  <c:v>39934</c:v>
                </c:pt>
                <c:pt idx="132">
                  <c:v>39965</c:v>
                </c:pt>
                <c:pt idx="133">
                  <c:v>39995</c:v>
                </c:pt>
                <c:pt idx="134">
                  <c:v>40026</c:v>
                </c:pt>
                <c:pt idx="135">
                  <c:v>40057</c:v>
                </c:pt>
                <c:pt idx="136">
                  <c:v>40087</c:v>
                </c:pt>
                <c:pt idx="137">
                  <c:v>40118</c:v>
                </c:pt>
                <c:pt idx="138">
                  <c:v>40148</c:v>
                </c:pt>
                <c:pt idx="139">
                  <c:v>40179</c:v>
                </c:pt>
                <c:pt idx="140">
                  <c:v>40210</c:v>
                </c:pt>
                <c:pt idx="141">
                  <c:v>40238</c:v>
                </c:pt>
                <c:pt idx="142">
                  <c:v>40269</c:v>
                </c:pt>
                <c:pt idx="143">
                  <c:v>40299</c:v>
                </c:pt>
                <c:pt idx="144">
                  <c:v>40330</c:v>
                </c:pt>
                <c:pt idx="145">
                  <c:v>40360</c:v>
                </c:pt>
                <c:pt idx="146">
                  <c:v>40391</c:v>
                </c:pt>
                <c:pt idx="147">
                  <c:v>40422</c:v>
                </c:pt>
                <c:pt idx="148">
                  <c:v>40452</c:v>
                </c:pt>
                <c:pt idx="149">
                  <c:v>40483</c:v>
                </c:pt>
                <c:pt idx="150">
                  <c:v>40513</c:v>
                </c:pt>
                <c:pt idx="151">
                  <c:v>40544</c:v>
                </c:pt>
                <c:pt idx="152">
                  <c:v>40575</c:v>
                </c:pt>
                <c:pt idx="153">
                  <c:v>40603</c:v>
                </c:pt>
                <c:pt idx="154">
                  <c:v>40634</c:v>
                </c:pt>
                <c:pt idx="155">
                  <c:v>40664</c:v>
                </c:pt>
                <c:pt idx="156">
                  <c:v>40695</c:v>
                </c:pt>
                <c:pt idx="157">
                  <c:v>40725</c:v>
                </c:pt>
                <c:pt idx="158">
                  <c:v>40756</c:v>
                </c:pt>
                <c:pt idx="159">
                  <c:v>40787</c:v>
                </c:pt>
                <c:pt idx="160">
                  <c:v>40817</c:v>
                </c:pt>
                <c:pt idx="161">
                  <c:v>40848</c:v>
                </c:pt>
                <c:pt idx="162">
                  <c:v>40878</c:v>
                </c:pt>
                <c:pt idx="163">
                  <c:v>40909</c:v>
                </c:pt>
                <c:pt idx="164">
                  <c:v>40940</c:v>
                </c:pt>
                <c:pt idx="165">
                  <c:v>40969</c:v>
                </c:pt>
                <c:pt idx="166">
                  <c:v>41000</c:v>
                </c:pt>
                <c:pt idx="167">
                  <c:v>41030</c:v>
                </c:pt>
                <c:pt idx="168">
                  <c:v>41061</c:v>
                </c:pt>
                <c:pt idx="169">
                  <c:v>41091</c:v>
                </c:pt>
                <c:pt idx="170">
                  <c:v>41122</c:v>
                </c:pt>
                <c:pt idx="171">
                  <c:v>41153</c:v>
                </c:pt>
                <c:pt idx="172">
                  <c:v>41183</c:v>
                </c:pt>
                <c:pt idx="173">
                  <c:v>41214</c:v>
                </c:pt>
                <c:pt idx="174">
                  <c:v>41244</c:v>
                </c:pt>
                <c:pt idx="175">
                  <c:v>41275</c:v>
                </c:pt>
                <c:pt idx="176">
                  <c:v>41306</c:v>
                </c:pt>
                <c:pt idx="177">
                  <c:v>41334</c:v>
                </c:pt>
                <c:pt idx="178">
                  <c:v>41365</c:v>
                </c:pt>
                <c:pt idx="179">
                  <c:v>41395</c:v>
                </c:pt>
                <c:pt idx="180">
                  <c:v>41426</c:v>
                </c:pt>
                <c:pt idx="181">
                  <c:v>41456</c:v>
                </c:pt>
                <c:pt idx="182">
                  <c:v>41487</c:v>
                </c:pt>
                <c:pt idx="183">
                  <c:v>41518</c:v>
                </c:pt>
                <c:pt idx="184">
                  <c:v>41548</c:v>
                </c:pt>
                <c:pt idx="185">
                  <c:v>41579</c:v>
                </c:pt>
                <c:pt idx="186">
                  <c:v>41609</c:v>
                </c:pt>
                <c:pt idx="187">
                  <c:v>41640</c:v>
                </c:pt>
                <c:pt idx="188">
                  <c:v>41671</c:v>
                </c:pt>
                <c:pt idx="189">
                  <c:v>41699</c:v>
                </c:pt>
                <c:pt idx="190">
                  <c:v>41730</c:v>
                </c:pt>
                <c:pt idx="191">
                  <c:v>41760</c:v>
                </c:pt>
                <c:pt idx="192">
                  <c:v>41791</c:v>
                </c:pt>
                <c:pt idx="193">
                  <c:v>41821</c:v>
                </c:pt>
                <c:pt idx="194">
                  <c:v>41852</c:v>
                </c:pt>
                <c:pt idx="195">
                  <c:v>41883</c:v>
                </c:pt>
                <c:pt idx="196">
                  <c:v>41913</c:v>
                </c:pt>
                <c:pt idx="197">
                  <c:v>41944</c:v>
                </c:pt>
                <c:pt idx="198">
                  <c:v>41974</c:v>
                </c:pt>
                <c:pt idx="199">
                  <c:v>42005</c:v>
                </c:pt>
                <c:pt idx="200">
                  <c:v>42036</c:v>
                </c:pt>
                <c:pt idx="201">
                  <c:v>42064</c:v>
                </c:pt>
                <c:pt idx="202">
                  <c:v>42095</c:v>
                </c:pt>
                <c:pt idx="203">
                  <c:v>42125</c:v>
                </c:pt>
                <c:pt idx="204">
                  <c:v>42156</c:v>
                </c:pt>
                <c:pt idx="205">
                  <c:v>42186</c:v>
                </c:pt>
                <c:pt idx="206">
                  <c:v>42217</c:v>
                </c:pt>
                <c:pt idx="207">
                  <c:v>42248</c:v>
                </c:pt>
                <c:pt idx="208">
                  <c:v>42278</c:v>
                </c:pt>
                <c:pt idx="209">
                  <c:v>42309</c:v>
                </c:pt>
                <c:pt idx="210">
                  <c:v>42339</c:v>
                </c:pt>
                <c:pt idx="211">
                  <c:v>42370</c:v>
                </c:pt>
                <c:pt idx="212">
                  <c:v>42401</c:v>
                </c:pt>
                <c:pt idx="213">
                  <c:v>42430</c:v>
                </c:pt>
                <c:pt idx="214">
                  <c:v>42461</c:v>
                </c:pt>
                <c:pt idx="215">
                  <c:v>42491</c:v>
                </c:pt>
                <c:pt idx="216">
                  <c:v>42522</c:v>
                </c:pt>
                <c:pt idx="217">
                  <c:v>42552</c:v>
                </c:pt>
                <c:pt idx="218">
                  <c:v>42583</c:v>
                </c:pt>
                <c:pt idx="219">
                  <c:v>42614</c:v>
                </c:pt>
                <c:pt idx="220">
                  <c:v>42644</c:v>
                </c:pt>
                <c:pt idx="221">
                  <c:v>42675</c:v>
                </c:pt>
                <c:pt idx="222">
                  <c:v>42705</c:v>
                </c:pt>
                <c:pt idx="223">
                  <c:v>42736</c:v>
                </c:pt>
                <c:pt idx="224">
                  <c:v>42767</c:v>
                </c:pt>
                <c:pt idx="225">
                  <c:v>42795</c:v>
                </c:pt>
                <c:pt idx="226">
                  <c:v>42826</c:v>
                </c:pt>
                <c:pt idx="227">
                  <c:v>42856</c:v>
                </c:pt>
                <c:pt idx="228">
                  <c:v>42887</c:v>
                </c:pt>
                <c:pt idx="229">
                  <c:v>42917</c:v>
                </c:pt>
                <c:pt idx="230">
                  <c:v>42948</c:v>
                </c:pt>
                <c:pt idx="231">
                  <c:v>42979</c:v>
                </c:pt>
                <c:pt idx="232">
                  <c:v>43009</c:v>
                </c:pt>
                <c:pt idx="233">
                  <c:v>43040</c:v>
                </c:pt>
                <c:pt idx="234">
                  <c:v>43070</c:v>
                </c:pt>
                <c:pt idx="235">
                  <c:v>43101</c:v>
                </c:pt>
                <c:pt idx="236">
                  <c:v>43132</c:v>
                </c:pt>
                <c:pt idx="237">
                  <c:v>43160</c:v>
                </c:pt>
                <c:pt idx="238">
                  <c:v>43191</c:v>
                </c:pt>
                <c:pt idx="239">
                  <c:v>43221</c:v>
                </c:pt>
                <c:pt idx="240">
                  <c:v>43252</c:v>
                </c:pt>
                <c:pt idx="241">
                  <c:v>43282</c:v>
                </c:pt>
                <c:pt idx="242">
                  <c:v>43313</c:v>
                </c:pt>
                <c:pt idx="243">
                  <c:v>43344</c:v>
                </c:pt>
                <c:pt idx="244">
                  <c:v>43374</c:v>
                </c:pt>
                <c:pt idx="245">
                  <c:v>43405</c:v>
                </c:pt>
                <c:pt idx="246">
                  <c:v>43435</c:v>
                </c:pt>
                <c:pt idx="247">
                  <c:v>43466</c:v>
                </c:pt>
                <c:pt idx="248">
                  <c:v>43497</c:v>
                </c:pt>
                <c:pt idx="249">
                  <c:v>43525</c:v>
                </c:pt>
                <c:pt idx="250">
                  <c:v>43556</c:v>
                </c:pt>
                <c:pt idx="251">
                  <c:v>43586</c:v>
                </c:pt>
                <c:pt idx="252">
                  <c:v>43617</c:v>
                </c:pt>
                <c:pt idx="253">
                  <c:v>43647</c:v>
                </c:pt>
                <c:pt idx="254">
                  <c:v>43678</c:v>
                </c:pt>
                <c:pt idx="255">
                  <c:v>43709</c:v>
                </c:pt>
                <c:pt idx="256">
                  <c:v>43739</c:v>
                </c:pt>
                <c:pt idx="257">
                  <c:v>43770</c:v>
                </c:pt>
                <c:pt idx="258">
                  <c:v>43800</c:v>
                </c:pt>
                <c:pt idx="259">
                  <c:v>43831</c:v>
                </c:pt>
                <c:pt idx="260">
                  <c:v>43862</c:v>
                </c:pt>
                <c:pt idx="261">
                  <c:v>43891</c:v>
                </c:pt>
                <c:pt idx="262">
                  <c:v>43922</c:v>
                </c:pt>
                <c:pt idx="263">
                  <c:v>43952</c:v>
                </c:pt>
                <c:pt idx="264">
                  <c:v>43983</c:v>
                </c:pt>
                <c:pt idx="265">
                  <c:v>44013</c:v>
                </c:pt>
                <c:pt idx="266">
                  <c:v>44044</c:v>
                </c:pt>
                <c:pt idx="267">
                  <c:v>44075</c:v>
                </c:pt>
                <c:pt idx="268">
                  <c:v>44105</c:v>
                </c:pt>
                <c:pt idx="269">
                  <c:v>44136</c:v>
                </c:pt>
                <c:pt idx="270">
                  <c:v>44166</c:v>
                </c:pt>
              </c:numCache>
            </c:numRef>
          </c:cat>
          <c:val>
            <c:numRef>
              <c:f>'1.Decomposition'!$J$7:$J$277</c:f>
              <c:numCache>
                <c:formatCode>0.000</c:formatCode>
                <c:ptCount val="271"/>
                <c:pt idx="0">
                  <c:v>1.1357434974747207</c:v>
                </c:pt>
                <c:pt idx="1">
                  <c:v>-5.3385133207070794</c:v>
                </c:pt>
                <c:pt idx="2">
                  <c:v>-10.894870328282877</c:v>
                </c:pt>
                <c:pt idx="3">
                  <c:v>-7.1294504419191753</c:v>
                </c:pt>
                <c:pt idx="4">
                  <c:v>-5.8941712752525177</c:v>
                </c:pt>
                <c:pt idx="5">
                  <c:v>3.9066167929292703</c:v>
                </c:pt>
                <c:pt idx="6">
                  <c:v>14.869081186868669</c:v>
                </c:pt>
                <c:pt idx="7">
                  <c:v>12.754909027777728</c:v>
                </c:pt>
                <c:pt idx="8">
                  <c:v>0.67783459595955264</c:v>
                </c:pt>
                <c:pt idx="9">
                  <c:v>-5.5553282828282704</c:v>
                </c:pt>
                <c:pt idx="10">
                  <c:v>-3.2229180555555672</c:v>
                </c:pt>
                <c:pt idx="11">
                  <c:v>0.99753743686864027</c:v>
                </c:pt>
                <c:pt idx="12">
                  <c:v>2.4137434974747407</c:v>
                </c:pt>
                <c:pt idx="13">
                  <c:v>-2.9115299873737968</c:v>
                </c:pt>
                <c:pt idx="14">
                  <c:v>-10.729095328282824</c:v>
                </c:pt>
                <c:pt idx="15">
                  <c:v>-8.0800504419191839</c:v>
                </c:pt>
                <c:pt idx="16">
                  <c:v>-6.29909210858591</c:v>
                </c:pt>
                <c:pt idx="17">
                  <c:v>3.4285001262626622</c:v>
                </c:pt>
                <c:pt idx="18">
                  <c:v>12.381506186868734</c:v>
                </c:pt>
                <c:pt idx="19">
                  <c:v>11.133143478260877</c:v>
                </c:pt>
                <c:pt idx="20">
                  <c:v>0.37498032773385148</c:v>
                </c:pt>
                <c:pt idx="21">
                  <c:v>-4.7257408843873918</c:v>
                </c:pt>
                <c:pt idx="22">
                  <c:v>-2.7976681571146855</c:v>
                </c:pt>
                <c:pt idx="23">
                  <c:v>1.1566706686429029</c:v>
                </c:pt>
                <c:pt idx="24">
                  <c:v>3.147518395915597</c:v>
                </c:pt>
                <c:pt idx="25">
                  <c:v>-3.4639342555994972</c:v>
                </c:pt>
                <c:pt idx="26">
                  <c:v>-9.0217662631752091</c:v>
                </c:pt>
                <c:pt idx="27">
                  <c:v>-8.8954630434782302</c:v>
                </c:pt>
                <c:pt idx="28">
                  <c:v>-7.358550543478259</c:v>
                </c:pt>
                <c:pt idx="29">
                  <c:v>2.699108358036824</c:v>
                </c:pt>
                <c:pt idx="30">
                  <c:v>10.962026918642948</c:v>
                </c:pt>
                <c:pt idx="31">
                  <c:v>13.275805978260848</c:v>
                </c:pt>
                <c:pt idx="32">
                  <c:v>2.54612616106715</c:v>
                </c:pt>
                <c:pt idx="33">
                  <c:v>-3.9862908843873583</c:v>
                </c:pt>
                <c:pt idx="34">
                  <c:v>-3.643655657114607</c:v>
                </c:pt>
                <c:pt idx="35">
                  <c:v>-0.25118349802369266</c:v>
                </c:pt>
                <c:pt idx="36">
                  <c:v>2.7229433959156495</c:v>
                </c:pt>
                <c:pt idx="37">
                  <c:v>-2.4280925889328273</c:v>
                </c:pt>
                <c:pt idx="38">
                  <c:v>-6.0993787631753094</c:v>
                </c:pt>
                <c:pt idx="39">
                  <c:v>-8.153517210144912</c:v>
                </c:pt>
                <c:pt idx="40">
                  <c:v>-7.0515505434782426</c:v>
                </c:pt>
                <c:pt idx="41">
                  <c:v>2.8330500247035388</c:v>
                </c:pt>
                <c:pt idx="42">
                  <c:v>11.942831085309649</c:v>
                </c:pt>
                <c:pt idx="43">
                  <c:v>9.4148351449275083</c:v>
                </c:pt>
                <c:pt idx="44">
                  <c:v>1.4912094944004366</c:v>
                </c:pt>
                <c:pt idx="45">
                  <c:v>-2.4215408843873547</c:v>
                </c:pt>
                <c:pt idx="46">
                  <c:v>-3.3105931571146812</c:v>
                </c:pt>
                <c:pt idx="47">
                  <c:v>0.14630816864291774</c:v>
                </c:pt>
                <c:pt idx="48">
                  <c:v>1.5569475625823088</c:v>
                </c:pt>
                <c:pt idx="49">
                  <c:v>-4.2565425889328026</c:v>
                </c:pt>
                <c:pt idx="50">
                  <c:v>-9.56182042984193</c:v>
                </c:pt>
                <c:pt idx="51">
                  <c:v>-8.9836963768115652</c:v>
                </c:pt>
                <c:pt idx="52">
                  <c:v>-7.0877880434781559</c:v>
                </c:pt>
                <c:pt idx="53">
                  <c:v>4.1076208580369098</c:v>
                </c:pt>
                <c:pt idx="54">
                  <c:v>19.454481085309624</c:v>
                </c:pt>
                <c:pt idx="55">
                  <c:v>12.855830978260826</c:v>
                </c:pt>
                <c:pt idx="56">
                  <c:v>-1.216173838932832</c:v>
                </c:pt>
                <c:pt idx="57">
                  <c:v>-5.8143200510540396</c:v>
                </c:pt>
                <c:pt idx="58">
                  <c:v>-4.1485473237813153</c:v>
                </c:pt>
                <c:pt idx="59">
                  <c:v>0.15885816864295066</c:v>
                </c:pt>
                <c:pt idx="60">
                  <c:v>3.3310225625823477</c:v>
                </c:pt>
                <c:pt idx="61">
                  <c:v>-2.6882217555993861</c:v>
                </c:pt>
                <c:pt idx="62">
                  <c:v>-8.5261162631752541</c:v>
                </c:pt>
                <c:pt idx="63">
                  <c:v>-6.1704588768115514</c:v>
                </c:pt>
                <c:pt idx="64">
                  <c:v>-6.407404710144931</c:v>
                </c:pt>
                <c:pt idx="65">
                  <c:v>2.6689041913703022</c:v>
                </c:pt>
                <c:pt idx="66">
                  <c:v>11.95548525197637</c:v>
                </c:pt>
                <c:pt idx="67">
                  <c:v>13.492355978260832</c:v>
                </c:pt>
                <c:pt idx="68">
                  <c:v>-1.7212405055994964</c:v>
                </c:pt>
                <c:pt idx="69">
                  <c:v>-6.3901492177207047</c:v>
                </c:pt>
                <c:pt idx="70">
                  <c:v>-5.1964306571146608</c:v>
                </c:pt>
                <c:pt idx="71">
                  <c:v>1.7013623353095682</c:v>
                </c:pt>
                <c:pt idx="72">
                  <c:v>5.0119017292490184</c:v>
                </c:pt>
                <c:pt idx="73">
                  <c:v>-0.90064258893272608</c:v>
                </c:pt>
                <c:pt idx="74">
                  <c:v>-8.2959454298419359</c:v>
                </c:pt>
                <c:pt idx="75">
                  <c:v>-7.6330588768115604</c:v>
                </c:pt>
                <c:pt idx="76">
                  <c:v>-6.9822547101449004</c:v>
                </c:pt>
                <c:pt idx="77">
                  <c:v>5.2122125247034887</c:v>
                </c:pt>
                <c:pt idx="78">
                  <c:v>12.899189418642948</c:v>
                </c:pt>
                <c:pt idx="79">
                  <c:v>12.342247644927568</c:v>
                </c:pt>
                <c:pt idx="80">
                  <c:v>0.738721994400521</c:v>
                </c:pt>
                <c:pt idx="81">
                  <c:v>-5.2590200510540512</c:v>
                </c:pt>
                <c:pt idx="82">
                  <c:v>-2.5666181571146467</c:v>
                </c:pt>
                <c:pt idx="83">
                  <c:v>0.18871233530961717</c:v>
                </c:pt>
                <c:pt idx="84">
                  <c:v>1.2243100625823331</c:v>
                </c:pt>
                <c:pt idx="85">
                  <c:v>-3.8518342555993854</c:v>
                </c:pt>
                <c:pt idx="86">
                  <c:v>-11.517699596508578</c:v>
                </c:pt>
                <c:pt idx="87">
                  <c:v>-9.5644922101448628</c:v>
                </c:pt>
                <c:pt idx="88">
                  <c:v>-7.4626547101449319</c:v>
                </c:pt>
                <c:pt idx="89">
                  <c:v>5.0690083580369105</c:v>
                </c:pt>
                <c:pt idx="90">
                  <c:v>16.219039418642978</c:v>
                </c:pt>
                <c:pt idx="91">
                  <c:v>12.657843478260872</c:v>
                </c:pt>
                <c:pt idx="92">
                  <c:v>2.3012386610672024</c:v>
                </c:pt>
                <c:pt idx="93">
                  <c:v>-3.3013867177206748</c:v>
                </c:pt>
                <c:pt idx="94">
                  <c:v>-4.1560264904479141</c:v>
                </c:pt>
                <c:pt idx="95">
                  <c:v>-2.0929876646903836</c:v>
                </c:pt>
                <c:pt idx="96">
                  <c:v>1.6409892292489872</c:v>
                </c:pt>
                <c:pt idx="97">
                  <c:v>-2.0330259222661198</c:v>
                </c:pt>
                <c:pt idx="98">
                  <c:v>-8.482345429841871</c:v>
                </c:pt>
                <c:pt idx="99">
                  <c:v>-9.5252005434782063</c:v>
                </c:pt>
                <c:pt idx="100">
                  <c:v>-9.0080380434782228</c:v>
                </c:pt>
                <c:pt idx="101">
                  <c:v>3.7286458580368844</c:v>
                </c:pt>
                <c:pt idx="102">
                  <c:v>13.781718585309591</c:v>
                </c:pt>
                <c:pt idx="103">
                  <c:v>17.080260144927536</c:v>
                </c:pt>
                <c:pt idx="104">
                  <c:v>3.4221344944005523</c:v>
                </c:pt>
                <c:pt idx="105">
                  <c:v>-5.0043242177207503</c:v>
                </c:pt>
                <c:pt idx="106">
                  <c:v>-5.7469014904480105</c:v>
                </c:pt>
                <c:pt idx="107">
                  <c:v>-1.9244459980237139</c:v>
                </c:pt>
                <c:pt idx="108">
                  <c:v>4.0465558959156169</c:v>
                </c:pt>
                <c:pt idx="109">
                  <c:v>-1.6820092555994961</c:v>
                </c:pt>
                <c:pt idx="110">
                  <c:v>-9.4721454298418735</c:v>
                </c:pt>
                <c:pt idx="111">
                  <c:v>-9.4777963768115683</c:v>
                </c:pt>
                <c:pt idx="112">
                  <c:v>-8.6675463768115151</c:v>
                </c:pt>
                <c:pt idx="113">
                  <c:v>3.3489000247036529</c:v>
                </c:pt>
                <c:pt idx="114">
                  <c:v>13.246631085309673</c:v>
                </c:pt>
                <c:pt idx="115">
                  <c:v>13.883151811594189</c:v>
                </c:pt>
                <c:pt idx="116">
                  <c:v>1.7541011610671831</c:v>
                </c:pt>
                <c:pt idx="117">
                  <c:v>-5.0026575510540283</c:v>
                </c:pt>
                <c:pt idx="118">
                  <c:v>-5.1092389904480342</c:v>
                </c:pt>
                <c:pt idx="119">
                  <c:v>-0.62045016469039638</c:v>
                </c:pt>
                <c:pt idx="120">
                  <c:v>1.2183558959156358</c:v>
                </c:pt>
                <c:pt idx="121">
                  <c:v>-2.6829342555993776</c:v>
                </c:pt>
                <c:pt idx="122">
                  <c:v>-5.8911454298418562</c:v>
                </c:pt>
                <c:pt idx="123">
                  <c:v>-10.910892210144823</c:v>
                </c:pt>
                <c:pt idx="124">
                  <c:v>-10.48493804347828</c:v>
                </c:pt>
                <c:pt idx="125">
                  <c:v>3.381212524703642</c:v>
                </c:pt>
                <c:pt idx="126">
                  <c:v>14.856764418643024</c:v>
                </c:pt>
                <c:pt idx="127">
                  <c:v>16.560410144927573</c:v>
                </c:pt>
                <c:pt idx="128">
                  <c:v>3.9289636610671437</c:v>
                </c:pt>
                <c:pt idx="129">
                  <c:v>-2.4936908843873766</c:v>
                </c:pt>
                <c:pt idx="130">
                  <c:v>-4.6797889904479462</c:v>
                </c:pt>
                <c:pt idx="131">
                  <c:v>0.20781650197625368</c:v>
                </c:pt>
                <c:pt idx="132">
                  <c:v>2.8178017292490836</c:v>
                </c:pt>
                <c:pt idx="133">
                  <c:v>-4.0839175889327635</c:v>
                </c:pt>
                <c:pt idx="134">
                  <c:v>-9.5013620965085579</c:v>
                </c:pt>
                <c:pt idx="135">
                  <c:v>-10.255913043478188</c:v>
                </c:pt>
                <c:pt idx="136">
                  <c:v>-9.0888422101448896</c:v>
                </c:pt>
                <c:pt idx="137">
                  <c:v>5.7163416913702463</c:v>
                </c:pt>
                <c:pt idx="138">
                  <c:v>15.569231085309639</c:v>
                </c:pt>
                <c:pt idx="139">
                  <c:v>16.820080978260819</c:v>
                </c:pt>
                <c:pt idx="140">
                  <c:v>1.3302594944004795</c:v>
                </c:pt>
                <c:pt idx="141">
                  <c:v>-6.0687533843873211</c:v>
                </c:pt>
                <c:pt idx="142">
                  <c:v>-5.4631431571145868</c:v>
                </c:pt>
                <c:pt idx="143">
                  <c:v>-2.3999959980237122</c:v>
                </c:pt>
                <c:pt idx="144">
                  <c:v>0.9294850625823301</c:v>
                </c:pt>
                <c:pt idx="145">
                  <c:v>-1.2311634222660928</c:v>
                </c:pt>
                <c:pt idx="146">
                  <c:v>-8.2722579298419419</c:v>
                </c:pt>
                <c:pt idx="147">
                  <c:v>-7.8877005434782177</c:v>
                </c:pt>
                <c:pt idx="148">
                  <c:v>-7.0161047101449299</c:v>
                </c:pt>
                <c:pt idx="149">
                  <c:v>5.2846875247035996</c:v>
                </c:pt>
                <c:pt idx="150">
                  <c:v>15.292518585309608</c:v>
                </c:pt>
                <c:pt idx="151">
                  <c:v>10.949555978260889</c:v>
                </c:pt>
                <c:pt idx="152">
                  <c:v>-3.137869672266163</c:v>
                </c:pt>
                <c:pt idx="153">
                  <c:v>-5.1446575510540242</c:v>
                </c:pt>
                <c:pt idx="154">
                  <c:v>-7.4017556571146201</c:v>
                </c:pt>
                <c:pt idx="155">
                  <c:v>-0.60936266469036582</c:v>
                </c:pt>
                <c:pt idx="156">
                  <c:v>4.8561642292490319</c:v>
                </c:pt>
                <c:pt idx="157">
                  <c:v>0.7075115777338965</c:v>
                </c:pt>
                <c:pt idx="158">
                  <c:v>-6.2198495965085385</c:v>
                </c:pt>
                <c:pt idx="159">
                  <c:v>-6.1391005434782073</c:v>
                </c:pt>
                <c:pt idx="160">
                  <c:v>-8.2946130434782503</c:v>
                </c:pt>
                <c:pt idx="161">
                  <c:v>1.1454541913702201</c:v>
                </c:pt>
                <c:pt idx="162">
                  <c:v>11.639693585309658</c:v>
                </c:pt>
                <c:pt idx="163">
                  <c:v>15.247976811594128</c:v>
                </c:pt>
                <c:pt idx="164">
                  <c:v>-2.4533946722661426</c:v>
                </c:pt>
                <c:pt idx="165">
                  <c:v>-3.3081908843873293</c:v>
                </c:pt>
                <c:pt idx="166">
                  <c:v>-5.9553348237812997</c:v>
                </c:pt>
                <c:pt idx="167">
                  <c:v>-1.7626084980237238</c:v>
                </c:pt>
                <c:pt idx="168">
                  <c:v>3.8965267292489898</c:v>
                </c:pt>
                <c:pt idx="169">
                  <c:v>2.3273407444005443</c:v>
                </c:pt>
                <c:pt idx="170">
                  <c:v>-5.0729079298418469</c:v>
                </c:pt>
                <c:pt idx="171">
                  <c:v>-7.7905755434782122</c:v>
                </c:pt>
                <c:pt idx="172">
                  <c:v>-9.1171338768115788</c:v>
                </c:pt>
                <c:pt idx="173">
                  <c:v>0.31201669137021781</c:v>
                </c:pt>
                <c:pt idx="174">
                  <c:v>13.004801918643011</c:v>
                </c:pt>
                <c:pt idx="175">
                  <c:v>14.092726811594218</c:v>
                </c:pt>
                <c:pt idx="176">
                  <c:v>-0.75792800559941043</c:v>
                </c:pt>
                <c:pt idx="177">
                  <c:v>-7.6224992177206445</c:v>
                </c:pt>
                <c:pt idx="178">
                  <c:v>-6.9919389904479203</c:v>
                </c:pt>
                <c:pt idx="179">
                  <c:v>0.91787900197624595</c:v>
                </c:pt>
                <c:pt idx="180">
                  <c:v>4.2121808959155942</c:v>
                </c:pt>
                <c:pt idx="181">
                  <c:v>-2.3215842555994755</c:v>
                </c:pt>
                <c:pt idx="182">
                  <c:v>-5.5699412631752239</c:v>
                </c:pt>
                <c:pt idx="183">
                  <c:v>-7.8796672101448735</c:v>
                </c:pt>
                <c:pt idx="184">
                  <c:v>-10.131508876811552</c:v>
                </c:pt>
                <c:pt idx="185">
                  <c:v>3.0869833580368891</c:v>
                </c:pt>
                <c:pt idx="186">
                  <c:v>17.980339418642984</c:v>
                </c:pt>
                <c:pt idx="187">
                  <c:v>18.051714311594139</c:v>
                </c:pt>
                <c:pt idx="188">
                  <c:v>-0.42491133893281585</c:v>
                </c:pt>
                <c:pt idx="189">
                  <c:v>-5.0398283843873628</c:v>
                </c:pt>
                <c:pt idx="190">
                  <c:v>-7.0931056571146769</c:v>
                </c:pt>
                <c:pt idx="191">
                  <c:v>-1.3849126646903755</c:v>
                </c:pt>
                <c:pt idx="192">
                  <c:v>4.4376892292489742</c:v>
                </c:pt>
                <c:pt idx="193">
                  <c:v>-0.62985925559945599</c:v>
                </c:pt>
                <c:pt idx="194">
                  <c:v>-3.3924620965086092</c:v>
                </c:pt>
                <c:pt idx="195">
                  <c:v>-8.4011213768115454</c:v>
                </c:pt>
                <c:pt idx="196">
                  <c:v>-8.7211630434781569</c:v>
                </c:pt>
                <c:pt idx="197">
                  <c:v>-0.49182497529642433</c:v>
                </c:pt>
                <c:pt idx="198">
                  <c:v>9.6896019186430067</c:v>
                </c:pt>
                <c:pt idx="199">
                  <c:v>12.727176811594177</c:v>
                </c:pt>
                <c:pt idx="200">
                  <c:v>-1.9992821722661915</c:v>
                </c:pt>
                <c:pt idx="201">
                  <c:v>-4.7366033843873652</c:v>
                </c:pt>
                <c:pt idx="202">
                  <c:v>-4.9797264904479448</c:v>
                </c:pt>
                <c:pt idx="203">
                  <c:v>-0.62676683135703115</c:v>
                </c:pt>
                <c:pt idx="204">
                  <c:v>4.0314308959157188</c:v>
                </c:pt>
                <c:pt idx="205">
                  <c:v>1.4931240777339667</c:v>
                </c:pt>
                <c:pt idx="206">
                  <c:v>-5.9904245965085465</c:v>
                </c:pt>
                <c:pt idx="207">
                  <c:v>-7.9328047101448647</c:v>
                </c:pt>
                <c:pt idx="208">
                  <c:v>-8.8135713768115806</c:v>
                </c:pt>
                <c:pt idx="209">
                  <c:v>1.1514833580369555</c:v>
                </c:pt>
                <c:pt idx="210">
                  <c:v>13.927093585309706</c:v>
                </c:pt>
                <c:pt idx="211">
                  <c:v>16.626376811594241</c:v>
                </c:pt>
                <c:pt idx="212">
                  <c:v>3.5426969944005009</c:v>
                </c:pt>
                <c:pt idx="213">
                  <c:v>-6.1127825510540674</c:v>
                </c:pt>
                <c:pt idx="214">
                  <c:v>-7.9592514904479685</c:v>
                </c:pt>
                <c:pt idx="215">
                  <c:v>-2.1987543313570654</c:v>
                </c:pt>
                <c:pt idx="216">
                  <c:v>0.47670172924898679</c:v>
                </c:pt>
                <c:pt idx="217">
                  <c:v>0.29386991106724736</c:v>
                </c:pt>
                <c:pt idx="218">
                  <c:v>-3.8959454298419018</c:v>
                </c:pt>
                <c:pt idx="219">
                  <c:v>-9.1537255434782878</c:v>
                </c:pt>
                <c:pt idx="220">
                  <c:v>-10.273300543478285</c:v>
                </c:pt>
                <c:pt idx="221">
                  <c:v>-0.32567080862986586</c:v>
                </c:pt>
                <c:pt idx="222">
                  <c:v>14.931768585309612</c:v>
                </c:pt>
                <c:pt idx="223">
                  <c:v>18.736985144927473</c:v>
                </c:pt>
                <c:pt idx="224">
                  <c:v>4.6623844944004986</c:v>
                </c:pt>
                <c:pt idx="225">
                  <c:v>-6.5828825510540696</c:v>
                </c:pt>
                <c:pt idx="226">
                  <c:v>-7.7202223237812859</c:v>
                </c:pt>
                <c:pt idx="227">
                  <c:v>-7.6262664690318616E-2</c:v>
                </c:pt>
                <c:pt idx="228">
                  <c:v>3.7402808959157596</c:v>
                </c:pt>
                <c:pt idx="229">
                  <c:v>-0.76280508893273691</c:v>
                </c:pt>
                <c:pt idx="230">
                  <c:v>-8.6267329298418645</c:v>
                </c:pt>
                <c:pt idx="231">
                  <c:v>-8.541517210144832</c:v>
                </c:pt>
                <c:pt idx="232">
                  <c:v>-9.4468130434782438</c:v>
                </c:pt>
                <c:pt idx="233">
                  <c:v>0.76175835803684322</c:v>
                </c:pt>
                <c:pt idx="234">
                  <c:v>16.888664418642975</c:v>
                </c:pt>
                <c:pt idx="235">
                  <c:v>15.09376847826087</c:v>
                </c:pt>
                <c:pt idx="236">
                  <c:v>-1.5295655055995212</c:v>
                </c:pt>
                <c:pt idx="237">
                  <c:v>-5.0579825510540104</c:v>
                </c:pt>
                <c:pt idx="238">
                  <c:v>-10.036805657114598</c:v>
                </c:pt>
                <c:pt idx="239">
                  <c:v>-3.9589168313571008</c:v>
                </c:pt>
                <c:pt idx="240">
                  <c:v>5.8263558959156967</c:v>
                </c:pt>
                <c:pt idx="241">
                  <c:v>3.8758115777338844</c:v>
                </c:pt>
                <c:pt idx="242">
                  <c:v>-1.2601829298419034</c:v>
                </c:pt>
                <c:pt idx="243">
                  <c:v>-5.249208876811565</c:v>
                </c:pt>
                <c:pt idx="244">
                  <c:v>-9.2606297101448831</c:v>
                </c:pt>
                <c:pt idx="245">
                  <c:v>-0.50572914196311558</c:v>
                </c:pt>
                <c:pt idx="246">
                  <c:v>17.565501918643008</c:v>
                </c:pt>
                <c:pt idx="247">
                  <c:v>7.0491143115941668</c:v>
                </c:pt>
                <c:pt idx="248">
                  <c:v>-2.4911821722661784</c:v>
                </c:pt>
                <c:pt idx="249">
                  <c:v>-5.8954492177206816</c:v>
                </c:pt>
                <c:pt idx="250">
                  <c:v>-9.2644473237813258</c:v>
                </c:pt>
                <c:pt idx="251">
                  <c:v>-1.1442293313571099</c:v>
                </c:pt>
                <c:pt idx="252">
                  <c:v>6.5834142292489446</c:v>
                </c:pt>
                <c:pt idx="253">
                  <c:v>5.1806699110671275</c:v>
                </c:pt>
                <c:pt idx="254">
                  <c:v>-1.0194329298419689</c:v>
                </c:pt>
                <c:pt idx="255">
                  <c:v>-10.544688043478288</c:v>
                </c:pt>
                <c:pt idx="256">
                  <c:v>-10.649808876811562</c:v>
                </c:pt>
                <c:pt idx="257">
                  <c:v>-0.5584458086297559</c:v>
                </c:pt>
                <c:pt idx="258">
                  <c:v>10.728331085309662</c:v>
                </c:pt>
                <c:pt idx="259">
                  <c:v>13.183114311594181</c:v>
                </c:pt>
                <c:pt idx="260">
                  <c:v>5.9749136610672053</c:v>
                </c:pt>
                <c:pt idx="261">
                  <c:v>-7.4228783843873316</c:v>
                </c:pt>
                <c:pt idx="262">
                  <c:v>-8.3440264904480159</c:v>
                </c:pt>
                <c:pt idx="263">
                  <c:v>-1.8500668313570827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7-9C4B-9009-E29C851E5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558271"/>
        <c:axId val="498000799"/>
      </c:lineChart>
      <c:dateAx>
        <c:axId val="37555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DATE</a:t>
                </a:r>
              </a:p>
              <a:p>
                <a:pPr>
                  <a:defRPr b="1"/>
                </a:pP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00799"/>
        <c:crossesAt val="-15"/>
        <c:auto val="1"/>
        <c:lblOffset val="100"/>
        <c:baseTimeUnit val="months"/>
        <c:majorUnit val="12"/>
        <c:majorTimeUnit val="months"/>
      </c:dateAx>
      <c:valAx>
        <c:axId val="4980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NOISE</a:t>
                </a:r>
                <a:r>
                  <a:rPr lang="en-GB" b="1" baseline="0"/>
                  <a:t> VALUES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58271"/>
        <c:crosses val="autoZero"/>
        <c:crossBetween val="between"/>
      </c:valAx>
      <c:spPr>
        <a:pattFill prst="narHorz">
          <a:fgClr>
            <a:schemeClr val="accent6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pattFill prst="pct5">
      <a:fgClr>
        <a:schemeClr val="accent6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SEASONALITY</a:t>
            </a:r>
            <a:r>
              <a:rPr lang="en-GB" b="1" baseline="0"/>
              <a:t> PROFILE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'1.Decomposition'!$M$2:$M$13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'1.Decomposition'!$N$2:$N$13</c:f>
              <c:numCache>
                <c:formatCode>General</c:formatCode>
                <c:ptCount val="12"/>
                <c:pt idx="0">
                  <c:v>-2.0998386363636374</c:v>
                </c:pt>
                <c:pt idx="1">
                  <c:v>4.5897274621212185</c:v>
                </c:pt>
                <c:pt idx="2">
                  <c:v>4.9900611742424363</c:v>
                </c:pt>
                <c:pt idx="3">
                  <c:v>-2.6381323863636301</c:v>
                </c:pt>
                <c:pt idx="4">
                  <c:v>-8.1095420454545479</c:v>
                </c:pt>
                <c:pt idx="5">
                  <c:v>-5.4360481060606105</c:v>
                </c:pt>
                <c:pt idx="6">
                  <c:v>5.6465337121212125</c:v>
                </c:pt>
                <c:pt idx="7">
                  <c:v>11.952574053030297</c:v>
                </c:pt>
                <c:pt idx="8">
                  <c:v>5.5510291666666554</c:v>
                </c:pt>
                <c:pt idx="9">
                  <c:v>4.4045833333332111E-2</c:v>
                </c:pt>
                <c:pt idx="10">
                  <c:v>-8.1678380681818279</c:v>
                </c:pt>
                <c:pt idx="11">
                  <c:v>-8.6227774621212223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7-5C45-8E62-30D8BC5F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505487"/>
        <c:axId val="401579359"/>
      </c:lineChart>
      <c:catAx>
        <c:axId val="296505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79359"/>
        <c:crossesAt val="-10"/>
        <c:auto val="1"/>
        <c:lblAlgn val="ctr"/>
        <c:lblOffset val="100"/>
        <c:noMultiLvlLbl val="0"/>
      </c:catAx>
      <c:valAx>
        <c:axId val="4015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05487"/>
        <c:crossesAt val="0"/>
        <c:crossBetween val="between"/>
      </c:valAx>
      <c:spPr>
        <a:pattFill prst="narHorz">
          <a:fgClr>
            <a:schemeClr val="accent6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pattFill prst="pct5">
      <a:fgClr>
        <a:schemeClr val="accent6">
          <a:lumMod val="40000"/>
          <a:lumOff val="60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'2.Naive'!$B$2:$B$265</c:f>
              <c:numCache>
                <c:formatCode>mmm\-yy</c:formatCode>
                <c:ptCount val="264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  <c:pt idx="187">
                  <c:v>41487</c:v>
                </c:pt>
                <c:pt idx="188">
                  <c:v>41518</c:v>
                </c:pt>
                <c:pt idx="189">
                  <c:v>41548</c:v>
                </c:pt>
                <c:pt idx="190">
                  <c:v>41579</c:v>
                </c:pt>
                <c:pt idx="191">
                  <c:v>41609</c:v>
                </c:pt>
                <c:pt idx="192">
                  <c:v>41640</c:v>
                </c:pt>
                <c:pt idx="193">
                  <c:v>41671</c:v>
                </c:pt>
                <c:pt idx="194">
                  <c:v>41699</c:v>
                </c:pt>
                <c:pt idx="195">
                  <c:v>41730</c:v>
                </c:pt>
                <c:pt idx="196">
                  <c:v>41760</c:v>
                </c:pt>
                <c:pt idx="197">
                  <c:v>41791</c:v>
                </c:pt>
                <c:pt idx="198">
                  <c:v>41821</c:v>
                </c:pt>
                <c:pt idx="199">
                  <c:v>41852</c:v>
                </c:pt>
                <c:pt idx="200">
                  <c:v>41883</c:v>
                </c:pt>
                <c:pt idx="201">
                  <c:v>41913</c:v>
                </c:pt>
                <c:pt idx="202">
                  <c:v>41944</c:v>
                </c:pt>
                <c:pt idx="203">
                  <c:v>41974</c:v>
                </c:pt>
                <c:pt idx="204">
                  <c:v>42005</c:v>
                </c:pt>
                <c:pt idx="205">
                  <c:v>42036</c:v>
                </c:pt>
                <c:pt idx="206">
                  <c:v>42064</c:v>
                </c:pt>
                <c:pt idx="207">
                  <c:v>42095</c:v>
                </c:pt>
                <c:pt idx="208">
                  <c:v>42125</c:v>
                </c:pt>
                <c:pt idx="209">
                  <c:v>42156</c:v>
                </c:pt>
                <c:pt idx="210">
                  <c:v>42186</c:v>
                </c:pt>
                <c:pt idx="211">
                  <c:v>42217</c:v>
                </c:pt>
                <c:pt idx="212">
                  <c:v>42248</c:v>
                </c:pt>
                <c:pt idx="213">
                  <c:v>42278</c:v>
                </c:pt>
                <c:pt idx="214">
                  <c:v>42309</c:v>
                </c:pt>
                <c:pt idx="215">
                  <c:v>42339</c:v>
                </c:pt>
                <c:pt idx="216">
                  <c:v>42370</c:v>
                </c:pt>
                <c:pt idx="217">
                  <c:v>42401</c:v>
                </c:pt>
                <c:pt idx="218">
                  <c:v>42430</c:v>
                </c:pt>
                <c:pt idx="219">
                  <c:v>42461</c:v>
                </c:pt>
                <c:pt idx="220">
                  <c:v>42491</c:v>
                </c:pt>
                <c:pt idx="221">
                  <c:v>42522</c:v>
                </c:pt>
                <c:pt idx="222">
                  <c:v>42552</c:v>
                </c:pt>
                <c:pt idx="223">
                  <c:v>42583</c:v>
                </c:pt>
                <c:pt idx="224">
                  <c:v>42614</c:v>
                </c:pt>
                <c:pt idx="225">
                  <c:v>42644</c:v>
                </c:pt>
                <c:pt idx="226">
                  <c:v>42675</c:v>
                </c:pt>
                <c:pt idx="227">
                  <c:v>42705</c:v>
                </c:pt>
                <c:pt idx="228">
                  <c:v>42736</c:v>
                </c:pt>
                <c:pt idx="229">
                  <c:v>42767</c:v>
                </c:pt>
                <c:pt idx="230">
                  <c:v>42795</c:v>
                </c:pt>
                <c:pt idx="231">
                  <c:v>42826</c:v>
                </c:pt>
                <c:pt idx="232">
                  <c:v>42856</c:v>
                </c:pt>
                <c:pt idx="233">
                  <c:v>42887</c:v>
                </c:pt>
                <c:pt idx="234">
                  <c:v>42917</c:v>
                </c:pt>
                <c:pt idx="235">
                  <c:v>42948</c:v>
                </c:pt>
                <c:pt idx="236">
                  <c:v>42979</c:v>
                </c:pt>
                <c:pt idx="237">
                  <c:v>43009</c:v>
                </c:pt>
                <c:pt idx="238">
                  <c:v>43040</c:v>
                </c:pt>
                <c:pt idx="239">
                  <c:v>43070</c:v>
                </c:pt>
                <c:pt idx="240">
                  <c:v>43101</c:v>
                </c:pt>
                <c:pt idx="241">
                  <c:v>43132</c:v>
                </c:pt>
                <c:pt idx="242">
                  <c:v>43160</c:v>
                </c:pt>
                <c:pt idx="243">
                  <c:v>43191</c:v>
                </c:pt>
                <c:pt idx="244">
                  <c:v>43221</c:v>
                </c:pt>
                <c:pt idx="245">
                  <c:v>43252</c:v>
                </c:pt>
                <c:pt idx="246">
                  <c:v>43282</c:v>
                </c:pt>
                <c:pt idx="247">
                  <c:v>43313</c:v>
                </c:pt>
                <c:pt idx="248">
                  <c:v>43344</c:v>
                </c:pt>
                <c:pt idx="249">
                  <c:v>43374</c:v>
                </c:pt>
                <c:pt idx="250">
                  <c:v>43405</c:v>
                </c:pt>
                <c:pt idx="251">
                  <c:v>43435</c:v>
                </c:pt>
                <c:pt idx="252">
                  <c:v>43466</c:v>
                </c:pt>
                <c:pt idx="253">
                  <c:v>43497</c:v>
                </c:pt>
                <c:pt idx="254">
                  <c:v>43525</c:v>
                </c:pt>
                <c:pt idx="255">
                  <c:v>43556</c:v>
                </c:pt>
                <c:pt idx="256">
                  <c:v>43586</c:v>
                </c:pt>
                <c:pt idx="257">
                  <c:v>43617</c:v>
                </c:pt>
                <c:pt idx="258">
                  <c:v>43647</c:v>
                </c:pt>
                <c:pt idx="259">
                  <c:v>43678</c:v>
                </c:pt>
                <c:pt idx="260">
                  <c:v>43709</c:v>
                </c:pt>
                <c:pt idx="261">
                  <c:v>43739</c:v>
                </c:pt>
                <c:pt idx="262">
                  <c:v>43770</c:v>
                </c:pt>
                <c:pt idx="263">
                  <c:v>43800</c:v>
                </c:pt>
              </c:numCache>
            </c:numRef>
          </c:cat>
          <c:val>
            <c:numRef>
              <c:f>'2.Naive'!$C$2:$C$265</c:f>
              <c:numCache>
                <c:formatCode>General</c:formatCode>
                <c:ptCount val="264"/>
                <c:pt idx="0">
                  <c:v>272.5052</c:v>
                </c:pt>
                <c:pt idx="1">
                  <c:v>270.67200000000003</c:v>
                </c:pt>
                <c:pt idx="2">
                  <c:v>262.4502</c:v>
                </c:pt>
                <c:pt idx="3">
                  <c:v>257.47140000000002</c:v>
                </c:pt>
                <c:pt idx="4">
                  <c:v>255.3151</c:v>
                </c:pt>
                <c:pt idx="5">
                  <c:v>258.09039999999999</c:v>
                </c:pt>
                <c:pt idx="6">
                  <c:v>262.62020000000001</c:v>
                </c:pt>
                <c:pt idx="7">
                  <c:v>263.24849999999998</c:v>
                </c:pt>
                <c:pt idx="8">
                  <c:v>260.58460000000002</c:v>
                </c:pt>
                <c:pt idx="9">
                  <c:v>256.31540000000001</c:v>
                </c:pt>
                <c:pt idx="10">
                  <c:v>258.00049999999999</c:v>
                </c:pt>
                <c:pt idx="11">
                  <c:v>268.71449999999999</c:v>
                </c:pt>
                <c:pt idx="12">
                  <c:v>273.3057</c:v>
                </c:pt>
                <c:pt idx="13">
                  <c:v>267.98689999999999</c:v>
                </c:pt>
                <c:pt idx="14">
                  <c:v>262.22210000000001</c:v>
                </c:pt>
                <c:pt idx="15">
                  <c:v>257.03289999999998</c:v>
                </c:pt>
                <c:pt idx="16">
                  <c:v>255.81370000000001</c:v>
                </c:pt>
                <c:pt idx="17">
                  <c:v>259.90050000000002</c:v>
                </c:pt>
                <c:pt idx="18">
                  <c:v>265.76549999999997</c:v>
                </c:pt>
                <c:pt idx="19">
                  <c:v>264.48160000000001</c:v>
                </c:pt>
                <c:pt idx="20">
                  <c:v>261.00049999999999</c:v>
                </c:pt>
                <c:pt idx="21">
                  <c:v>257.53219999999999</c:v>
                </c:pt>
                <c:pt idx="22">
                  <c:v>259.3417</c:v>
                </c:pt>
                <c:pt idx="23">
                  <c:v>268.1354</c:v>
                </c:pt>
                <c:pt idx="24">
                  <c:v>273.8152</c:v>
                </c:pt>
                <c:pt idx="25">
                  <c:v>270.06200000000001</c:v>
                </c:pt>
                <c:pt idx="26">
                  <c:v>265.61</c:v>
                </c:pt>
                <c:pt idx="27">
                  <c:v>260.15859999999998</c:v>
                </c:pt>
                <c:pt idx="28">
                  <c:v>258.8734</c:v>
                </c:pt>
                <c:pt idx="29">
                  <c:v>263.89179999999999</c:v>
                </c:pt>
                <c:pt idx="30">
                  <c:v>268.86939999999998</c:v>
                </c:pt>
                <c:pt idx="31">
                  <c:v>270.06689999999998</c:v>
                </c:pt>
                <c:pt idx="32">
                  <c:v>264.11509999999998</c:v>
                </c:pt>
                <c:pt idx="33">
                  <c:v>260.37889999999999</c:v>
                </c:pt>
                <c:pt idx="34">
                  <c:v>262.46429999999998</c:v>
                </c:pt>
                <c:pt idx="35">
                  <c:v>270.57769999999999</c:v>
                </c:pt>
                <c:pt idx="36">
                  <c:v>279.87029999999999</c:v>
                </c:pt>
                <c:pt idx="37">
                  <c:v>276.16219999999998</c:v>
                </c:pt>
                <c:pt idx="38">
                  <c:v>270.2928</c:v>
                </c:pt>
                <c:pt idx="39">
                  <c:v>263.23840000000001</c:v>
                </c:pt>
                <c:pt idx="40">
                  <c:v>261.40649999999999</c:v>
                </c:pt>
                <c:pt idx="41">
                  <c:v>267.10969999999998</c:v>
                </c:pt>
                <c:pt idx="42">
                  <c:v>272.98160000000001</c:v>
                </c:pt>
                <c:pt idx="43">
                  <c:v>275.76549999999997</c:v>
                </c:pt>
                <c:pt idx="44">
                  <c:v>267.51519999999999</c:v>
                </c:pt>
                <c:pt idx="45">
                  <c:v>263.28320000000002</c:v>
                </c:pt>
                <c:pt idx="46">
                  <c:v>265.1078</c:v>
                </c:pt>
                <c:pt idx="47">
                  <c:v>273.86309999999997</c:v>
                </c:pt>
                <c:pt idx="48">
                  <c:v>277.91879999999998</c:v>
                </c:pt>
                <c:pt idx="49">
                  <c:v>276.68220000000002</c:v>
                </c:pt>
                <c:pt idx="50">
                  <c:v>273.35230000000001</c:v>
                </c:pt>
                <c:pt idx="51">
                  <c:v>265.10809999999998</c:v>
                </c:pt>
                <c:pt idx="52">
                  <c:v>263.68920000000003</c:v>
                </c:pt>
                <c:pt idx="53">
                  <c:v>268.47219999999999</c:v>
                </c:pt>
                <c:pt idx="54">
                  <c:v>274.0301</c:v>
                </c:pt>
                <c:pt idx="55">
                  <c:v>275.04480000000001</c:v>
                </c:pt>
                <c:pt idx="56">
                  <c:v>269.30529999999999</c:v>
                </c:pt>
                <c:pt idx="57">
                  <c:v>265.87349999999998</c:v>
                </c:pt>
                <c:pt idx="58">
                  <c:v>269.07060000000001</c:v>
                </c:pt>
                <c:pt idx="59">
                  <c:v>284.19490000000002</c:v>
                </c:pt>
                <c:pt idx="60">
                  <c:v>284.35980000000001</c:v>
                </c:pt>
                <c:pt idx="61">
                  <c:v>277.17259999999999</c:v>
                </c:pt>
                <c:pt idx="62">
                  <c:v>273.19639999999998</c:v>
                </c:pt>
                <c:pt idx="63">
                  <c:v>267.27809999999999</c:v>
                </c:pt>
                <c:pt idx="64">
                  <c:v>265.8218</c:v>
                </c:pt>
                <c:pt idx="65">
                  <c:v>271.46539999999999</c:v>
                </c:pt>
                <c:pt idx="66">
                  <c:v>276.61399999999998</c:v>
                </c:pt>
                <c:pt idx="67">
                  <c:v>277.10520000000002</c:v>
                </c:pt>
                <c:pt idx="68">
                  <c:v>273.06099999999998</c:v>
                </c:pt>
                <c:pt idx="69">
                  <c:v>267.43650000000002</c:v>
                </c:pt>
                <c:pt idx="70">
                  <c:v>268.56650000000002</c:v>
                </c:pt>
                <c:pt idx="71">
                  <c:v>277.68389999999999</c:v>
                </c:pt>
                <c:pt idx="72">
                  <c:v>286.02140000000003</c:v>
                </c:pt>
                <c:pt idx="73">
                  <c:v>277.5573</c:v>
                </c:pt>
                <c:pt idx="74">
                  <c:v>273.36500000000001</c:v>
                </c:pt>
                <c:pt idx="75">
                  <c:v>267.14999999999998</c:v>
                </c:pt>
                <c:pt idx="76">
                  <c:v>268.81619999999998</c:v>
                </c:pt>
                <c:pt idx="77">
                  <c:v>274.84480000000002</c:v>
                </c:pt>
                <c:pt idx="78">
                  <c:v>280.09280000000001</c:v>
                </c:pt>
                <c:pt idx="79">
                  <c:v>279.16059999999999</c:v>
                </c:pt>
                <c:pt idx="80">
                  <c:v>273.57429999999999</c:v>
                </c:pt>
                <c:pt idx="81">
                  <c:v>268.75380000000001</c:v>
                </c:pt>
                <c:pt idx="82">
                  <c:v>272.51659999999998</c:v>
                </c:pt>
                <c:pt idx="83">
                  <c:v>279.48939999999999</c:v>
                </c:pt>
                <c:pt idx="84">
                  <c:v>285.28550000000001</c:v>
                </c:pt>
                <c:pt idx="85">
                  <c:v>280.16430000000003</c:v>
                </c:pt>
                <c:pt idx="86">
                  <c:v>274.52749999999997</c:v>
                </c:pt>
                <c:pt idx="87">
                  <c:v>269.64409999999998</c:v>
                </c:pt>
                <c:pt idx="88">
                  <c:v>267.17840000000001</c:v>
                </c:pt>
                <c:pt idx="89">
                  <c:v>271.20780000000002</c:v>
                </c:pt>
                <c:pt idx="90">
                  <c:v>277.50810000000001</c:v>
                </c:pt>
                <c:pt idx="91">
                  <c:v>276.53739999999999</c:v>
                </c:pt>
                <c:pt idx="92">
                  <c:v>272.35410000000002</c:v>
                </c:pt>
                <c:pt idx="93">
                  <c:v>269.02859999999998</c:v>
                </c:pt>
                <c:pt idx="94">
                  <c:v>273.49919999999997</c:v>
                </c:pt>
                <c:pt idx="95">
                  <c:v>284.51589999999999</c:v>
                </c:pt>
                <c:pt idx="96">
                  <c:v>287.94639999999998</c:v>
                </c:pt>
                <c:pt idx="97">
                  <c:v>284.55610000000001</c:v>
                </c:pt>
                <c:pt idx="98">
                  <c:v>279.47469999999998</c:v>
                </c:pt>
                <c:pt idx="99">
                  <c:v>271.05779999999999</c:v>
                </c:pt>
                <c:pt idx="100">
                  <c:v>267.67619999999999</c:v>
                </c:pt>
                <c:pt idx="101">
                  <c:v>274.3297</c:v>
                </c:pt>
                <c:pt idx="102">
                  <c:v>282.10480000000001</c:v>
                </c:pt>
                <c:pt idx="103">
                  <c:v>282.06049999999999</c:v>
                </c:pt>
                <c:pt idx="104">
                  <c:v>274.60309999999998</c:v>
                </c:pt>
                <c:pt idx="105">
                  <c:v>269.68099999999998</c:v>
                </c:pt>
                <c:pt idx="106">
                  <c:v>274.42919999999998</c:v>
                </c:pt>
                <c:pt idx="107">
                  <c:v>284.22840000000002</c:v>
                </c:pt>
                <c:pt idx="108">
                  <c:v>294.1386</c:v>
                </c:pt>
                <c:pt idx="109">
                  <c:v>287.16070000000002</c:v>
                </c:pt>
                <c:pt idx="110">
                  <c:v>279.24560000000002</c:v>
                </c:pt>
                <c:pt idx="111">
                  <c:v>270.97489999999999</c:v>
                </c:pt>
                <c:pt idx="112">
                  <c:v>269.38440000000003</c:v>
                </c:pt>
                <c:pt idx="113">
                  <c:v>277.98309999999998</c:v>
                </c:pt>
                <c:pt idx="114">
                  <c:v>283.27699999999999</c:v>
                </c:pt>
                <c:pt idx="115">
                  <c:v>281.88720000000001</c:v>
                </c:pt>
                <c:pt idx="116">
                  <c:v>275.68259999999998</c:v>
                </c:pt>
                <c:pt idx="117">
                  <c:v>271.26609999999999</c:v>
                </c:pt>
                <c:pt idx="118">
                  <c:v>275.24579999999997</c:v>
                </c:pt>
                <c:pt idx="119">
                  <c:v>284.81470000000002</c:v>
                </c:pt>
                <c:pt idx="120">
                  <c:v>292.45319999999998</c:v>
                </c:pt>
                <c:pt idx="121">
                  <c:v>287.4033</c:v>
                </c:pt>
                <c:pt idx="122">
                  <c:v>281.26609999999999</c:v>
                </c:pt>
                <c:pt idx="123">
                  <c:v>273.81670000000003</c:v>
                </c:pt>
                <c:pt idx="124">
                  <c:v>273.26819999999998</c:v>
                </c:pt>
                <c:pt idx="125">
                  <c:v>278.30259999999998</c:v>
                </c:pt>
                <c:pt idx="126">
                  <c:v>285.98410000000001</c:v>
                </c:pt>
                <c:pt idx="127">
                  <c:v>289.54669999999999</c:v>
                </c:pt>
                <c:pt idx="128">
                  <c:v>278.50349999999997</c:v>
                </c:pt>
                <c:pt idx="129">
                  <c:v>273.70659999999998</c:v>
                </c:pt>
                <c:pt idx="130">
                  <c:v>279.65429999999998</c:v>
                </c:pt>
                <c:pt idx="131">
                  <c:v>290.82510000000002</c:v>
                </c:pt>
                <c:pt idx="132">
                  <c:v>298.97320000000002</c:v>
                </c:pt>
                <c:pt idx="133">
                  <c:v>292.88830000000002</c:v>
                </c:pt>
                <c:pt idx="134">
                  <c:v>286.93560000000002</c:v>
                </c:pt>
                <c:pt idx="135">
                  <c:v>277.22140000000002</c:v>
                </c:pt>
                <c:pt idx="136">
                  <c:v>276.68259999999998</c:v>
                </c:pt>
                <c:pt idx="137">
                  <c:v>281.93060000000003</c:v>
                </c:pt>
                <c:pt idx="138">
                  <c:v>285.9606</c:v>
                </c:pt>
                <c:pt idx="139">
                  <c:v>286.55619999999999</c:v>
                </c:pt>
                <c:pt idx="140">
                  <c:v>279.19189999999998</c:v>
                </c:pt>
                <c:pt idx="141">
                  <c:v>274.6891</c:v>
                </c:pt>
                <c:pt idx="142">
                  <c:v>281.07400000000001</c:v>
                </c:pt>
                <c:pt idx="143">
                  <c:v>290.4855</c:v>
                </c:pt>
                <c:pt idx="144">
                  <c:v>298.46129999999999</c:v>
                </c:pt>
                <c:pt idx="145">
                  <c:v>289.77949999999998</c:v>
                </c:pt>
                <c:pt idx="146">
                  <c:v>283.01249999999999</c:v>
                </c:pt>
                <c:pt idx="147">
                  <c:v>276.14760000000001</c:v>
                </c:pt>
                <c:pt idx="148">
                  <c:v>273.84710000000001</c:v>
                </c:pt>
                <c:pt idx="149">
                  <c:v>279.7645</c:v>
                </c:pt>
                <c:pt idx="150">
                  <c:v>288.45190000000002</c:v>
                </c:pt>
                <c:pt idx="151">
                  <c:v>287.78280000000001</c:v>
                </c:pt>
                <c:pt idx="152">
                  <c:v>281.93860000000001</c:v>
                </c:pt>
                <c:pt idx="153">
                  <c:v>277.5027</c:v>
                </c:pt>
                <c:pt idx="154">
                  <c:v>282.04480000000001</c:v>
                </c:pt>
                <c:pt idx="155">
                  <c:v>292.101</c:v>
                </c:pt>
                <c:pt idx="156">
                  <c:v>294.79199999999997</c:v>
                </c:pt>
                <c:pt idx="157">
                  <c:v>287.82</c:v>
                </c:pt>
                <c:pt idx="158">
                  <c:v>286.55489999999998</c:v>
                </c:pt>
                <c:pt idx="159">
                  <c:v>276.75209999999998</c:v>
                </c:pt>
                <c:pt idx="160">
                  <c:v>278.03030000000001</c:v>
                </c:pt>
                <c:pt idx="161">
                  <c:v>286.4579</c:v>
                </c:pt>
                <c:pt idx="162">
                  <c:v>293.83789999999999</c:v>
                </c:pt>
                <c:pt idx="163">
                  <c:v>293.53100000000001</c:v>
                </c:pt>
                <c:pt idx="164">
                  <c:v>287.54140000000001</c:v>
                </c:pt>
                <c:pt idx="165">
                  <c:v>280.0924</c:v>
                </c:pt>
                <c:pt idx="166">
                  <c:v>281.43490000000003</c:v>
                </c:pt>
                <c:pt idx="167">
                  <c:v>291.6841</c:v>
                </c:pt>
                <c:pt idx="168">
                  <c:v>302.13479999999998</c:v>
                </c:pt>
                <c:pt idx="169">
                  <c:v>291.18290000000002</c:v>
                </c:pt>
                <c:pt idx="170">
                  <c:v>290.73809999999997</c:v>
                </c:pt>
                <c:pt idx="171">
                  <c:v>280.51760000000002</c:v>
                </c:pt>
                <c:pt idx="172">
                  <c:v>279.38869999999997</c:v>
                </c:pt>
                <c:pt idx="173">
                  <c:v>287.84309999999999</c:v>
                </c:pt>
                <c:pt idx="174">
                  <c:v>297.49029999999999</c:v>
                </c:pt>
                <c:pt idx="175">
                  <c:v>296.41570000000002</c:v>
                </c:pt>
                <c:pt idx="176">
                  <c:v>287.22480000000002</c:v>
                </c:pt>
                <c:pt idx="177">
                  <c:v>280.64089999999999</c:v>
                </c:pt>
                <c:pt idx="178">
                  <c:v>282.20249999999999</c:v>
                </c:pt>
                <c:pt idx="179">
                  <c:v>294.51130000000001</c:v>
                </c:pt>
                <c:pt idx="180">
                  <c:v>302.23009999999999</c:v>
                </c:pt>
                <c:pt idx="181">
                  <c:v>294.2989</c:v>
                </c:pt>
                <c:pt idx="182">
                  <c:v>288.09269999999998</c:v>
                </c:pt>
                <c:pt idx="183">
                  <c:v>281.4425</c:v>
                </c:pt>
                <c:pt idx="184">
                  <c:v>284.45519999999999</c:v>
                </c:pt>
                <c:pt idx="185">
                  <c:v>291.04059999999998</c:v>
                </c:pt>
                <c:pt idx="186">
                  <c:v>295.9957</c:v>
                </c:pt>
                <c:pt idx="187">
                  <c:v>299.37040000000002</c:v>
                </c:pt>
                <c:pt idx="188">
                  <c:v>290.9178</c:v>
                </c:pt>
                <c:pt idx="189">
                  <c:v>283.14080000000001</c:v>
                </c:pt>
                <c:pt idx="190">
                  <c:v>288.041</c:v>
                </c:pt>
                <c:pt idx="191">
                  <c:v>302.45580000000001</c:v>
                </c:pt>
                <c:pt idx="192">
                  <c:v>309.10809999999998</c:v>
                </c:pt>
                <c:pt idx="193">
                  <c:v>297.17169999999999</c:v>
                </c:pt>
                <c:pt idx="194">
                  <c:v>292.82830000000001</c:v>
                </c:pt>
                <c:pt idx="195">
                  <c:v>282.91500000000002</c:v>
                </c:pt>
                <c:pt idx="196">
                  <c:v>282.54649999999998</c:v>
                </c:pt>
                <c:pt idx="197">
                  <c:v>290.39550000000003</c:v>
                </c:pt>
                <c:pt idx="198">
                  <c:v>296.07400000000001</c:v>
                </c:pt>
                <c:pt idx="199">
                  <c:v>299.55340000000001</c:v>
                </c:pt>
                <c:pt idx="200">
                  <c:v>288.28100000000001</c:v>
                </c:pt>
                <c:pt idx="201">
                  <c:v>282.68599999999998</c:v>
                </c:pt>
                <c:pt idx="202">
                  <c:v>282.93189999999998</c:v>
                </c:pt>
                <c:pt idx="203">
                  <c:v>293.03809999999999</c:v>
                </c:pt>
                <c:pt idx="204">
                  <c:v>302.99549999999999</c:v>
                </c:pt>
                <c:pt idx="205">
                  <c:v>295.20749999999998</c:v>
                </c:pt>
                <c:pt idx="206">
                  <c:v>293.25560000000002</c:v>
                </c:pt>
                <c:pt idx="207">
                  <c:v>285.79500000000002</c:v>
                </c:pt>
                <c:pt idx="208">
                  <c:v>285.23509999999999</c:v>
                </c:pt>
                <c:pt idx="209">
                  <c:v>293.18959999999998</c:v>
                </c:pt>
                <c:pt idx="210">
                  <c:v>302.39299999999997</c:v>
                </c:pt>
                <c:pt idx="211">
                  <c:v>301.6293</c:v>
                </c:pt>
                <c:pt idx="212">
                  <c:v>293.30889999999999</c:v>
                </c:pt>
                <c:pt idx="213">
                  <c:v>286.90019999999998</c:v>
                </c:pt>
                <c:pt idx="214">
                  <c:v>288.57490000000001</c:v>
                </c:pt>
                <c:pt idx="215">
                  <c:v>300.80029999999999</c:v>
                </c:pt>
                <c:pt idx="216">
                  <c:v>310.1807</c:v>
                </c:pt>
                <c:pt idx="217">
                  <c:v>303.84129999999999</c:v>
                </c:pt>
                <c:pt idx="218">
                  <c:v>294.5532</c:v>
                </c:pt>
                <c:pt idx="219">
                  <c:v>285.06200000000001</c:v>
                </c:pt>
                <c:pt idx="220">
                  <c:v>285.46530000000001</c:v>
                </c:pt>
                <c:pt idx="221">
                  <c:v>291.0761</c:v>
                </c:pt>
                <c:pt idx="222">
                  <c:v>302.22000000000003</c:v>
                </c:pt>
                <c:pt idx="223">
                  <c:v>304.46820000000002</c:v>
                </c:pt>
                <c:pt idx="224">
                  <c:v>292.9135</c:v>
                </c:pt>
                <c:pt idx="225">
                  <c:v>286.50470000000001</c:v>
                </c:pt>
                <c:pt idx="226">
                  <c:v>288.57350000000002</c:v>
                </c:pt>
                <c:pt idx="227">
                  <c:v>303.5428</c:v>
                </c:pt>
                <c:pt idx="228">
                  <c:v>313.7226</c:v>
                </c:pt>
                <c:pt idx="229">
                  <c:v>306.15899999999999</c:v>
                </c:pt>
                <c:pt idx="230">
                  <c:v>295.40289999999999</c:v>
                </c:pt>
                <c:pt idx="231">
                  <c:v>286.72329999999999</c:v>
                </c:pt>
                <c:pt idx="232">
                  <c:v>289.03019999999998</c:v>
                </c:pt>
                <c:pt idx="233">
                  <c:v>295.50450000000001</c:v>
                </c:pt>
                <c:pt idx="234">
                  <c:v>301.79480000000001</c:v>
                </c:pt>
                <c:pt idx="235">
                  <c:v>300.20249999999999</c:v>
                </c:pt>
                <c:pt idx="236">
                  <c:v>294.024</c:v>
                </c:pt>
                <c:pt idx="237">
                  <c:v>287.52620000000002</c:v>
                </c:pt>
                <c:pt idx="238">
                  <c:v>289.61439999999999</c:v>
                </c:pt>
                <c:pt idx="239">
                  <c:v>305.72629999999998</c:v>
                </c:pt>
                <c:pt idx="240">
                  <c:v>311.16140000000001</c:v>
                </c:pt>
                <c:pt idx="241">
                  <c:v>301.77949999999998</c:v>
                </c:pt>
                <c:pt idx="242">
                  <c:v>298.95650000000001</c:v>
                </c:pt>
                <c:pt idx="243">
                  <c:v>286.4776</c:v>
                </c:pt>
                <c:pt idx="244">
                  <c:v>287.22340000000003</c:v>
                </c:pt>
                <c:pt idx="245">
                  <c:v>299.50760000000002</c:v>
                </c:pt>
                <c:pt idx="246">
                  <c:v>308.3501</c:v>
                </c:pt>
                <c:pt idx="247">
                  <c:v>309.4862</c:v>
                </c:pt>
                <c:pt idx="248">
                  <c:v>299.1155</c:v>
                </c:pt>
                <c:pt idx="249">
                  <c:v>289.75670000000002</c:v>
                </c:pt>
                <c:pt idx="250">
                  <c:v>290.45870000000002</c:v>
                </c:pt>
                <c:pt idx="251">
                  <c:v>308.22570000000002</c:v>
                </c:pt>
                <c:pt idx="252">
                  <c:v>304.47239999999999</c:v>
                </c:pt>
                <c:pt idx="253">
                  <c:v>301.51960000000003</c:v>
                </c:pt>
                <c:pt idx="254">
                  <c:v>298.40170000000001</c:v>
                </c:pt>
                <c:pt idx="255">
                  <c:v>287.5093</c:v>
                </c:pt>
                <c:pt idx="256">
                  <c:v>290.0222</c:v>
                </c:pt>
                <c:pt idx="257">
                  <c:v>300.52440000000001</c:v>
                </c:pt>
                <c:pt idx="258">
                  <c:v>310.95030000000003</c:v>
                </c:pt>
                <c:pt idx="259">
                  <c:v>311.51920000000001</c:v>
                </c:pt>
                <c:pt idx="260">
                  <c:v>295.76319999999998</c:v>
                </c:pt>
                <c:pt idx="261">
                  <c:v>290.37380000000002</c:v>
                </c:pt>
                <c:pt idx="262">
                  <c:v>292.35660000000001</c:v>
                </c:pt>
                <c:pt idx="263">
                  <c:v>303.06599999999997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7-B34D-BEB6-7E5712FA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051152"/>
        <c:axId val="1285102128"/>
      </c:lineChart>
      <c:dateAx>
        <c:axId val="8170511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02128"/>
        <c:crosses val="autoZero"/>
        <c:auto val="1"/>
        <c:lblOffset val="100"/>
        <c:baseTimeUnit val="months"/>
      </c:dateAx>
      <c:valAx>
        <c:axId val="12851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'2.Naive'!$C$1</c:f>
              <c:strCache>
                <c:ptCount val="1"/>
                <c:pt idx="0">
                  <c:v>TRAING SET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'2.Naive'!$B$2:$B$277</c:f>
              <c:numCache>
                <c:formatCode>mmm\-yy</c:formatCode>
                <c:ptCount val="276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  <c:pt idx="187">
                  <c:v>41487</c:v>
                </c:pt>
                <c:pt idx="188">
                  <c:v>41518</c:v>
                </c:pt>
                <c:pt idx="189">
                  <c:v>41548</c:v>
                </c:pt>
                <c:pt idx="190">
                  <c:v>41579</c:v>
                </c:pt>
                <c:pt idx="191">
                  <c:v>41609</c:v>
                </c:pt>
                <c:pt idx="192">
                  <c:v>41640</c:v>
                </c:pt>
                <c:pt idx="193">
                  <c:v>41671</c:v>
                </c:pt>
                <c:pt idx="194">
                  <c:v>41699</c:v>
                </c:pt>
                <c:pt idx="195">
                  <c:v>41730</c:v>
                </c:pt>
                <c:pt idx="196">
                  <c:v>41760</c:v>
                </c:pt>
                <c:pt idx="197">
                  <c:v>41791</c:v>
                </c:pt>
                <c:pt idx="198">
                  <c:v>41821</c:v>
                </c:pt>
                <c:pt idx="199">
                  <c:v>41852</c:v>
                </c:pt>
                <c:pt idx="200">
                  <c:v>41883</c:v>
                </c:pt>
                <c:pt idx="201">
                  <c:v>41913</c:v>
                </c:pt>
                <c:pt idx="202">
                  <c:v>41944</c:v>
                </c:pt>
                <c:pt idx="203">
                  <c:v>41974</c:v>
                </c:pt>
                <c:pt idx="204">
                  <c:v>42005</c:v>
                </c:pt>
                <c:pt idx="205">
                  <c:v>42036</c:v>
                </c:pt>
                <c:pt idx="206">
                  <c:v>42064</c:v>
                </c:pt>
                <c:pt idx="207">
                  <c:v>42095</c:v>
                </c:pt>
                <c:pt idx="208">
                  <c:v>42125</c:v>
                </c:pt>
                <c:pt idx="209">
                  <c:v>42156</c:v>
                </c:pt>
                <c:pt idx="210">
                  <c:v>42186</c:v>
                </c:pt>
                <c:pt idx="211">
                  <c:v>42217</c:v>
                </c:pt>
                <c:pt idx="212">
                  <c:v>42248</c:v>
                </c:pt>
                <c:pt idx="213">
                  <c:v>42278</c:v>
                </c:pt>
                <c:pt idx="214">
                  <c:v>42309</c:v>
                </c:pt>
                <c:pt idx="215">
                  <c:v>42339</c:v>
                </c:pt>
                <c:pt idx="216">
                  <c:v>42370</c:v>
                </c:pt>
                <c:pt idx="217">
                  <c:v>42401</c:v>
                </c:pt>
                <c:pt idx="218">
                  <c:v>42430</c:v>
                </c:pt>
                <c:pt idx="219">
                  <c:v>42461</c:v>
                </c:pt>
                <c:pt idx="220">
                  <c:v>42491</c:v>
                </c:pt>
                <c:pt idx="221">
                  <c:v>42522</c:v>
                </c:pt>
                <c:pt idx="222">
                  <c:v>42552</c:v>
                </c:pt>
                <c:pt idx="223">
                  <c:v>42583</c:v>
                </c:pt>
                <c:pt idx="224">
                  <c:v>42614</c:v>
                </c:pt>
                <c:pt idx="225">
                  <c:v>42644</c:v>
                </c:pt>
                <c:pt idx="226">
                  <c:v>42675</c:v>
                </c:pt>
                <c:pt idx="227">
                  <c:v>42705</c:v>
                </c:pt>
                <c:pt idx="228">
                  <c:v>42736</c:v>
                </c:pt>
                <c:pt idx="229">
                  <c:v>42767</c:v>
                </c:pt>
                <c:pt idx="230">
                  <c:v>42795</c:v>
                </c:pt>
                <c:pt idx="231">
                  <c:v>42826</c:v>
                </c:pt>
                <c:pt idx="232">
                  <c:v>42856</c:v>
                </c:pt>
                <c:pt idx="233">
                  <c:v>42887</c:v>
                </c:pt>
                <c:pt idx="234">
                  <c:v>42917</c:v>
                </c:pt>
                <c:pt idx="235">
                  <c:v>42948</c:v>
                </c:pt>
                <c:pt idx="236">
                  <c:v>42979</c:v>
                </c:pt>
                <c:pt idx="237">
                  <c:v>43009</c:v>
                </c:pt>
                <c:pt idx="238">
                  <c:v>43040</c:v>
                </c:pt>
                <c:pt idx="239">
                  <c:v>43070</c:v>
                </c:pt>
                <c:pt idx="240">
                  <c:v>43101</c:v>
                </c:pt>
                <c:pt idx="241">
                  <c:v>43132</c:v>
                </c:pt>
                <c:pt idx="242">
                  <c:v>43160</c:v>
                </c:pt>
                <c:pt idx="243">
                  <c:v>43191</c:v>
                </c:pt>
                <c:pt idx="244">
                  <c:v>43221</c:v>
                </c:pt>
                <c:pt idx="245">
                  <c:v>43252</c:v>
                </c:pt>
                <c:pt idx="246">
                  <c:v>43282</c:v>
                </c:pt>
                <c:pt idx="247">
                  <c:v>43313</c:v>
                </c:pt>
                <c:pt idx="248">
                  <c:v>43344</c:v>
                </c:pt>
                <c:pt idx="249">
                  <c:v>43374</c:v>
                </c:pt>
                <c:pt idx="250">
                  <c:v>43405</c:v>
                </c:pt>
                <c:pt idx="251">
                  <c:v>43435</c:v>
                </c:pt>
                <c:pt idx="252">
                  <c:v>43466</c:v>
                </c:pt>
                <c:pt idx="253">
                  <c:v>43497</c:v>
                </c:pt>
                <c:pt idx="254">
                  <c:v>43525</c:v>
                </c:pt>
                <c:pt idx="255">
                  <c:v>43556</c:v>
                </c:pt>
                <c:pt idx="256">
                  <c:v>43586</c:v>
                </c:pt>
                <c:pt idx="257">
                  <c:v>43617</c:v>
                </c:pt>
                <c:pt idx="258">
                  <c:v>43647</c:v>
                </c:pt>
                <c:pt idx="259">
                  <c:v>43678</c:v>
                </c:pt>
                <c:pt idx="260">
                  <c:v>43709</c:v>
                </c:pt>
                <c:pt idx="261">
                  <c:v>43739</c:v>
                </c:pt>
                <c:pt idx="262">
                  <c:v>43770</c:v>
                </c:pt>
                <c:pt idx="263">
                  <c:v>43800</c:v>
                </c:pt>
                <c:pt idx="264">
                  <c:v>43831</c:v>
                </c:pt>
                <c:pt idx="265">
                  <c:v>43862</c:v>
                </c:pt>
                <c:pt idx="266">
                  <c:v>43891</c:v>
                </c:pt>
                <c:pt idx="267">
                  <c:v>43922</c:v>
                </c:pt>
                <c:pt idx="268">
                  <c:v>43952</c:v>
                </c:pt>
                <c:pt idx="269">
                  <c:v>43983</c:v>
                </c:pt>
                <c:pt idx="270">
                  <c:v>44013</c:v>
                </c:pt>
                <c:pt idx="271">
                  <c:v>44044</c:v>
                </c:pt>
                <c:pt idx="272">
                  <c:v>44075</c:v>
                </c:pt>
                <c:pt idx="273">
                  <c:v>44105</c:v>
                </c:pt>
                <c:pt idx="274">
                  <c:v>44136</c:v>
                </c:pt>
                <c:pt idx="275">
                  <c:v>44166</c:v>
                </c:pt>
              </c:numCache>
            </c:numRef>
          </c:cat>
          <c:val>
            <c:numRef>
              <c:f>'2.Naive'!$C$2:$C$277</c:f>
              <c:numCache>
                <c:formatCode>General</c:formatCode>
                <c:ptCount val="276"/>
                <c:pt idx="0">
                  <c:v>272.5052</c:v>
                </c:pt>
                <c:pt idx="1">
                  <c:v>270.67200000000003</c:v>
                </c:pt>
                <c:pt idx="2">
                  <c:v>262.4502</c:v>
                </c:pt>
                <c:pt idx="3">
                  <c:v>257.47140000000002</c:v>
                </c:pt>
                <c:pt idx="4">
                  <c:v>255.3151</c:v>
                </c:pt>
                <c:pt idx="5">
                  <c:v>258.09039999999999</c:v>
                </c:pt>
                <c:pt idx="6">
                  <c:v>262.62020000000001</c:v>
                </c:pt>
                <c:pt idx="7">
                  <c:v>263.24849999999998</c:v>
                </c:pt>
                <c:pt idx="8">
                  <c:v>260.58460000000002</c:v>
                </c:pt>
                <c:pt idx="9">
                  <c:v>256.31540000000001</c:v>
                </c:pt>
                <c:pt idx="10">
                  <c:v>258.00049999999999</c:v>
                </c:pt>
                <c:pt idx="11">
                  <c:v>268.71449999999999</c:v>
                </c:pt>
                <c:pt idx="12">
                  <c:v>273.3057</c:v>
                </c:pt>
                <c:pt idx="13">
                  <c:v>267.98689999999999</c:v>
                </c:pt>
                <c:pt idx="14">
                  <c:v>262.22210000000001</c:v>
                </c:pt>
                <c:pt idx="15">
                  <c:v>257.03289999999998</c:v>
                </c:pt>
                <c:pt idx="16">
                  <c:v>255.81370000000001</c:v>
                </c:pt>
                <c:pt idx="17">
                  <c:v>259.90050000000002</c:v>
                </c:pt>
                <c:pt idx="18">
                  <c:v>265.76549999999997</c:v>
                </c:pt>
                <c:pt idx="19">
                  <c:v>264.48160000000001</c:v>
                </c:pt>
                <c:pt idx="20">
                  <c:v>261.00049999999999</c:v>
                </c:pt>
                <c:pt idx="21">
                  <c:v>257.53219999999999</c:v>
                </c:pt>
                <c:pt idx="22">
                  <c:v>259.3417</c:v>
                </c:pt>
                <c:pt idx="23">
                  <c:v>268.1354</c:v>
                </c:pt>
                <c:pt idx="24">
                  <c:v>273.8152</c:v>
                </c:pt>
                <c:pt idx="25">
                  <c:v>270.06200000000001</c:v>
                </c:pt>
                <c:pt idx="26">
                  <c:v>265.61</c:v>
                </c:pt>
                <c:pt idx="27">
                  <c:v>260.15859999999998</c:v>
                </c:pt>
                <c:pt idx="28">
                  <c:v>258.8734</c:v>
                </c:pt>
                <c:pt idx="29">
                  <c:v>263.89179999999999</c:v>
                </c:pt>
                <c:pt idx="30">
                  <c:v>268.86939999999998</c:v>
                </c:pt>
                <c:pt idx="31">
                  <c:v>270.06689999999998</c:v>
                </c:pt>
                <c:pt idx="32">
                  <c:v>264.11509999999998</c:v>
                </c:pt>
                <c:pt idx="33">
                  <c:v>260.37889999999999</c:v>
                </c:pt>
                <c:pt idx="34">
                  <c:v>262.46429999999998</c:v>
                </c:pt>
                <c:pt idx="35">
                  <c:v>270.57769999999999</c:v>
                </c:pt>
                <c:pt idx="36">
                  <c:v>279.87029999999999</c:v>
                </c:pt>
                <c:pt idx="37">
                  <c:v>276.16219999999998</c:v>
                </c:pt>
                <c:pt idx="38">
                  <c:v>270.2928</c:v>
                </c:pt>
                <c:pt idx="39">
                  <c:v>263.23840000000001</c:v>
                </c:pt>
                <c:pt idx="40">
                  <c:v>261.40649999999999</c:v>
                </c:pt>
                <c:pt idx="41">
                  <c:v>267.10969999999998</c:v>
                </c:pt>
                <c:pt idx="42">
                  <c:v>272.98160000000001</c:v>
                </c:pt>
                <c:pt idx="43">
                  <c:v>275.76549999999997</c:v>
                </c:pt>
                <c:pt idx="44">
                  <c:v>267.51519999999999</c:v>
                </c:pt>
                <c:pt idx="45">
                  <c:v>263.28320000000002</c:v>
                </c:pt>
                <c:pt idx="46">
                  <c:v>265.1078</c:v>
                </c:pt>
                <c:pt idx="47">
                  <c:v>273.86309999999997</c:v>
                </c:pt>
                <c:pt idx="48">
                  <c:v>277.91879999999998</c:v>
                </c:pt>
                <c:pt idx="49">
                  <c:v>276.68220000000002</c:v>
                </c:pt>
                <c:pt idx="50">
                  <c:v>273.35230000000001</c:v>
                </c:pt>
                <c:pt idx="51">
                  <c:v>265.10809999999998</c:v>
                </c:pt>
                <c:pt idx="52">
                  <c:v>263.68920000000003</c:v>
                </c:pt>
                <c:pt idx="53">
                  <c:v>268.47219999999999</c:v>
                </c:pt>
                <c:pt idx="54">
                  <c:v>274.0301</c:v>
                </c:pt>
                <c:pt idx="55">
                  <c:v>275.04480000000001</c:v>
                </c:pt>
                <c:pt idx="56">
                  <c:v>269.30529999999999</c:v>
                </c:pt>
                <c:pt idx="57">
                  <c:v>265.87349999999998</c:v>
                </c:pt>
                <c:pt idx="58">
                  <c:v>269.07060000000001</c:v>
                </c:pt>
                <c:pt idx="59">
                  <c:v>284.19490000000002</c:v>
                </c:pt>
                <c:pt idx="60">
                  <c:v>284.35980000000001</c:v>
                </c:pt>
                <c:pt idx="61">
                  <c:v>277.17259999999999</c:v>
                </c:pt>
                <c:pt idx="62">
                  <c:v>273.19639999999998</c:v>
                </c:pt>
                <c:pt idx="63">
                  <c:v>267.27809999999999</c:v>
                </c:pt>
                <c:pt idx="64">
                  <c:v>265.8218</c:v>
                </c:pt>
                <c:pt idx="65">
                  <c:v>271.46539999999999</c:v>
                </c:pt>
                <c:pt idx="66">
                  <c:v>276.61399999999998</c:v>
                </c:pt>
                <c:pt idx="67">
                  <c:v>277.10520000000002</c:v>
                </c:pt>
                <c:pt idx="68">
                  <c:v>273.06099999999998</c:v>
                </c:pt>
                <c:pt idx="69">
                  <c:v>267.43650000000002</c:v>
                </c:pt>
                <c:pt idx="70">
                  <c:v>268.56650000000002</c:v>
                </c:pt>
                <c:pt idx="71">
                  <c:v>277.68389999999999</c:v>
                </c:pt>
                <c:pt idx="72">
                  <c:v>286.02140000000003</c:v>
                </c:pt>
                <c:pt idx="73">
                  <c:v>277.5573</c:v>
                </c:pt>
                <c:pt idx="74">
                  <c:v>273.36500000000001</c:v>
                </c:pt>
                <c:pt idx="75">
                  <c:v>267.14999999999998</c:v>
                </c:pt>
                <c:pt idx="76">
                  <c:v>268.81619999999998</c:v>
                </c:pt>
                <c:pt idx="77">
                  <c:v>274.84480000000002</c:v>
                </c:pt>
                <c:pt idx="78">
                  <c:v>280.09280000000001</c:v>
                </c:pt>
                <c:pt idx="79">
                  <c:v>279.16059999999999</c:v>
                </c:pt>
                <c:pt idx="80">
                  <c:v>273.57429999999999</c:v>
                </c:pt>
                <c:pt idx="81">
                  <c:v>268.75380000000001</c:v>
                </c:pt>
                <c:pt idx="82">
                  <c:v>272.51659999999998</c:v>
                </c:pt>
                <c:pt idx="83">
                  <c:v>279.48939999999999</c:v>
                </c:pt>
                <c:pt idx="84">
                  <c:v>285.28550000000001</c:v>
                </c:pt>
                <c:pt idx="85">
                  <c:v>280.16430000000003</c:v>
                </c:pt>
                <c:pt idx="86">
                  <c:v>274.52749999999997</c:v>
                </c:pt>
                <c:pt idx="87">
                  <c:v>269.64409999999998</c:v>
                </c:pt>
                <c:pt idx="88">
                  <c:v>267.17840000000001</c:v>
                </c:pt>
                <c:pt idx="89">
                  <c:v>271.20780000000002</c:v>
                </c:pt>
                <c:pt idx="90">
                  <c:v>277.50810000000001</c:v>
                </c:pt>
                <c:pt idx="91">
                  <c:v>276.53739999999999</c:v>
                </c:pt>
                <c:pt idx="92">
                  <c:v>272.35410000000002</c:v>
                </c:pt>
                <c:pt idx="93">
                  <c:v>269.02859999999998</c:v>
                </c:pt>
                <c:pt idx="94">
                  <c:v>273.49919999999997</c:v>
                </c:pt>
                <c:pt idx="95">
                  <c:v>284.51589999999999</c:v>
                </c:pt>
                <c:pt idx="96">
                  <c:v>287.94639999999998</c:v>
                </c:pt>
                <c:pt idx="97">
                  <c:v>284.55610000000001</c:v>
                </c:pt>
                <c:pt idx="98">
                  <c:v>279.47469999999998</c:v>
                </c:pt>
                <c:pt idx="99">
                  <c:v>271.05779999999999</c:v>
                </c:pt>
                <c:pt idx="100">
                  <c:v>267.67619999999999</c:v>
                </c:pt>
                <c:pt idx="101">
                  <c:v>274.3297</c:v>
                </c:pt>
                <c:pt idx="102">
                  <c:v>282.10480000000001</c:v>
                </c:pt>
                <c:pt idx="103">
                  <c:v>282.06049999999999</c:v>
                </c:pt>
                <c:pt idx="104">
                  <c:v>274.60309999999998</c:v>
                </c:pt>
                <c:pt idx="105">
                  <c:v>269.68099999999998</c:v>
                </c:pt>
                <c:pt idx="106">
                  <c:v>274.42919999999998</c:v>
                </c:pt>
                <c:pt idx="107">
                  <c:v>284.22840000000002</c:v>
                </c:pt>
                <c:pt idx="108">
                  <c:v>294.1386</c:v>
                </c:pt>
                <c:pt idx="109">
                  <c:v>287.16070000000002</c:v>
                </c:pt>
                <c:pt idx="110">
                  <c:v>279.24560000000002</c:v>
                </c:pt>
                <c:pt idx="111">
                  <c:v>270.97489999999999</c:v>
                </c:pt>
                <c:pt idx="112">
                  <c:v>269.38440000000003</c:v>
                </c:pt>
                <c:pt idx="113">
                  <c:v>277.98309999999998</c:v>
                </c:pt>
                <c:pt idx="114">
                  <c:v>283.27699999999999</c:v>
                </c:pt>
                <c:pt idx="115">
                  <c:v>281.88720000000001</c:v>
                </c:pt>
                <c:pt idx="116">
                  <c:v>275.68259999999998</c:v>
                </c:pt>
                <c:pt idx="117">
                  <c:v>271.26609999999999</c:v>
                </c:pt>
                <c:pt idx="118">
                  <c:v>275.24579999999997</c:v>
                </c:pt>
                <c:pt idx="119">
                  <c:v>284.81470000000002</c:v>
                </c:pt>
                <c:pt idx="120">
                  <c:v>292.45319999999998</c:v>
                </c:pt>
                <c:pt idx="121">
                  <c:v>287.4033</c:v>
                </c:pt>
                <c:pt idx="122">
                  <c:v>281.26609999999999</c:v>
                </c:pt>
                <c:pt idx="123">
                  <c:v>273.81670000000003</c:v>
                </c:pt>
                <c:pt idx="124">
                  <c:v>273.26819999999998</c:v>
                </c:pt>
                <c:pt idx="125">
                  <c:v>278.30259999999998</c:v>
                </c:pt>
                <c:pt idx="126">
                  <c:v>285.98410000000001</c:v>
                </c:pt>
                <c:pt idx="127">
                  <c:v>289.54669999999999</c:v>
                </c:pt>
                <c:pt idx="128">
                  <c:v>278.50349999999997</c:v>
                </c:pt>
                <c:pt idx="129">
                  <c:v>273.70659999999998</c:v>
                </c:pt>
                <c:pt idx="130">
                  <c:v>279.65429999999998</c:v>
                </c:pt>
                <c:pt idx="131">
                  <c:v>290.82510000000002</c:v>
                </c:pt>
                <c:pt idx="132">
                  <c:v>298.97320000000002</c:v>
                </c:pt>
                <c:pt idx="133">
                  <c:v>292.88830000000002</c:v>
                </c:pt>
                <c:pt idx="134">
                  <c:v>286.93560000000002</c:v>
                </c:pt>
                <c:pt idx="135">
                  <c:v>277.22140000000002</c:v>
                </c:pt>
                <c:pt idx="136">
                  <c:v>276.68259999999998</c:v>
                </c:pt>
                <c:pt idx="137">
                  <c:v>281.93060000000003</c:v>
                </c:pt>
                <c:pt idx="138">
                  <c:v>285.9606</c:v>
                </c:pt>
                <c:pt idx="139">
                  <c:v>286.55619999999999</c:v>
                </c:pt>
                <c:pt idx="140">
                  <c:v>279.19189999999998</c:v>
                </c:pt>
                <c:pt idx="141">
                  <c:v>274.6891</c:v>
                </c:pt>
                <c:pt idx="142">
                  <c:v>281.07400000000001</c:v>
                </c:pt>
                <c:pt idx="143">
                  <c:v>290.4855</c:v>
                </c:pt>
                <c:pt idx="144">
                  <c:v>298.46129999999999</c:v>
                </c:pt>
                <c:pt idx="145">
                  <c:v>289.77949999999998</c:v>
                </c:pt>
                <c:pt idx="146">
                  <c:v>283.01249999999999</c:v>
                </c:pt>
                <c:pt idx="147">
                  <c:v>276.14760000000001</c:v>
                </c:pt>
                <c:pt idx="148">
                  <c:v>273.84710000000001</c:v>
                </c:pt>
                <c:pt idx="149">
                  <c:v>279.7645</c:v>
                </c:pt>
                <c:pt idx="150">
                  <c:v>288.45190000000002</c:v>
                </c:pt>
                <c:pt idx="151">
                  <c:v>287.78280000000001</c:v>
                </c:pt>
                <c:pt idx="152">
                  <c:v>281.93860000000001</c:v>
                </c:pt>
                <c:pt idx="153">
                  <c:v>277.5027</c:v>
                </c:pt>
                <c:pt idx="154">
                  <c:v>282.04480000000001</c:v>
                </c:pt>
                <c:pt idx="155">
                  <c:v>292.101</c:v>
                </c:pt>
                <c:pt idx="156">
                  <c:v>294.79199999999997</c:v>
                </c:pt>
                <c:pt idx="157">
                  <c:v>287.82</c:v>
                </c:pt>
                <c:pt idx="158">
                  <c:v>286.55489999999998</c:v>
                </c:pt>
                <c:pt idx="159">
                  <c:v>276.75209999999998</c:v>
                </c:pt>
                <c:pt idx="160">
                  <c:v>278.03030000000001</c:v>
                </c:pt>
                <c:pt idx="161">
                  <c:v>286.4579</c:v>
                </c:pt>
                <c:pt idx="162">
                  <c:v>293.83789999999999</c:v>
                </c:pt>
                <c:pt idx="163">
                  <c:v>293.53100000000001</c:v>
                </c:pt>
                <c:pt idx="164">
                  <c:v>287.54140000000001</c:v>
                </c:pt>
                <c:pt idx="165">
                  <c:v>280.0924</c:v>
                </c:pt>
                <c:pt idx="166">
                  <c:v>281.43490000000003</c:v>
                </c:pt>
                <c:pt idx="167">
                  <c:v>291.6841</c:v>
                </c:pt>
                <c:pt idx="168">
                  <c:v>302.13479999999998</c:v>
                </c:pt>
                <c:pt idx="169">
                  <c:v>291.18290000000002</c:v>
                </c:pt>
                <c:pt idx="170">
                  <c:v>290.73809999999997</c:v>
                </c:pt>
                <c:pt idx="171">
                  <c:v>280.51760000000002</c:v>
                </c:pt>
                <c:pt idx="172">
                  <c:v>279.38869999999997</c:v>
                </c:pt>
                <c:pt idx="173">
                  <c:v>287.84309999999999</c:v>
                </c:pt>
                <c:pt idx="174">
                  <c:v>297.49029999999999</c:v>
                </c:pt>
                <c:pt idx="175">
                  <c:v>296.41570000000002</c:v>
                </c:pt>
                <c:pt idx="176">
                  <c:v>287.22480000000002</c:v>
                </c:pt>
                <c:pt idx="177">
                  <c:v>280.64089999999999</c:v>
                </c:pt>
                <c:pt idx="178">
                  <c:v>282.20249999999999</c:v>
                </c:pt>
                <c:pt idx="179">
                  <c:v>294.51130000000001</c:v>
                </c:pt>
                <c:pt idx="180">
                  <c:v>302.23009999999999</c:v>
                </c:pt>
                <c:pt idx="181">
                  <c:v>294.2989</c:v>
                </c:pt>
                <c:pt idx="182">
                  <c:v>288.09269999999998</c:v>
                </c:pt>
                <c:pt idx="183">
                  <c:v>281.4425</c:v>
                </c:pt>
                <c:pt idx="184">
                  <c:v>284.45519999999999</c:v>
                </c:pt>
                <c:pt idx="185">
                  <c:v>291.04059999999998</c:v>
                </c:pt>
                <c:pt idx="186">
                  <c:v>295.9957</c:v>
                </c:pt>
                <c:pt idx="187">
                  <c:v>299.37040000000002</c:v>
                </c:pt>
                <c:pt idx="188">
                  <c:v>290.9178</c:v>
                </c:pt>
                <c:pt idx="189">
                  <c:v>283.14080000000001</c:v>
                </c:pt>
                <c:pt idx="190">
                  <c:v>288.041</c:v>
                </c:pt>
                <c:pt idx="191">
                  <c:v>302.45580000000001</c:v>
                </c:pt>
                <c:pt idx="192">
                  <c:v>309.10809999999998</c:v>
                </c:pt>
                <c:pt idx="193">
                  <c:v>297.17169999999999</c:v>
                </c:pt>
                <c:pt idx="194">
                  <c:v>292.82830000000001</c:v>
                </c:pt>
                <c:pt idx="195">
                  <c:v>282.91500000000002</c:v>
                </c:pt>
                <c:pt idx="196">
                  <c:v>282.54649999999998</c:v>
                </c:pt>
                <c:pt idx="197">
                  <c:v>290.39550000000003</c:v>
                </c:pt>
                <c:pt idx="198">
                  <c:v>296.07400000000001</c:v>
                </c:pt>
                <c:pt idx="199">
                  <c:v>299.55340000000001</c:v>
                </c:pt>
                <c:pt idx="200">
                  <c:v>288.28100000000001</c:v>
                </c:pt>
                <c:pt idx="201">
                  <c:v>282.68599999999998</c:v>
                </c:pt>
                <c:pt idx="202">
                  <c:v>282.93189999999998</c:v>
                </c:pt>
                <c:pt idx="203">
                  <c:v>293.03809999999999</c:v>
                </c:pt>
                <c:pt idx="204">
                  <c:v>302.99549999999999</c:v>
                </c:pt>
                <c:pt idx="205">
                  <c:v>295.20749999999998</c:v>
                </c:pt>
                <c:pt idx="206">
                  <c:v>293.25560000000002</c:v>
                </c:pt>
                <c:pt idx="207">
                  <c:v>285.79500000000002</c:v>
                </c:pt>
                <c:pt idx="208">
                  <c:v>285.23509999999999</c:v>
                </c:pt>
                <c:pt idx="209">
                  <c:v>293.18959999999998</c:v>
                </c:pt>
                <c:pt idx="210">
                  <c:v>302.39299999999997</c:v>
                </c:pt>
                <c:pt idx="211">
                  <c:v>301.6293</c:v>
                </c:pt>
                <c:pt idx="212">
                  <c:v>293.30889999999999</c:v>
                </c:pt>
                <c:pt idx="213">
                  <c:v>286.90019999999998</c:v>
                </c:pt>
                <c:pt idx="214">
                  <c:v>288.57490000000001</c:v>
                </c:pt>
                <c:pt idx="215">
                  <c:v>300.80029999999999</c:v>
                </c:pt>
                <c:pt idx="216">
                  <c:v>310.1807</c:v>
                </c:pt>
                <c:pt idx="217">
                  <c:v>303.84129999999999</c:v>
                </c:pt>
                <c:pt idx="218">
                  <c:v>294.5532</c:v>
                </c:pt>
                <c:pt idx="219">
                  <c:v>285.06200000000001</c:v>
                </c:pt>
                <c:pt idx="220">
                  <c:v>285.46530000000001</c:v>
                </c:pt>
                <c:pt idx="221">
                  <c:v>291.0761</c:v>
                </c:pt>
                <c:pt idx="222">
                  <c:v>302.22000000000003</c:v>
                </c:pt>
                <c:pt idx="223">
                  <c:v>304.46820000000002</c:v>
                </c:pt>
                <c:pt idx="224">
                  <c:v>292.9135</c:v>
                </c:pt>
                <c:pt idx="225">
                  <c:v>286.50470000000001</c:v>
                </c:pt>
                <c:pt idx="226">
                  <c:v>288.57350000000002</c:v>
                </c:pt>
                <c:pt idx="227">
                  <c:v>303.5428</c:v>
                </c:pt>
                <c:pt idx="228">
                  <c:v>313.7226</c:v>
                </c:pt>
                <c:pt idx="229">
                  <c:v>306.15899999999999</c:v>
                </c:pt>
                <c:pt idx="230">
                  <c:v>295.40289999999999</c:v>
                </c:pt>
                <c:pt idx="231">
                  <c:v>286.72329999999999</c:v>
                </c:pt>
                <c:pt idx="232">
                  <c:v>289.03019999999998</c:v>
                </c:pt>
                <c:pt idx="233">
                  <c:v>295.50450000000001</c:v>
                </c:pt>
                <c:pt idx="234">
                  <c:v>301.79480000000001</c:v>
                </c:pt>
                <c:pt idx="235">
                  <c:v>300.20249999999999</c:v>
                </c:pt>
                <c:pt idx="236">
                  <c:v>294.024</c:v>
                </c:pt>
                <c:pt idx="237">
                  <c:v>287.52620000000002</c:v>
                </c:pt>
                <c:pt idx="238">
                  <c:v>289.61439999999999</c:v>
                </c:pt>
                <c:pt idx="239">
                  <c:v>305.72629999999998</c:v>
                </c:pt>
                <c:pt idx="240">
                  <c:v>311.16140000000001</c:v>
                </c:pt>
                <c:pt idx="241">
                  <c:v>301.77949999999998</c:v>
                </c:pt>
                <c:pt idx="242">
                  <c:v>298.95650000000001</c:v>
                </c:pt>
                <c:pt idx="243">
                  <c:v>286.4776</c:v>
                </c:pt>
                <c:pt idx="244">
                  <c:v>287.22340000000003</c:v>
                </c:pt>
                <c:pt idx="245">
                  <c:v>299.50760000000002</c:v>
                </c:pt>
                <c:pt idx="246">
                  <c:v>308.3501</c:v>
                </c:pt>
                <c:pt idx="247">
                  <c:v>309.4862</c:v>
                </c:pt>
                <c:pt idx="248">
                  <c:v>299.1155</c:v>
                </c:pt>
                <c:pt idx="249">
                  <c:v>289.75670000000002</c:v>
                </c:pt>
                <c:pt idx="250">
                  <c:v>290.45870000000002</c:v>
                </c:pt>
                <c:pt idx="251">
                  <c:v>308.22570000000002</c:v>
                </c:pt>
                <c:pt idx="252">
                  <c:v>304.47239999999999</c:v>
                </c:pt>
                <c:pt idx="253">
                  <c:v>301.51960000000003</c:v>
                </c:pt>
                <c:pt idx="254">
                  <c:v>298.40170000000001</c:v>
                </c:pt>
                <c:pt idx="255">
                  <c:v>287.5093</c:v>
                </c:pt>
                <c:pt idx="256">
                  <c:v>290.0222</c:v>
                </c:pt>
                <c:pt idx="257">
                  <c:v>300.52440000000001</c:v>
                </c:pt>
                <c:pt idx="258">
                  <c:v>310.95030000000003</c:v>
                </c:pt>
                <c:pt idx="259">
                  <c:v>311.51920000000001</c:v>
                </c:pt>
                <c:pt idx="260">
                  <c:v>295.76319999999998</c:v>
                </c:pt>
                <c:pt idx="261">
                  <c:v>290.37380000000002</c:v>
                </c:pt>
                <c:pt idx="262">
                  <c:v>292.35660000000001</c:v>
                </c:pt>
                <c:pt idx="263">
                  <c:v>303.06599999999997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8-264E-9264-C33FC60930D6}"/>
            </c:ext>
          </c:extLst>
        </c:ser>
        <c:ser>
          <c:idx val="1"/>
          <c:order val="1"/>
          <c:tx>
            <c:strRef>
              <c:f>'2.Naive'!$D$1</c:f>
              <c:strCache>
                <c:ptCount val="1"/>
                <c:pt idx="0">
                  <c:v>TESTING SET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'2.Naive'!$B$2:$B$277</c:f>
              <c:numCache>
                <c:formatCode>mmm\-yy</c:formatCode>
                <c:ptCount val="276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  <c:pt idx="187">
                  <c:v>41487</c:v>
                </c:pt>
                <c:pt idx="188">
                  <c:v>41518</c:v>
                </c:pt>
                <c:pt idx="189">
                  <c:v>41548</c:v>
                </c:pt>
                <c:pt idx="190">
                  <c:v>41579</c:v>
                </c:pt>
                <c:pt idx="191">
                  <c:v>41609</c:v>
                </c:pt>
                <c:pt idx="192">
                  <c:v>41640</c:v>
                </c:pt>
                <c:pt idx="193">
                  <c:v>41671</c:v>
                </c:pt>
                <c:pt idx="194">
                  <c:v>41699</c:v>
                </c:pt>
                <c:pt idx="195">
                  <c:v>41730</c:v>
                </c:pt>
                <c:pt idx="196">
                  <c:v>41760</c:v>
                </c:pt>
                <c:pt idx="197">
                  <c:v>41791</c:v>
                </c:pt>
                <c:pt idx="198">
                  <c:v>41821</c:v>
                </c:pt>
                <c:pt idx="199">
                  <c:v>41852</c:v>
                </c:pt>
                <c:pt idx="200">
                  <c:v>41883</c:v>
                </c:pt>
                <c:pt idx="201">
                  <c:v>41913</c:v>
                </c:pt>
                <c:pt idx="202">
                  <c:v>41944</c:v>
                </c:pt>
                <c:pt idx="203">
                  <c:v>41974</c:v>
                </c:pt>
                <c:pt idx="204">
                  <c:v>42005</c:v>
                </c:pt>
                <c:pt idx="205">
                  <c:v>42036</c:v>
                </c:pt>
                <c:pt idx="206">
                  <c:v>42064</c:v>
                </c:pt>
                <c:pt idx="207">
                  <c:v>42095</c:v>
                </c:pt>
                <c:pt idx="208">
                  <c:v>42125</c:v>
                </c:pt>
                <c:pt idx="209">
                  <c:v>42156</c:v>
                </c:pt>
                <c:pt idx="210">
                  <c:v>42186</c:v>
                </c:pt>
                <c:pt idx="211">
                  <c:v>42217</c:v>
                </c:pt>
                <c:pt idx="212">
                  <c:v>42248</c:v>
                </c:pt>
                <c:pt idx="213">
                  <c:v>42278</c:v>
                </c:pt>
                <c:pt idx="214">
                  <c:v>42309</c:v>
                </c:pt>
                <c:pt idx="215">
                  <c:v>42339</c:v>
                </c:pt>
                <c:pt idx="216">
                  <c:v>42370</c:v>
                </c:pt>
                <c:pt idx="217">
                  <c:v>42401</c:v>
                </c:pt>
                <c:pt idx="218">
                  <c:v>42430</c:v>
                </c:pt>
                <c:pt idx="219">
                  <c:v>42461</c:v>
                </c:pt>
                <c:pt idx="220">
                  <c:v>42491</c:v>
                </c:pt>
                <c:pt idx="221">
                  <c:v>42522</c:v>
                </c:pt>
                <c:pt idx="222">
                  <c:v>42552</c:v>
                </c:pt>
                <c:pt idx="223">
                  <c:v>42583</c:v>
                </c:pt>
                <c:pt idx="224">
                  <c:v>42614</c:v>
                </c:pt>
                <c:pt idx="225">
                  <c:v>42644</c:v>
                </c:pt>
                <c:pt idx="226">
                  <c:v>42675</c:v>
                </c:pt>
                <c:pt idx="227">
                  <c:v>42705</c:v>
                </c:pt>
                <c:pt idx="228">
                  <c:v>42736</c:v>
                </c:pt>
                <c:pt idx="229">
                  <c:v>42767</c:v>
                </c:pt>
                <c:pt idx="230">
                  <c:v>42795</c:v>
                </c:pt>
                <c:pt idx="231">
                  <c:v>42826</c:v>
                </c:pt>
                <c:pt idx="232">
                  <c:v>42856</c:v>
                </c:pt>
                <c:pt idx="233">
                  <c:v>42887</c:v>
                </c:pt>
                <c:pt idx="234">
                  <c:v>42917</c:v>
                </c:pt>
                <c:pt idx="235">
                  <c:v>42948</c:v>
                </c:pt>
                <c:pt idx="236">
                  <c:v>42979</c:v>
                </c:pt>
                <c:pt idx="237">
                  <c:v>43009</c:v>
                </c:pt>
                <c:pt idx="238">
                  <c:v>43040</c:v>
                </c:pt>
                <c:pt idx="239">
                  <c:v>43070</c:v>
                </c:pt>
                <c:pt idx="240">
                  <c:v>43101</c:v>
                </c:pt>
                <c:pt idx="241">
                  <c:v>43132</c:v>
                </c:pt>
                <c:pt idx="242">
                  <c:v>43160</c:v>
                </c:pt>
                <c:pt idx="243">
                  <c:v>43191</c:v>
                </c:pt>
                <c:pt idx="244">
                  <c:v>43221</c:v>
                </c:pt>
                <c:pt idx="245">
                  <c:v>43252</c:v>
                </c:pt>
                <c:pt idx="246">
                  <c:v>43282</c:v>
                </c:pt>
                <c:pt idx="247">
                  <c:v>43313</c:v>
                </c:pt>
                <c:pt idx="248">
                  <c:v>43344</c:v>
                </c:pt>
                <c:pt idx="249">
                  <c:v>43374</c:v>
                </c:pt>
                <c:pt idx="250">
                  <c:v>43405</c:v>
                </c:pt>
                <c:pt idx="251">
                  <c:v>43435</c:v>
                </c:pt>
                <c:pt idx="252">
                  <c:v>43466</c:v>
                </c:pt>
                <c:pt idx="253">
                  <c:v>43497</c:v>
                </c:pt>
                <c:pt idx="254">
                  <c:v>43525</c:v>
                </c:pt>
                <c:pt idx="255">
                  <c:v>43556</c:v>
                </c:pt>
                <c:pt idx="256">
                  <c:v>43586</c:v>
                </c:pt>
                <c:pt idx="257">
                  <c:v>43617</c:v>
                </c:pt>
                <c:pt idx="258">
                  <c:v>43647</c:v>
                </c:pt>
                <c:pt idx="259">
                  <c:v>43678</c:v>
                </c:pt>
                <c:pt idx="260">
                  <c:v>43709</c:v>
                </c:pt>
                <c:pt idx="261">
                  <c:v>43739</c:v>
                </c:pt>
                <c:pt idx="262">
                  <c:v>43770</c:v>
                </c:pt>
                <c:pt idx="263">
                  <c:v>43800</c:v>
                </c:pt>
                <c:pt idx="264">
                  <c:v>43831</c:v>
                </c:pt>
                <c:pt idx="265">
                  <c:v>43862</c:v>
                </c:pt>
                <c:pt idx="266">
                  <c:v>43891</c:v>
                </c:pt>
                <c:pt idx="267">
                  <c:v>43922</c:v>
                </c:pt>
                <c:pt idx="268">
                  <c:v>43952</c:v>
                </c:pt>
                <c:pt idx="269">
                  <c:v>43983</c:v>
                </c:pt>
                <c:pt idx="270">
                  <c:v>44013</c:v>
                </c:pt>
                <c:pt idx="271">
                  <c:v>44044</c:v>
                </c:pt>
                <c:pt idx="272">
                  <c:v>44075</c:v>
                </c:pt>
                <c:pt idx="273">
                  <c:v>44105</c:v>
                </c:pt>
                <c:pt idx="274">
                  <c:v>44136</c:v>
                </c:pt>
                <c:pt idx="275">
                  <c:v>44166</c:v>
                </c:pt>
              </c:numCache>
            </c:numRef>
          </c:cat>
          <c:val>
            <c:numRef>
              <c:f>'2.Naive'!$D$2:$D$277</c:f>
              <c:numCache>
                <c:formatCode>General</c:formatCode>
                <c:ptCount val="276"/>
                <c:pt idx="264">
                  <c:v>312.05759999999998</c:v>
                </c:pt>
                <c:pt idx="265">
                  <c:v>311.8399</c:v>
                </c:pt>
                <c:pt idx="266">
                  <c:v>299.1925</c:v>
                </c:pt>
                <c:pt idx="267">
                  <c:v>290.8177</c:v>
                </c:pt>
                <c:pt idx="268">
                  <c:v>292.05869999999999</c:v>
                </c:pt>
                <c:pt idx="269">
                  <c:v>300.9676</c:v>
                </c:pt>
                <c:pt idx="270">
                  <c:v>307.5686</c:v>
                </c:pt>
                <c:pt idx="271">
                  <c:v>314.10359999999997</c:v>
                </c:pt>
                <c:pt idx="272">
                  <c:v>301.53160000000003</c:v>
                </c:pt>
                <c:pt idx="273">
                  <c:v>293.0068</c:v>
                </c:pt>
                <c:pt idx="274">
                  <c:v>293.9126</c:v>
                </c:pt>
                <c:pt idx="275">
                  <c:v>306.75279999999998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8-264E-9264-C33FC6093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903712"/>
        <c:axId val="1230106576"/>
      </c:lineChart>
      <c:dateAx>
        <c:axId val="12659037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06576"/>
        <c:crosses val="autoZero"/>
        <c:auto val="1"/>
        <c:lblOffset val="100"/>
        <c:baseTimeUnit val="months"/>
      </c:dateAx>
      <c:valAx>
        <c:axId val="12301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0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NAIVE</a:t>
            </a:r>
            <a:r>
              <a:rPr lang="en-GB" sz="1600" b="1" baseline="0"/>
              <a:t> FORECASTING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'2.Naive'!$C$1</c:f>
              <c:strCache>
                <c:ptCount val="1"/>
                <c:pt idx="0">
                  <c:v>TRAING SET VALUE</c:v>
                </c:pt>
              </c:strCache>
            </c:strRef>
          </c:tx>
          <c:spPr>
            <a:ln w="444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'2.Naive'!$B$2:$B$581</c:f>
              <c:numCache>
                <c:formatCode>mmm\-yy</c:formatCode>
                <c:ptCount val="580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  <c:pt idx="187">
                  <c:v>41487</c:v>
                </c:pt>
                <c:pt idx="188">
                  <c:v>41518</c:v>
                </c:pt>
                <c:pt idx="189">
                  <c:v>41548</c:v>
                </c:pt>
                <c:pt idx="190">
                  <c:v>41579</c:v>
                </c:pt>
                <c:pt idx="191">
                  <c:v>41609</c:v>
                </c:pt>
                <c:pt idx="192">
                  <c:v>41640</c:v>
                </c:pt>
                <c:pt idx="193">
                  <c:v>41671</c:v>
                </c:pt>
                <c:pt idx="194">
                  <c:v>41699</c:v>
                </c:pt>
                <c:pt idx="195">
                  <c:v>41730</c:v>
                </c:pt>
                <c:pt idx="196">
                  <c:v>41760</c:v>
                </c:pt>
                <c:pt idx="197">
                  <c:v>41791</c:v>
                </c:pt>
                <c:pt idx="198">
                  <c:v>41821</c:v>
                </c:pt>
                <c:pt idx="199">
                  <c:v>41852</c:v>
                </c:pt>
                <c:pt idx="200">
                  <c:v>41883</c:v>
                </c:pt>
                <c:pt idx="201">
                  <c:v>41913</c:v>
                </c:pt>
                <c:pt idx="202">
                  <c:v>41944</c:v>
                </c:pt>
                <c:pt idx="203">
                  <c:v>41974</c:v>
                </c:pt>
                <c:pt idx="204">
                  <c:v>42005</c:v>
                </c:pt>
                <c:pt idx="205">
                  <c:v>42036</c:v>
                </c:pt>
                <c:pt idx="206">
                  <c:v>42064</c:v>
                </c:pt>
                <c:pt idx="207">
                  <c:v>42095</c:v>
                </c:pt>
                <c:pt idx="208">
                  <c:v>42125</c:v>
                </c:pt>
                <c:pt idx="209">
                  <c:v>42156</c:v>
                </c:pt>
                <c:pt idx="210">
                  <c:v>42186</c:v>
                </c:pt>
                <c:pt idx="211">
                  <c:v>42217</c:v>
                </c:pt>
                <c:pt idx="212">
                  <c:v>42248</c:v>
                </c:pt>
                <c:pt idx="213">
                  <c:v>42278</c:v>
                </c:pt>
                <c:pt idx="214">
                  <c:v>42309</c:v>
                </c:pt>
                <c:pt idx="215">
                  <c:v>42339</c:v>
                </c:pt>
                <c:pt idx="216">
                  <c:v>42370</c:v>
                </c:pt>
                <c:pt idx="217">
                  <c:v>42401</c:v>
                </c:pt>
                <c:pt idx="218">
                  <c:v>42430</c:v>
                </c:pt>
                <c:pt idx="219">
                  <c:v>42461</c:v>
                </c:pt>
                <c:pt idx="220">
                  <c:v>42491</c:v>
                </c:pt>
                <c:pt idx="221">
                  <c:v>42522</c:v>
                </c:pt>
                <c:pt idx="222">
                  <c:v>42552</c:v>
                </c:pt>
                <c:pt idx="223">
                  <c:v>42583</c:v>
                </c:pt>
                <c:pt idx="224">
                  <c:v>42614</c:v>
                </c:pt>
                <c:pt idx="225">
                  <c:v>42644</c:v>
                </c:pt>
                <c:pt idx="226">
                  <c:v>42675</c:v>
                </c:pt>
                <c:pt idx="227">
                  <c:v>42705</c:v>
                </c:pt>
                <c:pt idx="228">
                  <c:v>42736</c:v>
                </c:pt>
                <c:pt idx="229">
                  <c:v>42767</c:v>
                </c:pt>
                <c:pt idx="230">
                  <c:v>42795</c:v>
                </c:pt>
                <c:pt idx="231">
                  <c:v>42826</c:v>
                </c:pt>
                <c:pt idx="232">
                  <c:v>42856</c:v>
                </c:pt>
                <c:pt idx="233">
                  <c:v>42887</c:v>
                </c:pt>
                <c:pt idx="234">
                  <c:v>42917</c:v>
                </c:pt>
                <c:pt idx="235">
                  <c:v>42948</c:v>
                </c:pt>
                <c:pt idx="236">
                  <c:v>42979</c:v>
                </c:pt>
                <c:pt idx="237">
                  <c:v>43009</c:v>
                </c:pt>
                <c:pt idx="238">
                  <c:v>43040</c:v>
                </c:pt>
                <c:pt idx="239">
                  <c:v>43070</c:v>
                </c:pt>
                <c:pt idx="240">
                  <c:v>43101</c:v>
                </c:pt>
                <c:pt idx="241">
                  <c:v>43132</c:v>
                </c:pt>
                <c:pt idx="242">
                  <c:v>43160</c:v>
                </c:pt>
                <c:pt idx="243">
                  <c:v>43191</c:v>
                </c:pt>
                <c:pt idx="244">
                  <c:v>43221</c:v>
                </c:pt>
                <c:pt idx="245">
                  <c:v>43252</c:v>
                </c:pt>
                <c:pt idx="246">
                  <c:v>43282</c:v>
                </c:pt>
                <c:pt idx="247">
                  <c:v>43313</c:v>
                </c:pt>
                <c:pt idx="248">
                  <c:v>43344</c:v>
                </c:pt>
                <c:pt idx="249">
                  <c:v>43374</c:v>
                </c:pt>
                <c:pt idx="250">
                  <c:v>43405</c:v>
                </c:pt>
                <c:pt idx="251">
                  <c:v>43435</c:v>
                </c:pt>
                <c:pt idx="252">
                  <c:v>43466</c:v>
                </c:pt>
                <c:pt idx="253">
                  <c:v>43497</c:v>
                </c:pt>
                <c:pt idx="254">
                  <c:v>43525</c:v>
                </c:pt>
                <c:pt idx="255">
                  <c:v>43556</c:v>
                </c:pt>
                <c:pt idx="256">
                  <c:v>43586</c:v>
                </c:pt>
                <c:pt idx="257">
                  <c:v>43617</c:v>
                </c:pt>
                <c:pt idx="258">
                  <c:v>43647</c:v>
                </c:pt>
                <c:pt idx="259">
                  <c:v>43678</c:v>
                </c:pt>
                <c:pt idx="260">
                  <c:v>43709</c:v>
                </c:pt>
                <c:pt idx="261">
                  <c:v>43739</c:v>
                </c:pt>
                <c:pt idx="262">
                  <c:v>43770</c:v>
                </c:pt>
                <c:pt idx="263">
                  <c:v>43800</c:v>
                </c:pt>
                <c:pt idx="264">
                  <c:v>43831</c:v>
                </c:pt>
                <c:pt idx="265">
                  <c:v>43862</c:v>
                </c:pt>
                <c:pt idx="266">
                  <c:v>43891</c:v>
                </c:pt>
                <c:pt idx="267">
                  <c:v>43922</c:v>
                </c:pt>
                <c:pt idx="268">
                  <c:v>43952</c:v>
                </c:pt>
                <c:pt idx="269">
                  <c:v>43983</c:v>
                </c:pt>
                <c:pt idx="270">
                  <c:v>44013</c:v>
                </c:pt>
                <c:pt idx="271">
                  <c:v>44044</c:v>
                </c:pt>
                <c:pt idx="272">
                  <c:v>44075</c:v>
                </c:pt>
                <c:pt idx="273">
                  <c:v>44105</c:v>
                </c:pt>
                <c:pt idx="274">
                  <c:v>44136</c:v>
                </c:pt>
                <c:pt idx="275">
                  <c:v>44166</c:v>
                </c:pt>
              </c:numCache>
            </c:numRef>
          </c:cat>
          <c:val>
            <c:numRef>
              <c:f>'2.Naive'!$C$2:$C$581</c:f>
              <c:numCache>
                <c:formatCode>General</c:formatCode>
                <c:ptCount val="580"/>
                <c:pt idx="0">
                  <c:v>272.5052</c:v>
                </c:pt>
                <c:pt idx="1">
                  <c:v>270.67200000000003</c:v>
                </c:pt>
                <c:pt idx="2">
                  <c:v>262.4502</c:v>
                </c:pt>
                <c:pt idx="3">
                  <c:v>257.47140000000002</c:v>
                </c:pt>
                <c:pt idx="4">
                  <c:v>255.3151</c:v>
                </c:pt>
                <c:pt idx="5">
                  <c:v>258.09039999999999</c:v>
                </c:pt>
                <c:pt idx="6">
                  <c:v>262.62020000000001</c:v>
                </c:pt>
                <c:pt idx="7">
                  <c:v>263.24849999999998</c:v>
                </c:pt>
                <c:pt idx="8">
                  <c:v>260.58460000000002</c:v>
                </c:pt>
                <c:pt idx="9">
                  <c:v>256.31540000000001</c:v>
                </c:pt>
                <c:pt idx="10">
                  <c:v>258.00049999999999</c:v>
                </c:pt>
                <c:pt idx="11">
                  <c:v>268.71449999999999</c:v>
                </c:pt>
                <c:pt idx="12">
                  <c:v>273.3057</c:v>
                </c:pt>
                <c:pt idx="13">
                  <c:v>267.98689999999999</c:v>
                </c:pt>
                <c:pt idx="14">
                  <c:v>262.22210000000001</c:v>
                </c:pt>
                <c:pt idx="15">
                  <c:v>257.03289999999998</c:v>
                </c:pt>
                <c:pt idx="16">
                  <c:v>255.81370000000001</c:v>
                </c:pt>
                <c:pt idx="17">
                  <c:v>259.90050000000002</c:v>
                </c:pt>
                <c:pt idx="18">
                  <c:v>265.76549999999997</c:v>
                </c:pt>
                <c:pt idx="19">
                  <c:v>264.48160000000001</c:v>
                </c:pt>
                <c:pt idx="20">
                  <c:v>261.00049999999999</c:v>
                </c:pt>
                <c:pt idx="21">
                  <c:v>257.53219999999999</c:v>
                </c:pt>
                <c:pt idx="22">
                  <c:v>259.3417</c:v>
                </c:pt>
                <c:pt idx="23">
                  <c:v>268.1354</c:v>
                </c:pt>
                <c:pt idx="24">
                  <c:v>273.8152</c:v>
                </c:pt>
                <c:pt idx="25">
                  <c:v>270.06200000000001</c:v>
                </c:pt>
                <c:pt idx="26">
                  <c:v>265.61</c:v>
                </c:pt>
                <c:pt idx="27">
                  <c:v>260.15859999999998</c:v>
                </c:pt>
                <c:pt idx="28">
                  <c:v>258.8734</c:v>
                </c:pt>
                <c:pt idx="29">
                  <c:v>263.89179999999999</c:v>
                </c:pt>
                <c:pt idx="30">
                  <c:v>268.86939999999998</c:v>
                </c:pt>
                <c:pt idx="31">
                  <c:v>270.06689999999998</c:v>
                </c:pt>
                <c:pt idx="32">
                  <c:v>264.11509999999998</c:v>
                </c:pt>
                <c:pt idx="33">
                  <c:v>260.37889999999999</c:v>
                </c:pt>
                <c:pt idx="34">
                  <c:v>262.46429999999998</c:v>
                </c:pt>
                <c:pt idx="35">
                  <c:v>270.57769999999999</c:v>
                </c:pt>
                <c:pt idx="36">
                  <c:v>279.87029999999999</c:v>
                </c:pt>
                <c:pt idx="37">
                  <c:v>276.16219999999998</c:v>
                </c:pt>
                <c:pt idx="38">
                  <c:v>270.2928</c:v>
                </c:pt>
                <c:pt idx="39">
                  <c:v>263.23840000000001</c:v>
                </c:pt>
                <c:pt idx="40">
                  <c:v>261.40649999999999</c:v>
                </c:pt>
                <c:pt idx="41">
                  <c:v>267.10969999999998</c:v>
                </c:pt>
                <c:pt idx="42">
                  <c:v>272.98160000000001</c:v>
                </c:pt>
                <c:pt idx="43">
                  <c:v>275.76549999999997</c:v>
                </c:pt>
                <c:pt idx="44">
                  <c:v>267.51519999999999</c:v>
                </c:pt>
                <c:pt idx="45">
                  <c:v>263.28320000000002</c:v>
                </c:pt>
                <c:pt idx="46">
                  <c:v>265.1078</c:v>
                </c:pt>
                <c:pt idx="47">
                  <c:v>273.86309999999997</c:v>
                </c:pt>
                <c:pt idx="48">
                  <c:v>277.91879999999998</c:v>
                </c:pt>
                <c:pt idx="49">
                  <c:v>276.68220000000002</c:v>
                </c:pt>
                <c:pt idx="50">
                  <c:v>273.35230000000001</c:v>
                </c:pt>
                <c:pt idx="51">
                  <c:v>265.10809999999998</c:v>
                </c:pt>
                <c:pt idx="52">
                  <c:v>263.68920000000003</c:v>
                </c:pt>
                <c:pt idx="53">
                  <c:v>268.47219999999999</c:v>
                </c:pt>
                <c:pt idx="54">
                  <c:v>274.0301</c:v>
                </c:pt>
                <c:pt idx="55">
                  <c:v>275.04480000000001</c:v>
                </c:pt>
                <c:pt idx="56">
                  <c:v>269.30529999999999</c:v>
                </c:pt>
                <c:pt idx="57">
                  <c:v>265.87349999999998</c:v>
                </c:pt>
                <c:pt idx="58">
                  <c:v>269.07060000000001</c:v>
                </c:pt>
                <c:pt idx="59">
                  <c:v>284.19490000000002</c:v>
                </c:pt>
                <c:pt idx="60">
                  <c:v>284.35980000000001</c:v>
                </c:pt>
                <c:pt idx="61">
                  <c:v>277.17259999999999</c:v>
                </c:pt>
                <c:pt idx="62">
                  <c:v>273.19639999999998</c:v>
                </c:pt>
                <c:pt idx="63">
                  <c:v>267.27809999999999</c:v>
                </c:pt>
                <c:pt idx="64">
                  <c:v>265.8218</c:v>
                </c:pt>
                <c:pt idx="65">
                  <c:v>271.46539999999999</c:v>
                </c:pt>
                <c:pt idx="66">
                  <c:v>276.61399999999998</c:v>
                </c:pt>
                <c:pt idx="67">
                  <c:v>277.10520000000002</c:v>
                </c:pt>
                <c:pt idx="68">
                  <c:v>273.06099999999998</c:v>
                </c:pt>
                <c:pt idx="69">
                  <c:v>267.43650000000002</c:v>
                </c:pt>
                <c:pt idx="70">
                  <c:v>268.56650000000002</c:v>
                </c:pt>
                <c:pt idx="71">
                  <c:v>277.68389999999999</c:v>
                </c:pt>
                <c:pt idx="72">
                  <c:v>286.02140000000003</c:v>
                </c:pt>
                <c:pt idx="73">
                  <c:v>277.5573</c:v>
                </c:pt>
                <c:pt idx="74">
                  <c:v>273.36500000000001</c:v>
                </c:pt>
                <c:pt idx="75">
                  <c:v>267.14999999999998</c:v>
                </c:pt>
                <c:pt idx="76">
                  <c:v>268.81619999999998</c:v>
                </c:pt>
                <c:pt idx="77">
                  <c:v>274.84480000000002</c:v>
                </c:pt>
                <c:pt idx="78">
                  <c:v>280.09280000000001</c:v>
                </c:pt>
                <c:pt idx="79">
                  <c:v>279.16059999999999</c:v>
                </c:pt>
                <c:pt idx="80">
                  <c:v>273.57429999999999</c:v>
                </c:pt>
                <c:pt idx="81">
                  <c:v>268.75380000000001</c:v>
                </c:pt>
                <c:pt idx="82">
                  <c:v>272.51659999999998</c:v>
                </c:pt>
                <c:pt idx="83">
                  <c:v>279.48939999999999</c:v>
                </c:pt>
                <c:pt idx="84">
                  <c:v>285.28550000000001</c:v>
                </c:pt>
                <c:pt idx="85">
                  <c:v>280.16430000000003</c:v>
                </c:pt>
                <c:pt idx="86">
                  <c:v>274.52749999999997</c:v>
                </c:pt>
                <c:pt idx="87">
                  <c:v>269.64409999999998</c:v>
                </c:pt>
                <c:pt idx="88">
                  <c:v>267.17840000000001</c:v>
                </c:pt>
                <c:pt idx="89">
                  <c:v>271.20780000000002</c:v>
                </c:pt>
                <c:pt idx="90">
                  <c:v>277.50810000000001</c:v>
                </c:pt>
                <c:pt idx="91">
                  <c:v>276.53739999999999</c:v>
                </c:pt>
                <c:pt idx="92">
                  <c:v>272.35410000000002</c:v>
                </c:pt>
                <c:pt idx="93">
                  <c:v>269.02859999999998</c:v>
                </c:pt>
                <c:pt idx="94">
                  <c:v>273.49919999999997</c:v>
                </c:pt>
                <c:pt idx="95">
                  <c:v>284.51589999999999</c:v>
                </c:pt>
                <c:pt idx="96">
                  <c:v>287.94639999999998</c:v>
                </c:pt>
                <c:pt idx="97">
                  <c:v>284.55610000000001</c:v>
                </c:pt>
                <c:pt idx="98">
                  <c:v>279.47469999999998</c:v>
                </c:pt>
                <c:pt idx="99">
                  <c:v>271.05779999999999</c:v>
                </c:pt>
                <c:pt idx="100">
                  <c:v>267.67619999999999</c:v>
                </c:pt>
                <c:pt idx="101">
                  <c:v>274.3297</c:v>
                </c:pt>
                <c:pt idx="102">
                  <c:v>282.10480000000001</c:v>
                </c:pt>
                <c:pt idx="103">
                  <c:v>282.06049999999999</c:v>
                </c:pt>
                <c:pt idx="104">
                  <c:v>274.60309999999998</c:v>
                </c:pt>
                <c:pt idx="105">
                  <c:v>269.68099999999998</c:v>
                </c:pt>
                <c:pt idx="106">
                  <c:v>274.42919999999998</c:v>
                </c:pt>
                <c:pt idx="107">
                  <c:v>284.22840000000002</c:v>
                </c:pt>
                <c:pt idx="108">
                  <c:v>294.1386</c:v>
                </c:pt>
                <c:pt idx="109">
                  <c:v>287.16070000000002</c:v>
                </c:pt>
                <c:pt idx="110">
                  <c:v>279.24560000000002</c:v>
                </c:pt>
                <c:pt idx="111">
                  <c:v>270.97489999999999</c:v>
                </c:pt>
                <c:pt idx="112">
                  <c:v>269.38440000000003</c:v>
                </c:pt>
                <c:pt idx="113">
                  <c:v>277.98309999999998</c:v>
                </c:pt>
                <c:pt idx="114">
                  <c:v>283.27699999999999</c:v>
                </c:pt>
                <c:pt idx="115">
                  <c:v>281.88720000000001</c:v>
                </c:pt>
                <c:pt idx="116">
                  <c:v>275.68259999999998</c:v>
                </c:pt>
                <c:pt idx="117">
                  <c:v>271.26609999999999</c:v>
                </c:pt>
                <c:pt idx="118">
                  <c:v>275.24579999999997</c:v>
                </c:pt>
                <c:pt idx="119">
                  <c:v>284.81470000000002</c:v>
                </c:pt>
                <c:pt idx="120">
                  <c:v>292.45319999999998</c:v>
                </c:pt>
                <c:pt idx="121">
                  <c:v>287.4033</c:v>
                </c:pt>
                <c:pt idx="122">
                  <c:v>281.26609999999999</c:v>
                </c:pt>
                <c:pt idx="123">
                  <c:v>273.81670000000003</c:v>
                </c:pt>
                <c:pt idx="124">
                  <c:v>273.26819999999998</c:v>
                </c:pt>
                <c:pt idx="125">
                  <c:v>278.30259999999998</c:v>
                </c:pt>
                <c:pt idx="126">
                  <c:v>285.98410000000001</c:v>
                </c:pt>
                <c:pt idx="127">
                  <c:v>289.54669999999999</c:v>
                </c:pt>
                <c:pt idx="128">
                  <c:v>278.50349999999997</c:v>
                </c:pt>
                <c:pt idx="129">
                  <c:v>273.70659999999998</c:v>
                </c:pt>
                <c:pt idx="130">
                  <c:v>279.65429999999998</c:v>
                </c:pt>
                <c:pt idx="131">
                  <c:v>290.82510000000002</c:v>
                </c:pt>
                <c:pt idx="132">
                  <c:v>298.97320000000002</c:v>
                </c:pt>
                <c:pt idx="133">
                  <c:v>292.88830000000002</c:v>
                </c:pt>
                <c:pt idx="134">
                  <c:v>286.93560000000002</c:v>
                </c:pt>
                <c:pt idx="135">
                  <c:v>277.22140000000002</c:v>
                </c:pt>
                <c:pt idx="136">
                  <c:v>276.68259999999998</c:v>
                </c:pt>
                <c:pt idx="137">
                  <c:v>281.93060000000003</c:v>
                </c:pt>
                <c:pt idx="138">
                  <c:v>285.9606</c:v>
                </c:pt>
                <c:pt idx="139">
                  <c:v>286.55619999999999</c:v>
                </c:pt>
                <c:pt idx="140">
                  <c:v>279.19189999999998</c:v>
                </c:pt>
                <c:pt idx="141">
                  <c:v>274.6891</c:v>
                </c:pt>
                <c:pt idx="142">
                  <c:v>281.07400000000001</c:v>
                </c:pt>
                <c:pt idx="143">
                  <c:v>290.4855</c:v>
                </c:pt>
                <c:pt idx="144">
                  <c:v>298.46129999999999</c:v>
                </c:pt>
                <c:pt idx="145">
                  <c:v>289.77949999999998</c:v>
                </c:pt>
                <c:pt idx="146">
                  <c:v>283.01249999999999</c:v>
                </c:pt>
                <c:pt idx="147">
                  <c:v>276.14760000000001</c:v>
                </c:pt>
                <c:pt idx="148">
                  <c:v>273.84710000000001</c:v>
                </c:pt>
                <c:pt idx="149">
                  <c:v>279.7645</c:v>
                </c:pt>
                <c:pt idx="150">
                  <c:v>288.45190000000002</c:v>
                </c:pt>
                <c:pt idx="151">
                  <c:v>287.78280000000001</c:v>
                </c:pt>
                <c:pt idx="152">
                  <c:v>281.93860000000001</c:v>
                </c:pt>
                <c:pt idx="153">
                  <c:v>277.5027</c:v>
                </c:pt>
                <c:pt idx="154">
                  <c:v>282.04480000000001</c:v>
                </c:pt>
                <c:pt idx="155">
                  <c:v>292.101</c:v>
                </c:pt>
                <c:pt idx="156">
                  <c:v>294.79199999999997</c:v>
                </c:pt>
                <c:pt idx="157">
                  <c:v>287.82</c:v>
                </c:pt>
                <c:pt idx="158">
                  <c:v>286.55489999999998</c:v>
                </c:pt>
                <c:pt idx="159">
                  <c:v>276.75209999999998</c:v>
                </c:pt>
                <c:pt idx="160">
                  <c:v>278.03030000000001</c:v>
                </c:pt>
                <c:pt idx="161">
                  <c:v>286.4579</c:v>
                </c:pt>
                <c:pt idx="162">
                  <c:v>293.83789999999999</c:v>
                </c:pt>
                <c:pt idx="163">
                  <c:v>293.53100000000001</c:v>
                </c:pt>
                <c:pt idx="164">
                  <c:v>287.54140000000001</c:v>
                </c:pt>
                <c:pt idx="165">
                  <c:v>280.0924</c:v>
                </c:pt>
                <c:pt idx="166">
                  <c:v>281.43490000000003</c:v>
                </c:pt>
                <c:pt idx="167">
                  <c:v>291.6841</c:v>
                </c:pt>
                <c:pt idx="168">
                  <c:v>302.13479999999998</c:v>
                </c:pt>
                <c:pt idx="169">
                  <c:v>291.18290000000002</c:v>
                </c:pt>
                <c:pt idx="170">
                  <c:v>290.73809999999997</c:v>
                </c:pt>
                <c:pt idx="171">
                  <c:v>280.51760000000002</c:v>
                </c:pt>
                <c:pt idx="172">
                  <c:v>279.38869999999997</c:v>
                </c:pt>
                <c:pt idx="173">
                  <c:v>287.84309999999999</c:v>
                </c:pt>
                <c:pt idx="174">
                  <c:v>297.49029999999999</c:v>
                </c:pt>
                <c:pt idx="175">
                  <c:v>296.41570000000002</c:v>
                </c:pt>
                <c:pt idx="176">
                  <c:v>287.22480000000002</c:v>
                </c:pt>
                <c:pt idx="177">
                  <c:v>280.64089999999999</c:v>
                </c:pt>
                <c:pt idx="178">
                  <c:v>282.20249999999999</c:v>
                </c:pt>
                <c:pt idx="179">
                  <c:v>294.51130000000001</c:v>
                </c:pt>
                <c:pt idx="180">
                  <c:v>302.23009999999999</c:v>
                </c:pt>
                <c:pt idx="181">
                  <c:v>294.2989</c:v>
                </c:pt>
                <c:pt idx="182">
                  <c:v>288.09269999999998</c:v>
                </c:pt>
                <c:pt idx="183">
                  <c:v>281.4425</c:v>
                </c:pt>
                <c:pt idx="184">
                  <c:v>284.45519999999999</c:v>
                </c:pt>
                <c:pt idx="185">
                  <c:v>291.04059999999998</c:v>
                </c:pt>
                <c:pt idx="186">
                  <c:v>295.9957</c:v>
                </c:pt>
                <c:pt idx="187">
                  <c:v>299.37040000000002</c:v>
                </c:pt>
                <c:pt idx="188">
                  <c:v>290.9178</c:v>
                </c:pt>
                <c:pt idx="189">
                  <c:v>283.14080000000001</c:v>
                </c:pt>
                <c:pt idx="190">
                  <c:v>288.041</c:v>
                </c:pt>
                <c:pt idx="191">
                  <c:v>302.45580000000001</c:v>
                </c:pt>
                <c:pt idx="192">
                  <c:v>309.10809999999998</c:v>
                </c:pt>
                <c:pt idx="193">
                  <c:v>297.17169999999999</c:v>
                </c:pt>
                <c:pt idx="194">
                  <c:v>292.82830000000001</c:v>
                </c:pt>
                <c:pt idx="195">
                  <c:v>282.91500000000002</c:v>
                </c:pt>
                <c:pt idx="196">
                  <c:v>282.54649999999998</c:v>
                </c:pt>
                <c:pt idx="197">
                  <c:v>290.39550000000003</c:v>
                </c:pt>
                <c:pt idx="198">
                  <c:v>296.07400000000001</c:v>
                </c:pt>
                <c:pt idx="199">
                  <c:v>299.55340000000001</c:v>
                </c:pt>
                <c:pt idx="200">
                  <c:v>288.28100000000001</c:v>
                </c:pt>
                <c:pt idx="201">
                  <c:v>282.68599999999998</c:v>
                </c:pt>
                <c:pt idx="202">
                  <c:v>282.93189999999998</c:v>
                </c:pt>
                <c:pt idx="203">
                  <c:v>293.03809999999999</c:v>
                </c:pt>
                <c:pt idx="204">
                  <c:v>302.99549999999999</c:v>
                </c:pt>
                <c:pt idx="205">
                  <c:v>295.20749999999998</c:v>
                </c:pt>
                <c:pt idx="206">
                  <c:v>293.25560000000002</c:v>
                </c:pt>
                <c:pt idx="207">
                  <c:v>285.79500000000002</c:v>
                </c:pt>
                <c:pt idx="208">
                  <c:v>285.23509999999999</c:v>
                </c:pt>
                <c:pt idx="209">
                  <c:v>293.18959999999998</c:v>
                </c:pt>
                <c:pt idx="210">
                  <c:v>302.39299999999997</c:v>
                </c:pt>
                <c:pt idx="211">
                  <c:v>301.6293</c:v>
                </c:pt>
                <c:pt idx="212">
                  <c:v>293.30889999999999</c:v>
                </c:pt>
                <c:pt idx="213">
                  <c:v>286.90019999999998</c:v>
                </c:pt>
                <c:pt idx="214">
                  <c:v>288.57490000000001</c:v>
                </c:pt>
                <c:pt idx="215">
                  <c:v>300.80029999999999</c:v>
                </c:pt>
                <c:pt idx="216">
                  <c:v>310.1807</c:v>
                </c:pt>
                <c:pt idx="217">
                  <c:v>303.84129999999999</c:v>
                </c:pt>
                <c:pt idx="218">
                  <c:v>294.5532</c:v>
                </c:pt>
                <c:pt idx="219">
                  <c:v>285.06200000000001</c:v>
                </c:pt>
                <c:pt idx="220">
                  <c:v>285.46530000000001</c:v>
                </c:pt>
                <c:pt idx="221">
                  <c:v>291.0761</c:v>
                </c:pt>
                <c:pt idx="222">
                  <c:v>302.22000000000003</c:v>
                </c:pt>
                <c:pt idx="223">
                  <c:v>304.46820000000002</c:v>
                </c:pt>
                <c:pt idx="224">
                  <c:v>292.9135</c:v>
                </c:pt>
                <c:pt idx="225">
                  <c:v>286.50470000000001</c:v>
                </c:pt>
                <c:pt idx="226">
                  <c:v>288.57350000000002</c:v>
                </c:pt>
                <c:pt idx="227">
                  <c:v>303.5428</c:v>
                </c:pt>
                <c:pt idx="228">
                  <c:v>313.7226</c:v>
                </c:pt>
                <c:pt idx="229">
                  <c:v>306.15899999999999</c:v>
                </c:pt>
                <c:pt idx="230">
                  <c:v>295.40289999999999</c:v>
                </c:pt>
                <c:pt idx="231">
                  <c:v>286.72329999999999</c:v>
                </c:pt>
                <c:pt idx="232">
                  <c:v>289.03019999999998</c:v>
                </c:pt>
                <c:pt idx="233">
                  <c:v>295.50450000000001</c:v>
                </c:pt>
                <c:pt idx="234">
                  <c:v>301.79480000000001</c:v>
                </c:pt>
                <c:pt idx="235">
                  <c:v>300.20249999999999</c:v>
                </c:pt>
                <c:pt idx="236">
                  <c:v>294.024</c:v>
                </c:pt>
                <c:pt idx="237">
                  <c:v>287.52620000000002</c:v>
                </c:pt>
                <c:pt idx="238">
                  <c:v>289.61439999999999</c:v>
                </c:pt>
                <c:pt idx="239">
                  <c:v>305.72629999999998</c:v>
                </c:pt>
                <c:pt idx="240">
                  <c:v>311.16140000000001</c:v>
                </c:pt>
                <c:pt idx="241">
                  <c:v>301.77949999999998</c:v>
                </c:pt>
                <c:pt idx="242">
                  <c:v>298.95650000000001</c:v>
                </c:pt>
                <c:pt idx="243">
                  <c:v>286.4776</c:v>
                </c:pt>
                <c:pt idx="244">
                  <c:v>287.22340000000003</c:v>
                </c:pt>
                <c:pt idx="245">
                  <c:v>299.50760000000002</c:v>
                </c:pt>
                <c:pt idx="246">
                  <c:v>308.3501</c:v>
                </c:pt>
                <c:pt idx="247">
                  <c:v>309.4862</c:v>
                </c:pt>
                <c:pt idx="248">
                  <c:v>299.1155</c:v>
                </c:pt>
                <c:pt idx="249">
                  <c:v>289.75670000000002</c:v>
                </c:pt>
                <c:pt idx="250">
                  <c:v>290.45870000000002</c:v>
                </c:pt>
                <c:pt idx="251">
                  <c:v>308.22570000000002</c:v>
                </c:pt>
                <c:pt idx="252">
                  <c:v>304.47239999999999</c:v>
                </c:pt>
                <c:pt idx="253">
                  <c:v>301.51960000000003</c:v>
                </c:pt>
                <c:pt idx="254">
                  <c:v>298.40170000000001</c:v>
                </c:pt>
                <c:pt idx="255">
                  <c:v>287.5093</c:v>
                </c:pt>
                <c:pt idx="256">
                  <c:v>290.0222</c:v>
                </c:pt>
                <c:pt idx="257">
                  <c:v>300.52440000000001</c:v>
                </c:pt>
                <c:pt idx="258">
                  <c:v>310.95030000000003</c:v>
                </c:pt>
                <c:pt idx="259">
                  <c:v>311.51920000000001</c:v>
                </c:pt>
                <c:pt idx="260">
                  <c:v>295.76319999999998</c:v>
                </c:pt>
                <c:pt idx="261">
                  <c:v>290.37380000000002</c:v>
                </c:pt>
                <c:pt idx="262">
                  <c:v>292.35660000000001</c:v>
                </c:pt>
                <c:pt idx="263">
                  <c:v>303.06599999999997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4-4B4A-B38F-873E07599914}"/>
            </c:ext>
          </c:extLst>
        </c:ser>
        <c:ser>
          <c:idx val="1"/>
          <c:order val="1"/>
          <c:tx>
            <c:strRef>
              <c:f>'2.Naive'!$D$1</c:f>
              <c:strCache>
                <c:ptCount val="1"/>
                <c:pt idx="0">
                  <c:v>TESTING SET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'2.Naive'!$B$2:$B$581</c:f>
              <c:numCache>
                <c:formatCode>mmm\-yy</c:formatCode>
                <c:ptCount val="580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  <c:pt idx="187">
                  <c:v>41487</c:v>
                </c:pt>
                <c:pt idx="188">
                  <c:v>41518</c:v>
                </c:pt>
                <c:pt idx="189">
                  <c:v>41548</c:v>
                </c:pt>
                <c:pt idx="190">
                  <c:v>41579</c:v>
                </c:pt>
                <c:pt idx="191">
                  <c:v>41609</c:v>
                </c:pt>
                <c:pt idx="192">
                  <c:v>41640</c:v>
                </c:pt>
                <c:pt idx="193">
                  <c:v>41671</c:v>
                </c:pt>
                <c:pt idx="194">
                  <c:v>41699</c:v>
                </c:pt>
                <c:pt idx="195">
                  <c:v>41730</c:v>
                </c:pt>
                <c:pt idx="196">
                  <c:v>41760</c:v>
                </c:pt>
                <c:pt idx="197">
                  <c:v>41791</c:v>
                </c:pt>
                <c:pt idx="198">
                  <c:v>41821</c:v>
                </c:pt>
                <c:pt idx="199">
                  <c:v>41852</c:v>
                </c:pt>
                <c:pt idx="200">
                  <c:v>41883</c:v>
                </c:pt>
                <c:pt idx="201">
                  <c:v>41913</c:v>
                </c:pt>
                <c:pt idx="202">
                  <c:v>41944</c:v>
                </c:pt>
                <c:pt idx="203">
                  <c:v>41974</c:v>
                </c:pt>
                <c:pt idx="204">
                  <c:v>42005</c:v>
                </c:pt>
                <c:pt idx="205">
                  <c:v>42036</c:v>
                </c:pt>
                <c:pt idx="206">
                  <c:v>42064</c:v>
                </c:pt>
                <c:pt idx="207">
                  <c:v>42095</c:v>
                </c:pt>
                <c:pt idx="208">
                  <c:v>42125</c:v>
                </c:pt>
                <c:pt idx="209">
                  <c:v>42156</c:v>
                </c:pt>
                <c:pt idx="210">
                  <c:v>42186</c:v>
                </c:pt>
                <c:pt idx="211">
                  <c:v>42217</c:v>
                </c:pt>
                <c:pt idx="212">
                  <c:v>42248</c:v>
                </c:pt>
                <c:pt idx="213">
                  <c:v>42278</c:v>
                </c:pt>
                <c:pt idx="214">
                  <c:v>42309</c:v>
                </c:pt>
                <c:pt idx="215">
                  <c:v>42339</c:v>
                </c:pt>
                <c:pt idx="216">
                  <c:v>42370</c:v>
                </c:pt>
                <c:pt idx="217">
                  <c:v>42401</c:v>
                </c:pt>
                <c:pt idx="218">
                  <c:v>42430</c:v>
                </c:pt>
                <c:pt idx="219">
                  <c:v>42461</c:v>
                </c:pt>
                <c:pt idx="220">
                  <c:v>42491</c:v>
                </c:pt>
                <c:pt idx="221">
                  <c:v>42522</c:v>
                </c:pt>
                <c:pt idx="222">
                  <c:v>42552</c:v>
                </c:pt>
                <c:pt idx="223">
                  <c:v>42583</c:v>
                </c:pt>
                <c:pt idx="224">
                  <c:v>42614</c:v>
                </c:pt>
                <c:pt idx="225">
                  <c:v>42644</c:v>
                </c:pt>
                <c:pt idx="226">
                  <c:v>42675</c:v>
                </c:pt>
                <c:pt idx="227">
                  <c:v>42705</c:v>
                </c:pt>
                <c:pt idx="228">
                  <c:v>42736</c:v>
                </c:pt>
                <c:pt idx="229">
                  <c:v>42767</c:v>
                </c:pt>
                <c:pt idx="230">
                  <c:v>42795</c:v>
                </c:pt>
                <c:pt idx="231">
                  <c:v>42826</c:v>
                </c:pt>
                <c:pt idx="232">
                  <c:v>42856</c:v>
                </c:pt>
                <c:pt idx="233">
                  <c:v>42887</c:v>
                </c:pt>
                <c:pt idx="234">
                  <c:v>42917</c:v>
                </c:pt>
                <c:pt idx="235">
                  <c:v>42948</c:v>
                </c:pt>
                <c:pt idx="236">
                  <c:v>42979</c:v>
                </c:pt>
                <c:pt idx="237">
                  <c:v>43009</c:v>
                </c:pt>
                <c:pt idx="238">
                  <c:v>43040</c:v>
                </c:pt>
                <c:pt idx="239">
                  <c:v>43070</c:v>
                </c:pt>
                <c:pt idx="240">
                  <c:v>43101</c:v>
                </c:pt>
                <c:pt idx="241">
                  <c:v>43132</c:v>
                </c:pt>
                <c:pt idx="242">
                  <c:v>43160</c:v>
                </c:pt>
                <c:pt idx="243">
                  <c:v>43191</c:v>
                </c:pt>
                <c:pt idx="244">
                  <c:v>43221</c:v>
                </c:pt>
                <c:pt idx="245">
                  <c:v>43252</c:v>
                </c:pt>
                <c:pt idx="246">
                  <c:v>43282</c:v>
                </c:pt>
                <c:pt idx="247">
                  <c:v>43313</c:v>
                </c:pt>
                <c:pt idx="248">
                  <c:v>43344</c:v>
                </c:pt>
                <c:pt idx="249">
                  <c:v>43374</c:v>
                </c:pt>
                <c:pt idx="250">
                  <c:v>43405</c:v>
                </c:pt>
                <c:pt idx="251">
                  <c:v>43435</c:v>
                </c:pt>
                <c:pt idx="252">
                  <c:v>43466</c:v>
                </c:pt>
                <c:pt idx="253">
                  <c:v>43497</c:v>
                </c:pt>
                <c:pt idx="254">
                  <c:v>43525</c:v>
                </c:pt>
                <c:pt idx="255">
                  <c:v>43556</c:v>
                </c:pt>
                <c:pt idx="256">
                  <c:v>43586</c:v>
                </c:pt>
                <c:pt idx="257">
                  <c:v>43617</c:v>
                </c:pt>
                <c:pt idx="258">
                  <c:v>43647</c:v>
                </c:pt>
                <c:pt idx="259">
                  <c:v>43678</c:v>
                </c:pt>
                <c:pt idx="260">
                  <c:v>43709</c:v>
                </c:pt>
                <c:pt idx="261">
                  <c:v>43739</c:v>
                </c:pt>
                <c:pt idx="262">
                  <c:v>43770</c:v>
                </c:pt>
                <c:pt idx="263">
                  <c:v>43800</c:v>
                </c:pt>
                <c:pt idx="264">
                  <c:v>43831</c:v>
                </c:pt>
                <c:pt idx="265">
                  <c:v>43862</c:v>
                </c:pt>
                <c:pt idx="266">
                  <c:v>43891</c:v>
                </c:pt>
                <c:pt idx="267">
                  <c:v>43922</c:v>
                </c:pt>
                <c:pt idx="268">
                  <c:v>43952</c:v>
                </c:pt>
                <c:pt idx="269">
                  <c:v>43983</c:v>
                </c:pt>
                <c:pt idx="270">
                  <c:v>44013</c:v>
                </c:pt>
                <c:pt idx="271">
                  <c:v>44044</c:v>
                </c:pt>
                <c:pt idx="272">
                  <c:v>44075</c:v>
                </c:pt>
                <c:pt idx="273">
                  <c:v>44105</c:v>
                </c:pt>
                <c:pt idx="274">
                  <c:v>44136</c:v>
                </c:pt>
                <c:pt idx="275">
                  <c:v>44166</c:v>
                </c:pt>
              </c:numCache>
            </c:numRef>
          </c:cat>
          <c:val>
            <c:numRef>
              <c:f>'2.Naive'!$D$2:$D$581</c:f>
              <c:numCache>
                <c:formatCode>General</c:formatCode>
                <c:ptCount val="580"/>
                <c:pt idx="264">
                  <c:v>312.05759999999998</c:v>
                </c:pt>
                <c:pt idx="265">
                  <c:v>311.8399</c:v>
                </c:pt>
                <c:pt idx="266">
                  <c:v>299.1925</c:v>
                </c:pt>
                <c:pt idx="267">
                  <c:v>290.8177</c:v>
                </c:pt>
                <c:pt idx="268">
                  <c:v>292.05869999999999</c:v>
                </c:pt>
                <c:pt idx="269">
                  <c:v>300.9676</c:v>
                </c:pt>
                <c:pt idx="270">
                  <c:v>307.5686</c:v>
                </c:pt>
                <c:pt idx="271">
                  <c:v>314.10359999999997</c:v>
                </c:pt>
                <c:pt idx="272">
                  <c:v>301.53160000000003</c:v>
                </c:pt>
                <c:pt idx="273">
                  <c:v>293.0068</c:v>
                </c:pt>
                <c:pt idx="274">
                  <c:v>293.9126</c:v>
                </c:pt>
                <c:pt idx="275">
                  <c:v>306.75279999999998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4-4B4A-B38F-873E07599914}"/>
            </c:ext>
          </c:extLst>
        </c:ser>
        <c:ser>
          <c:idx val="2"/>
          <c:order val="2"/>
          <c:tx>
            <c:strRef>
              <c:f>'2.Naive'!$E$1</c:f>
              <c:strCache>
                <c:ptCount val="1"/>
                <c:pt idx="0">
                  <c:v>NAÏVE FORECASTING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'2.Naive'!$B$2:$B$581</c:f>
              <c:numCache>
                <c:formatCode>mmm\-yy</c:formatCode>
                <c:ptCount val="580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  <c:pt idx="187">
                  <c:v>41487</c:v>
                </c:pt>
                <c:pt idx="188">
                  <c:v>41518</c:v>
                </c:pt>
                <c:pt idx="189">
                  <c:v>41548</c:v>
                </c:pt>
                <c:pt idx="190">
                  <c:v>41579</c:v>
                </c:pt>
                <c:pt idx="191">
                  <c:v>41609</c:v>
                </c:pt>
                <c:pt idx="192">
                  <c:v>41640</c:v>
                </c:pt>
                <c:pt idx="193">
                  <c:v>41671</c:v>
                </c:pt>
                <c:pt idx="194">
                  <c:v>41699</c:v>
                </c:pt>
                <c:pt idx="195">
                  <c:v>41730</c:v>
                </c:pt>
                <c:pt idx="196">
                  <c:v>41760</c:v>
                </c:pt>
                <c:pt idx="197">
                  <c:v>41791</c:v>
                </c:pt>
                <c:pt idx="198">
                  <c:v>41821</c:v>
                </c:pt>
                <c:pt idx="199">
                  <c:v>41852</c:v>
                </c:pt>
                <c:pt idx="200">
                  <c:v>41883</c:v>
                </c:pt>
                <c:pt idx="201">
                  <c:v>41913</c:v>
                </c:pt>
                <c:pt idx="202">
                  <c:v>41944</c:v>
                </c:pt>
                <c:pt idx="203">
                  <c:v>41974</c:v>
                </c:pt>
                <c:pt idx="204">
                  <c:v>42005</c:v>
                </c:pt>
                <c:pt idx="205">
                  <c:v>42036</c:v>
                </c:pt>
                <c:pt idx="206">
                  <c:v>42064</c:v>
                </c:pt>
                <c:pt idx="207">
                  <c:v>42095</c:v>
                </c:pt>
                <c:pt idx="208">
                  <c:v>42125</c:v>
                </c:pt>
                <c:pt idx="209">
                  <c:v>42156</c:v>
                </c:pt>
                <c:pt idx="210">
                  <c:v>42186</c:v>
                </c:pt>
                <c:pt idx="211">
                  <c:v>42217</c:v>
                </c:pt>
                <c:pt idx="212">
                  <c:v>42248</c:v>
                </c:pt>
                <c:pt idx="213">
                  <c:v>42278</c:v>
                </c:pt>
                <c:pt idx="214">
                  <c:v>42309</c:v>
                </c:pt>
                <c:pt idx="215">
                  <c:v>42339</c:v>
                </c:pt>
                <c:pt idx="216">
                  <c:v>42370</c:v>
                </c:pt>
                <c:pt idx="217">
                  <c:v>42401</c:v>
                </c:pt>
                <c:pt idx="218">
                  <c:v>42430</c:v>
                </c:pt>
                <c:pt idx="219">
                  <c:v>42461</c:v>
                </c:pt>
                <c:pt idx="220">
                  <c:v>42491</c:v>
                </c:pt>
                <c:pt idx="221">
                  <c:v>42522</c:v>
                </c:pt>
                <c:pt idx="222">
                  <c:v>42552</c:v>
                </c:pt>
                <c:pt idx="223">
                  <c:v>42583</c:v>
                </c:pt>
                <c:pt idx="224">
                  <c:v>42614</c:v>
                </c:pt>
                <c:pt idx="225">
                  <c:v>42644</c:v>
                </c:pt>
                <c:pt idx="226">
                  <c:v>42675</c:v>
                </c:pt>
                <c:pt idx="227">
                  <c:v>42705</c:v>
                </c:pt>
                <c:pt idx="228">
                  <c:v>42736</c:v>
                </c:pt>
                <c:pt idx="229">
                  <c:v>42767</c:v>
                </c:pt>
                <c:pt idx="230">
                  <c:v>42795</c:v>
                </c:pt>
                <c:pt idx="231">
                  <c:v>42826</c:v>
                </c:pt>
                <c:pt idx="232">
                  <c:v>42856</c:v>
                </c:pt>
                <c:pt idx="233">
                  <c:v>42887</c:v>
                </c:pt>
                <c:pt idx="234">
                  <c:v>42917</c:v>
                </c:pt>
                <c:pt idx="235">
                  <c:v>42948</c:v>
                </c:pt>
                <c:pt idx="236">
                  <c:v>42979</c:v>
                </c:pt>
                <c:pt idx="237">
                  <c:v>43009</c:v>
                </c:pt>
                <c:pt idx="238">
                  <c:v>43040</c:v>
                </c:pt>
                <c:pt idx="239">
                  <c:v>43070</c:v>
                </c:pt>
                <c:pt idx="240">
                  <c:v>43101</c:v>
                </c:pt>
                <c:pt idx="241">
                  <c:v>43132</c:v>
                </c:pt>
                <c:pt idx="242">
                  <c:v>43160</c:v>
                </c:pt>
                <c:pt idx="243">
                  <c:v>43191</c:v>
                </c:pt>
                <c:pt idx="244">
                  <c:v>43221</c:v>
                </c:pt>
                <c:pt idx="245">
                  <c:v>43252</c:v>
                </c:pt>
                <c:pt idx="246">
                  <c:v>43282</c:v>
                </c:pt>
                <c:pt idx="247">
                  <c:v>43313</c:v>
                </c:pt>
                <c:pt idx="248">
                  <c:v>43344</c:v>
                </c:pt>
                <c:pt idx="249">
                  <c:v>43374</c:v>
                </c:pt>
                <c:pt idx="250">
                  <c:v>43405</c:v>
                </c:pt>
                <c:pt idx="251">
                  <c:v>43435</c:v>
                </c:pt>
                <c:pt idx="252">
                  <c:v>43466</c:v>
                </c:pt>
                <c:pt idx="253">
                  <c:v>43497</c:v>
                </c:pt>
                <c:pt idx="254">
                  <c:v>43525</c:v>
                </c:pt>
                <c:pt idx="255">
                  <c:v>43556</c:v>
                </c:pt>
                <c:pt idx="256">
                  <c:v>43586</c:v>
                </c:pt>
                <c:pt idx="257">
                  <c:v>43617</c:v>
                </c:pt>
                <c:pt idx="258">
                  <c:v>43647</c:v>
                </c:pt>
                <c:pt idx="259">
                  <c:v>43678</c:v>
                </c:pt>
                <c:pt idx="260">
                  <c:v>43709</c:v>
                </c:pt>
                <c:pt idx="261">
                  <c:v>43739</c:v>
                </c:pt>
                <c:pt idx="262">
                  <c:v>43770</c:v>
                </c:pt>
                <c:pt idx="263">
                  <c:v>43800</c:v>
                </c:pt>
                <c:pt idx="264">
                  <c:v>43831</c:v>
                </c:pt>
                <c:pt idx="265">
                  <c:v>43862</c:v>
                </c:pt>
                <c:pt idx="266">
                  <c:v>43891</c:v>
                </c:pt>
                <c:pt idx="267">
                  <c:v>43922</c:v>
                </c:pt>
                <c:pt idx="268">
                  <c:v>43952</c:v>
                </c:pt>
                <c:pt idx="269">
                  <c:v>43983</c:v>
                </c:pt>
                <c:pt idx="270">
                  <c:v>44013</c:v>
                </c:pt>
                <c:pt idx="271">
                  <c:v>44044</c:v>
                </c:pt>
                <c:pt idx="272">
                  <c:v>44075</c:v>
                </c:pt>
                <c:pt idx="273">
                  <c:v>44105</c:v>
                </c:pt>
                <c:pt idx="274">
                  <c:v>44136</c:v>
                </c:pt>
                <c:pt idx="275">
                  <c:v>44166</c:v>
                </c:pt>
              </c:numCache>
            </c:numRef>
          </c:cat>
          <c:val>
            <c:numRef>
              <c:f>'2.Naive'!$E$2:$E$581</c:f>
              <c:numCache>
                <c:formatCode>0.000</c:formatCode>
                <c:ptCount val="580"/>
                <c:pt idx="1">
                  <c:v>272.5052</c:v>
                </c:pt>
                <c:pt idx="2">
                  <c:v>270.67200000000003</c:v>
                </c:pt>
                <c:pt idx="3">
                  <c:v>262.4502</c:v>
                </c:pt>
                <c:pt idx="4">
                  <c:v>257.47140000000002</c:v>
                </c:pt>
                <c:pt idx="5">
                  <c:v>255.3151</c:v>
                </c:pt>
                <c:pt idx="6">
                  <c:v>258.09039999999999</c:v>
                </c:pt>
                <c:pt idx="7">
                  <c:v>262.62020000000001</c:v>
                </c:pt>
                <c:pt idx="8">
                  <c:v>263.24849999999998</c:v>
                </c:pt>
                <c:pt idx="9">
                  <c:v>260.58460000000002</c:v>
                </c:pt>
                <c:pt idx="10">
                  <c:v>256.31540000000001</c:v>
                </c:pt>
                <c:pt idx="11">
                  <c:v>258.00049999999999</c:v>
                </c:pt>
                <c:pt idx="12">
                  <c:v>268.71449999999999</c:v>
                </c:pt>
                <c:pt idx="13">
                  <c:v>273.3057</c:v>
                </c:pt>
                <c:pt idx="14">
                  <c:v>267.98689999999999</c:v>
                </c:pt>
                <c:pt idx="15">
                  <c:v>262.22210000000001</c:v>
                </c:pt>
                <c:pt idx="16">
                  <c:v>257.03289999999998</c:v>
                </c:pt>
                <c:pt idx="17">
                  <c:v>255.81370000000001</c:v>
                </c:pt>
                <c:pt idx="18">
                  <c:v>259.90050000000002</c:v>
                </c:pt>
                <c:pt idx="19">
                  <c:v>265.76549999999997</c:v>
                </c:pt>
                <c:pt idx="20">
                  <c:v>264.48160000000001</c:v>
                </c:pt>
                <c:pt idx="21">
                  <c:v>261.00049999999999</c:v>
                </c:pt>
                <c:pt idx="22">
                  <c:v>257.53219999999999</c:v>
                </c:pt>
                <c:pt idx="23">
                  <c:v>259.3417</c:v>
                </c:pt>
                <c:pt idx="24">
                  <c:v>268.1354</c:v>
                </c:pt>
                <c:pt idx="25">
                  <c:v>273.8152</c:v>
                </c:pt>
                <c:pt idx="26">
                  <c:v>270.06200000000001</c:v>
                </c:pt>
                <c:pt idx="27">
                  <c:v>265.61</c:v>
                </c:pt>
                <c:pt idx="28">
                  <c:v>260.15859999999998</c:v>
                </c:pt>
                <c:pt idx="29">
                  <c:v>258.8734</c:v>
                </c:pt>
                <c:pt idx="30">
                  <c:v>263.89179999999999</c:v>
                </c:pt>
                <c:pt idx="31">
                  <c:v>268.86939999999998</c:v>
                </c:pt>
                <c:pt idx="32">
                  <c:v>270.06689999999998</c:v>
                </c:pt>
                <c:pt idx="33">
                  <c:v>264.11509999999998</c:v>
                </c:pt>
                <c:pt idx="34">
                  <c:v>260.37889999999999</c:v>
                </c:pt>
                <c:pt idx="35">
                  <c:v>262.46429999999998</c:v>
                </c:pt>
                <c:pt idx="36">
                  <c:v>270.57769999999999</c:v>
                </c:pt>
                <c:pt idx="37">
                  <c:v>279.87029999999999</c:v>
                </c:pt>
                <c:pt idx="38">
                  <c:v>276.16219999999998</c:v>
                </c:pt>
                <c:pt idx="39">
                  <c:v>270.2928</c:v>
                </c:pt>
                <c:pt idx="40">
                  <c:v>263.23840000000001</c:v>
                </c:pt>
                <c:pt idx="41">
                  <c:v>261.40649999999999</c:v>
                </c:pt>
                <c:pt idx="42">
                  <c:v>267.10969999999998</c:v>
                </c:pt>
                <c:pt idx="43">
                  <c:v>272.98160000000001</c:v>
                </c:pt>
                <c:pt idx="44">
                  <c:v>275.76549999999997</c:v>
                </c:pt>
                <c:pt idx="45">
                  <c:v>267.51519999999999</c:v>
                </c:pt>
                <c:pt idx="46">
                  <c:v>263.28320000000002</c:v>
                </c:pt>
                <c:pt idx="47">
                  <c:v>265.1078</c:v>
                </c:pt>
                <c:pt idx="48">
                  <c:v>273.86309999999997</c:v>
                </c:pt>
                <c:pt idx="49">
                  <c:v>277.91879999999998</c:v>
                </c:pt>
                <c:pt idx="50">
                  <c:v>276.68220000000002</c:v>
                </c:pt>
                <c:pt idx="51">
                  <c:v>273.35230000000001</c:v>
                </c:pt>
                <c:pt idx="52">
                  <c:v>265.10809999999998</c:v>
                </c:pt>
                <c:pt idx="53">
                  <c:v>263.68920000000003</c:v>
                </c:pt>
                <c:pt idx="54">
                  <c:v>268.47219999999999</c:v>
                </c:pt>
                <c:pt idx="55">
                  <c:v>274.0301</c:v>
                </c:pt>
                <c:pt idx="56">
                  <c:v>275.04480000000001</c:v>
                </c:pt>
                <c:pt idx="57">
                  <c:v>269.30529999999999</c:v>
                </c:pt>
                <c:pt idx="58">
                  <c:v>265.87349999999998</c:v>
                </c:pt>
                <c:pt idx="59">
                  <c:v>269.07060000000001</c:v>
                </c:pt>
                <c:pt idx="60">
                  <c:v>284.19490000000002</c:v>
                </c:pt>
                <c:pt idx="61">
                  <c:v>284.35980000000001</c:v>
                </c:pt>
                <c:pt idx="62">
                  <c:v>277.17259999999999</c:v>
                </c:pt>
                <c:pt idx="63">
                  <c:v>273.19639999999998</c:v>
                </c:pt>
                <c:pt idx="64">
                  <c:v>267.27809999999999</c:v>
                </c:pt>
                <c:pt idx="65">
                  <c:v>265.8218</c:v>
                </c:pt>
                <c:pt idx="66">
                  <c:v>271.46539999999999</c:v>
                </c:pt>
                <c:pt idx="67">
                  <c:v>276.61399999999998</c:v>
                </c:pt>
                <c:pt idx="68">
                  <c:v>277.10520000000002</c:v>
                </c:pt>
                <c:pt idx="69">
                  <c:v>273.06099999999998</c:v>
                </c:pt>
                <c:pt idx="70">
                  <c:v>267.43650000000002</c:v>
                </c:pt>
                <c:pt idx="71">
                  <c:v>268.56650000000002</c:v>
                </c:pt>
                <c:pt idx="72">
                  <c:v>277.68389999999999</c:v>
                </c:pt>
                <c:pt idx="73">
                  <c:v>286.02140000000003</c:v>
                </c:pt>
                <c:pt idx="74">
                  <c:v>277.5573</c:v>
                </c:pt>
                <c:pt idx="75">
                  <c:v>273.36500000000001</c:v>
                </c:pt>
                <c:pt idx="76">
                  <c:v>267.14999999999998</c:v>
                </c:pt>
                <c:pt idx="77">
                  <c:v>268.81619999999998</c:v>
                </c:pt>
                <c:pt idx="78">
                  <c:v>274.84480000000002</c:v>
                </c:pt>
                <c:pt idx="79">
                  <c:v>280.09280000000001</c:v>
                </c:pt>
                <c:pt idx="80">
                  <c:v>279.16059999999999</c:v>
                </c:pt>
                <c:pt idx="81">
                  <c:v>273.57429999999999</c:v>
                </c:pt>
                <c:pt idx="82">
                  <c:v>268.75380000000001</c:v>
                </c:pt>
                <c:pt idx="83">
                  <c:v>272.51659999999998</c:v>
                </c:pt>
                <c:pt idx="84">
                  <c:v>279.48939999999999</c:v>
                </c:pt>
                <c:pt idx="85">
                  <c:v>285.28550000000001</c:v>
                </c:pt>
                <c:pt idx="86">
                  <c:v>280.16430000000003</c:v>
                </c:pt>
                <c:pt idx="87">
                  <c:v>274.52749999999997</c:v>
                </c:pt>
                <c:pt idx="88">
                  <c:v>269.64409999999998</c:v>
                </c:pt>
                <c:pt idx="89">
                  <c:v>267.17840000000001</c:v>
                </c:pt>
                <c:pt idx="90">
                  <c:v>271.20780000000002</c:v>
                </c:pt>
                <c:pt idx="91">
                  <c:v>277.50810000000001</c:v>
                </c:pt>
                <c:pt idx="92">
                  <c:v>276.53739999999999</c:v>
                </c:pt>
                <c:pt idx="93">
                  <c:v>272.35410000000002</c:v>
                </c:pt>
                <c:pt idx="94">
                  <c:v>269.02859999999998</c:v>
                </c:pt>
                <c:pt idx="95">
                  <c:v>273.49919999999997</c:v>
                </c:pt>
                <c:pt idx="96">
                  <c:v>284.51589999999999</c:v>
                </c:pt>
                <c:pt idx="97">
                  <c:v>287.94639999999998</c:v>
                </c:pt>
                <c:pt idx="98">
                  <c:v>284.55610000000001</c:v>
                </c:pt>
                <c:pt idx="99">
                  <c:v>279.47469999999998</c:v>
                </c:pt>
                <c:pt idx="100">
                  <c:v>271.05779999999999</c:v>
                </c:pt>
                <c:pt idx="101">
                  <c:v>267.67619999999999</c:v>
                </c:pt>
                <c:pt idx="102">
                  <c:v>274.3297</c:v>
                </c:pt>
                <c:pt idx="103">
                  <c:v>282.10480000000001</c:v>
                </c:pt>
                <c:pt idx="104">
                  <c:v>282.06049999999999</c:v>
                </c:pt>
                <c:pt idx="105">
                  <c:v>274.60309999999998</c:v>
                </c:pt>
                <c:pt idx="106">
                  <c:v>269.68099999999998</c:v>
                </c:pt>
                <c:pt idx="107">
                  <c:v>274.42919999999998</c:v>
                </c:pt>
                <c:pt idx="108">
                  <c:v>284.22840000000002</c:v>
                </c:pt>
                <c:pt idx="109">
                  <c:v>294.1386</c:v>
                </c:pt>
                <c:pt idx="110">
                  <c:v>287.16070000000002</c:v>
                </c:pt>
                <c:pt idx="111">
                  <c:v>279.24560000000002</c:v>
                </c:pt>
                <c:pt idx="112">
                  <c:v>270.97489999999999</c:v>
                </c:pt>
                <c:pt idx="113">
                  <c:v>269.38440000000003</c:v>
                </c:pt>
                <c:pt idx="114">
                  <c:v>277.98309999999998</c:v>
                </c:pt>
                <c:pt idx="115">
                  <c:v>283.27699999999999</c:v>
                </c:pt>
                <c:pt idx="116">
                  <c:v>281.88720000000001</c:v>
                </c:pt>
                <c:pt idx="117">
                  <c:v>275.68259999999998</c:v>
                </c:pt>
                <c:pt idx="118">
                  <c:v>271.26609999999999</c:v>
                </c:pt>
                <c:pt idx="119">
                  <c:v>275.24579999999997</c:v>
                </c:pt>
                <c:pt idx="120">
                  <c:v>284.81470000000002</c:v>
                </c:pt>
                <c:pt idx="121">
                  <c:v>292.45319999999998</c:v>
                </c:pt>
                <c:pt idx="122">
                  <c:v>287.4033</c:v>
                </c:pt>
                <c:pt idx="123">
                  <c:v>281.26609999999999</c:v>
                </c:pt>
                <c:pt idx="124">
                  <c:v>273.81670000000003</c:v>
                </c:pt>
                <c:pt idx="125">
                  <c:v>273.26819999999998</c:v>
                </c:pt>
                <c:pt idx="126">
                  <c:v>278.30259999999998</c:v>
                </c:pt>
                <c:pt idx="127">
                  <c:v>285.98410000000001</c:v>
                </c:pt>
                <c:pt idx="128">
                  <c:v>289.54669999999999</c:v>
                </c:pt>
                <c:pt idx="129">
                  <c:v>278.50349999999997</c:v>
                </c:pt>
                <c:pt idx="130">
                  <c:v>273.70659999999998</c:v>
                </c:pt>
                <c:pt idx="131">
                  <c:v>279.65429999999998</c:v>
                </c:pt>
                <c:pt idx="132">
                  <c:v>290.82510000000002</c:v>
                </c:pt>
                <c:pt idx="133">
                  <c:v>298.97320000000002</c:v>
                </c:pt>
                <c:pt idx="134">
                  <c:v>292.88830000000002</c:v>
                </c:pt>
                <c:pt idx="135">
                  <c:v>286.93560000000002</c:v>
                </c:pt>
                <c:pt idx="136">
                  <c:v>277.22140000000002</c:v>
                </c:pt>
                <c:pt idx="137">
                  <c:v>276.68259999999998</c:v>
                </c:pt>
                <c:pt idx="138">
                  <c:v>281.93060000000003</c:v>
                </c:pt>
                <c:pt idx="139">
                  <c:v>285.9606</c:v>
                </c:pt>
                <c:pt idx="140">
                  <c:v>286.55619999999999</c:v>
                </c:pt>
                <c:pt idx="141">
                  <c:v>279.19189999999998</c:v>
                </c:pt>
                <c:pt idx="142">
                  <c:v>274.6891</c:v>
                </c:pt>
                <c:pt idx="143">
                  <c:v>281.07400000000001</c:v>
                </c:pt>
                <c:pt idx="144">
                  <c:v>290.4855</c:v>
                </c:pt>
                <c:pt idx="145">
                  <c:v>298.46129999999999</c:v>
                </c:pt>
                <c:pt idx="146">
                  <c:v>289.77949999999998</c:v>
                </c:pt>
                <c:pt idx="147">
                  <c:v>283.01249999999999</c:v>
                </c:pt>
                <c:pt idx="148">
                  <c:v>276.14760000000001</c:v>
                </c:pt>
                <c:pt idx="149">
                  <c:v>273.84710000000001</c:v>
                </c:pt>
                <c:pt idx="150">
                  <c:v>279.7645</c:v>
                </c:pt>
                <c:pt idx="151">
                  <c:v>288.45190000000002</c:v>
                </c:pt>
                <c:pt idx="152">
                  <c:v>287.78280000000001</c:v>
                </c:pt>
                <c:pt idx="153">
                  <c:v>281.93860000000001</c:v>
                </c:pt>
                <c:pt idx="154">
                  <c:v>277.5027</c:v>
                </c:pt>
                <c:pt idx="155">
                  <c:v>282.04480000000001</c:v>
                </c:pt>
                <c:pt idx="156">
                  <c:v>292.101</c:v>
                </c:pt>
                <c:pt idx="157">
                  <c:v>294.79199999999997</c:v>
                </c:pt>
                <c:pt idx="158">
                  <c:v>287.82</c:v>
                </c:pt>
                <c:pt idx="159">
                  <c:v>286.55489999999998</c:v>
                </c:pt>
                <c:pt idx="160">
                  <c:v>276.75209999999998</c:v>
                </c:pt>
                <c:pt idx="161">
                  <c:v>278.03030000000001</c:v>
                </c:pt>
                <c:pt idx="162">
                  <c:v>286.4579</c:v>
                </c:pt>
                <c:pt idx="163">
                  <c:v>293.83789999999999</c:v>
                </c:pt>
                <c:pt idx="164">
                  <c:v>293.53100000000001</c:v>
                </c:pt>
                <c:pt idx="165">
                  <c:v>287.54140000000001</c:v>
                </c:pt>
                <c:pt idx="166">
                  <c:v>280.0924</c:v>
                </c:pt>
                <c:pt idx="167">
                  <c:v>281.43490000000003</c:v>
                </c:pt>
                <c:pt idx="168">
                  <c:v>291.6841</c:v>
                </c:pt>
                <c:pt idx="169">
                  <c:v>302.13479999999998</c:v>
                </c:pt>
                <c:pt idx="170">
                  <c:v>291.18290000000002</c:v>
                </c:pt>
                <c:pt idx="171">
                  <c:v>290.73809999999997</c:v>
                </c:pt>
                <c:pt idx="172">
                  <c:v>280.51760000000002</c:v>
                </c:pt>
                <c:pt idx="173">
                  <c:v>279.38869999999997</c:v>
                </c:pt>
                <c:pt idx="174">
                  <c:v>287.84309999999999</c:v>
                </c:pt>
                <c:pt idx="175">
                  <c:v>297.49029999999999</c:v>
                </c:pt>
                <c:pt idx="176">
                  <c:v>296.41570000000002</c:v>
                </c:pt>
                <c:pt idx="177">
                  <c:v>287.22480000000002</c:v>
                </c:pt>
                <c:pt idx="178">
                  <c:v>280.64089999999999</c:v>
                </c:pt>
                <c:pt idx="179">
                  <c:v>282.20249999999999</c:v>
                </c:pt>
                <c:pt idx="180">
                  <c:v>294.51130000000001</c:v>
                </c:pt>
                <c:pt idx="181">
                  <c:v>302.23009999999999</c:v>
                </c:pt>
                <c:pt idx="182">
                  <c:v>294.2989</c:v>
                </c:pt>
                <c:pt idx="183">
                  <c:v>288.09269999999998</c:v>
                </c:pt>
                <c:pt idx="184">
                  <c:v>281.4425</c:v>
                </c:pt>
                <c:pt idx="185">
                  <c:v>284.45519999999999</c:v>
                </c:pt>
                <c:pt idx="186">
                  <c:v>291.04059999999998</c:v>
                </c:pt>
                <c:pt idx="187">
                  <c:v>295.9957</c:v>
                </c:pt>
                <c:pt idx="188">
                  <c:v>299.37040000000002</c:v>
                </c:pt>
                <c:pt idx="189">
                  <c:v>290.9178</c:v>
                </c:pt>
                <c:pt idx="190">
                  <c:v>283.14080000000001</c:v>
                </c:pt>
                <c:pt idx="191">
                  <c:v>288.041</c:v>
                </c:pt>
                <c:pt idx="192">
                  <c:v>302.45580000000001</c:v>
                </c:pt>
                <c:pt idx="193">
                  <c:v>309.10809999999998</c:v>
                </c:pt>
                <c:pt idx="194">
                  <c:v>297.17169999999999</c:v>
                </c:pt>
                <c:pt idx="195">
                  <c:v>292.82830000000001</c:v>
                </c:pt>
                <c:pt idx="196">
                  <c:v>282.91500000000002</c:v>
                </c:pt>
                <c:pt idx="197">
                  <c:v>282.54649999999998</c:v>
                </c:pt>
                <c:pt idx="198">
                  <c:v>290.39550000000003</c:v>
                </c:pt>
                <c:pt idx="199">
                  <c:v>296.07400000000001</c:v>
                </c:pt>
                <c:pt idx="200">
                  <c:v>299.55340000000001</c:v>
                </c:pt>
                <c:pt idx="201">
                  <c:v>288.28100000000001</c:v>
                </c:pt>
                <c:pt idx="202">
                  <c:v>282.68599999999998</c:v>
                </c:pt>
                <c:pt idx="203">
                  <c:v>282.93189999999998</c:v>
                </c:pt>
                <c:pt idx="204">
                  <c:v>293.03809999999999</c:v>
                </c:pt>
                <c:pt idx="205">
                  <c:v>302.99549999999999</c:v>
                </c:pt>
                <c:pt idx="206">
                  <c:v>295.20749999999998</c:v>
                </c:pt>
                <c:pt idx="207">
                  <c:v>293.25560000000002</c:v>
                </c:pt>
                <c:pt idx="208">
                  <c:v>285.79500000000002</c:v>
                </c:pt>
                <c:pt idx="209">
                  <c:v>285.23509999999999</c:v>
                </c:pt>
                <c:pt idx="210">
                  <c:v>293.18959999999998</c:v>
                </c:pt>
                <c:pt idx="211">
                  <c:v>302.39299999999997</c:v>
                </c:pt>
                <c:pt idx="212">
                  <c:v>301.6293</c:v>
                </c:pt>
                <c:pt idx="213">
                  <c:v>293.30889999999999</c:v>
                </c:pt>
                <c:pt idx="214">
                  <c:v>286.90019999999998</c:v>
                </c:pt>
                <c:pt idx="215">
                  <c:v>288.57490000000001</c:v>
                </c:pt>
                <c:pt idx="216">
                  <c:v>300.80029999999999</c:v>
                </c:pt>
                <c:pt idx="217">
                  <c:v>310.1807</c:v>
                </c:pt>
                <c:pt idx="218">
                  <c:v>303.84129999999999</c:v>
                </c:pt>
                <c:pt idx="219">
                  <c:v>294.5532</c:v>
                </c:pt>
                <c:pt idx="220">
                  <c:v>285.06200000000001</c:v>
                </c:pt>
                <c:pt idx="221">
                  <c:v>285.46530000000001</c:v>
                </c:pt>
                <c:pt idx="222">
                  <c:v>291.0761</c:v>
                </c:pt>
                <c:pt idx="223">
                  <c:v>302.22000000000003</c:v>
                </c:pt>
                <c:pt idx="224">
                  <c:v>304.46820000000002</c:v>
                </c:pt>
                <c:pt idx="225">
                  <c:v>292.9135</c:v>
                </c:pt>
                <c:pt idx="226">
                  <c:v>286.50470000000001</c:v>
                </c:pt>
                <c:pt idx="227">
                  <c:v>288.57350000000002</c:v>
                </c:pt>
                <c:pt idx="228">
                  <c:v>303.5428</c:v>
                </c:pt>
                <c:pt idx="229">
                  <c:v>313.7226</c:v>
                </c:pt>
                <c:pt idx="230">
                  <c:v>306.15899999999999</c:v>
                </c:pt>
                <c:pt idx="231">
                  <c:v>295.40289999999999</c:v>
                </c:pt>
                <c:pt idx="232">
                  <c:v>286.72329999999999</c:v>
                </c:pt>
                <c:pt idx="233">
                  <c:v>289.03019999999998</c:v>
                </c:pt>
                <c:pt idx="234">
                  <c:v>295.50450000000001</c:v>
                </c:pt>
                <c:pt idx="235">
                  <c:v>301.79480000000001</c:v>
                </c:pt>
                <c:pt idx="236">
                  <c:v>300.20249999999999</c:v>
                </c:pt>
                <c:pt idx="237">
                  <c:v>294.024</c:v>
                </c:pt>
                <c:pt idx="238">
                  <c:v>287.52620000000002</c:v>
                </c:pt>
                <c:pt idx="239">
                  <c:v>289.61439999999999</c:v>
                </c:pt>
                <c:pt idx="240">
                  <c:v>305.72629999999998</c:v>
                </c:pt>
                <c:pt idx="241">
                  <c:v>311.16140000000001</c:v>
                </c:pt>
                <c:pt idx="242">
                  <c:v>301.77949999999998</c:v>
                </c:pt>
                <c:pt idx="243">
                  <c:v>298.95650000000001</c:v>
                </c:pt>
                <c:pt idx="244">
                  <c:v>286.4776</c:v>
                </c:pt>
                <c:pt idx="245">
                  <c:v>287.22340000000003</c:v>
                </c:pt>
                <c:pt idx="246">
                  <c:v>299.50760000000002</c:v>
                </c:pt>
                <c:pt idx="247">
                  <c:v>308.3501</c:v>
                </c:pt>
                <c:pt idx="248">
                  <c:v>309.4862</c:v>
                </c:pt>
                <c:pt idx="249">
                  <c:v>299.1155</c:v>
                </c:pt>
                <c:pt idx="250">
                  <c:v>289.75670000000002</c:v>
                </c:pt>
                <c:pt idx="251">
                  <c:v>290.45870000000002</c:v>
                </c:pt>
                <c:pt idx="252">
                  <c:v>308.22570000000002</c:v>
                </c:pt>
                <c:pt idx="253">
                  <c:v>304.47239999999999</c:v>
                </c:pt>
                <c:pt idx="254">
                  <c:v>301.51960000000003</c:v>
                </c:pt>
                <c:pt idx="255">
                  <c:v>298.40170000000001</c:v>
                </c:pt>
                <c:pt idx="256">
                  <c:v>287.5093</c:v>
                </c:pt>
                <c:pt idx="257">
                  <c:v>290.0222</c:v>
                </c:pt>
                <c:pt idx="258">
                  <c:v>300.52440000000001</c:v>
                </c:pt>
                <c:pt idx="259">
                  <c:v>310.95030000000003</c:v>
                </c:pt>
                <c:pt idx="260">
                  <c:v>311.51920000000001</c:v>
                </c:pt>
                <c:pt idx="261">
                  <c:v>295.76319999999998</c:v>
                </c:pt>
                <c:pt idx="262">
                  <c:v>290.37380000000002</c:v>
                </c:pt>
                <c:pt idx="263">
                  <c:v>292.35660000000001</c:v>
                </c:pt>
                <c:pt idx="264">
                  <c:v>303.06599999999997</c:v>
                </c:pt>
                <c:pt idx="265">
                  <c:v>303.06599999999997</c:v>
                </c:pt>
                <c:pt idx="266">
                  <c:v>303.06599999999997</c:v>
                </c:pt>
                <c:pt idx="267">
                  <c:v>303.06599999999997</c:v>
                </c:pt>
                <c:pt idx="268">
                  <c:v>303.06599999999997</c:v>
                </c:pt>
                <c:pt idx="269">
                  <c:v>303.06599999999997</c:v>
                </c:pt>
                <c:pt idx="270">
                  <c:v>303.06599999999997</c:v>
                </c:pt>
                <c:pt idx="271">
                  <c:v>303.06599999999997</c:v>
                </c:pt>
                <c:pt idx="272">
                  <c:v>303.06599999999997</c:v>
                </c:pt>
                <c:pt idx="273">
                  <c:v>303.06599999999997</c:v>
                </c:pt>
                <c:pt idx="274">
                  <c:v>303.06599999999997</c:v>
                </c:pt>
                <c:pt idx="275">
                  <c:v>303.06599999999997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4-4B4A-B38F-873E07599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389791"/>
        <c:axId val="539405599"/>
      </c:lineChart>
      <c:dateAx>
        <c:axId val="53938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05599"/>
        <c:crosses val="autoZero"/>
        <c:auto val="1"/>
        <c:lblOffset val="100"/>
        <c:baseTimeUnit val="months"/>
        <c:majorUnit val="12"/>
        <c:majorTimeUnit val="months"/>
      </c:dateAx>
      <c:valAx>
        <c:axId val="539405599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</a:t>
                </a:r>
                <a:r>
                  <a:rPr lang="en-GB" sz="1200" b="1"/>
                  <a:t>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89791"/>
        <c:crosses val="autoZero"/>
        <c:crossBetween val="between"/>
      </c:valAx>
      <c:spPr>
        <a:pattFill prst="narHorz">
          <a:fgClr>
            <a:schemeClr val="accent6"/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5">
      <a:fgClr>
        <a:schemeClr val="accent6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SIMPLE</a:t>
            </a:r>
            <a:r>
              <a:rPr lang="en-GB" baseline="0"/>
              <a:t> EXPONENTIAL SMOOTHING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SES!$C$1</c:f>
              <c:strCache>
                <c:ptCount val="1"/>
                <c:pt idx="0">
                  <c:v>TRAING SET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SES!$B$2:$B$306</c:f>
              <c:numCache>
                <c:formatCode>mmm\-yy</c:formatCode>
                <c:ptCount val="305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  <c:pt idx="187">
                  <c:v>41487</c:v>
                </c:pt>
                <c:pt idx="188">
                  <c:v>41518</c:v>
                </c:pt>
                <c:pt idx="189">
                  <c:v>41548</c:v>
                </c:pt>
                <c:pt idx="190">
                  <c:v>41579</c:v>
                </c:pt>
                <c:pt idx="191">
                  <c:v>41609</c:v>
                </c:pt>
                <c:pt idx="192">
                  <c:v>41640</c:v>
                </c:pt>
                <c:pt idx="193">
                  <c:v>41671</c:v>
                </c:pt>
                <c:pt idx="194">
                  <c:v>41699</c:v>
                </c:pt>
                <c:pt idx="195">
                  <c:v>41730</c:v>
                </c:pt>
                <c:pt idx="196">
                  <c:v>41760</c:v>
                </c:pt>
                <c:pt idx="197">
                  <c:v>41791</c:v>
                </c:pt>
                <c:pt idx="198">
                  <c:v>41821</c:v>
                </c:pt>
                <c:pt idx="199">
                  <c:v>41852</c:v>
                </c:pt>
                <c:pt idx="200">
                  <c:v>41883</c:v>
                </c:pt>
                <c:pt idx="201">
                  <c:v>41913</c:v>
                </c:pt>
                <c:pt idx="202">
                  <c:v>41944</c:v>
                </c:pt>
                <c:pt idx="203">
                  <c:v>41974</c:v>
                </c:pt>
                <c:pt idx="204">
                  <c:v>42005</c:v>
                </c:pt>
                <c:pt idx="205">
                  <c:v>42036</c:v>
                </c:pt>
                <c:pt idx="206">
                  <c:v>42064</c:v>
                </c:pt>
                <c:pt idx="207">
                  <c:v>42095</c:v>
                </c:pt>
                <c:pt idx="208">
                  <c:v>42125</c:v>
                </c:pt>
                <c:pt idx="209">
                  <c:v>42156</c:v>
                </c:pt>
                <c:pt idx="210">
                  <c:v>42186</c:v>
                </c:pt>
                <c:pt idx="211">
                  <c:v>42217</c:v>
                </c:pt>
                <c:pt idx="212">
                  <c:v>42248</c:v>
                </c:pt>
                <c:pt idx="213">
                  <c:v>42278</c:v>
                </c:pt>
                <c:pt idx="214">
                  <c:v>42309</c:v>
                </c:pt>
                <c:pt idx="215">
                  <c:v>42339</c:v>
                </c:pt>
                <c:pt idx="216">
                  <c:v>42370</c:v>
                </c:pt>
                <c:pt idx="217">
                  <c:v>42401</c:v>
                </c:pt>
                <c:pt idx="218">
                  <c:v>42430</c:v>
                </c:pt>
                <c:pt idx="219">
                  <c:v>42461</c:v>
                </c:pt>
                <c:pt idx="220">
                  <c:v>42491</c:v>
                </c:pt>
                <c:pt idx="221">
                  <c:v>42522</c:v>
                </c:pt>
                <c:pt idx="222">
                  <c:v>42552</c:v>
                </c:pt>
                <c:pt idx="223">
                  <c:v>42583</c:v>
                </c:pt>
                <c:pt idx="224">
                  <c:v>42614</c:v>
                </c:pt>
                <c:pt idx="225">
                  <c:v>42644</c:v>
                </c:pt>
                <c:pt idx="226">
                  <c:v>42675</c:v>
                </c:pt>
                <c:pt idx="227">
                  <c:v>42705</c:v>
                </c:pt>
                <c:pt idx="228">
                  <c:v>42736</c:v>
                </c:pt>
                <c:pt idx="229">
                  <c:v>42767</c:v>
                </c:pt>
                <c:pt idx="230">
                  <c:v>42795</c:v>
                </c:pt>
                <c:pt idx="231">
                  <c:v>42826</c:v>
                </c:pt>
                <c:pt idx="232">
                  <c:v>42856</c:v>
                </c:pt>
                <c:pt idx="233">
                  <c:v>42887</c:v>
                </c:pt>
                <c:pt idx="234">
                  <c:v>42917</c:v>
                </c:pt>
                <c:pt idx="235">
                  <c:v>42948</c:v>
                </c:pt>
                <c:pt idx="236">
                  <c:v>42979</c:v>
                </c:pt>
                <c:pt idx="237">
                  <c:v>43009</c:v>
                </c:pt>
                <c:pt idx="238">
                  <c:v>43040</c:v>
                </c:pt>
                <c:pt idx="239">
                  <c:v>43070</c:v>
                </c:pt>
                <c:pt idx="240">
                  <c:v>43101</c:v>
                </c:pt>
                <c:pt idx="241">
                  <c:v>43132</c:v>
                </c:pt>
                <c:pt idx="242">
                  <c:v>43160</c:v>
                </c:pt>
                <c:pt idx="243">
                  <c:v>43191</c:v>
                </c:pt>
                <c:pt idx="244">
                  <c:v>43221</c:v>
                </c:pt>
                <c:pt idx="245">
                  <c:v>43252</c:v>
                </c:pt>
                <c:pt idx="246">
                  <c:v>43282</c:v>
                </c:pt>
                <c:pt idx="247">
                  <c:v>43313</c:v>
                </c:pt>
                <c:pt idx="248">
                  <c:v>43344</c:v>
                </c:pt>
                <c:pt idx="249">
                  <c:v>43374</c:v>
                </c:pt>
                <c:pt idx="250">
                  <c:v>43405</c:v>
                </c:pt>
                <c:pt idx="251">
                  <c:v>43435</c:v>
                </c:pt>
                <c:pt idx="252">
                  <c:v>43466</c:v>
                </c:pt>
                <c:pt idx="253">
                  <c:v>43497</c:v>
                </c:pt>
                <c:pt idx="254">
                  <c:v>43525</c:v>
                </c:pt>
                <c:pt idx="255">
                  <c:v>43556</c:v>
                </c:pt>
                <c:pt idx="256">
                  <c:v>43586</c:v>
                </c:pt>
                <c:pt idx="257">
                  <c:v>43617</c:v>
                </c:pt>
                <c:pt idx="258">
                  <c:v>43647</c:v>
                </c:pt>
                <c:pt idx="259">
                  <c:v>43678</c:v>
                </c:pt>
                <c:pt idx="260">
                  <c:v>43709</c:v>
                </c:pt>
                <c:pt idx="261">
                  <c:v>43739</c:v>
                </c:pt>
                <c:pt idx="262">
                  <c:v>43770</c:v>
                </c:pt>
                <c:pt idx="263">
                  <c:v>43800</c:v>
                </c:pt>
                <c:pt idx="264">
                  <c:v>43831</c:v>
                </c:pt>
                <c:pt idx="265">
                  <c:v>43862</c:v>
                </c:pt>
                <c:pt idx="266">
                  <c:v>43891</c:v>
                </c:pt>
                <c:pt idx="267">
                  <c:v>43922</c:v>
                </c:pt>
                <c:pt idx="268">
                  <c:v>43952</c:v>
                </c:pt>
                <c:pt idx="269">
                  <c:v>43983</c:v>
                </c:pt>
                <c:pt idx="270">
                  <c:v>44013</c:v>
                </c:pt>
                <c:pt idx="271">
                  <c:v>44044</c:v>
                </c:pt>
                <c:pt idx="272">
                  <c:v>44075</c:v>
                </c:pt>
                <c:pt idx="273">
                  <c:v>44105</c:v>
                </c:pt>
                <c:pt idx="274">
                  <c:v>44136</c:v>
                </c:pt>
                <c:pt idx="275">
                  <c:v>44166</c:v>
                </c:pt>
              </c:numCache>
            </c:numRef>
          </c:cat>
          <c:val>
            <c:numRef>
              <c:f>SES!$C$2:$C$306</c:f>
              <c:numCache>
                <c:formatCode>General</c:formatCode>
                <c:ptCount val="305"/>
                <c:pt idx="0">
                  <c:v>272.5052</c:v>
                </c:pt>
                <c:pt idx="1">
                  <c:v>270.67200000000003</c:v>
                </c:pt>
                <c:pt idx="2">
                  <c:v>262.4502</c:v>
                </c:pt>
                <c:pt idx="3">
                  <c:v>257.47140000000002</c:v>
                </c:pt>
                <c:pt idx="4">
                  <c:v>255.3151</c:v>
                </c:pt>
                <c:pt idx="5">
                  <c:v>258.09039999999999</c:v>
                </c:pt>
                <c:pt idx="6">
                  <c:v>262.62020000000001</c:v>
                </c:pt>
                <c:pt idx="7">
                  <c:v>263.24849999999998</c:v>
                </c:pt>
                <c:pt idx="8">
                  <c:v>260.58460000000002</c:v>
                </c:pt>
                <c:pt idx="9">
                  <c:v>256.31540000000001</c:v>
                </c:pt>
                <c:pt idx="10">
                  <c:v>258.00049999999999</c:v>
                </c:pt>
                <c:pt idx="11">
                  <c:v>268.71449999999999</c:v>
                </c:pt>
                <c:pt idx="12">
                  <c:v>273.3057</c:v>
                </c:pt>
                <c:pt idx="13">
                  <c:v>267.98689999999999</c:v>
                </c:pt>
                <c:pt idx="14">
                  <c:v>262.22210000000001</c:v>
                </c:pt>
                <c:pt idx="15">
                  <c:v>257.03289999999998</c:v>
                </c:pt>
                <c:pt idx="16">
                  <c:v>255.81369999999998</c:v>
                </c:pt>
                <c:pt idx="17">
                  <c:v>259.90050000000002</c:v>
                </c:pt>
                <c:pt idx="18">
                  <c:v>265.76549999999997</c:v>
                </c:pt>
                <c:pt idx="19">
                  <c:v>264.48160000000001</c:v>
                </c:pt>
                <c:pt idx="20">
                  <c:v>261.00049999999999</c:v>
                </c:pt>
                <c:pt idx="21">
                  <c:v>257.53219999999999</c:v>
                </c:pt>
                <c:pt idx="22">
                  <c:v>259.3417</c:v>
                </c:pt>
                <c:pt idx="23">
                  <c:v>268.1354</c:v>
                </c:pt>
                <c:pt idx="24">
                  <c:v>273.8152</c:v>
                </c:pt>
                <c:pt idx="25">
                  <c:v>270.06200000000001</c:v>
                </c:pt>
                <c:pt idx="26">
                  <c:v>265.61</c:v>
                </c:pt>
                <c:pt idx="27">
                  <c:v>260.15859999999998</c:v>
                </c:pt>
                <c:pt idx="28">
                  <c:v>258.8734</c:v>
                </c:pt>
                <c:pt idx="29">
                  <c:v>263.89179999999999</c:v>
                </c:pt>
                <c:pt idx="30">
                  <c:v>268.86939999999998</c:v>
                </c:pt>
                <c:pt idx="31">
                  <c:v>270.06690000000003</c:v>
                </c:pt>
                <c:pt idx="32">
                  <c:v>264.11509999999998</c:v>
                </c:pt>
                <c:pt idx="33">
                  <c:v>260.37889999999999</c:v>
                </c:pt>
                <c:pt idx="34">
                  <c:v>262.46429999999998</c:v>
                </c:pt>
                <c:pt idx="35">
                  <c:v>270.57769999999999</c:v>
                </c:pt>
                <c:pt idx="36">
                  <c:v>279.87029999999999</c:v>
                </c:pt>
                <c:pt idx="37">
                  <c:v>276.16219999999998</c:v>
                </c:pt>
                <c:pt idx="38">
                  <c:v>270.2928</c:v>
                </c:pt>
                <c:pt idx="39">
                  <c:v>263.23840000000001</c:v>
                </c:pt>
                <c:pt idx="40">
                  <c:v>261.40649999999999</c:v>
                </c:pt>
                <c:pt idx="41">
                  <c:v>267.10969999999998</c:v>
                </c:pt>
                <c:pt idx="42">
                  <c:v>272.98160000000001</c:v>
                </c:pt>
                <c:pt idx="43">
                  <c:v>275.76549999999997</c:v>
                </c:pt>
                <c:pt idx="44">
                  <c:v>267.51519999999999</c:v>
                </c:pt>
                <c:pt idx="45">
                  <c:v>263.28320000000002</c:v>
                </c:pt>
                <c:pt idx="46">
                  <c:v>265.1078</c:v>
                </c:pt>
                <c:pt idx="47">
                  <c:v>273.86310000000003</c:v>
                </c:pt>
                <c:pt idx="48">
                  <c:v>277.91880000000003</c:v>
                </c:pt>
                <c:pt idx="49">
                  <c:v>276.68219999999997</c:v>
                </c:pt>
                <c:pt idx="50">
                  <c:v>273.35230000000001</c:v>
                </c:pt>
                <c:pt idx="51">
                  <c:v>265.10809999999998</c:v>
                </c:pt>
                <c:pt idx="52">
                  <c:v>263.68920000000003</c:v>
                </c:pt>
                <c:pt idx="53">
                  <c:v>268.47219999999999</c:v>
                </c:pt>
                <c:pt idx="54">
                  <c:v>274.0301</c:v>
                </c:pt>
                <c:pt idx="55">
                  <c:v>275.04480000000001</c:v>
                </c:pt>
                <c:pt idx="56">
                  <c:v>269.30529999999999</c:v>
                </c:pt>
                <c:pt idx="57">
                  <c:v>265.87350000000004</c:v>
                </c:pt>
                <c:pt idx="58">
                  <c:v>269.07060000000001</c:v>
                </c:pt>
                <c:pt idx="59">
                  <c:v>284.19490000000002</c:v>
                </c:pt>
                <c:pt idx="60">
                  <c:v>284.35980000000001</c:v>
                </c:pt>
                <c:pt idx="61">
                  <c:v>277.17259999999999</c:v>
                </c:pt>
                <c:pt idx="62">
                  <c:v>273.19639999999998</c:v>
                </c:pt>
                <c:pt idx="63">
                  <c:v>267.27809999999999</c:v>
                </c:pt>
                <c:pt idx="64">
                  <c:v>265.8218</c:v>
                </c:pt>
                <c:pt idx="65">
                  <c:v>271.46539999999999</c:v>
                </c:pt>
                <c:pt idx="66">
                  <c:v>276.61400000000003</c:v>
                </c:pt>
                <c:pt idx="67">
                  <c:v>277.10519999999997</c:v>
                </c:pt>
                <c:pt idx="68">
                  <c:v>273.06100000000004</c:v>
                </c:pt>
                <c:pt idx="69">
                  <c:v>267.43650000000002</c:v>
                </c:pt>
                <c:pt idx="70">
                  <c:v>268.56650000000002</c:v>
                </c:pt>
                <c:pt idx="71">
                  <c:v>277.68389999999999</c:v>
                </c:pt>
                <c:pt idx="72">
                  <c:v>286.02139999999997</c:v>
                </c:pt>
                <c:pt idx="73">
                  <c:v>277.5573</c:v>
                </c:pt>
                <c:pt idx="74">
                  <c:v>273.36500000000001</c:v>
                </c:pt>
                <c:pt idx="75">
                  <c:v>267.14999999999998</c:v>
                </c:pt>
                <c:pt idx="76">
                  <c:v>268.81619999999998</c:v>
                </c:pt>
                <c:pt idx="77">
                  <c:v>274.84480000000002</c:v>
                </c:pt>
                <c:pt idx="78">
                  <c:v>280.09280000000001</c:v>
                </c:pt>
                <c:pt idx="79">
                  <c:v>279.16059999999999</c:v>
                </c:pt>
                <c:pt idx="80">
                  <c:v>273.57429999999999</c:v>
                </c:pt>
                <c:pt idx="81">
                  <c:v>268.75380000000001</c:v>
                </c:pt>
                <c:pt idx="82">
                  <c:v>272.51659999999998</c:v>
                </c:pt>
                <c:pt idx="83">
                  <c:v>279.48939999999999</c:v>
                </c:pt>
                <c:pt idx="84">
                  <c:v>285.28550000000001</c:v>
                </c:pt>
                <c:pt idx="85">
                  <c:v>280.16430000000003</c:v>
                </c:pt>
                <c:pt idx="86">
                  <c:v>274.52750000000003</c:v>
                </c:pt>
                <c:pt idx="87">
                  <c:v>269.64409999999998</c:v>
                </c:pt>
                <c:pt idx="88">
                  <c:v>267.17840000000001</c:v>
                </c:pt>
                <c:pt idx="89">
                  <c:v>271.20780000000002</c:v>
                </c:pt>
                <c:pt idx="90">
                  <c:v>277.50810000000001</c:v>
                </c:pt>
                <c:pt idx="91">
                  <c:v>276.53739999999999</c:v>
                </c:pt>
                <c:pt idx="92">
                  <c:v>272.35410000000002</c:v>
                </c:pt>
                <c:pt idx="93">
                  <c:v>269.02859999999998</c:v>
                </c:pt>
                <c:pt idx="94">
                  <c:v>273.49919999999997</c:v>
                </c:pt>
                <c:pt idx="95">
                  <c:v>284.51589999999999</c:v>
                </c:pt>
                <c:pt idx="96">
                  <c:v>287.94639999999998</c:v>
                </c:pt>
                <c:pt idx="97">
                  <c:v>284.55610000000001</c:v>
                </c:pt>
                <c:pt idx="98">
                  <c:v>279.47469999999998</c:v>
                </c:pt>
                <c:pt idx="99">
                  <c:v>271.05779999999999</c:v>
                </c:pt>
                <c:pt idx="100">
                  <c:v>267.67619999999999</c:v>
                </c:pt>
                <c:pt idx="101">
                  <c:v>274.3297</c:v>
                </c:pt>
                <c:pt idx="102">
                  <c:v>282.10480000000001</c:v>
                </c:pt>
                <c:pt idx="103">
                  <c:v>282.06049999999999</c:v>
                </c:pt>
                <c:pt idx="104">
                  <c:v>274.60309999999998</c:v>
                </c:pt>
                <c:pt idx="105">
                  <c:v>269.68099999999998</c:v>
                </c:pt>
                <c:pt idx="106">
                  <c:v>274.42919999999998</c:v>
                </c:pt>
                <c:pt idx="107">
                  <c:v>284.22839999999997</c:v>
                </c:pt>
                <c:pt idx="108">
                  <c:v>294.1386</c:v>
                </c:pt>
                <c:pt idx="109">
                  <c:v>287.16070000000002</c:v>
                </c:pt>
                <c:pt idx="110">
                  <c:v>279.24559999999997</c:v>
                </c:pt>
                <c:pt idx="111">
                  <c:v>270.97489999999999</c:v>
                </c:pt>
                <c:pt idx="112">
                  <c:v>269.38440000000003</c:v>
                </c:pt>
                <c:pt idx="113">
                  <c:v>277.98309999999998</c:v>
                </c:pt>
                <c:pt idx="114">
                  <c:v>283.27699999999999</c:v>
                </c:pt>
                <c:pt idx="115">
                  <c:v>281.88720000000001</c:v>
                </c:pt>
                <c:pt idx="116">
                  <c:v>275.68259999999998</c:v>
                </c:pt>
                <c:pt idx="117">
                  <c:v>271.26609999999999</c:v>
                </c:pt>
                <c:pt idx="118">
                  <c:v>275.24580000000003</c:v>
                </c:pt>
                <c:pt idx="119">
                  <c:v>284.81470000000002</c:v>
                </c:pt>
                <c:pt idx="120">
                  <c:v>292.45319999999998</c:v>
                </c:pt>
                <c:pt idx="121">
                  <c:v>287.4033</c:v>
                </c:pt>
                <c:pt idx="122">
                  <c:v>281.26609999999999</c:v>
                </c:pt>
                <c:pt idx="123">
                  <c:v>273.81669999999997</c:v>
                </c:pt>
                <c:pt idx="124">
                  <c:v>273.26819999999998</c:v>
                </c:pt>
                <c:pt idx="125">
                  <c:v>278.30259999999998</c:v>
                </c:pt>
                <c:pt idx="126">
                  <c:v>285.98410000000001</c:v>
                </c:pt>
                <c:pt idx="127">
                  <c:v>289.54669999999999</c:v>
                </c:pt>
                <c:pt idx="128">
                  <c:v>278.50350000000003</c:v>
                </c:pt>
                <c:pt idx="129">
                  <c:v>273.70659999999998</c:v>
                </c:pt>
                <c:pt idx="130">
                  <c:v>279.65430000000003</c:v>
                </c:pt>
                <c:pt idx="131">
                  <c:v>290.82510000000002</c:v>
                </c:pt>
                <c:pt idx="132">
                  <c:v>298.97320000000002</c:v>
                </c:pt>
                <c:pt idx="133">
                  <c:v>292.88830000000002</c:v>
                </c:pt>
                <c:pt idx="134">
                  <c:v>286.93560000000002</c:v>
                </c:pt>
                <c:pt idx="135">
                  <c:v>277.22140000000002</c:v>
                </c:pt>
                <c:pt idx="136">
                  <c:v>276.68259999999998</c:v>
                </c:pt>
                <c:pt idx="137">
                  <c:v>281.93060000000003</c:v>
                </c:pt>
                <c:pt idx="138">
                  <c:v>285.9606</c:v>
                </c:pt>
                <c:pt idx="139">
                  <c:v>286.55619999999999</c:v>
                </c:pt>
                <c:pt idx="140">
                  <c:v>279.19190000000003</c:v>
                </c:pt>
                <c:pt idx="141">
                  <c:v>274.6891</c:v>
                </c:pt>
                <c:pt idx="142">
                  <c:v>281.07400000000001</c:v>
                </c:pt>
                <c:pt idx="143">
                  <c:v>290.4855</c:v>
                </c:pt>
                <c:pt idx="144">
                  <c:v>298.46129999999999</c:v>
                </c:pt>
                <c:pt idx="145">
                  <c:v>289.77949999999998</c:v>
                </c:pt>
                <c:pt idx="146">
                  <c:v>283.01249999999999</c:v>
                </c:pt>
                <c:pt idx="147">
                  <c:v>276.14760000000001</c:v>
                </c:pt>
                <c:pt idx="148">
                  <c:v>273.84710000000001</c:v>
                </c:pt>
                <c:pt idx="149">
                  <c:v>279.7645</c:v>
                </c:pt>
                <c:pt idx="150">
                  <c:v>288.45190000000002</c:v>
                </c:pt>
                <c:pt idx="151">
                  <c:v>287.78280000000001</c:v>
                </c:pt>
                <c:pt idx="152">
                  <c:v>281.93860000000001</c:v>
                </c:pt>
                <c:pt idx="153">
                  <c:v>277.5027</c:v>
                </c:pt>
                <c:pt idx="154">
                  <c:v>282.04480000000001</c:v>
                </c:pt>
                <c:pt idx="155">
                  <c:v>292.101</c:v>
                </c:pt>
                <c:pt idx="156">
                  <c:v>294.79200000000003</c:v>
                </c:pt>
                <c:pt idx="157">
                  <c:v>287.82</c:v>
                </c:pt>
                <c:pt idx="158">
                  <c:v>286.55489999999998</c:v>
                </c:pt>
                <c:pt idx="159">
                  <c:v>276.75209999999998</c:v>
                </c:pt>
                <c:pt idx="160">
                  <c:v>278.03030000000001</c:v>
                </c:pt>
                <c:pt idx="161">
                  <c:v>286.4579</c:v>
                </c:pt>
                <c:pt idx="162">
                  <c:v>293.83789999999999</c:v>
                </c:pt>
                <c:pt idx="163">
                  <c:v>293.53100000000001</c:v>
                </c:pt>
                <c:pt idx="164">
                  <c:v>287.54140000000001</c:v>
                </c:pt>
                <c:pt idx="165">
                  <c:v>280.0924</c:v>
                </c:pt>
                <c:pt idx="166">
                  <c:v>281.43489999999997</c:v>
                </c:pt>
                <c:pt idx="167">
                  <c:v>291.6841</c:v>
                </c:pt>
                <c:pt idx="168">
                  <c:v>302.13479999999998</c:v>
                </c:pt>
                <c:pt idx="169">
                  <c:v>291.18290000000002</c:v>
                </c:pt>
                <c:pt idx="170">
                  <c:v>290.73810000000003</c:v>
                </c:pt>
                <c:pt idx="171">
                  <c:v>280.51760000000002</c:v>
                </c:pt>
                <c:pt idx="172">
                  <c:v>279.38869999999997</c:v>
                </c:pt>
                <c:pt idx="173">
                  <c:v>287.84309999999999</c:v>
                </c:pt>
                <c:pt idx="174">
                  <c:v>297.49029999999999</c:v>
                </c:pt>
                <c:pt idx="175">
                  <c:v>296.41570000000002</c:v>
                </c:pt>
                <c:pt idx="176">
                  <c:v>287.22480000000002</c:v>
                </c:pt>
                <c:pt idx="177">
                  <c:v>280.64089999999999</c:v>
                </c:pt>
                <c:pt idx="178">
                  <c:v>282.20249999999999</c:v>
                </c:pt>
                <c:pt idx="179">
                  <c:v>294.51130000000001</c:v>
                </c:pt>
                <c:pt idx="180">
                  <c:v>302.23009999999999</c:v>
                </c:pt>
                <c:pt idx="181">
                  <c:v>294.2989</c:v>
                </c:pt>
                <c:pt idx="182">
                  <c:v>288.09269999999998</c:v>
                </c:pt>
                <c:pt idx="183">
                  <c:v>281.4425</c:v>
                </c:pt>
                <c:pt idx="184">
                  <c:v>284.45519999999999</c:v>
                </c:pt>
                <c:pt idx="185">
                  <c:v>291.04059999999998</c:v>
                </c:pt>
                <c:pt idx="186">
                  <c:v>295.9957</c:v>
                </c:pt>
                <c:pt idx="187">
                  <c:v>299.37040000000002</c:v>
                </c:pt>
                <c:pt idx="188">
                  <c:v>290.9178</c:v>
                </c:pt>
                <c:pt idx="189">
                  <c:v>283.14080000000001</c:v>
                </c:pt>
                <c:pt idx="190">
                  <c:v>288.041</c:v>
                </c:pt>
                <c:pt idx="191">
                  <c:v>302.45580000000001</c:v>
                </c:pt>
                <c:pt idx="192">
                  <c:v>309.10809999999998</c:v>
                </c:pt>
                <c:pt idx="193">
                  <c:v>297.17169999999999</c:v>
                </c:pt>
                <c:pt idx="194">
                  <c:v>292.82830000000001</c:v>
                </c:pt>
                <c:pt idx="195">
                  <c:v>282.91500000000002</c:v>
                </c:pt>
                <c:pt idx="196">
                  <c:v>282.54649999999998</c:v>
                </c:pt>
                <c:pt idx="197">
                  <c:v>290.39549999999997</c:v>
                </c:pt>
                <c:pt idx="198">
                  <c:v>296.07400000000001</c:v>
                </c:pt>
                <c:pt idx="199">
                  <c:v>299.55340000000001</c:v>
                </c:pt>
                <c:pt idx="200">
                  <c:v>288.28100000000001</c:v>
                </c:pt>
                <c:pt idx="201">
                  <c:v>282.68600000000004</c:v>
                </c:pt>
                <c:pt idx="202">
                  <c:v>282.93189999999998</c:v>
                </c:pt>
                <c:pt idx="203">
                  <c:v>293.03809999999999</c:v>
                </c:pt>
                <c:pt idx="204">
                  <c:v>302.99549999999999</c:v>
                </c:pt>
                <c:pt idx="205">
                  <c:v>295.20749999999998</c:v>
                </c:pt>
                <c:pt idx="206">
                  <c:v>293.25560000000002</c:v>
                </c:pt>
                <c:pt idx="207">
                  <c:v>285.79500000000002</c:v>
                </c:pt>
                <c:pt idx="208">
                  <c:v>285.23509999999999</c:v>
                </c:pt>
                <c:pt idx="209">
                  <c:v>293.18959999999998</c:v>
                </c:pt>
                <c:pt idx="210">
                  <c:v>302.39300000000003</c:v>
                </c:pt>
                <c:pt idx="211">
                  <c:v>301.6293</c:v>
                </c:pt>
                <c:pt idx="212">
                  <c:v>293.30889999999999</c:v>
                </c:pt>
                <c:pt idx="213">
                  <c:v>286.90019999999998</c:v>
                </c:pt>
                <c:pt idx="214">
                  <c:v>288.57490000000001</c:v>
                </c:pt>
                <c:pt idx="215">
                  <c:v>300.80029999999999</c:v>
                </c:pt>
                <c:pt idx="216">
                  <c:v>310.1807</c:v>
                </c:pt>
                <c:pt idx="217">
                  <c:v>303.84129999999999</c:v>
                </c:pt>
                <c:pt idx="218">
                  <c:v>294.5532</c:v>
                </c:pt>
                <c:pt idx="219">
                  <c:v>285.06200000000001</c:v>
                </c:pt>
                <c:pt idx="220">
                  <c:v>285.46530000000001</c:v>
                </c:pt>
                <c:pt idx="221">
                  <c:v>291.0761</c:v>
                </c:pt>
                <c:pt idx="222">
                  <c:v>302.22000000000003</c:v>
                </c:pt>
                <c:pt idx="223">
                  <c:v>304.46820000000002</c:v>
                </c:pt>
                <c:pt idx="224">
                  <c:v>292.9135</c:v>
                </c:pt>
                <c:pt idx="225">
                  <c:v>286.50470000000001</c:v>
                </c:pt>
                <c:pt idx="226">
                  <c:v>288.57349999999997</c:v>
                </c:pt>
                <c:pt idx="227">
                  <c:v>303.5428</c:v>
                </c:pt>
                <c:pt idx="228">
                  <c:v>313.7226</c:v>
                </c:pt>
                <c:pt idx="229">
                  <c:v>306.15899999999999</c:v>
                </c:pt>
                <c:pt idx="230">
                  <c:v>295.40289999999999</c:v>
                </c:pt>
                <c:pt idx="231">
                  <c:v>286.72329999999999</c:v>
                </c:pt>
                <c:pt idx="232">
                  <c:v>289.03019999999998</c:v>
                </c:pt>
                <c:pt idx="233">
                  <c:v>295.50450000000001</c:v>
                </c:pt>
                <c:pt idx="234">
                  <c:v>301.79480000000001</c:v>
                </c:pt>
                <c:pt idx="235">
                  <c:v>300.20249999999999</c:v>
                </c:pt>
                <c:pt idx="236">
                  <c:v>294.024</c:v>
                </c:pt>
                <c:pt idx="237">
                  <c:v>287.52620000000002</c:v>
                </c:pt>
                <c:pt idx="238">
                  <c:v>289.61439999999999</c:v>
                </c:pt>
                <c:pt idx="239">
                  <c:v>305.72629999999998</c:v>
                </c:pt>
                <c:pt idx="240">
                  <c:v>311.16140000000001</c:v>
                </c:pt>
                <c:pt idx="241">
                  <c:v>301.77949999999998</c:v>
                </c:pt>
                <c:pt idx="242">
                  <c:v>298.95650000000001</c:v>
                </c:pt>
                <c:pt idx="243">
                  <c:v>286.4776</c:v>
                </c:pt>
                <c:pt idx="244">
                  <c:v>287.22339999999997</c:v>
                </c:pt>
                <c:pt idx="245">
                  <c:v>299.50760000000002</c:v>
                </c:pt>
                <c:pt idx="246">
                  <c:v>308.3501</c:v>
                </c:pt>
                <c:pt idx="247">
                  <c:v>309.4862</c:v>
                </c:pt>
                <c:pt idx="248">
                  <c:v>299.1155</c:v>
                </c:pt>
                <c:pt idx="249">
                  <c:v>289.75670000000002</c:v>
                </c:pt>
                <c:pt idx="250">
                  <c:v>290.45870000000002</c:v>
                </c:pt>
                <c:pt idx="251">
                  <c:v>308.22570000000002</c:v>
                </c:pt>
                <c:pt idx="252">
                  <c:v>304.47239999999999</c:v>
                </c:pt>
                <c:pt idx="253">
                  <c:v>301.51959999999997</c:v>
                </c:pt>
                <c:pt idx="254">
                  <c:v>298.40170000000001</c:v>
                </c:pt>
                <c:pt idx="255">
                  <c:v>287.5093</c:v>
                </c:pt>
                <c:pt idx="256">
                  <c:v>290.0222</c:v>
                </c:pt>
                <c:pt idx="257">
                  <c:v>300.52440000000001</c:v>
                </c:pt>
                <c:pt idx="258">
                  <c:v>310.95029999999997</c:v>
                </c:pt>
                <c:pt idx="259">
                  <c:v>311.51920000000001</c:v>
                </c:pt>
                <c:pt idx="260">
                  <c:v>295.76319999999998</c:v>
                </c:pt>
                <c:pt idx="261">
                  <c:v>290.37380000000002</c:v>
                </c:pt>
                <c:pt idx="262">
                  <c:v>292.35660000000001</c:v>
                </c:pt>
                <c:pt idx="263">
                  <c:v>303.06600000000003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A-4CB8-A3CB-BCDBEEC584FC}"/>
            </c:ext>
          </c:extLst>
        </c:ser>
        <c:ser>
          <c:idx val="1"/>
          <c:order val="1"/>
          <c:tx>
            <c:strRef>
              <c:f>SES!$D$1</c:f>
              <c:strCache>
                <c:ptCount val="1"/>
                <c:pt idx="0">
                  <c:v>TESTING SET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SES!$B$2:$B$306</c:f>
              <c:numCache>
                <c:formatCode>mmm\-yy</c:formatCode>
                <c:ptCount val="305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  <c:pt idx="187">
                  <c:v>41487</c:v>
                </c:pt>
                <c:pt idx="188">
                  <c:v>41518</c:v>
                </c:pt>
                <c:pt idx="189">
                  <c:v>41548</c:v>
                </c:pt>
                <c:pt idx="190">
                  <c:v>41579</c:v>
                </c:pt>
                <c:pt idx="191">
                  <c:v>41609</c:v>
                </c:pt>
                <c:pt idx="192">
                  <c:v>41640</c:v>
                </c:pt>
                <c:pt idx="193">
                  <c:v>41671</c:v>
                </c:pt>
                <c:pt idx="194">
                  <c:v>41699</c:v>
                </c:pt>
                <c:pt idx="195">
                  <c:v>41730</c:v>
                </c:pt>
                <c:pt idx="196">
                  <c:v>41760</c:v>
                </c:pt>
                <c:pt idx="197">
                  <c:v>41791</c:v>
                </c:pt>
                <c:pt idx="198">
                  <c:v>41821</c:v>
                </c:pt>
                <c:pt idx="199">
                  <c:v>41852</c:v>
                </c:pt>
                <c:pt idx="200">
                  <c:v>41883</c:v>
                </c:pt>
                <c:pt idx="201">
                  <c:v>41913</c:v>
                </c:pt>
                <c:pt idx="202">
                  <c:v>41944</c:v>
                </c:pt>
                <c:pt idx="203">
                  <c:v>41974</c:v>
                </c:pt>
                <c:pt idx="204">
                  <c:v>42005</c:v>
                </c:pt>
                <c:pt idx="205">
                  <c:v>42036</c:v>
                </c:pt>
                <c:pt idx="206">
                  <c:v>42064</c:v>
                </c:pt>
                <c:pt idx="207">
                  <c:v>42095</c:v>
                </c:pt>
                <c:pt idx="208">
                  <c:v>42125</c:v>
                </c:pt>
                <c:pt idx="209">
                  <c:v>42156</c:v>
                </c:pt>
                <c:pt idx="210">
                  <c:v>42186</c:v>
                </c:pt>
                <c:pt idx="211">
                  <c:v>42217</c:v>
                </c:pt>
                <c:pt idx="212">
                  <c:v>42248</c:v>
                </c:pt>
                <c:pt idx="213">
                  <c:v>42278</c:v>
                </c:pt>
                <c:pt idx="214">
                  <c:v>42309</c:v>
                </c:pt>
                <c:pt idx="215">
                  <c:v>42339</c:v>
                </c:pt>
                <c:pt idx="216">
                  <c:v>42370</c:v>
                </c:pt>
                <c:pt idx="217">
                  <c:v>42401</c:v>
                </c:pt>
                <c:pt idx="218">
                  <c:v>42430</c:v>
                </c:pt>
                <c:pt idx="219">
                  <c:v>42461</c:v>
                </c:pt>
                <c:pt idx="220">
                  <c:v>42491</c:v>
                </c:pt>
                <c:pt idx="221">
                  <c:v>42522</c:v>
                </c:pt>
                <c:pt idx="222">
                  <c:v>42552</c:v>
                </c:pt>
                <c:pt idx="223">
                  <c:v>42583</c:v>
                </c:pt>
                <c:pt idx="224">
                  <c:v>42614</c:v>
                </c:pt>
                <c:pt idx="225">
                  <c:v>42644</c:v>
                </c:pt>
                <c:pt idx="226">
                  <c:v>42675</c:v>
                </c:pt>
                <c:pt idx="227">
                  <c:v>42705</c:v>
                </c:pt>
                <c:pt idx="228">
                  <c:v>42736</c:v>
                </c:pt>
                <c:pt idx="229">
                  <c:v>42767</c:v>
                </c:pt>
                <c:pt idx="230">
                  <c:v>42795</c:v>
                </c:pt>
                <c:pt idx="231">
                  <c:v>42826</c:v>
                </c:pt>
                <c:pt idx="232">
                  <c:v>42856</c:v>
                </c:pt>
                <c:pt idx="233">
                  <c:v>42887</c:v>
                </c:pt>
                <c:pt idx="234">
                  <c:v>42917</c:v>
                </c:pt>
                <c:pt idx="235">
                  <c:v>42948</c:v>
                </c:pt>
                <c:pt idx="236">
                  <c:v>42979</c:v>
                </c:pt>
                <c:pt idx="237">
                  <c:v>43009</c:v>
                </c:pt>
                <c:pt idx="238">
                  <c:v>43040</c:v>
                </c:pt>
                <c:pt idx="239">
                  <c:v>43070</c:v>
                </c:pt>
                <c:pt idx="240">
                  <c:v>43101</c:v>
                </c:pt>
                <c:pt idx="241">
                  <c:v>43132</c:v>
                </c:pt>
                <c:pt idx="242">
                  <c:v>43160</c:v>
                </c:pt>
                <c:pt idx="243">
                  <c:v>43191</c:v>
                </c:pt>
                <c:pt idx="244">
                  <c:v>43221</c:v>
                </c:pt>
                <c:pt idx="245">
                  <c:v>43252</c:v>
                </c:pt>
                <c:pt idx="246">
                  <c:v>43282</c:v>
                </c:pt>
                <c:pt idx="247">
                  <c:v>43313</c:v>
                </c:pt>
                <c:pt idx="248">
                  <c:v>43344</c:v>
                </c:pt>
                <c:pt idx="249">
                  <c:v>43374</c:v>
                </c:pt>
                <c:pt idx="250">
                  <c:v>43405</c:v>
                </c:pt>
                <c:pt idx="251">
                  <c:v>43435</c:v>
                </c:pt>
                <c:pt idx="252">
                  <c:v>43466</c:v>
                </c:pt>
                <c:pt idx="253">
                  <c:v>43497</c:v>
                </c:pt>
                <c:pt idx="254">
                  <c:v>43525</c:v>
                </c:pt>
                <c:pt idx="255">
                  <c:v>43556</c:v>
                </c:pt>
                <c:pt idx="256">
                  <c:v>43586</c:v>
                </c:pt>
                <c:pt idx="257">
                  <c:v>43617</c:v>
                </c:pt>
                <c:pt idx="258">
                  <c:v>43647</c:v>
                </c:pt>
                <c:pt idx="259">
                  <c:v>43678</c:v>
                </c:pt>
                <c:pt idx="260">
                  <c:v>43709</c:v>
                </c:pt>
                <c:pt idx="261">
                  <c:v>43739</c:v>
                </c:pt>
                <c:pt idx="262">
                  <c:v>43770</c:v>
                </c:pt>
                <c:pt idx="263">
                  <c:v>43800</c:v>
                </c:pt>
                <c:pt idx="264">
                  <c:v>43831</c:v>
                </c:pt>
                <c:pt idx="265">
                  <c:v>43862</c:v>
                </c:pt>
                <c:pt idx="266">
                  <c:v>43891</c:v>
                </c:pt>
                <c:pt idx="267">
                  <c:v>43922</c:v>
                </c:pt>
                <c:pt idx="268">
                  <c:v>43952</c:v>
                </c:pt>
                <c:pt idx="269">
                  <c:v>43983</c:v>
                </c:pt>
                <c:pt idx="270">
                  <c:v>44013</c:v>
                </c:pt>
                <c:pt idx="271">
                  <c:v>44044</c:v>
                </c:pt>
                <c:pt idx="272">
                  <c:v>44075</c:v>
                </c:pt>
                <c:pt idx="273">
                  <c:v>44105</c:v>
                </c:pt>
                <c:pt idx="274">
                  <c:v>44136</c:v>
                </c:pt>
                <c:pt idx="275">
                  <c:v>44166</c:v>
                </c:pt>
              </c:numCache>
            </c:numRef>
          </c:cat>
          <c:val>
            <c:numRef>
              <c:f>SES!$D$2:$D$306</c:f>
              <c:numCache>
                <c:formatCode>General</c:formatCode>
                <c:ptCount val="305"/>
                <c:pt idx="264">
                  <c:v>312.05759999999998</c:v>
                </c:pt>
                <c:pt idx="265">
                  <c:v>311.8399</c:v>
                </c:pt>
                <c:pt idx="266">
                  <c:v>299.1925</c:v>
                </c:pt>
                <c:pt idx="267">
                  <c:v>290.8177</c:v>
                </c:pt>
                <c:pt idx="268">
                  <c:v>292.05869999999999</c:v>
                </c:pt>
                <c:pt idx="269">
                  <c:v>300.9676</c:v>
                </c:pt>
                <c:pt idx="270">
                  <c:v>307.5686</c:v>
                </c:pt>
                <c:pt idx="271">
                  <c:v>314.10360000000003</c:v>
                </c:pt>
                <c:pt idx="272">
                  <c:v>301.53160000000003</c:v>
                </c:pt>
                <c:pt idx="273">
                  <c:v>293.0068</c:v>
                </c:pt>
                <c:pt idx="274">
                  <c:v>293.9126</c:v>
                </c:pt>
                <c:pt idx="275">
                  <c:v>306.75279999999998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A-4CB8-A3CB-BCDBEEC584FC}"/>
            </c:ext>
          </c:extLst>
        </c:ser>
        <c:ser>
          <c:idx val="2"/>
          <c:order val="2"/>
          <c:tx>
            <c:strRef>
              <c:f>SES!$F$1</c:f>
              <c:strCache>
                <c:ptCount val="1"/>
                <c:pt idx="0">
                  <c:v>SIMPLE EXPONENTIAL SMOOTHING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SES!$B$2:$B$306</c:f>
              <c:numCache>
                <c:formatCode>mmm\-yy</c:formatCode>
                <c:ptCount val="305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  <c:pt idx="187">
                  <c:v>41487</c:v>
                </c:pt>
                <c:pt idx="188">
                  <c:v>41518</c:v>
                </c:pt>
                <c:pt idx="189">
                  <c:v>41548</c:v>
                </c:pt>
                <c:pt idx="190">
                  <c:v>41579</c:v>
                </c:pt>
                <c:pt idx="191">
                  <c:v>41609</c:v>
                </c:pt>
                <c:pt idx="192">
                  <c:v>41640</c:v>
                </c:pt>
                <c:pt idx="193">
                  <c:v>41671</c:v>
                </c:pt>
                <c:pt idx="194">
                  <c:v>41699</c:v>
                </c:pt>
                <c:pt idx="195">
                  <c:v>41730</c:v>
                </c:pt>
                <c:pt idx="196">
                  <c:v>41760</c:v>
                </c:pt>
                <c:pt idx="197">
                  <c:v>41791</c:v>
                </c:pt>
                <c:pt idx="198">
                  <c:v>41821</c:v>
                </c:pt>
                <c:pt idx="199">
                  <c:v>41852</c:v>
                </c:pt>
                <c:pt idx="200">
                  <c:v>41883</c:v>
                </c:pt>
                <c:pt idx="201">
                  <c:v>41913</c:v>
                </c:pt>
                <c:pt idx="202">
                  <c:v>41944</c:v>
                </c:pt>
                <c:pt idx="203">
                  <c:v>41974</c:v>
                </c:pt>
                <c:pt idx="204">
                  <c:v>42005</c:v>
                </c:pt>
                <c:pt idx="205">
                  <c:v>42036</c:v>
                </c:pt>
                <c:pt idx="206">
                  <c:v>42064</c:v>
                </c:pt>
                <c:pt idx="207">
                  <c:v>42095</c:v>
                </c:pt>
                <c:pt idx="208">
                  <c:v>42125</c:v>
                </c:pt>
                <c:pt idx="209">
                  <c:v>42156</c:v>
                </c:pt>
                <c:pt idx="210">
                  <c:v>42186</c:v>
                </c:pt>
                <c:pt idx="211">
                  <c:v>42217</c:v>
                </c:pt>
                <c:pt idx="212">
                  <c:v>42248</c:v>
                </c:pt>
                <c:pt idx="213">
                  <c:v>42278</c:v>
                </c:pt>
                <c:pt idx="214">
                  <c:v>42309</c:v>
                </c:pt>
                <c:pt idx="215">
                  <c:v>42339</c:v>
                </c:pt>
                <c:pt idx="216">
                  <c:v>42370</c:v>
                </c:pt>
                <c:pt idx="217">
                  <c:v>42401</c:v>
                </c:pt>
                <c:pt idx="218">
                  <c:v>42430</c:v>
                </c:pt>
                <c:pt idx="219">
                  <c:v>42461</c:v>
                </c:pt>
                <c:pt idx="220">
                  <c:v>42491</c:v>
                </c:pt>
                <c:pt idx="221">
                  <c:v>42522</c:v>
                </c:pt>
                <c:pt idx="222">
                  <c:v>42552</c:v>
                </c:pt>
                <c:pt idx="223">
                  <c:v>42583</c:v>
                </c:pt>
                <c:pt idx="224">
                  <c:v>42614</c:v>
                </c:pt>
                <c:pt idx="225">
                  <c:v>42644</c:v>
                </c:pt>
                <c:pt idx="226">
                  <c:v>42675</c:v>
                </c:pt>
                <c:pt idx="227">
                  <c:v>42705</c:v>
                </c:pt>
                <c:pt idx="228">
                  <c:v>42736</c:v>
                </c:pt>
                <c:pt idx="229">
                  <c:v>42767</c:v>
                </c:pt>
                <c:pt idx="230">
                  <c:v>42795</c:v>
                </c:pt>
                <c:pt idx="231">
                  <c:v>42826</c:v>
                </c:pt>
                <c:pt idx="232">
                  <c:v>42856</c:v>
                </c:pt>
                <c:pt idx="233">
                  <c:v>42887</c:v>
                </c:pt>
                <c:pt idx="234">
                  <c:v>42917</c:v>
                </c:pt>
                <c:pt idx="235">
                  <c:v>42948</c:v>
                </c:pt>
                <c:pt idx="236">
                  <c:v>42979</c:v>
                </c:pt>
                <c:pt idx="237">
                  <c:v>43009</c:v>
                </c:pt>
                <c:pt idx="238">
                  <c:v>43040</c:v>
                </c:pt>
                <c:pt idx="239">
                  <c:v>43070</c:v>
                </c:pt>
                <c:pt idx="240">
                  <c:v>43101</c:v>
                </c:pt>
                <c:pt idx="241">
                  <c:v>43132</c:v>
                </c:pt>
                <c:pt idx="242">
                  <c:v>43160</c:v>
                </c:pt>
                <c:pt idx="243">
                  <c:v>43191</c:v>
                </c:pt>
                <c:pt idx="244">
                  <c:v>43221</c:v>
                </c:pt>
                <c:pt idx="245">
                  <c:v>43252</c:v>
                </c:pt>
                <c:pt idx="246">
                  <c:v>43282</c:v>
                </c:pt>
                <c:pt idx="247">
                  <c:v>43313</c:v>
                </c:pt>
                <c:pt idx="248">
                  <c:v>43344</c:v>
                </c:pt>
                <c:pt idx="249">
                  <c:v>43374</c:v>
                </c:pt>
                <c:pt idx="250">
                  <c:v>43405</c:v>
                </c:pt>
                <c:pt idx="251">
                  <c:v>43435</c:v>
                </c:pt>
                <c:pt idx="252">
                  <c:v>43466</c:v>
                </c:pt>
                <c:pt idx="253">
                  <c:v>43497</c:v>
                </c:pt>
                <c:pt idx="254">
                  <c:v>43525</c:v>
                </c:pt>
                <c:pt idx="255">
                  <c:v>43556</c:v>
                </c:pt>
                <c:pt idx="256">
                  <c:v>43586</c:v>
                </c:pt>
                <c:pt idx="257">
                  <c:v>43617</c:v>
                </c:pt>
                <c:pt idx="258">
                  <c:v>43647</c:v>
                </c:pt>
                <c:pt idx="259">
                  <c:v>43678</c:v>
                </c:pt>
                <c:pt idx="260">
                  <c:v>43709</c:v>
                </c:pt>
                <c:pt idx="261">
                  <c:v>43739</c:v>
                </c:pt>
                <c:pt idx="262">
                  <c:v>43770</c:v>
                </c:pt>
                <c:pt idx="263">
                  <c:v>43800</c:v>
                </c:pt>
                <c:pt idx="264">
                  <c:v>43831</c:v>
                </c:pt>
                <c:pt idx="265">
                  <c:v>43862</c:v>
                </c:pt>
                <c:pt idx="266">
                  <c:v>43891</c:v>
                </c:pt>
                <c:pt idx="267">
                  <c:v>43922</c:v>
                </c:pt>
                <c:pt idx="268">
                  <c:v>43952</c:v>
                </c:pt>
                <c:pt idx="269">
                  <c:v>43983</c:v>
                </c:pt>
                <c:pt idx="270">
                  <c:v>44013</c:v>
                </c:pt>
                <c:pt idx="271">
                  <c:v>44044</c:v>
                </c:pt>
                <c:pt idx="272">
                  <c:v>44075</c:v>
                </c:pt>
                <c:pt idx="273">
                  <c:v>44105</c:v>
                </c:pt>
                <c:pt idx="274">
                  <c:v>44136</c:v>
                </c:pt>
                <c:pt idx="275">
                  <c:v>44166</c:v>
                </c:pt>
              </c:numCache>
            </c:numRef>
          </c:cat>
          <c:val>
            <c:numRef>
              <c:f>SES!$F$2:$F$306</c:f>
              <c:numCache>
                <c:formatCode>0.000</c:formatCode>
                <c:ptCount val="305"/>
                <c:pt idx="1">
                  <c:v>272.5052</c:v>
                </c:pt>
                <c:pt idx="2">
                  <c:v>271.95524</c:v>
                </c:pt>
                <c:pt idx="3">
                  <c:v>269.10372799999999</c:v>
                </c:pt>
                <c:pt idx="4">
                  <c:v>265.61402959999998</c:v>
                </c:pt>
                <c:pt idx="5">
                  <c:v>262.52435071999997</c:v>
                </c:pt>
                <c:pt idx="6">
                  <c:v>261.19416550399995</c:v>
                </c:pt>
                <c:pt idx="7">
                  <c:v>261.62197585279995</c:v>
                </c:pt>
                <c:pt idx="8">
                  <c:v>262.10993309695994</c:v>
                </c:pt>
                <c:pt idx="9">
                  <c:v>261.65233316787197</c:v>
                </c:pt>
                <c:pt idx="10">
                  <c:v>260.05125321751041</c:v>
                </c:pt>
                <c:pt idx="11">
                  <c:v>259.4360272522573</c:v>
                </c:pt>
                <c:pt idx="12">
                  <c:v>262.21956907658011</c:v>
                </c:pt>
                <c:pt idx="13">
                  <c:v>265.54540835360609</c:v>
                </c:pt>
                <c:pt idx="14">
                  <c:v>266.27785584752422</c:v>
                </c:pt>
                <c:pt idx="15">
                  <c:v>265.06112909326691</c:v>
                </c:pt>
                <c:pt idx="16">
                  <c:v>262.65266036528681</c:v>
                </c:pt>
                <c:pt idx="17">
                  <c:v>260.60097225570075</c:v>
                </c:pt>
                <c:pt idx="18">
                  <c:v>260.39083057899052</c:v>
                </c:pt>
                <c:pt idx="19">
                  <c:v>262.00323140529338</c:v>
                </c:pt>
                <c:pt idx="20">
                  <c:v>262.74674198370536</c:v>
                </c:pt>
                <c:pt idx="21">
                  <c:v>262.22286938859372</c:v>
                </c:pt>
                <c:pt idx="22">
                  <c:v>260.81566857201562</c:v>
                </c:pt>
                <c:pt idx="23">
                  <c:v>260.3734780004109</c:v>
                </c:pt>
                <c:pt idx="24">
                  <c:v>262.70205460028762</c:v>
                </c:pt>
                <c:pt idx="25">
                  <c:v>266.03599822020135</c:v>
                </c:pt>
                <c:pt idx="26">
                  <c:v>267.24379875414093</c:v>
                </c:pt>
                <c:pt idx="27">
                  <c:v>266.75365912789863</c:v>
                </c:pt>
                <c:pt idx="28">
                  <c:v>264.77514138952904</c:v>
                </c:pt>
                <c:pt idx="29">
                  <c:v>263.0046189726703</c:v>
                </c:pt>
                <c:pt idx="30">
                  <c:v>263.27077328086921</c:v>
                </c:pt>
                <c:pt idx="31">
                  <c:v>264.95036129660843</c:v>
                </c:pt>
                <c:pt idx="32">
                  <c:v>266.48532290762591</c:v>
                </c:pt>
                <c:pt idx="33">
                  <c:v>265.77425603533811</c:v>
                </c:pt>
                <c:pt idx="34">
                  <c:v>264.15564922473669</c:v>
                </c:pt>
                <c:pt idx="35">
                  <c:v>263.64824445731568</c:v>
                </c:pt>
                <c:pt idx="36">
                  <c:v>265.72708112012094</c:v>
                </c:pt>
                <c:pt idx="37">
                  <c:v>269.97004678408467</c:v>
                </c:pt>
                <c:pt idx="38">
                  <c:v>271.82769274885925</c:v>
                </c:pt>
                <c:pt idx="39">
                  <c:v>271.36722492420142</c:v>
                </c:pt>
                <c:pt idx="40">
                  <c:v>268.92857744694095</c:v>
                </c:pt>
                <c:pt idx="41">
                  <c:v>266.67195421285862</c:v>
                </c:pt>
                <c:pt idx="42">
                  <c:v>266.80327794900103</c:v>
                </c:pt>
                <c:pt idx="43">
                  <c:v>268.65677456430069</c:v>
                </c:pt>
                <c:pt idx="44">
                  <c:v>270.78939219501046</c:v>
                </c:pt>
                <c:pt idx="45">
                  <c:v>269.80713453650731</c:v>
                </c:pt>
                <c:pt idx="46">
                  <c:v>267.84995417555513</c:v>
                </c:pt>
                <c:pt idx="47">
                  <c:v>267.02730792288855</c:v>
                </c:pt>
                <c:pt idx="48">
                  <c:v>269.078045546022</c:v>
                </c:pt>
                <c:pt idx="49">
                  <c:v>271.73027188221539</c:v>
                </c:pt>
                <c:pt idx="50">
                  <c:v>273.21585031755075</c:v>
                </c:pt>
                <c:pt idx="51">
                  <c:v>273.25678522228549</c:v>
                </c:pt>
                <c:pt idx="52">
                  <c:v>270.81217965559983</c:v>
                </c:pt>
                <c:pt idx="53">
                  <c:v>268.67528575891987</c:v>
                </c:pt>
                <c:pt idx="54">
                  <c:v>268.6143600312439</c:v>
                </c:pt>
                <c:pt idx="55">
                  <c:v>270.23908202187073</c:v>
                </c:pt>
                <c:pt idx="56">
                  <c:v>271.68079741530948</c:v>
                </c:pt>
                <c:pt idx="57">
                  <c:v>270.96814819071665</c:v>
                </c:pt>
                <c:pt idx="58">
                  <c:v>269.43975373350162</c:v>
                </c:pt>
                <c:pt idx="59">
                  <c:v>269.32900761345115</c:v>
                </c:pt>
                <c:pt idx="60">
                  <c:v>273.78877532941578</c:v>
                </c:pt>
                <c:pt idx="61">
                  <c:v>276.96008273059101</c:v>
                </c:pt>
                <c:pt idx="62">
                  <c:v>277.02383791141369</c:v>
                </c:pt>
                <c:pt idx="63">
                  <c:v>275.87560653798954</c:v>
                </c:pt>
                <c:pt idx="64">
                  <c:v>273.29635457659265</c:v>
                </c:pt>
                <c:pt idx="65">
                  <c:v>271.05398820361484</c:v>
                </c:pt>
                <c:pt idx="66">
                  <c:v>271.17741174253035</c:v>
                </c:pt>
                <c:pt idx="67">
                  <c:v>272.80838821977125</c:v>
                </c:pt>
                <c:pt idx="68">
                  <c:v>274.09743175383983</c:v>
                </c:pt>
                <c:pt idx="69">
                  <c:v>273.78650222768789</c:v>
                </c:pt>
                <c:pt idx="70">
                  <c:v>271.88150155938149</c:v>
                </c:pt>
                <c:pt idx="71">
                  <c:v>270.88700109156707</c:v>
                </c:pt>
                <c:pt idx="72">
                  <c:v>272.92607076409695</c:v>
                </c:pt>
                <c:pt idx="73">
                  <c:v>276.85466953486787</c:v>
                </c:pt>
                <c:pt idx="74">
                  <c:v>277.06545867440752</c:v>
                </c:pt>
                <c:pt idx="75">
                  <c:v>275.95532107208527</c:v>
                </c:pt>
                <c:pt idx="76">
                  <c:v>273.3137247504597</c:v>
                </c:pt>
                <c:pt idx="77">
                  <c:v>271.96446732532178</c:v>
                </c:pt>
                <c:pt idx="78">
                  <c:v>272.82856712772525</c:v>
                </c:pt>
                <c:pt idx="79">
                  <c:v>275.00783698940768</c:v>
                </c:pt>
                <c:pt idx="80">
                  <c:v>276.25366589258533</c:v>
                </c:pt>
                <c:pt idx="81">
                  <c:v>275.44985612480974</c:v>
                </c:pt>
                <c:pt idx="82">
                  <c:v>273.44103928736683</c:v>
                </c:pt>
                <c:pt idx="83">
                  <c:v>273.16370750115675</c:v>
                </c:pt>
                <c:pt idx="84">
                  <c:v>275.06141525080972</c:v>
                </c:pt>
                <c:pt idx="85">
                  <c:v>278.12864067556677</c:v>
                </c:pt>
                <c:pt idx="86">
                  <c:v>278.73933847289675</c:v>
                </c:pt>
                <c:pt idx="87">
                  <c:v>277.4757869310277</c:v>
                </c:pt>
                <c:pt idx="88">
                  <c:v>275.12628085171934</c:v>
                </c:pt>
                <c:pt idx="89">
                  <c:v>272.74191659620351</c:v>
                </c:pt>
                <c:pt idx="90">
                  <c:v>272.28168161734243</c:v>
                </c:pt>
                <c:pt idx="91">
                  <c:v>273.84960713213968</c:v>
                </c:pt>
                <c:pt idx="92">
                  <c:v>274.65594499249778</c:v>
                </c:pt>
                <c:pt idx="93">
                  <c:v>273.96539149474847</c:v>
                </c:pt>
                <c:pt idx="94">
                  <c:v>272.48435404632392</c:v>
                </c:pt>
                <c:pt idx="95">
                  <c:v>272.78880783242676</c:v>
                </c:pt>
                <c:pt idx="96">
                  <c:v>276.30693548269869</c:v>
                </c:pt>
                <c:pt idx="97">
                  <c:v>279.79877483788903</c:v>
                </c:pt>
                <c:pt idx="98">
                  <c:v>281.2259723865223</c:v>
                </c:pt>
                <c:pt idx="99">
                  <c:v>280.70059067056559</c:v>
                </c:pt>
                <c:pt idx="100">
                  <c:v>277.80775346939589</c:v>
                </c:pt>
                <c:pt idx="101">
                  <c:v>274.76828742857708</c:v>
                </c:pt>
                <c:pt idx="102">
                  <c:v>274.63671120000396</c:v>
                </c:pt>
                <c:pt idx="103">
                  <c:v>276.87713784000277</c:v>
                </c:pt>
                <c:pt idx="104">
                  <c:v>278.43214648800193</c:v>
                </c:pt>
                <c:pt idx="105">
                  <c:v>277.28343254160131</c:v>
                </c:pt>
                <c:pt idx="106">
                  <c:v>275.00270277912091</c:v>
                </c:pt>
                <c:pt idx="107">
                  <c:v>274.8306519453846</c:v>
                </c:pt>
                <c:pt idx="108">
                  <c:v>277.64997636176918</c:v>
                </c:pt>
                <c:pt idx="109">
                  <c:v>282.59656345323845</c:v>
                </c:pt>
                <c:pt idx="110">
                  <c:v>283.9658044172669</c:v>
                </c:pt>
                <c:pt idx="111">
                  <c:v>282.54974309208683</c:v>
                </c:pt>
                <c:pt idx="112">
                  <c:v>279.07729016446075</c:v>
                </c:pt>
                <c:pt idx="113">
                  <c:v>276.16942311512253</c:v>
                </c:pt>
                <c:pt idx="114">
                  <c:v>276.71352618058575</c:v>
                </c:pt>
                <c:pt idx="115">
                  <c:v>278.68256832640998</c:v>
                </c:pt>
                <c:pt idx="116">
                  <c:v>279.64395782848698</c:v>
                </c:pt>
                <c:pt idx="117">
                  <c:v>278.45555047994088</c:v>
                </c:pt>
                <c:pt idx="118">
                  <c:v>276.2987153359586</c:v>
                </c:pt>
                <c:pt idx="119">
                  <c:v>275.98284073517101</c:v>
                </c:pt>
                <c:pt idx="120">
                  <c:v>278.63239851461969</c:v>
                </c:pt>
                <c:pt idx="121">
                  <c:v>282.77863896023376</c:v>
                </c:pt>
                <c:pt idx="122">
                  <c:v>284.16603727216363</c:v>
                </c:pt>
                <c:pt idx="123">
                  <c:v>283.29605609051453</c:v>
                </c:pt>
                <c:pt idx="124">
                  <c:v>280.45224926336016</c:v>
                </c:pt>
                <c:pt idx="125">
                  <c:v>278.29703448435208</c:v>
                </c:pt>
                <c:pt idx="126">
                  <c:v>278.29870413904644</c:v>
                </c:pt>
                <c:pt idx="127">
                  <c:v>280.60432289733251</c:v>
                </c:pt>
                <c:pt idx="128">
                  <c:v>283.28703602813272</c:v>
                </c:pt>
                <c:pt idx="129">
                  <c:v>281.85197521969292</c:v>
                </c:pt>
                <c:pt idx="130">
                  <c:v>279.40836265378505</c:v>
                </c:pt>
                <c:pt idx="131">
                  <c:v>279.48214385764953</c:v>
                </c:pt>
                <c:pt idx="132">
                  <c:v>282.88503070035466</c:v>
                </c:pt>
                <c:pt idx="133">
                  <c:v>287.71148149024827</c:v>
                </c:pt>
                <c:pt idx="134">
                  <c:v>289.26452704317376</c:v>
                </c:pt>
                <c:pt idx="135">
                  <c:v>288.56584893022159</c:v>
                </c:pt>
                <c:pt idx="136">
                  <c:v>285.16251425115513</c:v>
                </c:pt>
                <c:pt idx="137">
                  <c:v>282.61853997580857</c:v>
                </c:pt>
                <c:pt idx="138">
                  <c:v>282.41215798306598</c:v>
                </c:pt>
                <c:pt idx="139">
                  <c:v>283.4766905881462</c:v>
                </c:pt>
                <c:pt idx="140">
                  <c:v>284.4005434117023</c:v>
                </c:pt>
                <c:pt idx="141">
                  <c:v>282.83795038819159</c:v>
                </c:pt>
                <c:pt idx="142">
                  <c:v>280.39329527173408</c:v>
                </c:pt>
                <c:pt idx="143">
                  <c:v>280.59750669021383</c:v>
                </c:pt>
                <c:pt idx="144">
                  <c:v>283.5639046831497</c:v>
                </c:pt>
                <c:pt idx="145">
                  <c:v>288.03312327820481</c:v>
                </c:pt>
                <c:pt idx="146">
                  <c:v>288.55703629474334</c:v>
                </c:pt>
                <c:pt idx="147">
                  <c:v>286.89367540632031</c:v>
                </c:pt>
                <c:pt idx="148">
                  <c:v>283.66985278442417</c:v>
                </c:pt>
                <c:pt idx="149">
                  <c:v>280.72302694909689</c:v>
                </c:pt>
                <c:pt idx="150">
                  <c:v>280.43546886436781</c:v>
                </c:pt>
                <c:pt idx="151">
                  <c:v>282.84039820505745</c:v>
                </c:pt>
                <c:pt idx="152">
                  <c:v>284.32311874354019</c:v>
                </c:pt>
                <c:pt idx="153">
                  <c:v>283.60776312047813</c:v>
                </c:pt>
                <c:pt idx="154">
                  <c:v>281.7762441843347</c:v>
                </c:pt>
                <c:pt idx="155">
                  <c:v>281.85681092903428</c:v>
                </c:pt>
                <c:pt idx="156">
                  <c:v>284.93006765032396</c:v>
                </c:pt>
                <c:pt idx="157">
                  <c:v>287.88864735522679</c:v>
                </c:pt>
                <c:pt idx="158">
                  <c:v>287.86805314865876</c:v>
                </c:pt>
                <c:pt idx="159">
                  <c:v>287.47410720406111</c:v>
                </c:pt>
                <c:pt idx="160">
                  <c:v>284.25750504284275</c:v>
                </c:pt>
                <c:pt idx="161">
                  <c:v>282.3893435299899</c:v>
                </c:pt>
                <c:pt idx="162">
                  <c:v>283.60991047099293</c:v>
                </c:pt>
                <c:pt idx="163">
                  <c:v>286.67830732969503</c:v>
                </c:pt>
                <c:pt idx="164">
                  <c:v>288.73411513078651</c:v>
                </c:pt>
                <c:pt idx="165">
                  <c:v>288.37630059155055</c:v>
                </c:pt>
                <c:pt idx="166">
                  <c:v>285.89113041408535</c:v>
                </c:pt>
                <c:pt idx="167">
                  <c:v>284.55426128985971</c:v>
                </c:pt>
                <c:pt idx="168">
                  <c:v>286.69321290290179</c:v>
                </c:pt>
                <c:pt idx="169">
                  <c:v>291.32568903203122</c:v>
                </c:pt>
                <c:pt idx="170">
                  <c:v>291.28285232242183</c:v>
                </c:pt>
                <c:pt idx="171">
                  <c:v>291.11942662569527</c:v>
                </c:pt>
                <c:pt idx="172">
                  <c:v>287.9388786379867</c:v>
                </c:pt>
                <c:pt idx="173">
                  <c:v>285.37382504659064</c:v>
                </c:pt>
                <c:pt idx="174">
                  <c:v>286.11460753261343</c:v>
                </c:pt>
                <c:pt idx="175">
                  <c:v>289.52731527282941</c:v>
                </c:pt>
                <c:pt idx="176">
                  <c:v>291.59383069098055</c:v>
                </c:pt>
                <c:pt idx="177">
                  <c:v>290.28312148368639</c:v>
                </c:pt>
                <c:pt idx="178">
                  <c:v>287.39045503858046</c:v>
                </c:pt>
                <c:pt idx="179">
                  <c:v>285.83406852700631</c:v>
                </c:pt>
                <c:pt idx="180">
                  <c:v>288.43723796890441</c:v>
                </c:pt>
                <c:pt idx="181">
                  <c:v>292.57509657823306</c:v>
                </c:pt>
                <c:pt idx="182">
                  <c:v>293.09223760476311</c:v>
                </c:pt>
                <c:pt idx="183">
                  <c:v>291.59237632333418</c:v>
                </c:pt>
                <c:pt idx="184">
                  <c:v>288.54741342633395</c:v>
                </c:pt>
                <c:pt idx="185">
                  <c:v>287.31974939843371</c:v>
                </c:pt>
                <c:pt idx="186">
                  <c:v>288.43600457890358</c:v>
                </c:pt>
                <c:pt idx="187">
                  <c:v>290.70391320523248</c:v>
                </c:pt>
                <c:pt idx="188">
                  <c:v>293.30385924366271</c:v>
                </c:pt>
                <c:pt idx="189">
                  <c:v>292.58804147056389</c:v>
                </c:pt>
                <c:pt idx="190">
                  <c:v>289.75386902939471</c:v>
                </c:pt>
                <c:pt idx="191">
                  <c:v>289.24000832057629</c:v>
                </c:pt>
                <c:pt idx="192">
                  <c:v>293.2047458244034</c:v>
                </c:pt>
                <c:pt idx="193">
                  <c:v>297.97575207708235</c:v>
                </c:pt>
                <c:pt idx="194">
                  <c:v>297.73453645395762</c:v>
                </c:pt>
                <c:pt idx="195">
                  <c:v>296.2626655177703</c:v>
                </c:pt>
                <c:pt idx="196">
                  <c:v>292.25836586243918</c:v>
                </c:pt>
                <c:pt idx="197">
                  <c:v>289.34480610370741</c:v>
                </c:pt>
                <c:pt idx="198">
                  <c:v>289.66001427259516</c:v>
                </c:pt>
                <c:pt idx="199">
                  <c:v>291.58420999081659</c:v>
                </c:pt>
                <c:pt idx="200">
                  <c:v>293.97496699357163</c:v>
                </c:pt>
                <c:pt idx="201">
                  <c:v>292.26677689550013</c:v>
                </c:pt>
                <c:pt idx="202">
                  <c:v>289.3925438268501</c:v>
                </c:pt>
                <c:pt idx="203">
                  <c:v>287.45435067879504</c:v>
                </c:pt>
                <c:pt idx="204">
                  <c:v>289.12947547515648</c:v>
                </c:pt>
                <c:pt idx="205">
                  <c:v>293.2892828326095</c:v>
                </c:pt>
                <c:pt idx="206">
                  <c:v>293.86474798282666</c:v>
                </c:pt>
                <c:pt idx="207">
                  <c:v>293.68200358797867</c:v>
                </c:pt>
                <c:pt idx="208">
                  <c:v>291.31590251158508</c:v>
                </c:pt>
                <c:pt idx="209">
                  <c:v>289.49166175810956</c:v>
                </c:pt>
                <c:pt idx="210">
                  <c:v>290.60104323067668</c:v>
                </c:pt>
                <c:pt idx="211">
                  <c:v>294.13863026147368</c:v>
                </c:pt>
                <c:pt idx="212">
                  <c:v>296.38583118303154</c:v>
                </c:pt>
                <c:pt idx="213">
                  <c:v>295.46275182812207</c:v>
                </c:pt>
                <c:pt idx="214">
                  <c:v>292.89398627968541</c:v>
                </c:pt>
                <c:pt idx="215">
                  <c:v>291.59826039577979</c:v>
                </c:pt>
                <c:pt idx="216">
                  <c:v>294.35887227704586</c:v>
                </c:pt>
                <c:pt idx="217">
                  <c:v>299.10542059393208</c:v>
                </c:pt>
                <c:pt idx="218">
                  <c:v>300.52618441575248</c:v>
                </c:pt>
                <c:pt idx="219">
                  <c:v>298.73428909102677</c:v>
                </c:pt>
                <c:pt idx="220">
                  <c:v>294.63260236371872</c:v>
                </c:pt>
                <c:pt idx="221">
                  <c:v>291.88241165460306</c:v>
                </c:pt>
                <c:pt idx="222">
                  <c:v>291.64051815822211</c:v>
                </c:pt>
                <c:pt idx="223">
                  <c:v>294.81436271075546</c:v>
                </c:pt>
                <c:pt idx="224">
                  <c:v>297.71051389752881</c:v>
                </c:pt>
                <c:pt idx="225">
                  <c:v>296.27140972827016</c:v>
                </c:pt>
                <c:pt idx="226">
                  <c:v>293.3413968097891</c:v>
                </c:pt>
                <c:pt idx="227">
                  <c:v>291.91102776685238</c:v>
                </c:pt>
                <c:pt idx="228">
                  <c:v>295.40055943679664</c:v>
                </c:pt>
                <c:pt idx="229">
                  <c:v>300.89717160575765</c:v>
                </c:pt>
                <c:pt idx="230">
                  <c:v>302.47572012403032</c:v>
                </c:pt>
                <c:pt idx="231">
                  <c:v>300.35387408682118</c:v>
                </c:pt>
                <c:pt idx="232">
                  <c:v>296.26470186077484</c:v>
                </c:pt>
                <c:pt idx="233">
                  <c:v>294.09435130254235</c:v>
                </c:pt>
                <c:pt idx="234">
                  <c:v>294.5173959117796</c:v>
                </c:pt>
                <c:pt idx="235">
                  <c:v>296.70061713824572</c:v>
                </c:pt>
                <c:pt idx="236">
                  <c:v>297.751181996772</c:v>
                </c:pt>
                <c:pt idx="237">
                  <c:v>296.63302739774042</c:v>
                </c:pt>
                <c:pt idx="238">
                  <c:v>293.90097917841831</c:v>
                </c:pt>
                <c:pt idx="239">
                  <c:v>292.61500542489279</c:v>
                </c:pt>
                <c:pt idx="240">
                  <c:v>296.54839379742492</c:v>
                </c:pt>
                <c:pt idx="241">
                  <c:v>300.9322956581974</c:v>
                </c:pt>
                <c:pt idx="242">
                  <c:v>301.18645696073816</c:v>
                </c:pt>
                <c:pt idx="243">
                  <c:v>300.5174698725167</c:v>
                </c:pt>
                <c:pt idx="244">
                  <c:v>296.30550891076166</c:v>
                </c:pt>
                <c:pt idx="245">
                  <c:v>293.58087623753312</c:v>
                </c:pt>
                <c:pt idx="246">
                  <c:v>295.35889336627315</c:v>
                </c:pt>
                <c:pt idx="247">
                  <c:v>299.25625535639119</c:v>
                </c:pt>
                <c:pt idx="248">
                  <c:v>302.32523874947384</c:v>
                </c:pt>
                <c:pt idx="249">
                  <c:v>301.36231712463166</c:v>
                </c:pt>
                <c:pt idx="250">
                  <c:v>297.88063198724217</c:v>
                </c:pt>
                <c:pt idx="251">
                  <c:v>295.65405239106951</c:v>
                </c:pt>
                <c:pt idx="252">
                  <c:v>299.42554667374867</c:v>
                </c:pt>
                <c:pt idx="253">
                  <c:v>300.93960267162407</c:v>
                </c:pt>
                <c:pt idx="254">
                  <c:v>301.11360187013685</c:v>
                </c:pt>
                <c:pt idx="255">
                  <c:v>300.30003130909574</c:v>
                </c:pt>
                <c:pt idx="256">
                  <c:v>296.462811916367</c:v>
                </c:pt>
                <c:pt idx="257">
                  <c:v>294.53062834145686</c:v>
                </c:pt>
                <c:pt idx="258">
                  <c:v>296.32875983901977</c:v>
                </c:pt>
                <c:pt idx="259">
                  <c:v>300.71522188731382</c:v>
                </c:pt>
                <c:pt idx="260">
                  <c:v>303.95641532111966</c:v>
                </c:pt>
                <c:pt idx="261">
                  <c:v>301.49845072478377</c:v>
                </c:pt>
                <c:pt idx="262">
                  <c:v>298.16105550734864</c:v>
                </c:pt>
                <c:pt idx="263">
                  <c:v>296.41971885514403</c:v>
                </c:pt>
                <c:pt idx="264">
                  <c:v>298.41360319860081</c:v>
                </c:pt>
                <c:pt idx="265">
                  <c:v>298.41360319860081</c:v>
                </c:pt>
                <c:pt idx="266">
                  <c:v>298.41360319860081</c:v>
                </c:pt>
                <c:pt idx="267">
                  <c:v>298.41360319860081</c:v>
                </c:pt>
                <c:pt idx="268">
                  <c:v>298.41360319860081</c:v>
                </c:pt>
                <c:pt idx="269">
                  <c:v>298.41360319860081</c:v>
                </c:pt>
                <c:pt idx="270">
                  <c:v>298.41360319860081</c:v>
                </c:pt>
                <c:pt idx="271">
                  <c:v>298.41360319860081</c:v>
                </c:pt>
                <c:pt idx="272">
                  <c:v>298.41360319860081</c:v>
                </c:pt>
                <c:pt idx="273">
                  <c:v>298.41360319860081</c:v>
                </c:pt>
                <c:pt idx="274">
                  <c:v>298.41360319860081</c:v>
                </c:pt>
                <c:pt idx="275">
                  <c:v>298.41360319860081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8A-4CB8-A3CB-BCDBEEC58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393119"/>
        <c:axId val="539396031"/>
      </c:lineChart>
      <c:dateAx>
        <c:axId val="539393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96031"/>
        <c:crosses val="autoZero"/>
        <c:auto val="1"/>
        <c:lblOffset val="100"/>
        <c:baseTimeUnit val="months"/>
        <c:majorUnit val="12"/>
        <c:majorTimeUnit val="months"/>
      </c:dateAx>
      <c:valAx>
        <c:axId val="539396031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93119"/>
        <c:crosses val="autoZero"/>
        <c:crossBetween val="between"/>
      </c:valAx>
      <c:spPr>
        <a:pattFill prst="narHorz">
          <a:fgClr>
            <a:schemeClr val="accent6"/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5">
      <a:fgClr>
        <a:schemeClr val="accent6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</xdr:colOff>
      <xdr:row>14</xdr:row>
      <xdr:rowOff>127000</xdr:rowOff>
    </xdr:from>
    <xdr:to>
      <xdr:col>15</xdr:col>
      <xdr:colOff>546100</xdr:colOff>
      <xdr:row>35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CF7E13-30E7-0D46-AE5A-167A3163F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</xdr:colOff>
      <xdr:row>20</xdr:row>
      <xdr:rowOff>19050</xdr:rowOff>
    </xdr:from>
    <xdr:to>
      <xdr:col>19</xdr:col>
      <xdr:colOff>177800</xdr:colOff>
      <xdr:row>36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B41333-6539-3843-B428-4C6AF73D7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33338</xdr:colOff>
      <xdr:row>1</xdr:row>
      <xdr:rowOff>20639</xdr:rowOff>
    </xdr:from>
    <xdr:to>
      <xdr:col>32</xdr:col>
      <xdr:colOff>274638</xdr:colOff>
      <xdr:row>18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049433-A8F5-734F-B59F-219C6B799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762000</xdr:colOff>
      <xdr:row>20</xdr:row>
      <xdr:rowOff>15875</xdr:rowOff>
    </xdr:from>
    <xdr:to>
      <xdr:col>29</xdr:col>
      <xdr:colOff>673100</xdr:colOff>
      <xdr:row>46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EBC695F-4269-6240-B14D-8865A19DD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4763</xdr:colOff>
      <xdr:row>1</xdr:row>
      <xdr:rowOff>69850</xdr:rowOff>
    </xdr:from>
    <xdr:to>
      <xdr:col>21</xdr:col>
      <xdr:colOff>744538</xdr:colOff>
      <xdr:row>17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DFDDAF6-C617-084E-95DA-407B68ACA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603250</xdr:colOff>
      <xdr:row>36</xdr:row>
      <xdr:rowOff>6350</xdr:rowOff>
    </xdr:from>
    <xdr:to>
      <xdr:col>37</xdr:col>
      <xdr:colOff>787400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F1625-390C-E640-9C8D-81A72A965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349250</xdr:colOff>
      <xdr:row>21</xdr:row>
      <xdr:rowOff>82550</xdr:rowOff>
    </xdr:from>
    <xdr:to>
      <xdr:col>49</xdr:col>
      <xdr:colOff>793750</xdr:colOff>
      <xdr:row>35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0FBF55-20A2-E64C-B691-66F2776B0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505558</xdr:colOff>
      <xdr:row>10</xdr:row>
      <xdr:rowOff>79129</xdr:rowOff>
    </xdr:from>
    <xdr:to>
      <xdr:col>15</xdr:col>
      <xdr:colOff>427405</xdr:colOff>
      <xdr:row>27</xdr:row>
      <xdr:rowOff>19538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6FA67FA-B6D8-E000-6AE6-284C244D8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222251</xdr:colOff>
      <xdr:row>0</xdr:row>
      <xdr:rowOff>591043</xdr:rowOff>
    </xdr:from>
    <xdr:to>
      <xdr:col>23</xdr:col>
      <xdr:colOff>222252</xdr:colOff>
      <xdr:row>16</xdr:row>
      <xdr:rowOff>126998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AE01EE-5811-D323-54B1-01866EFA0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549274</xdr:colOff>
      <xdr:row>2</xdr:row>
      <xdr:rowOff>127006</xdr:rowOff>
    </xdr:from>
    <xdr:to>
      <xdr:col>27</xdr:col>
      <xdr:colOff>152399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42E20F-5A90-0FA5-9242-7F4EAF169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85"/>
  <sheetViews>
    <sheetView workbookViewId="0">
      <selection activeCell="F26" sqref="F26"/>
    </sheetView>
  </sheetViews>
  <sheetFormatPr defaultColWidth="8.796875" defaultRowHeight="14.25"/>
  <cols>
    <col min="2" max="2" width="10.6640625" bestFit="1" customWidth="1"/>
    <col min="3" max="3" width="10.796875" customWidth="1"/>
  </cols>
  <sheetData>
    <row r="3" spans="2:9" ht="15" customHeight="1">
      <c r="B3" s="82" t="s">
        <v>278</v>
      </c>
      <c r="C3" s="82"/>
      <c r="D3" s="82"/>
      <c r="E3" s="82"/>
      <c r="F3" s="82"/>
      <c r="G3" s="82"/>
      <c r="H3" s="82"/>
      <c r="I3" s="82"/>
    </row>
    <row r="4" spans="2:9" ht="15" customHeight="1">
      <c r="B4" s="82"/>
      <c r="C4" s="82"/>
      <c r="D4" s="82"/>
      <c r="E4" s="82"/>
      <c r="F4" s="82"/>
      <c r="G4" s="82"/>
      <c r="H4" s="82"/>
      <c r="I4" s="82"/>
    </row>
    <row r="5" spans="2:9" ht="15" customHeight="1">
      <c r="B5" s="82"/>
      <c r="C5" s="82"/>
      <c r="D5" s="82"/>
      <c r="E5" s="82"/>
      <c r="F5" s="82"/>
      <c r="G5" s="82"/>
      <c r="H5" s="82"/>
      <c r="I5" s="82"/>
    </row>
    <row r="8" spans="2:9" ht="14.65" thickBot="1"/>
    <row r="9" spans="2:9" ht="14.65" thickBot="1">
      <c r="B9" s="5" t="s">
        <v>0</v>
      </c>
      <c r="C9" s="5" t="s">
        <v>1</v>
      </c>
    </row>
    <row r="10" spans="2:9">
      <c r="B10" s="1" t="s">
        <v>2</v>
      </c>
      <c r="C10" s="3">
        <v>272.5052</v>
      </c>
    </row>
    <row r="11" spans="2:9">
      <c r="B11" s="1" t="s">
        <v>3</v>
      </c>
      <c r="C11" s="3">
        <v>270.67200000000003</v>
      </c>
    </row>
    <row r="12" spans="2:9">
      <c r="B12" s="1" t="s">
        <v>4</v>
      </c>
      <c r="C12" s="3">
        <v>262.4502</v>
      </c>
    </row>
    <row r="13" spans="2:9">
      <c r="B13" s="1" t="s">
        <v>5</v>
      </c>
      <c r="C13" s="3">
        <v>257.47140000000002</v>
      </c>
    </row>
    <row r="14" spans="2:9">
      <c r="B14" s="1" t="s">
        <v>6</v>
      </c>
      <c r="C14" s="3">
        <v>255.3151</v>
      </c>
    </row>
    <row r="15" spans="2:9">
      <c r="B15" s="1" t="s">
        <v>7</v>
      </c>
      <c r="C15" s="3">
        <v>258.09039999999999</v>
      </c>
    </row>
    <row r="16" spans="2:9">
      <c r="B16" s="1" t="s">
        <v>8</v>
      </c>
      <c r="C16" s="3">
        <v>262.62020000000001</v>
      </c>
    </row>
    <row r="17" spans="2:3">
      <c r="B17" s="1" t="s">
        <v>9</v>
      </c>
      <c r="C17" s="3">
        <v>263.24849999999998</v>
      </c>
    </row>
    <row r="18" spans="2:3">
      <c r="B18" s="1" t="s">
        <v>10</v>
      </c>
      <c r="C18" s="3">
        <v>260.58460000000002</v>
      </c>
    </row>
    <row r="19" spans="2:3">
      <c r="B19" s="1" t="s">
        <v>11</v>
      </c>
      <c r="C19" s="3">
        <v>256.31540000000001</v>
      </c>
    </row>
    <row r="20" spans="2:3">
      <c r="B20" s="1" t="s">
        <v>12</v>
      </c>
      <c r="C20" s="3">
        <v>258.00049999999999</v>
      </c>
    </row>
    <row r="21" spans="2:3">
      <c r="B21" s="1" t="s">
        <v>13</v>
      </c>
      <c r="C21" s="3">
        <v>268.71449999999999</v>
      </c>
    </row>
    <row r="22" spans="2:3">
      <c r="B22" s="1" t="s">
        <v>14</v>
      </c>
      <c r="C22" s="3">
        <v>273.3057</v>
      </c>
    </row>
    <row r="23" spans="2:3">
      <c r="B23" s="1" t="s">
        <v>15</v>
      </c>
      <c r="C23" s="3">
        <v>267.98689999999999</v>
      </c>
    </row>
    <row r="24" spans="2:3">
      <c r="B24" s="1" t="s">
        <v>16</v>
      </c>
      <c r="C24" s="3">
        <v>262.22210000000001</v>
      </c>
    </row>
    <row r="25" spans="2:3">
      <c r="B25" s="1" t="s">
        <v>17</v>
      </c>
      <c r="C25" s="3">
        <v>257.03289999999998</v>
      </c>
    </row>
    <row r="26" spans="2:3">
      <c r="B26" s="1" t="s">
        <v>18</v>
      </c>
      <c r="C26" s="3">
        <v>255.81369999999998</v>
      </c>
    </row>
    <row r="27" spans="2:3">
      <c r="B27" s="1" t="s">
        <v>19</v>
      </c>
      <c r="C27" s="3">
        <v>259.90050000000002</v>
      </c>
    </row>
    <row r="28" spans="2:3">
      <c r="B28" s="1" t="s">
        <v>20</v>
      </c>
      <c r="C28" s="3">
        <v>265.76549999999997</v>
      </c>
    </row>
    <row r="29" spans="2:3">
      <c r="B29" s="1" t="s">
        <v>21</v>
      </c>
      <c r="C29" s="3">
        <v>264.48160000000001</v>
      </c>
    </row>
    <row r="30" spans="2:3">
      <c r="B30" s="1" t="s">
        <v>22</v>
      </c>
      <c r="C30" s="3">
        <v>261.00049999999999</v>
      </c>
    </row>
    <row r="31" spans="2:3">
      <c r="B31" s="1" t="s">
        <v>23</v>
      </c>
      <c r="C31" s="3">
        <v>257.53219999999999</v>
      </c>
    </row>
    <row r="32" spans="2:3">
      <c r="B32" s="1" t="s">
        <v>24</v>
      </c>
      <c r="C32" s="3">
        <v>259.3417</v>
      </c>
    </row>
    <row r="33" spans="2:3">
      <c r="B33" s="1" t="s">
        <v>25</v>
      </c>
      <c r="C33" s="3">
        <v>268.1354</v>
      </c>
    </row>
    <row r="34" spans="2:3">
      <c r="B34" s="1" t="s">
        <v>26</v>
      </c>
      <c r="C34" s="3">
        <v>273.8152</v>
      </c>
    </row>
    <row r="35" spans="2:3">
      <c r="B35" s="1" t="s">
        <v>27</v>
      </c>
      <c r="C35" s="3">
        <v>270.06200000000001</v>
      </c>
    </row>
    <row r="36" spans="2:3">
      <c r="B36" s="1" t="s">
        <v>28</v>
      </c>
      <c r="C36" s="3">
        <v>265.61</v>
      </c>
    </row>
    <row r="37" spans="2:3">
      <c r="B37" s="1" t="s">
        <v>29</v>
      </c>
      <c r="C37" s="3">
        <v>260.15859999999998</v>
      </c>
    </row>
    <row r="38" spans="2:3">
      <c r="B38" s="1" t="s">
        <v>30</v>
      </c>
      <c r="C38" s="3">
        <v>258.8734</v>
      </c>
    </row>
    <row r="39" spans="2:3">
      <c r="B39" s="1" t="s">
        <v>31</v>
      </c>
      <c r="C39" s="3">
        <v>263.89179999999999</v>
      </c>
    </row>
    <row r="40" spans="2:3">
      <c r="B40" s="1" t="s">
        <v>32</v>
      </c>
      <c r="C40" s="3">
        <v>268.86939999999998</v>
      </c>
    </row>
    <row r="41" spans="2:3">
      <c r="B41" s="1" t="s">
        <v>33</v>
      </c>
      <c r="C41" s="3">
        <v>270.06690000000003</v>
      </c>
    </row>
    <row r="42" spans="2:3">
      <c r="B42" s="1" t="s">
        <v>34</v>
      </c>
      <c r="C42" s="3">
        <v>264.11509999999998</v>
      </c>
    </row>
    <row r="43" spans="2:3">
      <c r="B43" s="1" t="s">
        <v>35</v>
      </c>
      <c r="C43" s="3">
        <v>260.37889999999999</v>
      </c>
    </row>
    <row r="44" spans="2:3">
      <c r="B44" s="1" t="s">
        <v>36</v>
      </c>
      <c r="C44" s="3">
        <v>262.46429999999998</v>
      </c>
    </row>
    <row r="45" spans="2:3">
      <c r="B45" s="1" t="s">
        <v>37</v>
      </c>
      <c r="C45" s="3">
        <v>270.57769999999999</v>
      </c>
    </row>
    <row r="46" spans="2:3">
      <c r="B46" s="1" t="s">
        <v>38</v>
      </c>
      <c r="C46" s="3">
        <v>279.87029999999999</v>
      </c>
    </row>
    <row r="47" spans="2:3">
      <c r="B47" s="1" t="s">
        <v>39</v>
      </c>
      <c r="C47" s="3">
        <v>276.16219999999998</v>
      </c>
    </row>
    <row r="48" spans="2:3">
      <c r="B48" s="1" t="s">
        <v>40</v>
      </c>
      <c r="C48" s="3">
        <v>270.2928</v>
      </c>
    </row>
    <row r="49" spans="2:3">
      <c r="B49" s="1" t="s">
        <v>41</v>
      </c>
      <c r="C49" s="3">
        <v>263.23840000000001</v>
      </c>
    </row>
    <row r="50" spans="2:3">
      <c r="B50" s="1" t="s">
        <v>42</v>
      </c>
      <c r="C50" s="3">
        <v>261.40649999999999</v>
      </c>
    </row>
    <row r="51" spans="2:3">
      <c r="B51" s="1" t="s">
        <v>43</v>
      </c>
      <c r="C51" s="3">
        <v>267.10969999999998</v>
      </c>
    </row>
    <row r="52" spans="2:3">
      <c r="B52" s="1" t="s">
        <v>44</v>
      </c>
      <c r="C52" s="3">
        <v>272.98160000000001</v>
      </c>
    </row>
    <row r="53" spans="2:3">
      <c r="B53" s="1" t="s">
        <v>45</v>
      </c>
      <c r="C53" s="3">
        <v>275.76549999999997</v>
      </c>
    </row>
    <row r="54" spans="2:3">
      <c r="B54" s="1" t="s">
        <v>46</v>
      </c>
      <c r="C54" s="3">
        <v>267.51519999999999</v>
      </c>
    </row>
    <row r="55" spans="2:3">
      <c r="B55" s="1" t="s">
        <v>47</v>
      </c>
      <c r="C55" s="3">
        <v>263.28320000000002</v>
      </c>
    </row>
    <row r="56" spans="2:3">
      <c r="B56" s="1" t="s">
        <v>48</v>
      </c>
      <c r="C56" s="3">
        <v>265.1078</v>
      </c>
    </row>
    <row r="57" spans="2:3">
      <c r="B57" s="1" t="s">
        <v>49</v>
      </c>
      <c r="C57" s="3">
        <v>273.86310000000003</v>
      </c>
    </row>
    <row r="58" spans="2:3">
      <c r="B58" s="1" t="s">
        <v>50</v>
      </c>
      <c r="C58" s="3">
        <v>277.91880000000003</v>
      </c>
    </row>
    <row r="59" spans="2:3">
      <c r="B59" s="1" t="s">
        <v>51</v>
      </c>
      <c r="C59" s="3">
        <v>276.68219999999997</v>
      </c>
    </row>
    <row r="60" spans="2:3">
      <c r="B60" s="1" t="s">
        <v>52</v>
      </c>
      <c r="C60" s="3">
        <v>273.35230000000001</v>
      </c>
    </row>
    <row r="61" spans="2:3">
      <c r="B61" s="1" t="s">
        <v>53</v>
      </c>
      <c r="C61" s="3">
        <v>265.10809999999998</v>
      </c>
    </row>
    <row r="62" spans="2:3">
      <c r="B62" s="1" t="s">
        <v>54</v>
      </c>
      <c r="C62" s="3">
        <v>263.68920000000003</v>
      </c>
    </row>
    <row r="63" spans="2:3">
      <c r="B63" s="1" t="s">
        <v>55</v>
      </c>
      <c r="C63" s="3">
        <v>268.47219999999999</v>
      </c>
    </row>
    <row r="64" spans="2:3">
      <c r="B64" s="1" t="s">
        <v>56</v>
      </c>
      <c r="C64" s="3">
        <v>274.0301</v>
      </c>
    </row>
    <row r="65" spans="2:3">
      <c r="B65" s="1" t="s">
        <v>57</v>
      </c>
      <c r="C65" s="3">
        <v>275.04480000000001</v>
      </c>
    </row>
    <row r="66" spans="2:3">
      <c r="B66" s="1" t="s">
        <v>58</v>
      </c>
      <c r="C66" s="3">
        <v>269.30529999999999</v>
      </c>
    </row>
    <row r="67" spans="2:3">
      <c r="B67" s="1" t="s">
        <v>59</v>
      </c>
      <c r="C67" s="3">
        <v>265.87350000000004</v>
      </c>
    </row>
    <row r="68" spans="2:3">
      <c r="B68" s="1" t="s">
        <v>60</v>
      </c>
      <c r="C68" s="3">
        <v>269.07060000000001</v>
      </c>
    </row>
    <row r="69" spans="2:3">
      <c r="B69" s="1" t="s">
        <v>61</v>
      </c>
      <c r="C69" s="3">
        <v>284.19490000000002</v>
      </c>
    </row>
    <row r="70" spans="2:3">
      <c r="B70" s="1" t="s">
        <v>62</v>
      </c>
      <c r="C70" s="3">
        <v>284.35980000000001</v>
      </c>
    </row>
    <row r="71" spans="2:3">
      <c r="B71" s="1" t="s">
        <v>63</v>
      </c>
      <c r="C71" s="3">
        <v>277.17259999999999</v>
      </c>
    </row>
    <row r="72" spans="2:3">
      <c r="B72" s="1" t="s">
        <v>64</v>
      </c>
      <c r="C72" s="3">
        <v>273.19639999999998</v>
      </c>
    </row>
    <row r="73" spans="2:3">
      <c r="B73" s="1" t="s">
        <v>65</v>
      </c>
      <c r="C73" s="3">
        <v>267.27809999999999</v>
      </c>
    </row>
    <row r="74" spans="2:3">
      <c r="B74" s="1" t="s">
        <v>66</v>
      </c>
      <c r="C74" s="3">
        <v>265.8218</v>
      </c>
    </row>
    <row r="75" spans="2:3">
      <c r="B75" s="1" t="s">
        <v>67</v>
      </c>
      <c r="C75" s="3">
        <v>271.46539999999999</v>
      </c>
    </row>
    <row r="76" spans="2:3">
      <c r="B76" s="1" t="s">
        <v>68</v>
      </c>
      <c r="C76" s="3">
        <v>276.61400000000003</v>
      </c>
    </row>
    <row r="77" spans="2:3">
      <c r="B77" s="1" t="s">
        <v>69</v>
      </c>
      <c r="C77" s="3">
        <v>277.10519999999997</v>
      </c>
    </row>
    <row r="78" spans="2:3">
      <c r="B78" s="1" t="s">
        <v>70</v>
      </c>
      <c r="C78" s="3">
        <v>273.06100000000004</v>
      </c>
    </row>
    <row r="79" spans="2:3">
      <c r="B79" s="1" t="s">
        <v>71</v>
      </c>
      <c r="C79" s="3">
        <v>267.43650000000002</v>
      </c>
    </row>
    <row r="80" spans="2:3">
      <c r="B80" s="1" t="s">
        <v>72</v>
      </c>
      <c r="C80" s="3">
        <v>268.56650000000002</v>
      </c>
    </row>
    <row r="81" spans="2:3">
      <c r="B81" s="1" t="s">
        <v>73</v>
      </c>
      <c r="C81" s="3">
        <v>277.68389999999999</v>
      </c>
    </row>
    <row r="82" spans="2:3">
      <c r="B82" s="1" t="s">
        <v>74</v>
      </c>
      <c r="C82" s="3">
        <v>286.02139999999997</v>
      </c>
    </row>
    <row r="83" spans="2:3">
      <c r="B83" s="1" t="s">
        <v>75</v>
      </c>
      <c r="C83" s="3">
        <v>277.5573</v>
      </c>
    </row>
    <row r="84" spans="2:3">
      <c r="B84" s="1" t="s">
        <v>76</v>
      </c>
      <c r="C84" s="3">
        <v>273.36500000000001</v>
      </c>
    </row>
    <row r="85" spans="2:3">
      <c r="B85" s="1" t="s">
        <v>77</v>
      </c>
      <c r="C85" s="3">
        <v>267.14999999999998</v>
      </c>
    </row>
    <row r="86" spans="2:3">
      <c r="B86" s="1" t="s">
        <v>78</v>
      </c>
      <c r="C86" s="3">
        <v>268.81619999999998</v>
      </c>
    </row>
    <row r="87" spans="2:3">
      <c r="B87" s="1" t="s">
        <v>79</v>
      </c>
      <c r="C87" s="3">
        <v>274.84480000000002</v>
      </c>
    </row>
    <row r="88" spans="2:3">
      <c r="B88" s="1" t="s">
        <v>80</v>
      </c>
      <c r="C88" s="3">
        <v>280.09280000000001</v>
      </c>
    </row>
    <row r="89" spans="2:3">
      <c r="B89" s="1" t="s">
        <v>81</v>
      </c>
      <c r="C89" s="3">
        <v>279.16059999999999</v>
      </c>
    </row>
    <row r="90" spans="2:3">
      <c r="B90" s="1" t="s">
        <v>82</v>
      </c>
      <c r="C90" s="3">
        <v>273.57429999999999</v>
      </c>
    </row>
    <row r="91" spans="2:3">
      <c r="B91" s="1" t="s">
        <v>83</v>
      </c>
      <c r="C91" s="3">
        <v>268.75380000000001</v>
      </c>
    </row>
    <row r="92" spans="2:3">
      <c r="B92" s="1" t="s">
        <v>84</v>
      </c>
      <c r="C92" s="3">
        <v>272.51659999999998</v>
      </c>
    </row>
    <row r="93" spans="2:3">
      <c r="B93" s="1" t="s">
        <v>85</v>
      </c>
      <c r="C93" s="3">
        <v>279.48939999999999</v>
      </c>
    </row>
    <row r="94" spans="2:3">
      <c r="B94" s="1" t="s">
        <v>86</v>
      </c>
      <c r="C94" s="3">
        <v>285.28550000000001</v>
      </c>
    </row>
    <row r="95" spans="2:3">
      <c r="B95" s="1" t="s">
        <v>87</v>
      </c>
      <c r="C95" s="3">
        <v>280.16430000000003</v>
      </c>
    </row>
    <row r="96" spans="2:3">
      <c r="B96" s="1" t="s">
        <v>88</v>
      </c>
      <c r="C96" s="3">
        <v>274.52750000000003</v>
      </c>
    </row>
    <row r="97" spans="2:3">
      <c r="B97" s="1" t="s">
        <v>89</v>
      </c>
      <c r="C97" s="3">
        <v>269.64409999999998</v>
      </c>
    </row>
    <row r="98" spans="2:3">
      <c r="B98" s="1" t="s">
        <v>90</v>
      </c>
      <c r="C98" s="3">
        <v>267.17840000000001</v>
      </c>
    </row>
    <row r="99" spans="2:3">
      <c r="B99" s="1" t="s">
        <v>91</v>
      </c>
      <c r="C99" s="3">
        <v>271.20780000000002</v>
      </c>
    </row>
    <row r="100" spans="2:3">
      <c r="B100" s="1" t="s">
        <v>92</v>
      </c>
      <c r="C100" s="3">
        <v>277.50810000000001</v>
      </c>
    </row>
    <row r="101" spans="2:3">
      <c r="B101" s="1" t="s">
        <v>93</v>
      </c>
      <c r="C101" s="3">
        <v>276.53739999999999</v>
      </c>
    </row>
    <row r="102" spans="2:3">
      <c r="B102" s="1" t="s">
        <v>94</v>
      </c>
      <c r="C102" s="3">
        <v>272.35410000000002</v>
      </c>
    </row>
    <row r="103" spans="2:3">
      <c r="B103" s="1" t="s">
        <v>95</v>
      </c>
      <c r="C103" s="3">
        <v>269.02859999999998</v>
      </c>
    </row>
    <row r="104" spans="2:3">
      <c r="B104" s="1" t="s">
        <v>96</v>
      </c>
      <c r="C104" s="3">
        <v>273.49919999999997</v>
      </c>
    </row>
    <row r="105" spans="2:3">
      <c r="B105" s="1" t="s">
        <v>97</v>
      </c>
      <c r="C105" s="3">
        <v>284.51589999999999</v>
      </c>
    </row>
    <row r="106" spans="2:3">
      <c r="B106" s="1" t="s">
        <v>98</v>
      </c>
      <c r="C106" s="3">
        <v>287.94639999999998</v>
      </c>
    </row>
    <row r="107" spans="2:3">
      <c r="B107" s="1" t="s">
        <v>99</v>
      </c>
      <c r="C107" s="3">
        <v>284.55610000000001</v>
      </c>
    </row>
    <row r="108" spans="2:3">
      <c r="B108" s="1" t="s">
        <v>100</v>
      </c>
      <c r="C108" s="3">
        <v>279.47469999999998</v>
      </c>
    </row>
    <row r="109" spans="2:3">
      <c r="B109" s="1" t="s">
        <v>101</v>
      </c>
      <c r="C109" s="3">
        <v>271.05779999999999</v>
      </c>
    </row>
    <row r="110" spans="2:3">
      <c r="B110" s="1" t="s">
        <v>102</v>
      </c>
      <c r="C110" s="3">
        <v>267.67619999999999</v>
      </c>
    </row>
    <row r="111" spans="2:3">
      <c r="B111" s="1" t="s">
        <v>103</v>
      </c>
      <c r="C111" s="3">
        <v>274.3297</v>
      </c>
    </row>
    <row r="112" spans="2:3">
      <c r="B112" s="1" t="s">
        <v>104</v>
      </c>
      <c r="C112" s="3">
        <v>282.10480000000001</v>
      </c>
    </row>
    <row r="113" spans="2:3">
      <c r="B113" s="1" t="s">
        <v>105</v>
      </c>
      <c r="C113" s="3">
        <v>282.06049999999999</v>
      </c>
    </row>
    <row r="114" spans="2:3">
      <c r="B114" s="1" t="s">
        <v>106</v>
      </c>
      <c r="C114" s="3">
        <v>274.60309999999998</v>
      </c>
    </row>
    <row r="115" spans="2:3">
      <c r="B115" s="1" t="s">
        <v>107</v>
      </c>
      <c r="C115" s="3">
        <v>269.68099999999998</v>
      </c>
    </row>
    <row r="116" spans="2:3">
      <c r="B116" s="1" t="s">
        <v>108</v>
      </c>
      <c r="C116" s="3">
        <v>274.42919999999998</v>
      </c>
    </row>
    <row r="117" spans="2:3">
      <c r="B117" s="1" t="s">
        <v>109</v>
      </c>
      <c r="C117" s="3">
        <v>284.22839999999997</v>
      </c>
    </row>
    <row r="118" spans="2:3">
      <c r="B118" s="1" t="s">
        <v>110</v>
      </c>
      <c r="C118" s="3">
        <v>294.1386</v>
      </c>
    </row>
    <row r="119" spans="2:3">
      <c r="B119" s="1" t="s">
        <v>111</v>
      </c>
      <c r="C119" s="3">
        <v>287.16070000000002</v>
      </c>
    </row>
    <row r="120" spans="2:3">
      <c r="B120" s="1" t="s">
        <v>112</v>
      </c>
      <c r="C120" s="3">
        <v>279.24559999999997</v>
      </c>
    </row>
    <row r="121" spans="2:3">
      <c r="B121" s="1" t="s">
        <v>113</v>
      </c>
      <c r="C121" s="3">
        <v>270.97489999999999</v>
      </c>
    </row>
    <row r="122" spans="2:3">
      <c r="B122" s="1" t="s">
        <v>114</v>
      </c>
      <c r="C122" s="3">
        <v>269.38440000000003</v>
      </c>
    </row>
    <row r="123" spans="2:3">
      <c r="B123" s="1" t="s">
        <v>115</v>
      </c>
      <c r="C123" s="3">
        <v>277.98309999999998</v>
      </c>
    </row>
    <row r="124" spans="2:3">
      <c r="B124" s="1" t="s">
        <v>116</v>
      </c>
      <c r="C124" s="3">
        <v>283.27699999999999</v>
      </c>
    </row>
    <row r="125" spans="2:3">
      <c r="B125" s="1" t="s">
        <v>117</v>
      </c>
      <c r="C125" s="3">
        <v>281.88720000000001</v>
      </c>
    </row>
    <row r="126" spans="2:3">
      <c r="B126" s="1" t="s">
        <v>118</v>
      </c>
      <c r="C126" s="3">
        <v>275.68259999999998</v>
      </c>
    </row>
    <row r="127" spans="2:3">
      <c r="B127" s="1" t="s">
        <v>119</v>
      </c>
      <c r="C127" s="3">
        <v>271.26609999999999</v>
      </c>
    </row>
    <row r="128" spans="2:3">
      <c r="B128" s="1" t="s">
        <v>120</v>
      </c>
      <c r="C128" s="3">
        <v>275.24580000000003</v>
      </c>
    </row>
    <row r="129" spans="2:3">
      <c r="B129" s="1" t="s">
        <v>121</v>
      </c>
      <c r="C129" s="3">
        <v>284.81470000000002</v>
      </c>
    </row>
    <row r="130" spans="2:3">
      <c r="B130" s="1" t="s">
        <v>122</v>
      </c>
      <c r="C130" s="3">
        <v>292.45319999999998</v>
      </c>
    </row>
    <row r="131" spans="2:3">
      <c r="B131" s="1" t="s">
        <v>123</v>
      </c>
      <c r="C131" s="3">
        <v>287.4033</v>
      </c>
    </row>
    <row r="132" spans="2:3">
      <c r="B132" s="1" t="s">
        <v>124</v>
      </c>
      <c r="C132" s="3">
        <v>281.26609999999999</v>
      </c>
    </row>
    <row r="133" spans="2:3">
      <c r="B133" s="1" t="s">
        <v>125</v>
      </c>
      <c r="C133" s="3">
        <v>273.81669999999997</v>
      </c>
    </row>
    <row r="134" spans="2:3">
      <c r="B134" s="1" t="s">
        <v>126</v>
      </c>
      <c r="C134" s="3">
        <v>273.26819999999998</v>
      </c>
    </row>
    <row r="135" spans="2:3">
      <c r="B135" s="1" t="s">
        <v>127</v>
      </c>
      <c r="C135" s="3">
        <v>278.30259999999998</v>
      </c>
    </row>
    <row r="136" spans="2:3">
      <c r="B136" s="1" t="s">
        <v>128</v>
      </c>
      <c r="C136" s="3">
        <v>285.98410000000001</v>
      </c>
    </row>
    <row r="137" spans="2:3">
      <c r="B137" s="1" t="s">
        <v>129</v>
      </c>
      <c r="C137" s="3">
        <v>289.54669999999999</v>
      </c>
    </row>
    <row r="138" spans="2:3">
      <c r="B138" s="1" t="s">
        <v>130</v>
      </c>
      <c r="C138" s="3">
        <v>278.50350000000003</v>
      </c>
    </row>
    <row r="139" spans="2:3">
      <c r="B139" s="1" t="s">
        <v>131</v>
      </c>
      <c r="C139" s="3">
        <v>273.70659999999998</v>
      </c>
    </row>
    <row r="140" spans="2:3">
      <c r="B140" s="1" t="s">
        <v>132</v>
      </c>
      <c r="C140" s="3">
        <v>279.65430000000003</v>
      </c>
    </row>
    <row r="141" spans="2:3">
      <c r="B141" s="1" t="s">
        <v>133</v>
      </c>
      <c r="C141" s="3">
        <v>290.82510000000002</v>
      </c>
    </row>
    <row r="142" spans="2:3">
      <c r="B142" s="1" t="s">
        <v>134</v>
      </c>
      <c r="C142" s="3">
        <v>298.97320000000002</v>
      </c>
    </row>
    <row r="143" spans="2:3">
      <c r="B143" s="1" t="s">
        <v>135</v>
      </c>
      <c r="C143" s="3">
        <v>292.88830000000002</v>
      </c>
    </row>
    <row r="144" spans="2:3">
      <c r="B144" s="1" t="s">
        <v>136</v>
      </c>
      <c r="C144" s="3">
        <v>286.93560000000002</v>
      </c>
    </row>
    <row r="145" spans="2:3">
      <c r="B145" s="1" t="s">
        <v>137</v>
      </c>
      <c r="C145" s="3">
        <v>277.22140000000002</v>
      </c>
    </row>
    <row r="146" spans="2:3">
      <c r="B146" s="1" t="s">
        <v>138</v>
      </c>
      <c r="C146" s="3">
        <v>276.68259999999998</v>
      </c>
    </row>
    <row r="147" spans="2:3">
      <c r="B147" s="1" t="s">
        <v>139</v>
      </c>
      <c r="C147" s="3">
        <v>281.93060000000003</v>
      </c>
    </row>
    <row r="148" spans="2:3">
      <c r="B148" s="1" t="s">
        <v>140</v>
      </c>
      <c r="C148" s="3">
        <v>285.9606</v>
      </c>
    </row>
    <row r="149" spans="2:3">
      <c r="B149" s="1" t="s">
        <v>141</v>
      </c>
      <c r="C149" s="3">
        <v>286.55619999999999</v>
      </c>
    </row>
    <row r="150" spans="2:3">
      <c r="B150" s="1" t="s">
        <v>142</v>
      </c>
      <c r="C150" s="3">
        <v>279.19190000000003</v>
      </c>
    </row>
    <row r="151" spans="2:3">
      <c r="B151" s="1" t="s">
        <v>143</v>
      </c>
      <c r="C151" s="3">
        <v>274.6891</v>
      </c>
    </row>
    <row r="152" spans="2:3">
      <c r="B152" s="1" t="s">
        <v>144</v>
      </c>
      <c r="C152" s="3">
        <v>281.07400000000001</v>
      </c>
    </row>
    <row r="153" spans="2:3">
      <c r="B153" s="1" t="s">
        <v>145</v>
      </c>
      <c r="C153" s="3">
        <v>290.4855</v>
      </c>
    </row>
    <row r="154" spans="2:3">
      <c r="B154" s="1" t="s">
        <v>146</v>
      </c>
      <c r="C154" s="3">
        <v>298.46129999999999</v>
      </c>
    </row>
    <row r="155" spans="2:3">
      <c r="B155" s="1" t="s">
        <v>147</v>
      </c>
      <c r="C155" s="3">
        <v>289.77949999999998</v>
      </c>
    </row>
    <row r="156" spans="2:3">
      <c r="B156" s="1" t="s">
        <v>148</v>
      </c>
      <c r="C156" s="3">
        <v>283.01249999999999</v>
      </c>
    </row>
    <row r="157" spans="2:3">
      <c r="B157" s="1" t="s">
        <v>149</v>
      </c>
      <c r="C157" s="3">
        <v>276.14760000000001</v>
      </c>
    </row>
    <row r="158" spans="2:3">
      <c r="B158" s="1" t="s">
        <v>150</v>
      </c>
      <c r="C158" s="3">
        <v>273.84710000000001</v>
      </c>
    </row>
    <row r="159" spans="2:3">
      <c r="B159" s="1" t="s">
        <v>151</v>
      </c>
      <c r="C159" s="3">
        <v>279.7645</v>
      </c>
    </row>
    <row r="160" spans="2:3">
      <c r="B160" s="1" t="s">
        <v>152</v>
      </c>
      <c r="C160" s="3">
        <v>288.45190000000002</v>
      </c>
    </row>
    <row r="161" spans="2:3">
      <c r="B161" s="1" t="s">
        <v>153</v>
      </c>
      <c r="C161" s="3">
        <v>287.78280000000001</v>
      </c>
    </row>
    <row r="162" spans="2:3">
      <c r="B162" s="1" t="s">
        <v>154</v>
      </c>
      <c r="C162" s="3">
        <v>281.93860000000001</v>
      </c>
    </row>
    <row r="163" spans="2:3">
      <c r="B163" s="1" t="s">
        <v>155</v>
      </c>
      <c r="C163" s="3">
        <v>277.5027</v>
      </c>
    </row>
    <row r="164" spans="2:3">
      <c r="B164" s="1" t="s">
        <v>156</v>
      </c>
      <c r="C164" s="3">
        <v>282.04480000000001</v>
      </c>
    </row>
    <row r="165" spans="2:3">
      <c r="B165" s="1" t="s">
        <v>157</v>
      </c>
      <c r="C165" s="3">
        <v>292.101</v>
      </c>
    </row>
    <row r="166" spans="2:3">
      <c r="B166" s="1" t="s">
        <v>158</v>
      </c>
      <c r="C166" s="3">
        <v>294.79200000000003</v>
      </c>
    </row>
    <row r="167" spans="2:3">
      <c r="B167" s="1" t="s">
        <v>159</v>
      </c>
      <c r="C167" s="3">
        <v>287.82</v>
      </c>
    </row>
    <row r="168" spans="2:3">
      <c r="B168" s="1" t="s">
        <v>160</v>
      </c>
      <c r="C168" s="3">
        <v>286.55489999999998</v>
      </c>
    </row>
    <row r="169" spans="2:3">
      <c r="B169" s="1" t="s">
        <v>161</v>
      </c>
      <c r="C169" s="3">
        <v>276.75209999999998</v>
      </c>
    </row>
    <row r="170" spans="2:3">
      <c r="B170" s="1" t="s">
        <v>162</v>
      </c>
      <c r="C170" s="3">
        <v>278.03030000000001</v>
      </c>
    </row>
    <row r="171" spans="2:3">
      <c r="B171" s="1" t="s">
        <v>163</v>
      </c>
      <c r="C171" s="3">
        <v>286.4579</v>
      </c>
    </row>
    <row r="172" spans="2:3">
      <c r="B172" s="1" t="s">
        <v>164</v>
      </c>
      <c r="C172" s="3">
        <v>293.83789999999999</v>
      </c>
    </row>
    <row r="173" spans="2:3">
      <c r="B173" s="1" t="s">
        <v>165</v>
      </c>
      <c r="C173" s="3">
        <v>293.53100000000001</v>
      </c>
    </row>
    <row r="174" spans="2:3">
      <c r="B174" s="1" t="s">
        <v>166</v>
      </c>
      <c r="C174" s="3">
        <v>287.54140000000001</v>
      </c>
    </row>
    <row r="175" spans="2:3">
      <c r="B175" s="1" t="s">
        <v>167</v>
      </c>
      <c r="C175" s="3">
        <v>280.0924</v>
      </c>
    </row>
    <row r="176" spans="2:3">
      <c r="B176" s="1" t="s">
        <v>168</v>
      </c>
      <c r="C176" s="3">
        <v>281.43489999999997</v>
      </c>
    </row>
    <row r="177" spans="2:3">
      <c r="B177" s="1" t="s">
        <v>169</v>
      </c>
      <c r="C177" s="3">
        <v>291.6841</v>
      </c>
    </row>
    <row r="178" spans="2:3">
      <c r="B178" s="1" t="s">
        <v>170</v>
      </c>
      <c r="C178" s="3">
        <v>302.13479999999998</v>
      </c>
    </row>
    <row r="179" spans="2:3">
      <c r="B179" s="1" t="s">
        <v>171</v>
      </c>
      <c r="C179" s="3">
        <v>291.18290000000002</v>
      </c>
    </row>
    <row r="180" spans="2:3">
      <c r="B180" s="1" t="s">
        <v>172</v>
      </c>
      <c r="C180" s="3">
        <v>290.73810000000003</v>
      </c>
    </row>
    <row r="181" spans="2:3">
      <c r="B181" s="1" t="s">
        <v>173</v>
      </c>
      <c r="C181" s="3">
        <v>280.51760000000002</v>
      </c>
    </row>
    <row r="182" spans="2:3">
      <c r="B182" s="1" t="s">
        <v>174</v>
      </c>
      <c r="C182" s="3">
        <v>279.38869999999997</v>
      </c>
    </row>
    <row r="183" spans="2:3">
      <c r="B183" s="1" t="s">
        <v>175</v>
      </c>
      <c r="C183" s="3">
        <v>287.84309999999999</v>
      </c>
    </row>
    <row r="184" spans="2:3">
      <c r="B184" s="1" t="s">
        <v>176</v>
      </c>
      <c r="C184" s="3">
        <v>297.49029999999999</v>
      </c>
    </row>
    <row r="185" spans="2:3">
      <c r="B185" s="1" t="s">
        <v>177</v>
      </c>
      <c r="C185" s="3">
        <v>296.41570000000002</v>
      </c>
    </row>
    <row r="186" spans="2:3">
      <c r="B186" s="1" t="s">
        <v>178</v>
      </c>
      <c r="C186" s="3">
        <v>287.22480000000002</v>
      </c>
    </row>
    <row r="187" spans="2:3">
      <c r="B187" s="1" t="s">
        <v>179</v>
      </c>
      <c r="C187" s="3">
        <v>280.64089999999999</v>
      </c>
    </row>
    <row r="188" spans="2:3">
      <c r="B188" s="1" t="s">
        <v>180</v>
      </c>
      <c r="C188" s="3">
        <v>282.20249999999999</v>
      </c>
    </row>
    <row r="189" spans="2:3">
      <c r="B189" s="1" t="s">
        <v>181</v>
      </c>
      <c r="C189" s="3">
        <v>294.51130000000001</v>
      </c>
    </row>
    <row r="190" spans="2:3">
      <c r="B190" s="1" t="s">
        <v>182</v>
      </c>
      <c r="C190" s="3">
        <v>302.23009999999999</v>
      </c>
    </row>
    <row r="191" spans="2:3">
      <c r="B191" s="1" t="s">
        <v>183</v>
      </c>
      <c r="C191" s="3">
        <v>294.2989</v>
      </c>
    </row>
    <row r="192" spans="2:3">
      <c r="B192" s="1" t="s">
        <v>184</v>
      </c>
      <c r="C192" s="3">
        <v>288.09269999999998</v>
      </c>
    </row>
    <row r="193" spans="2:3">
      <c r="B193" s="1" t="s">
        <v>185</v>
      </c>
      <c r="C193" s="3">
        <v>281.4425</v>
      </c>
    </row>
    <row r="194" spans="2:3">
      <c r="B194" s="1" t="s">
        <v>186</v>
      </c>
      <c r="C194" s="3">
        <v>284.45519999999999</v>
      </c>
    </row>
    <row r="195" spans="2:3">
      <c r="B195" s="1" t="s">
        <v>187</v>
      </c>
      <c r="C195" s="3">
        <v>291.04059999999998</v>
      </c>
    </row>
    <row r="196" spans="2:3">
      <c r="B196" s="1" t="s">
        <v>188</v>
      </c>
      <c r="C196" s="3">
        <v>295.9957</v>
      </c>
    </row>
    <row r="197" spans="2:3">
      <c r="B197" s="1" t="s">
        <v>189</v>
      </c>
      <c r="C197" s="3">
        <v>299.37040000000002</v>
      </c>
    </row>
    <row r="198" spans="2:3">
      <c r="B198" s="1" t="s">
        <v>190</v>
      </c>
      <c r="C198" s="3">
        <v>290.9178</v>
      </c>
    </row>
    <row r="199" spans="2:3">
      <c r="B199" s="1" t="s">
        <v>191</v>
      </c>
      <c r="C199" s="3">
        <v>283.14080000000001</v>
      </c>
    </row>
    <row r="200" spans="2:3">
      <c r="B200" s="1" t="s">
        <v>192</v>
      </c>
      <c r="C200" s="3">
        <v>288.041</v>
      </c>
    </row>
    <row r="201" spans="2:3">
      <c r="B201" s="1" t="s">
        <v>193</v>
      </c>
      <c r="C201" s="3">
        <v>302.45580000000001</v>
      </c>
    </row>
    <row r="202" spans="2:3">
      <c r="B202" s="1" t="s">
        <v>194</v>
      </c>
      <c r="C202" s="3">
        <v>309.10809999999998</v>
      </c>
    </row>
    <row r="203" spans="2:3">
      <c r="B203" s="1" t="s">
        <v>195</v>
      </c>
      <c r="C203" s="3">
        <v>297.17169999999999</v>
      </c>
    </row>
    <row r="204" spans="2:3">
      <c r="B204" s="1" t="s">
        <v>196</v>
      </c>
      <c r="C204" s="3">
        <v>292.82830000000001</v>
      </c>
    </row>
    <row r="205" spans="2:3">
      <c r="B205" s="1" t="s">
        <v>197</v>
      </c>
      <c r="C205" s="3">
        <v>282.91500000000002</v>
      </c>
    </row>
    <row r="206" spans="2:3">
      <c r="B206" s="1" t="s">
        <v>198</v>
      </c>
      <c r="C206" s="3">
        <v>282.54649999999998</v>
      </c>
    </row>
    <row r="207" spans="2:3">
      <c r="B207" s="1" t="s">
        <v>199</v>
      </c>
      <c r="C207" s="3">
        <v>290.39549999999997</v>
      </c>
    </row>
    <row r="208" spans="2:3">
      <c r="B208" s="1" t="s">
        <v>200</v>
      </c>
      <c r="C208" s="3">
        <v>296.07400000000001</v>
      </c>
    </row>
    <row r="209" spans="2:3">
      <c r="B209" s="1" t="s">
        <v>201</v>
      </c>
      <c r="C209" s="3">
        <v>299.55340000000001</v>
      </c>
    </row>
    <row r="210" spans="2:3">
      <c r="B210" s="1" t="s">
        <v>202</v>
      </c>
      <c r="C210" s="3">
        <v>288.28100000000001</v>
      </c>
    </row>
    <row r="211" spans="2:3">
      <c r="B211" s="1" t="s">
        <v>203</v>
      </c>
      <c r="C211" s="3">
        <v>282.68600000000004</v>
      </c>
    </row>
    <row r="212" spans="2:3">
      <c r="B212" s="1" t="s">
        <v>204</v>
      </c>
      <c r="C212" s="3">
        <v>282.93189999999998</v>
      </c>
    </row>
    <row r="213" spans="2:3">
      <c r="B213" s="1" t="s">
        <v>205</v>
      </c>
      <c r="C213" s="3">
        <v>293.03809999999999</v>
      </c>
    </row>
    <row r="214" spans="2:3">
      <c r="B214" s="1" t="s">
        <v>206</v>
      </c>
      <c r="C214" s="3">
        <v>302.99549999999999</v>
      </c>
    </row>
    <row r="215" spans="2:3">
      <c r="B215" s="1" t="s">
        <v>207</v>
      </c>
      <c r="C215" s="3">
        <v>295.20749999999998</v>
      </c>
    </row>
    <row r="216" spans="2:3">
      <c r="B216" s="1" t="s">
        <v>208</v>
      </c>
      <c r="C216" s="3">
        <v>293.25560000000002</v>
      </c>
    </row>
    <row r="217" spans="2:3">
      <c r="B217" s="1" t="s">
        <v>209</v>
      </c>
      <c r="C217" s="3">
        <v>285.79500000000002</v>
      </c>
    </row>
    <row r="218" spans="2:3">
      <c r="B218" s="1" t="s">
        <v>210</v>
      </c>
      <c r="C218" s="3">
        <v>285.23509999999999</v>
      </c>
    </row>
    <row r="219" spans="2:3">
      <c r="B219" s="1" t="s">
        <v>211</v>
      </c>
      <c r="C219" s="3">
        <v>293.18959999999998</v>
      </c>
    </row>
    <row r="220" spans="2:3">
      <c r="B220" s="1" t="s">
        <v>212</v>
      </c>
      <c r="C220" s="3">
        <v>302.39300000000003</v>
      </c>
    </row>
    <row r="221" spans="2:3">
      <c r="B221" s="1" t="s">
        <v>213</v>
      </c>
      <c r="C221" s="3">
        <v>301.6293</v>
      </c>
    </row>
    <row r="222" spans="2:3">
      <c r="B222" s="1" t="s">
        <v>214</v>
      </c>
      <c r="C222" s="3">
        <v>293.30889999999999</v>
      </c>
    </row>
    <row r="223" spans="2:3">
      <c r="B223" s="1" t="s">
        <v>215</v>
      </c>
      <c r="C223" s="3">
        <v>286.90019999999998</v>
      </c>
    </row>
    <row r="224" spans="2:3">
      <c r="B224" s="1" t="s">
        <v>216</v>
      </c>
      <c r="C224" s="3">
        <v>288.57490000000001</v>
      </c>
    </row>
    <row r="225" spans="2:3">
      <c r="B225" s="1" t="s">
        <v>217</v>
      </c>
      <c r="C225" s="3">
        <v>300.80029999999999</v>
      </c>
    </row>
    <row r="226" spans="2:3">
      <c r="B226" s="1" t="s">
        <v>218</v>
      </c>
      <c r="C226" s="3">
        <v>310.1807</v>
      </c>
    </row>
    <row r="227" spans="2:3">
      <c r="B227" s="1" t="s">
        <v>219</v>
      </c>
      <c r="C227" s="3">
        <v>303.84129999999999</v>
      </c>
    </row>
    <row r="228" spans="2:3">
      <c r="B228" s="1" t="s">
        <v>220</v>
      </c>
      <c r="C228" s="3">
        <v>294.5532</v>
      </c>
    </row>
    <row r="229" spans="2:3">
      <c r="B229" s="1" t="s">
        <v>221</v>
      </c>
      <c r="C229" s="3">
        <v>285.06200000000001</v>
      </c>
    </row>
    <row r="230" spans="2:3">
      <c r="B230" s="1" t="s">
        <v>222</v>
      </c>
      <c r="C230" s="3">
        <v>285.46530000000001</v>
      </c>
    </row>
    <row r="231" spans="2:3">
      <c r="B231" s="1" t="s">
        <v>223</v>
      </c>
      <c r="C231" s="3">
        <v>291.0761</v>
      </c>
    </row>
    <row r="232" spans="2:3">
      <c r="B232" s="1" t="s">
        <v>224</v>
      </c>
      <c r="C232" s="3">
        <v>302.22000000000003</v>
      </c>
    </row>
    <row r="233" spans="2:3">
      <c r="B233" s="1" t="s">
        <v>225</v>
      </c>
      <c r="C233" s="3">
        <v>304.46820000000002</v>
      </c>
    </row>
    <row r="234" spans="2:3">
      <c r="B234" s="1" t="s">
        <v>226</v>
      </c>
      <c r="C234" s="3">
        <v>292.9135</v>
      </c>
    </row>
    <row r="235" spans="2:3">
      <c r="B235" s="1" t="s">
        <v>227</v>
      </c>
      <c r="C235" s="3">
        <v>286.50470000000001</v>
      </c>
    </row>
    <row r="236" spans="2:3">
      <c r="B236" s="1" t="s">
        <v>228</v>
      </c>
      <c r="C236" s="3">
        <v>288.57349999999997</v>
      </c>
    </row>
    <row r="237" spans="2:3">
      <c r="B237" s="1" t="s">
        <v>229</v>
      </c>
      <c r="C237" s="3">
        <v>303.5428</v>
      </c>
    </row>
    <row r="238" spans="2:3">
      <c r="B238" s="1" t="s">
        <v>230</v>
      </c>
      <c r="C238" s="3">
        <v>313.7226</v>
      </c>
    </row>
    <row r="239" spans="2:3">
      <c r="B239" s="1" t="s">
        <v>231</v>
      </c>
      <c r="C239" s="3">
        <v>306.15899999999999</v>
      </c>
    </row>
    <row r="240" spans="2:3">
      <c r="B240" s="1" t="s">
        <v>232</v>
      </c>
      <c r="C240" s="3">
        <v>295.40289999999999</v>
      </c>
    </row>
    <row r="241" spans="2:3">
      <c r="B241" s="1" t="s">
        <v>233</v>
      </c>
      <c r="C241" s="3">
        <v>286.72329999999999</v>
      </c>
    </row>
    <row r="242" spans="2:3">
      <c r="B242" s="1" t="s">
        <v>234</v>
      </c>
      <c r="C242" s="3">
        <v>289.03019999999998</v>
      </c>
    </row>
    <row r="243" spans="2:3">
      <c r="B243" s="1" t="s">
        <v>235</v>
      </c>
      <c r="C243" s="3">
        <v>295.50450000000001</v>
      </c>
    </row>
    <row r="244" spans="2:3">
      <c r="B244" s="1" t="s">
        <v>236</v>
      </c>
      <c r="C244" s="3">
        <v>301.79480000000001</v>
      </c>
    </row>
    <row r="245" spans="2:3">
      <c r="B245" s="1" t="s">
        <v>237</v>
      </c>
      <c r="C245" s="3">
        <v>300.20249999999999</v>
      </c>
    </row>
    <row r="246" spans="2:3">
      <c r="B246" s="1" t="s">
        <v>238</v>
      </c>
      <c r="C246" s="3">
        <v>294.024</v>
      </c>
    </row>
    <row r="247" spans="2:3">
      <c r="B247" s="1" t="s">
        <v>239</v>
      </c>
      <c r="C247" s="3">
        <v>287.52620000000002</v>
      </c>
    </row>
    <row r="248" spans="2:3">
      <c r="B248" s="1" t="s">
        <v>240</v>
      </c>
      <c r="C248" s="3">
        <v>289.61439999999999</v>
      </c>
    </row>
    <row r="249" spans="2:3">
      <c r="B249" s="1" t="s">
        <v>241</v>
      </c>
      <c r="C249" s="3">
        <v>305.72629999999998</v>
      </c>
    </row>
    <row r="250" spans="2:3">
      <c r="B250" s="1" t="s">
        <v>242</v>
      </c>
      <c r="C250" s="3">
        <v>311.16140000000001</v>
      </c>
    </row>
    <row r="251" spans="2:3">
      <c r="B251" s="1" t="s">
        <v>243</v>
      </c>
      <c r="C251" s="3">
        <v>301.77949999999998</v>
      </c>
    </row>
    <row r="252" spans="2:3">
      <c r="B252" s="1" t="s">
        <v>244</v>
      </c>
      <c r="C252" s="3">
        <v>298.95650000000001</v>
      </c>
    </row>
    <row r="253" spans="2:3">
      <c r="B253" s="1" t="s">
        <v>245</v>
      </c>
      <c r="C253" s="3">
        <v>286.4776</v>
      </c>
    </row>
    <row r="254" spans="2:3">
      <c r="B254" s="1" t="s">
        <v>246</v>
      </c>
      <c r="C254" s="3">
        <v>287.22339999999997</v>
      </c>
    </row>
    <row r="255" spans="2:3">
      <c r="B255" s="1" t="s">
        <v>247</v>
      </c>
      <c r="C255" s="3">
        <v>299.50760000000002</v>
      </c>
    </row>
    <row r="256" spans="2:3">
      <c r="B256" s="1" t="s">
        <v>248</v>
      </c>
      <c r="C256" s="3">
        <v>308.3501</v>
      </c>
    </row>
    <row r="257" spans="2:3">
      <c r="B257" s="1" t="s">
        <v>249</v>
      </c>
      <c r="C257" s="3">
        <v>309.4862</v>
      </c>
    </row>
    <row r="258" spans="2:3">
      <c r="B258" s="1" t="s">
        <v>250</v>
      </c>
      <c r="C258" s="3">
        <v>299.1155</v>
      </c>
    </row>
    <row r="259" spans="2:3">
      <c r="B259" s="1" t="s">
        <v>251</v>
      </c>
      <c r="C259" s="3">
        <v>289.75670000000002</v>
      </c>
    </row>
    <row r="260" spans="2:3">
      <c r="B260" s="1" t="s">
        <v>252</v>
      </c>
      <c r="C260" s="3">
        <v>290.45870000000002</v>
      </c>
    </row>
    <row r="261" spans="2:3">
      <c r="B261" s="1" t="s">
        <v>253</v>
      </c>
      <c r="C261" s="3">
        <v>308.22570000000002</v>
      </c>
    </row>
    <row r="262" spans="2:3">
      <c r="B262" s="1" t="s">
        <v>254</v>
      </c>
      <c r="C262" s="3">
        <v>304.47239999999999</v>
      </c>
    </row>
    <row r="263" spans="2:3">
      <c r="B263" s="1" t="s">
        <v>255</v>
      </c>
      <c r="C263" s="3">
        <v>301.51959999999997</v>
      </c>
    </row>
    <row r="264" spans="2:3">
      <c r="B264" s="1" t="s">
        <v>256</v>
      </c>
      <c r="C264" s="3">
        <v>298.40170000000001</v>
      </c>
    </row>
    <row r="265" spans="2:3">
      <c r="B265" s="1" t="s">
        <v>257</v>
      </c>
      <c r="C265" s="3">
        <v>287.5093</v>
      </c>
    </row>
    <row r="266" spans="2:3">
      <c r="B266" s="1" t="s">
        <v>258</v>
      </c>
      <c r="C266" s="3">
        <v>290.0222</v>
      </c>
    </row>
    <row r="267" spans="2:3">
      <c r="B267" s="1" t="s">
        <v>259</v>
      </c>
      <c r="C267" s="3">
        <v>300.52440000000001</v>
      </c>
    </row>
    <row r="268" spans="2:3">
      <c r="B268" s="1" t="s">
        <v>260</v>
      </c>
      <c r="C268" s="3">
        <v>310.95029999999997</v>
      </c>
    </row>
    <row r="269" spans="2:3">
      <c r="B269" s="1" t="s">
        <v>261</v>
      </c>
      <c r="C269" s="3">
        <v>311.51920000000001</v>
      </c>
    </row>
    <row r="270" spans="2:3">
      <c r="B270" s="1" t="s">
        <v>262</v>
      </c>
      <c r="C270" s="3">
        <v>295.76319999999998</v>
      </c>
    </row>
    <row r="271" spans="2:3">
      <c r="B271" s="1" t="s">
        <v>263</v>
      </c>
      <c r="C271" s="3">
        <v>290.37380000000002</v>
      </c>
    </row>
    <row r="272" spans="2:3">
      <c r="B272" s="1" t="s">
        <v>264</v>
      </c>
      <c r="C272" s="3">
        <v>292.35660000000001</v>
      </c>
    </row>
    <row r="273" spans="2:3">
      <c r="B273" s="1" t="s">
        <v>265</v>
      </c>
      <c r="C273" s="3">
        <v>303.06600000000003</v>
      </c>
    </row>
    <row r="274" spans="2:3">
      <c r="B274" s="1" t="s">
        <v>266</v>
      </c>
      <c r="C274" s="3">
        <v>312.05759999999998</v>
      </c>
    </row>
    <row r="275" spans="2:3">
      <c r="B275" s="1" t="s">
        <v>267</v>
      </c>
      <c r="C275" s="3">
        <v>311.8399</v>
      </c>
    </row>
    <row r="276" spans="2:3">
      <c r="B276" s="1" t="s">
        <v>268</v>
      </c>
      <c r="C276" s="3">
        <v>299.1925</v>
      </c>
    </row>
    <row r="277" spans="2:3">
      <c r="B277" s="1" t="s">
        <v>269</v>
      </c>
      <c r="C277" s="3">
        <v>290.8177</v>
      </c>
    </row>
    <row r="278" spans="2:3">
      <c r="B278" s="1" t="s">
        <v>270</v>
      </c>
      <c r="C278" s="3">
        <v>292.05869999999999</v>
      </c>
    </row>
    <row r="279" spans="2:3">
      <c r="B279" s="1" t="s">
        <v>271</v>
      </c>
      <c r="C279" s="3">
        <v>300.9676</v>
      </c>
    </row>
    <row r="280" spans="2:3">
      <c r="B280" s="1" t="s">
        <v>272</v>
      </c>
      <c r="C280" s="3">
        <v>307.5686</v>
      </c>
    </row>
    <row r="281" spans="2:3">
      <c r="B281" s="1" t="s">
        <v>273</v>
      </c>
      <c r="C281" s="3">
        <v>314.10360000000003</v>
      </c>
    </row>
    <row r="282" spans="2:3">
      <c r="B282" s="1" t="s">
        <v>274</v>
      </c>
      <c r="C282" s="3">
        <v>301.53160000000003</v>
      </c>
    </row>
    <row r="283" spans="2:3">
      <c r="B283" s="1" t="s">
        <v>275</v>
      </c>
      <c r="C283" s="3">
        <v>293.0068</v>
      </c>
    </row>
    <row r="284" spans="2:3">
      <c r="B284" s="1" t="s">
        <v>276</v>
      </c>
      <c r="C284" s="3">
        <v>293.9126</v>
      </c>
    </row>
    <row r="285" spans="2:3" ht="14.65" thickBot="1">
      <c r="B285" s="2" t="s">
        <v>277</v>
      </c>
      <c r="C285" s="4">
        <v>306.75279999999998</v>
      </c>
    </row>
  </sheetData>
  <mergeCells count="1">
    <mergeCell ref="B3:I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6CF4B-5AAA-2445-A86B-252F50F66688}">
  <dimension ref="B1:H277"/>
  <sheetViews>
    <sheetView workbookViewId="0">
      <selection activeCell="Q32" sqref="Q32"/>
    </sheetView>
  </sheetViews>
  <sheetFormatPr defaultColWidth="10.796875" defaultRowHeight="14.25"/>
  <sheetData>
    <row r="1" spans="2:8" ht="14.65" thickBot="1">
      <c r="B1" s="5" t="s">
        <v>0</v>
      </c>
      <c r="C1" s="5" t="s">
        <v>299</v>
      </c>
      <c r="D1" s="5" t="s">
        <v>300</v>
      </c>
      <c r="E1" s="5" t="s">
        <v>1</v>
      </c>
    </row>
    <row r="2" spans="2:8">
      <c r="B2" s="66">
        <v>35796</v>
      </c>
      <c r="C2" s="66" t="s">
        <v>287</v>
      </c>
      <c r="D2" s="3">
        <v>1998</v>
      </c>
      <c r="E2" s="3">
        <v>272.5052</v>
      </c>
      <c r="G2" s="83" t="s">
        <v>365</v>
      </c>
      <c r="H2" s="83"/>
    </row>
    <row r="3" spans="2:8">
      <c r="B3" s="67">
        <v>35827</v>
      </c>
      <c r="C3" s="67" t="s">
        <v>288</v>
      </c>
      <c r="D3" s="3">
        <v>1998</v>
      </c>
      <c r="E3" s="3">
        <v>270.67200000000003</v>
      </c>
      <c r="G3">
        <f>COUNT(E2:E277)</f>
        <v>276</v>
      </c>
    </row>
    <row r="4" spans="2:8">
      <c r="B4" s="67">
        <v>35855</v>
      </c>
      <c r="C4" s="67" t="s">
        <v>289</v>
      </c>
      <c r="D4" s="3">
        <v>1998</v>
      </c>
      <c r="E4" s="3">
        <v>262.4502</v>
      </c>
    </row>
    <row r="5" spans="2:8">
      <c r="B5" s="67">
        <v>35886</v>
      </c>
      <c r="C5" s="67" t="s">
        <v>290</v>
      </c>
      <c r="D5" s="3">
        <v>1998</v>
      </c>
      <c r="E5" s="3">
        <v>257.47140000000002</v>
      </c>
      <c r="G5" s="83" t="s">
        <v>284</v>
      </c>
      <c r="H5" s="83"/>
    </row>
    <row r="6" spans="2:8">
      <c r="B6" s="67">
        <v>35916</v>
      </c>
      <c r="C6" s="67" t="s">
        <v>291</v>
      </c>
      <c r="D6" s="3">
        <v>1998</v>
      </c>
      <c r="E6" s="3">
        <v>255.3151</v>
      </c>
      <c r="G6" t="s">
        <v>279</v>
      </c>
      <c r="H6">
        <f>AVERAGE(E2:E277)</f>
        <v>283.01586956521749</v>
      </c>
    </row>
    <row r="7" spans="2:8">
      <c r="B7" s="67">
        <v>35947</v>
      </c>
      <c r="C7" s="67" t="s">
        <v>292</v>
      </c>
      <c r="D7" s="3">
        <v>1998</v>
      </c>
      <c r="E7" s="3">
        <v>258.09039999999999</v>
      </c>
      <c r="G7" t="s">
        <v>282</v>
      </c>
      <c r="H7">
        <f>MEDIAN(E2:E277)</f>
        <v>282.80050000000006</v>
      </c>
    </row>
    <row r="8" spans="2:8">
      <c r="B8" s="67">
        <v>35977</v>
      </c>
      <c r="C8" s="67" t="s">
        <v>293</v>
      </c>
      <c r="D8" s="3">
        <v>1998</v>
      </c>
      <c r="E8" s="3">
        <v>262.62020000000001</v>
      </c>
    </row>
    <row r="9" spans="2:8">
      <c r="B9" s="67">
        <v>36008</v>
      </c>
      <c r="C9" s="67" t="s">
        <v>294</v>
      </c>
      <c r="D9" s="3">
        <v>1998</v>
      </c>
      <c r="E9" s="3">
        <v>263.24849999999998</v>
      </c>
      <c r="G9" s="83" t="s">
        <v>285</v>
      </c>
      <c r="H9" s="83"/>
    </row>
    <row r="10" spans="2:8">
      <c r="B10" s="67">
        <v>36039</v>
      </c>
      <c r="C10" s="67" t="s">
        <v>295</v>
      </c>
      <c r="D10" s="3">
        <v>1998</v>
      </c>
      <c r="E10" s="3">
        <v>260.58460000000002</v>
      </c>
      <c r="G10" t="s">
        <v>281</v>
      </c>
      <c r="H10">
        <f>MAX(E2:E277)-MIN(E2:E277)</f>
        <v>58.788500000000028</v>
      </c>
    </row>
    <row r="11" spans="2:8">
      <c r="B11" s="67">
        <v>36069</v>
      </c>
      <c r="C11" s="67" t="s">
        <v>296</v>
      </c>
      <c r="D11" s="3">
        <v>1998</v>
      </c>
      <c r="E11" s="3">
        <v>256.31540000000001</v>
      </c>
      <c r="G11" t="s">
        <v>400</v>
      </c>
      <c r="H11">
        <f>H12^2</f>
        <v>187.72603507208871</v>
      </c>
    </row>
    <row r="12" spans="2:8">
      <c r="B12" s="67">
        <v>36100</v>
      </c>
      <c r="C12" s="67" t="s">
        <v>297</v>
      </c>
      <c r="D12" s="3">
        <v>1998</v>
      </c>
      <c r="E12" s="3">
        <v>258.00049999999999</v>
      </c>
      <c r="G12" t="s">
        <v>280</v>
      </c>
      <c r="H12">
        <f>_xlfn.STDEV.S(E2:E277)</f>
        <v>13.701315085497768</v>
      </c>
    </row>
    <row r="13" spans="2:8">
      <c r="B13" s="67">
        <v>36130</v>
      </c>
      <c r="C13" s="67" t="s">
        <v>298</v>
      </c>
      <c r="D13" s="3">
        <v>1998</v>
      </c>
      <c r="E13" s="3">
        <v>268.71449999999999</v>
      </c>
      <c r="G13" t="s">
        <v>283</v>
      </c>
      <c r="H13">
        <f>H12/H6</f>
        <v>4.8411826186801413E-2</v>
      </c>
    </row>
    <row r="14" spans="2:8">
      <c r="B14" s="67">
        <v>36161</v>
      </c>
      <c r="C14" s="67" t="s">
        <v>287</v>
      </c>
      <c r="D14" s="3">
        <v>1999</v>
      </c>
      <c r="E14" s="3">
        <v>273.3057</v>
      </c>
    </row>
    <row r="15" spans="2:8">
      <c r="B15" s="67">
        <v>36192</v>
      </c>
      <c r="C15" s="67" t="s">
        <v>288</v>
      </c>
      <c r="D15" s="3">
        <v>1999</v>
      </c>
      <c r="E15" s="3">
        <v>267.98689999999999</v>
      </c>
    </row>
    <row r="16" spans="2:8">
      <c r="B16" s="67">
        <v>36220</v>
      </c>
      <c r="C16" s="67" t="s">
        <v>289</v>
      </c>
      <c r="D16" s="3">
        <v>1999</v>
      </c>
      <c r="E16" s="3">
        <v>262.22210000000001</v>
      </c>
    </row>
    <row r="17" spans="2:5">
      <c r="B17" s="67">
        <v>36251</v>
      </c>
      <c r="C17" s="67" t="s">
        <v>290</v>
      </c>
      <c r="D17" s="3">
        <v>1999</v>
      </c>
      <c r="E17" s="3">
        <v>257.03289999999998</v>
      </c>
    </row>
    <row r="18" spans="2:5">
      <c r="B18" s="67">
        <v>36281</v>
      </c>
      <c r="C18" s="67" t="s">
        <v>291</v>
      </c>
      <c r="D18" s="3">
        <v>1999</v>
      </c>
      <c r="E18" s="3">
        <v>255.81369999999998</v>
      </c>
    </row>
    <row r="19" spans="2:5">
      <c r="B19" s="67">
        <v>36312</v>
      </c>
      <c r="C19" s="67" t="s">
        <v>292</v>
      </c>
      <c r="D19" s="3">
        <v>1999</v>
      </c>
      <c r="E19" s="3">
        <v>259.90050000000002</v>
      </c>
    </row>
    <row r="20" spans="2:5">
      <c r="B20" s="67">
        <v>36342</v>
      </c>
      <c r="C20" s="67" t="s">
        <v>293</v>
      </c>
      <c r="D20" s="3">
        <v>1999</v>
      </c>
      <c r="E20" s="3">
        <v>265.76549999999997</v>
      </c>
    </row>
    <row r="21" spans="2:5">
      <c r="B21" s="67">
        <v>36373</v>
      </c>
      <c r="C21" s="67" t="s">
        <v>294</v>
      </c>
      <c r="D21" s="3">
        <v>1999</v>
      </c>
      <c r="E21" s="3">
        <v>264.48160000000001</v>
      </c>
    </row>
    <row r="22" spans="2:5">
      <c r="B22" s="67">
        <v>36404</v>
      </c>
      <c r="C22" s="67" t="s">
        <v>295</v>
      </c>
      <c r="D22" s="3">
        <v>1999</v>
      </c>
      <c r="E22" s="3">
        <v>261.00049999999999</v>
      </c>
    </row>
    <row r="23" spans="2:5">
      <c r="B23" s="67">
        <v>36434</v>
      </c>
      <c r="C23" s="67" t="s">
        <v>296</v>
      </c>
      <c r="D23" s="3">
        <v>1999</v>
      </c>
      <c r="E23" s="3">
        <v>257.53219999999999</v>
      </c>
    </row>
    <row r="24" spans="2:5">
      <c r="B24" s="67">
        <v>36465</v>
      </c>
      <c r="C24" s="67" t="s">
        <v>297</v>
      </c>
      <c r="D24" s="3">
        <v>1999</v>
      </c>
      <c r="E24" s="3">
        <v>259.3417</v>
      </c>
    </row>
    <row r="25" spans="2:5">
      <c r="B25" s="67">
        <v>36495</v>
      </c>
      <c r="C25" s="67" t="s">
        <v>298</v>
      </c>
      <c r="D25" s="3">
        <v>1999</v>
      </c>
      <c r="E25" s="3">
        <v>268.1354</v>
      </c>
    </row>
    <row r="26" spans="2:5">
      <c r="B26" s="67">
        <v>36526</v>
      </c>
      <c r="C26" s="67" t="s">
        <v>287</v>
      </c>
      <c r="D26" s="3">
        <v>2000</v>
      </c>
      <c r="E26" s="3">
        <v>273.8152</v>
      </c>
    </row>
    <row r="27" spans="2:5">
      <c r="B27" s="67">
        <v>36557</v>
      </c>
      <c r="C27" s="67" t="s">
        <v>288</v>
      </c>
      <c r="D27" s="3">
        <v>2000</v>
      </c>
      <c r="E27" s="3">
        <v>270.06200000000001</v>
      </c>
    </row>
    <row r="28" spans="2:5">
      <c r="B28" s="67">
        <v>36586</v>
      </c>
      <c r="C28" s="67" t="s">
        <v>289</v>
      </c>
      <c r="D28" s="3">
        <v>2000</v>
      </c>
      <c r="E28" s="3">
        <v>265.61</v>
      </c>
    </row>
    <row r="29" spans="2:5">
      <c r="B29" s="67">
        <v>36617</v>
      </c>
      <c r="C29" s="67" t="s">
        <v>290</v>
      </c>
      <c r="D29" s="3">
        <v>2000</v>
      </c>
      <c r="E29" s="3">
        <v>260.15859999999998</v>
      </c>
    </row>
    <row r="30" spans="2:5">
      <c r="B30" s="67">
        <v>36647</v>
      </c>
      <c r="C30" s="67" t="s">
        <v>291</v>
      </c>
      <c r="D30" s="3">
        <v>2000</v>
      </c>
      <c r="E30" s="3">
        <v>258.8734</v>
      </c>
    </row>
    <row r="31" spans="2:5">
      <c r="B31" s="67">
        <v>36678</v>
      </c>
      <c r="C31" s="67" t="s">
        <v>292</v>
      </c>
      <c r="D31" s="3">
        <v>2000</v>
      </c>
      <c r="E31" s="3">
        <v>263.89179999999999</v>
      </c>
    </row>
    <row r="32" spans="2:5">
      <c r="B32" s="67">
        <v>36708</v>
      </c>
      <c r="C32" s="67" t="s">
        <v>293</v>
      </c>
      <c r="D32" s="3">
        <v>2000</v>
      </c>
      <c r="E32" s="3">
        <v>268.86939999999998</v>
      </c>
    </row>
    <row r="33" spans="2:5">
      <c r="B33" s="67">
        <v>36739</v>
      </c>
      <c r="C33" s="67" t="s">
        <v>294</v>
      </c>
      <c r="D33" s="3">
        <v>2000</v>
      </c>
      <c r="E33" s="3">
        <v>270.06690000000003</v>
      </c>
    </row>
    <row r="34" spans="2:5">
      <c r="B34" s="67">
        <v>36770</v>
      </c>
      <c r="C34" s="67" t="s">
        <v>295</v>
      </c>
      <c r="D34" s="3">
        <v>2000</v>
      </c>
      <c r="E34" s="3">
        <v>264.11509999999998</v>
      </c>
    </row>
    <row r="35" spans="2:5">
      <c r="B35" s="67">
        <v>36800</v>
      </c>
      <c r="C35" s="67" t="s">
        <v>296</v>
      </c>
      <c r="D35" s="3">
        <v>2000</v>
      </c>
      <c r="E35" s="3">
        <v>260.37889999999999</v>
      </c>
    </row>
    <row r="36" spans="2:5">
      <c r="B36" s="67">
        <v>36831</v>
      </c>
      <c r="C36" s="67" t="s">
        <v>297</v>
      </c>
      <c r="D36" s="3">
        <v>2000</v>
      </c>
      <c r="E36" s="3">
        <v>262.46429999999998</v>
      </c>
    </row>
    <row r="37" spans="2:5">
      <c r="B37" s="67">
        <v>36861</v>
      </c>
      <c r="C37" s="67" t="s">
        <v>298</v>
      </c>
      <c r="D37" s="3">
        <v>2000</v>
      </c>
      <c r="E37" s="3">
        <v>270.57769999999999</v>
      </c>
    </row>
    <row r="38" spans="2:5">
      <c r="B38" s="67">
        <v>36892</v>
      </c>
      <c r="C38" s="67" t="s">
        <v>287</v>
      </c>
      <c r="D38" s="3">
        <v>2001</v>
      </c>
      <c r="E38" s="3">
        <v>279.87029999999999</v>
      </c>
    </row>
    <row r="39" spans="2:5">
      <c r="B39" s="67">
        <v>36923</v>
      </c>
      <c r="C39" s="67" t="s">
        <v>288</v>
      </c>
      <c r="D39" s="3">
        <v>2001</v>
      </c>
      <c r="E39" s="3">
        <v>276.16219999999998</v>
      </c>
    </row>
    <row r="40" spans="2:5">
      <c r="B40" s="67">
        <v>36951</v>
      </c>
      <c r="C40" s="67" t="s">
        <v>289</v>
      </c>
      <c r="D40" s="3">
        <v>2001</v>
      </c>
      <c r="E40" s="3">
        <v>270.2928</v>
      </c>
    </row>
    <row r="41" spans="2:5">
      <c r="B41" s="67">
        <v>36982</v>
      </c>
      <c r="C41" s="67" t="s">
        <v>290</v>
      </c>
      <c r="D41" s="3">
        <v>2001</v>
      </c>
      <c r="E41" s="3">
        <v>263.23840000000001</v>
      </c>
    </row>
    <row r="42" spans="2:5">
      <c r="B42" s="67">
        <v>37012</v>
      </c>
      <c r="C42" s="67" t="s">
        <v>291</v>
      </c>
      <c r="D42" s="3">
        <v>2001</v>
      </c>
      <c r="E42" s="3">
        <v>261.40649999999999</v>
      </c>
    </row>
    <row r="43" spans="2:5">
      <c r="B43" s="67">
        <v>37043</v>
      </c>
      <c r="C43" s="67" t="s">
        <v>292</v>
      </c>
      <c r="D43" s="3">
        <v>2001</v>
      </c>
      <c r="E43" s="3">
        <v>267.10969999999998</v>
      </c>
    </row>
    <row r="44" spans="2:5">
      <c r="B44" s="67">
        <v>37073</v>
      </c>
      <c r="C44" s="67" t="s">
        <v>293</v>
      </c>
      <c r="D44" s="3">
        <v>2001</v>
      </c>
      <c r="E44" s="3">
        <v>272.98160000000001</v>
      </c>
    </row>
    <row r="45" spans="2:5">
      <c r="B45" s="67">
        <v>37104</v>
      </c>
      <c r="C45" s="67" t="s">
        <v>294</v>
      </c>
      <c r="D45" s="3">
        <v>2001</v>
      </c>
      <c r="E45" s="3">
        <v>275.76549999999997</v>
      </c>
    </row>
    <row r="46" spans="2:5">
      <c r="B46" s="67">
        <v>37135</v>
      </c>
      <c r="C46" s="67" t="s">
        <v>295</v>
      </c>
      <c r="D46" s="3">
        <v>2001</v>
      </c>
      <c r="E46" s="3">
        <v>267.51519999999999</v>
      </c>
    </row>
    <row r="47" spans="2:5">
      <c r="B47" s="67">
        <v>37165</v>
      </c>
      <c r="C47" s="67" t="s">
        <v>296</v>
      </c>
      <c r="D47" s="3">
        <v>2001</v>
      </c>
      <c r="E47" s="3">
        <v>263.28320000000002</v>
      </c>
    </row>
    <row r="48" spans="2:5">
      <c r="B48" s="67">
        <v>37196</v>
      </c>
      <c r="C48" s="67" t="s">
        <v>297</v>
      </c>
      <c r="D48" s="3">
        <v>2001</v>
      </c>
      <c r="E48" s="3">
        <v>265.1078</v>
      </c>
    </row>
    <row r="49" spans="2:5">
      <c r="B49" s="67">
        <v>37226</v>
      </c>
      <c r="C49" s="67" t="s">
        <v>298</v>
      </c>
      <c r="D49" s="3">
        <v>2001</v>
      </c>
      <c r="E49" s="3">
        <v>273.86310000000003</v>
      </c>
    </row>
    <row r="50" spans="2:5">
      <c r="B50" s="67">
        <v>37257</v>
      </c>
      <c r="C50" s="67" t="s">
        <v>287</v>
      </c>
      <c r="D50" s="3">
        <v>2002</v>
      </c>
      <c r="E50" s="3">
        <v>277.91880000000003</v>
      </c>
    </row>
    <row r="51" spans="2:5">
      <c r="B51" s="67">
        <v>37288</v>
      </c>
      <c r="C51" s="67" t="s">
        <v>288</v>
      </c>
      <c r="D51" s="3">
        <v>2002</v>
      </c>
      <c r="E51" s="3">
        <v>276.68219999999997</v>
      </c>
    </row>
    <row r="52" spans="2:5">
      <c r="B52" s="67">
        <v>37316</v>
      </c>
      <c r="C52" s="67" t="s">
        <v>289</v>
      </c>
      <c r="D52" s="3">
        <v>2002</v>
      </c>
      <c r="E52" s="3">
        <v>273.35230000000001</v>
      </c>
    </row>
    <row r="53" spans="2:5">
      <c r="B53" s="67">
        <v>37347</v>
      </c>
      <c r="C53" s="67" t="s">
        <v>290</v>
      </c>
      <c r="D53" s="3">
        <v>2002</v>
      </c>
      <c r="E53" s="3">
        <v>265.10809999999998</v>
      </c>
    </row>
    <row r="54" spans="2:5">
      <c r="B54" s="67">
        <v>37377</v>
      </c>
      <c r="C54" s="67" t="s">
        <v>291</v>
      </c>
      <c r="D54" s="3">
        <v>2002</v>
      </c>
      <c r="E54" s="3">
        <v>263.68920000000003</v>
      </c>
    </row>
    <row r="55" spans="2:5">
      <c r="B55" s="67">
        <v>37408</v>
      </c>
      <c r="C55" s="67" t="s">
        <v>292</v>
      </c>
      <c r="D55" s="3">
        <v>2002</v>
      </c>
      <c r="E55" s="3">
        <v>268.47219999999999</v>
      </c>
    </row>
    <row r="56" spans="2:5">
      <c r="B56" s="67">
        <v>37438</v>
      </c>
      <c r="C56" s="67" t="s">
        <v>293</v>
      </c>
      <c r="D56" s="3">
        <v>2002</v>
      </c>
      <c r="E56" s="3">
        <v>274.0301</v>
      </c>
    </row>
    <row r="57" spans="2:5">
      <c r="B57" s="67">
        <v>37469</v>
      </c>
      <c r="C57" s="67" t="s">
        <v>294</v>
      </c>
      <c r="D57" s="3">
        <v>2002</v>
      </c>
      <c r="E57" s="3">
        <v>275.04480000000001</v>
      </c>
    </row>
    <row r="58" spans="2:5">
      <c r="B58" s="67">
        <v>37500</v>
      </c>
      <c r="C58" s="67" t="s">
        <v>295</v>
      </c>
      <c r="D58" s="3">
        <v>2002</v>
      </c>
      <c r="E58" s="3">
        <v>269.30529999999999</v>
      </c>
    </row>
    <row r="59" spans="2:5">
      <c r="B59" s="67">
        <v>37530</v>
      </c>
      <c r="C59" s="67" t="s">
        <v>296</v>
      </c>
      <c r="D59" s="3">
        <v>2002</v>
      </c>
      <c r="E59" s="3">
        <v>265.87350000000004</v>
      </c>
    </row>
    <row r="60" spans="2:5">
      <c r="B60" s="67">
        <v>37561</v>
      </c>
      <c r="C60" s="67" t="s">
        <v>297</v>
      </c>
      <c r="D60" s="3">
        <v>2002</v>
      </c>
      <c r="E60" s="3">
        <v>269.07060000000001</v>
      </c>
    </row>
    <row r="61" spans="2:5">
      <c r="B61" s="67">
        <v>37591</v>
      </c>
      <c r="C61" s="67" t="s">
        <v>298</v>
      </c>
      <c r="D61" s="3">
        <v>2002</v>
      </c>
      <c r="E61" s="3">
        <v>284.19490000000002</v>
      </c>
    </row>
    <row r="62" spans="2:5">
      <c r="B62" s="67">
        <v>37622</v>
      </c>
      <c r="C62" s="67" t="s">
        <v>287</v>
      </c>
      <c r="D62" s="3">
        <v>2003</v>
      </c>
      <c r="E62" s="3">
        <v>284.35980000000001</v>
      </c>
    </row>
    <row r="63" spans="2:5">
      <c r="B63" s="67">
        <v>37653</v>
      </c>
      <c r="C63" s="67" t="s">
        <v>288</v>
      </c>
      <c r="D63" s="3">
        <v>2003</v>
      </c>
      <c r="E63" s="3">
        <v>277.17259999999999</v>
      </c>
    </row>
    <row r="64" spans="2:5">
      <c r="B64" s="67">
        <v>37681</v>
      </c>
      <c r="C64" s="67" t="s">
        <v>289</v>
      </c>
      <c r="D64" s="3">
        <v>2003</v>
      </c>
      <c r="E64" s="3">
        <v>273.19639999999998</v>
      </c>
    </row>
    <row r="65" spans="2:5">
      <c r="B65" s="67">
        <v>37712</v>
      </c>
      <c r="C65" s="67" t="s">
        <v>290</v>
      </c>
      <c r="D65" s="3">
        <v>2003</v>
      </c>
      <c r="E65" s="3">
        <v>267.27809999999999</v>
      </c>
    </row>
    <row r="66" spans="2:5">
      <c r="B66" s="67">
        <v>37742</v>
      </c>
      <c r="C66" s="67" t="s">
        <v>291</v>
      </c>
      <c r="D66" s="3">
        <v>2003</v>
      </c>
      <c r="E66" s="3">
        <v>265.8218</v>
      </c>
    </row>
    <row r="67" spans="2:5">
      <c r="B67" s="67">
        <v>37773</v>
      </c>
      <c r="C67" s="67" t="s">
        <v>292</v>
      </c>
      <c r="D67" s="3">
        <v>2003</v>
      </c>
      <c r="E67" s="3">
        <v>271.46539999999999</v>
      </c>
    </row>
    <row r="68" spans="2:5">
      <c r="B68" s="67">
        <v>37803</v>
      </c>
      <c r="C68" s="67" t="s">
        <v>293</v>
      </c>
      <c r="D68" s="3">
        <v>2003</v>
      </c>
      <c r="E68" s="3">
        <v>276.61400000000003</v>
      </c>
    </row>
    <row r="69" spans="2:5">
      <c r="B69" s="67">
        <v>37834</v>
      </c>
      <c r="C69" s="67" t="s">
        <v>294</v>
      </c>
      <c r="D69" s="3">
        <v>2003</v>
      </c>
      <c r="E69" s="3">
        <v>277.10519999999997</v>
      </c>
    </row>
    <row r="70" spans="2:5">
      <c r="B70" s="67">
        <v>37865</v>
      </c>
      <c r="C70" s="67" t="s">
        <v>295</v>
      </c>
      <c r="D70" s="3">
        <v>2003</v>
      </c>
      <c r="E70" s="3">
        <v>273.06100000000004</v>
      </c>
    </row>
    <row r="71" spans="2:5">
      <c r="B71" s="67">
        <v>37895</v>
      </c>
      <c r="C71" s="67" t="s">
        <v>296</v>
      </c>
      <c r="D71" s="3">
        <v>2003</v>
      </c>
      <c r="E71" s="3">
        <v>267.43650000000002</v>
      </c>
    </row>
    <row r="72" spans="2:5">
      <c r="B72" s="67">
        <v>37926</v>
      </c>
      <c r="C72" s="67" t="s">
        <v>297</v>
      </c>
      <c r="D72" s="3">
        <v>2003</v>
      </c>
      <c r="E72" s="3">
        <v>268.56650000000002</v>
      </c>
    </row>
    <row r="73" spans="2:5">
      <c r="B73" s="67">
        <v>37956</v>
      </c>
      <c r="C73" s="67" t="s">
        <v>298</v>
      </c>
      <c r="D73" s="3">
        <v>2003</v>
      </c>
      <c r="E73" s="3">
        <v>277.68389999999999</v>
      </c>
    </row>
    <row r="74" spans="2:5">
      <c r="B74" s="67">
        <v>37987</v>
      </c>
      <c r="C74" s="67" t="s">
        <v>287</v>
      </c>
      <c r="D74" s="3">
        <v>2004</v>
      </c>
      <c r="E74" s="3">
        <v>286.02139999999997</v>
      </c>
    </row>
    <row r="75" spans="2:5">
      <c r="B75" s="67">
        <v>38018</v>
      </c>
      <c r="C75" s="67" t="s">
        <v>288</v>
      </c>
      <c r="D75" s="3">
        <v>2004</v>
      </c>
      <c r="E75" s="3">
        <v>277.5573</v>
      </c>
    </row>
    <row r="76" spans="2:5">
      <c r="B76" s="67">
        <v>38047</v>
      </c>
      <c r="C76" s="67" t="s">
        <v>289</v>
      </c>
      <c r="D76" s="3">
        <v>2004</v>
      </c>
      <c r="E76" s="3">
        <v>273.36500000000001</v>
      </c>
    </row>
    <row r="77" spans="2:5">
      <c r="B77" s="67">
        <v>38078</v>
      </c>
      <c r="C77" s="67" t="s">
        <v>290</v>
      </c>
      <c r="D77" s="3">
        <v>2004</v>
      </c>
      <c r="E77" s="3">
        <v>267.14999999999998</v>
      </c>
    </row>
    <row r="78" spans="2:5">
      <c r="B78" s="67">
        <v>38108</v>
      </c>
      <c r="C78" s="67" t="s">
        <v>291</v>
      </c>
      <c r="D78" s="3">
        <v>2004</v>
      </c>
      <c r="E78" s="3">
        <v>268.81619999999998</v>
      </c>
    </row>
    <row r="79" spans="2:5">
      <c r="B79" s="67">
        <v>38139</v>
      </c>
      <c r="C79" s="67" t="s">
        <v>292</v>
      </c>
      <c r="D79" s="3">
        <v>2004</v>
      </c>
      <c r="E79" s="3">
        <v>274.84480000000002</v>
      </c>
    </row>
    <row r="80" spans="2:5">
      <c r="B80" s="67">
        <v>38169</v>
      </c>
      <c r="C80" s="67" t="s">
        <v>293</v>
      </c>
      <c r="D80" s="3">
        <v>2004</v>
      </c>
      <c r="E80" s="3">
        <v>280.09280000000001</v>
      </c>
    </row>
    <row r="81" spans="2:5">
      <c r="B81" s="67">
        <v>38200</v>
      </c>
      <c r="C81" s="67" t="s">
        <v>294</v>
      </c>
      <c r="D81" s="3">
        <v>2004</v>
      </c>
      <c r="E81" s="3">
        <v>279.16059999999999</v>
      </c>
    </row>
    <row r="82" spans="2:5">
      <c r="B82" s="67">
        <v>38231</v>
      </c>
      <c r="C82" s="67" t="s">
        <v>295</v>
      </c>
      <c r="D82" s="3">
        <v>2004</v>
      </c>
      <c r="E82" s="3">
        <v>273.57429999999999</v>
      </c>
    </row>
    <row r="83" spans="2:5">
      <c r="B83" s="67">
        <v>38261</v>
      </c>
      <c r="C83" s="67" t="s">
        <v>296</v>
      </c>
      <c r="D83" s="3">
        <v>2004</v>
      </c>
      <c r="E83" s="3">
        <v>268.75380000000001</v>
      </c>
    </row>
    <row r="84" spans="2:5">
      <c r="B84" s="67">
        <v>38292</v>
      </c>
      <c r="C84" s="67" t="s">
        <v>297</v>
      </c>
      <c r="D84" s="3">
        <v>2004</v>
      </c>
      <c r="E84" s="3">
        <v>272.51659999999998</v>
      </c>
    </row>
    <row r="85" spans="2:5">
      <c r="B85" s="67">
        <v>38322</v>
      </c>
      <c r="C85" s="67" t="s">
        <v>298</v>
      </c>
      <c r="D85" s="3">
        <v>2004</v>
      </c>
      <c r="E85" s="3">
        <v>279.48939999999999</v>
      </c>
    </row>
    <row r="86" spans="2:5">
      <c r="B86" s="67">
        <v>38353</v>
      </c>
      <c r="C86" s="67" t="s">
        <v>287</v>
      </c>
      <c r="D86" s="3">
        <v>2005</v>
      </c>
      <c r="E86" s="3">
        <v>285.28550000000001</v>
      </c>
    </row>
    <row r="87" spans="2:5">
      <c r="B87" s="67">
        <v>38384</v>
      </c>
      <c r="C87" s="67" t="s">
        <v>288</v>
      </c>
      <c r="D87" s="3">
        <v>2005</v>
      </c>
      <c r="E87" s="3">
        <v>280.16430000000003</v>
      </c>
    </row>
    <row r="88" spans="2:5">
      <c r="B88" s="67">
        <v>38412</v>
      </c>
      <c r="C88" s="67" t="s">
        <v>289</v>
      </c>
      <c r="D88" s="3">
        <v>2005</v>
      </c>
      <c r="E88" s="3">
        <v>274.52750000000003</v>
      </c>
    </row>
    <row r="89" spans="2:5">
      <c r="B89" s="67">
        <v>38443</v>
      </c>
      <c r="C89" s="67" t="s">
        <v>290</v>
      </c>
      <c r="D89" s="3">
        <v>2005</v>
      </c>
      <c r="E89" s="3">
        <v>269.64409999999998</v>
      </c>
    </row>
    <row r="90" spans="2:5">
      <c r="B90" s="67">
        <v>38473</v>
      </c>
      <c r="C90" s="67" t="s">
        <v>291</v>
      </c>
      <c r="D90" s="3">
        <v>2005</v>
      </c>
      <c r="E90" s="3">
        <v>267.17840000000001</v>
      </c>
    </row>
    <row r="91" spans="2:5">
      <c r="B91" s="67">
        <v>38504</v>
      </c>
      <c r="C91" s="67" t="s">
        <v>292</v>
      </c>
      <c r="D91" s="3">
        <v>2005</v>
      </c>
      <c r="E91" s="3">
        <v>271.20780000000002</v>
      </c>
    </row>
    <row r="92" spans="2:5">
      <c r="B92" s="67">
        <v>38534</v>
      </c>
      <c r="C92" s="67" t="s">
        <v>293</v>
      </c>
      <c r="D92" s="3">
        <v>2005</v>
      </c>
      <c r="E92" s="3">
        <v>277.50810000000001</v>
      </c>
    </row>
    <row r="93" spans="2:5">
      <c r="B93" s="67">
        <v>38565</v>
      </c>
      <c r="C93" s="67" t="s">
        <v>294</v>
      </c>
      <c r="D93" s="3">
        <v>2005</v>
      </c>
      <c r="E93" s="3">
        <v>276.53739999999999</v>
      </c>
    </row>
    <row r="94" spans="2:5">
      <c r="B94" s="67">
        <v>38596</v>
      </c>
      <c r="C94" s="67" t="s">
        <v>295</v>
      </c>
      <c r="D94" s="3">
        <v>2005</v>
      </c>
      <c r="E94" s="3">
        <v>272.35410000000002</v>
      </c>
    </row>
    <row r="95" spans="2:5">
      <c r="B95" s="67">
        <v>38626</v>
      </c>
      <c r="C95" s="67" t="s">
        <v>296</v>
      </c>
      <c r="D95" s="3">
        <v>2005</v>
      </c>
      <c r="E95" s="3">
        <v>269.02859999999998</v>
      </c>
    </row>
    <row r="96" spans="2:5">
      <c r="B96" s="67">
        <v>38657</v>
      </c>
      <c r="C96" s="67" t="s">
        <v>297</v>
      </c>
      <c r="D96" s="3">
        <v>2005</v>
      </c>
      <c r="E96" s="3">
        <v>273.49919999999997</v>
      </c>
    </row>
    <row r="97" spans="2:5">
      <c r="B97" s="67">
        <v>38687</v>
      </c>
      <c r="C97" s="67" t="s">
        <v>298</v>
      </c>
      <c r="D97" s="3">
        <v>2005</v>
      </c>
      <c r="E97" s="3">
        <v>284.51589999999999</v>
      </c>
    </row>
    <row r="98" spans="2:5">
      <c r="B98" s="67">
        <v>38718</v>
      </c>
      <c r="C98" s="67" t="s">
        <v>287</v>
      </c>
      <c r="D98" s="3">
        <v>2006</v>
      </c>
      <c r="E98" s="3">
        <v>287.94639999999998</v>
      </c>
    </row>
    <row r="99" spans="2:5">
      <c r="B99" s="67">
        <v>38749</v>
      </c>
      <c r="C99" s="67" t="s">
        <v>288</v>
      </c>
      <c r="D99" s="3">
        <v>2006</v>
      </c>
      <c r="E99" s="3">
        <v>284.55610000000001</v>
      </c>
    </row>
    <row r="100" spans="2:5">
      <c r="B100" s="67">
        <v>38777</v>
      </c>
      <c r="C100" s="67" t="s">
        <v>289</v>
      </c>
      <c r="D100" s="3">
        <v>2006</v>
      </c>
      <c r="E100" s="3">
        <v>279.47469999999998</v>
      </c>
    </row>
    <row r="101" spans="2:5">
      <c r="B101" s="67">
        <v>38808</v>
      </c>
      <c r="C101" s="67" t="s">
        <v>290</v>
      </c>
      <c r="D101" s="3">
        <v>2006</v>
      </c>
      <c r="E101" s="3">
        <v>271.05779999999999</v>
      </c>
    </row>
    <row r="102" spans="2:5">
      <c r="B102" s="67">
        <v>38838</v>
      </c>
      <c r="C102" s="67" t="s">
        <v>291</v>
      </c>
      <c r="D102" s="3">
        <v>2006</v>
      </c>
      <c r="E102" s="3">
        <v>267.67619999999999</v>
      </c>
    </row>
    <row r="103" spans="2:5">
      <c r="B103" s="67">
        <v>38869</v>
      </c>
      <c r="C103" s="67" t="s">
        <v>292</v>
      </c>
      <c r="D103" s="3">
        <v>2006</v>
      </c>
      <c r="E103" s="3">
        <v>274.3297</v>
      </c>
    </row>
    <row r="104" spans="2:5">
      <c r="B104" s="67">
        <v>38899</v>
      </c>
      <c r="C104" s="67" t="s">
        <v>293</v>
      </c>
      <c r="D104" s="3">
        <v>2006</v>
      </c>
      <c r="E104" s="3">
        <v>282.10480000000001</v>
      </c>
    </row>
    <row r="105" spans="2:5">
      <c r="B105" s="67">
        <v>38930</v>
      </c>
      <c r="C105" s="67" t="s">
        <v>294</v>
      </c>
      <c r="D105" s="3">
        <v>2006</v>
      </c>
      <c r="E105" s="3">
        <v>282.06049999999999</v>
      </c>
    </row>
    <row r="106" spans="2:5">
      <c r="B106" s="67">
        <v>38961</v>
      </c>
      <c r="C106" s="67" t="s">
        <v>295</v>
      </c>
      <c r="D106" s="3">
        <v>2006</v>
      </c>
      <c r="E106" s="3">
        <v>274.60309999999998</v>
      </c>
    </row>
    <row r="107" spans="2:5">
      <c r="B107" s="67">
        <v>38991</v>
      </c>
      <c r="C107" s="67" t="s">
        <v>296</v>
      </c>
      <c r="D107" s="3">
        <v>2006</v>
      </c>
      <c r="E107" s="3">
        <v>269.68099999999998</v>
      </c>
    </row>
    <row r="108" spans="2:5">
      <c r="B108" s="67">
        <v>39022</v>
      </c>
      <c r="C108" s="67" t="s">
        <v>297</v>
      </c>
      <c r="D108" s="3">
        <v>2006</v>
      </c>
      <c r="E108" s="3">
        <v>274.42919999999998</v>
      </c>
    </row>
    <row r="109" spans="2:5">
      <c r="B109" s="67">
        <v>39052</v>
      </c>
      <c r="C109" s="67" t="s">
        <v>298</v>
      </c>
      <c r="D109" s="3">
        <v>2006</v>
      </c>
      <c r="E109" s="3">
        <v>284.22839999999997</v>
      </c>
    </row>
    <row r="110" spans="2:5">
      <c r="B110" s="67">
        <v>39083</v>
      </c>
      <c r="C110" s="67" t="s">
        <v>287</v>
      </c>
      <c r="D110" s="3">
        <v>2007</v>
      </c>
      <c r="E110" s="3">
        <v>294.1386</v>
      </c>
    </row>
    <row r="111" spans="2:5">
      <c r="B111" s="67">
        <v>39114</v>
      </c>
      <c r="C111" s="67" t="s">
        <v>288</v>
      </c>
      <c r="D111" s="3">
        <v>2007</v>
      </c>
      <c r="E111" s="3">
        <v>287.16070000000002</v>
      </c>
    </row>
    <row r="112" spans="2:5">
      <c r="B112" s="67">
        <v>39142</v>
      </c>
      <c r="C112" s="67" t="s">
        <v>289</v>
      </c>
      <c r="D112" s="3">
        <v>2007</v>
      </c>
      <c r="E112" s="3">
        <v>279.24559999999997</v>
      </c>
    </row>
    <row r="113" spans="2:5">
      <c r="B113" s="67">
        <v>39173</v>
      </c>
      <c r="C113" s="67" t="s">
        <v>290</v>
      </c>
      <c r="D113" s="3">
        <v>2007</v>
      </c>
      <c r="E113" s="3">
        <v>270.97489999999999</v>
      </c>
    </row>
    <row r="114" spans="2:5">
      <c r="B114" s="67">
        <v>39203</v>
      </c>
      <c r="C114" s="67" t="s">
        <v>291</v>
      </c>
      <c r="D114" s="3">
        <v>2007</v>
      </c>
      <c r="E114" s="3">
        <v>269.38440000000003</v>
      </c>
    </row>
    <row r="115" spans="2:5">
      <c r="B115" s="67">
        <v>39234</v>
      </c>
      <c r="C115" s="67" t="s">
        <v>292</v>
      </c>
      <c r="D115" s="3">
        <v>2007</v>
      </c>
      <c r="E115" s="3">
        <v>277.98309999999998</v>
      </c>
    </row>
    <row r="116" spans="2:5">
      <c r="B116" s="67">
        <v>39264</v>
      </c>
      <c r="C116" s="67" t="s">
        <v>293</v>
      </c>
      <c r="D116" s="3">
        <v>2007</v>
      </c>
      <c r="E116" s="3">
        <v>283.27699999999999</v>
      </c>
    </row>
    <row r="117" spans="2:5">
      <c r="B117" s="67">
        <v>39295</v>
      </c>
      <c r="C117" s="67" t="s">
        <v>294</v>
      </c>
      <c r="D117" s="3">
        <v>2007</v>
      </c>
      <c r="E117" s="3">
        <v>281.88720000000001</v>
      </c>
    </row>
    <row r="118" spans="2:5">
      <c r="B118" s="67">
        <v>39326</v>
      </c>
      <c r="C118" s="67" t="s">
        <v>295</v>
      </c>
      <c r="D118" s="3">
        <v>2007</v>
      </c>
      <c r="E118" s="3">
        <v>275.68259999999998</v>
      </c>
    </row>
    <row r="119" spans="2:5">
      <c r="B119" s="67">
        <v>39356</v>
      </c>
      <c r="C119" s="67" t="s">
        <v>296</v>
      </c>
      <c r="D119" s="3">
        <v>2007</v>
      </c>
      <c r="E119" s="3">
        <v>271.26609999999999</v>
      </c>
    </row>
    <row r="120" spans="2:5">
      <c r="B120" s="67">
        <v>39387</v>
      </c>
      <c r="C120" s="67" t="s">
        <v>297</v>
      </c>
      <c r="D120" s="3">
        <v>2007</v>
      </c>
      <c r="E120" s="3">
        <v>275.24580000000003</v>
      </c>
    </row>
    <row r="121" spans="2:5">
      <c r="B121" s="67">
        <v>39417</v>
      </c>
      <c r="C121" s="67" t="s">
        <v>298</v>
      </c>
      <c r="D121" s="3">
        <v>2007</v>
      </c>
      <c r="E121" s="3">
        <v>284.81470000000002</v>
      </c>
    </row>
    <row r="122" spans="2:5">
      <c r="B122" s="67">
        <v>39448</v>
      </c>
      <c r="C122" s="67" t="s">
        <v>287</v>
      </c>
      <c r="D122" s="3">
        <v>2008</v>
      </c>
      <c r="E122" s="3">
        <v>292.45319999999998</v>
      </c>
    </row>
    <row r="123" spans="2:5">
      <c r="B123" s="67">
        <v>39479</v>
      </c>
      <c r="C123" s="67" t="s">
        <v>288</v>
      </c>
      <c r="D123" s="3">
        <v>2008</v>
      </c>
      <c r="E123" s="3">
        <v>287.4033</v>
      </c>
    </row>
    <row r="124" spans="2:5">
      <c r="B124" s="67">
        <v>39508</v>
      </c>
      <c r="C124" s="67" t="s">
        <v>289</v>
      </c>
      <c r="D124" s="3">
        <v>2008</v>
      </c>
      <c r="E124" s="3">
        <v>281.26609999999999</v>
      </c>
    </row>
    <row r="125" spans="2:5">
      <c r="B125" s="67">
        <v>39539</v>
      </c>
      <c r="C125" s="67" t="s">
        <v>290</v>
      </c>
      <c r="D125" s="3">
        <v>2008</v>
      </c>
      <c r="E125" s="3">
        <v>273.81669999999997</v>
      </c>
    </row>
    <row r="126" spans="2:5">
      <c r="B126" s="67">
        <v>39569</v>
      </c>
      <c r="C126" s="67" t="s">
        <v>291</v>
      </c>
      <c r="D126" s="3">
        <v>2008</v>
      </c>
      <c r="E126" s="3">
        <v>273.26819999999998</v>
      </c>
    </row>
    <row r="127" spans="2:5">
      <c r="B127" s="67">
        <v>39600</v>
      </c>
      <c r="C127" s="67" t="s">
        <v>292</v>
      </c>
      <c r="D127" s="3">
        <v>2008</v>
      </c>
      <c r="E127" s="3">
        <v>278.30259999999998</v>
      </c>
    </row>
    <row r="128" spans="2:5">
      <c r="B128" s="67">
        <v>39630</v>
      </c>
      <c r="C128" s="67" t="s">
        <v>293</v>
      </c>
      <c r="D128" s="3">
        <v>2008</v>
      </c>
      <c r="E128" s="3">
        <v>285.98410000000001</v>
      </c>
    </row>
    <row r="129" spans="2:5">
      <c r="B129" s="67">
        <v>39661</v>
      </c>
      <c r="C129" s="67" t="s">
        <v>294</v>
      </c>
      <c r="D129" s="3">
        <v>2008</v>
      </c>
      <c r="E129" s="3">
        <v>289.54669999999999</v>
      </c>
    </row>
    <row r="130" spans="2:5">
      <c r="B130" s="67">
        <v>39692</v>
      </c>
      <c r="C130" s="67" t="s">
        <v>295</v>
      </c>
      <c r="D130" s="3">
        <v>2008</v>
      </c>
      <c r="E130" s="3">
        <v>278.50350000000003</v>
      </c>
    </row>
    <row r="131" spans="2:5">
      <c r="B131" s="67">
        <v>39722</v>
      </c>
      <c r="C131" s="67" t="s">
        <v>296</v>
      </c>
      <c r="D131" s="3">
        <v>2008</v>
      </c>
      <c r="E131" s="3">
        <v>273.70659999999998</v>
      </c>
    </row>
    <row r="132" spans="2:5">
      <c r="B132" s="67">
        <v>39753</v>
      </c>
      <c r="C132" s="67" t="s">
        <v>297</v>
      </c>
      <c r="D132" s="3">
        <v>2008</v>
      </c>
      <c r="E132" s="3">
        <v>279.65430000000003</v>
      </c>
    </row>
    <row r="133" spans="2:5">
      <c r="B133" s="67">
        <v>39783</v>
      </c>
      <c r="C133" s="67" t="s">
        <v>298</v>
      </c>
      <c r="D133" s="3">
        <v>2008</v>
      </c>
      <c r="E133" s="3">
        <v>290.82510000000002</v>
      </c>
    </row>
    <row r="134" spans="2:5">
      <c r="B134" s="67">
        <v>39814</v>
      </c>
      <c r="C134" s="67" t="s">
        <v>287</v>
      </c>
      <c r="D134" s="3">
        <v>2009</v>
      </c>
      <c r="E134" s="3">
        <v>298.97320000000002</v>
      </c>
    </row>
    <row r="135" spans="2:5">
      <c r="B135" s="67">
        <v>39845</v>
      </c>
      <c r="C135" s="67" t="s">
        <v>288</v>
      </c>
      <c r="D135" s="3">
        <v>2009</v>
      </c>
      <c r="E135" s="3">
        <v>292.88830000000002</v>
      </c>
    </row>
    <row r="136" spans="2:5">
      <c r="B136" s="67">
        <v>39873</v>
      </c>
      <c r="C136" s="67" t="s">
        <v>289</v>
      </c>
      <c r="D136" s="3">
        <v>2009</v>
      </c>
      <c r="E136" s="3">
        <v>286.93560000000002</v>
      </c>
    </row>
    <row r="137" spans="2:5">
      <c r="B137" s="67">
        <v>39904</v>
      </c>
      <c r="C137" s="67" t="s">
        <v>290</v>
      </c>
      <c r="D137" s="3">
        <v>2009</v>
      </c>
      <c r="E137" s="3">
        <v>277.22140000000002</v>
      </c>
    </row>
    <row r="138" spans="2:5">
      <c r="B138" s="67">
        <v>39934</v>
      </c>
      <c r="C138" s="67" t="s">
        <v>291</v>
      </c>
      <c r="D138" s="3">
        <v>2009</v>
      </c>
      <c r="E138" s="3">
        <v>276.68259999999998</v>
      </c>
    </row>
    <row r="139" spans="2:5">
      <c r="B139" s="67">
        <v>39965</v>
      </c>
      <c r="C139" s="67" t="s">
        <v>292</v>
      </c>
      <c r="D139" s="3">
        <v>2009</v>
      </c>
      <c r="E139" s="3">
        <v>281.93060000000003</v>
      </c>
    </row>
    <row r="140" spans="2:5">
      <c r="B140" s="67">
        <v>39995</v>
      </c>
      <c r="C140" s="67" t="s">
        <v>293</v>
      </c>
      <c r="D140" s="3">
        <v>2009</v>
      </c>
      <c r="E140" s="3">
        <v>285.9606</v>
      </c>
    </row>
    <row r="141" spans="2:5">
      <c r="B141" s="67">
        <v>40026</v>
      </c>
      <c r="C141" s="67" t="s">
        <v>294</v>
      </c>
      <c r="D141" s="3">
        <v>2009</v>
      </c>
      <c r="E141" s="3">
        <v>286.55619999999999</v>
      </c>
    </row>
    <row r="142" spans="2:5">
      <c r="B142" s="67">
        <v>40057</v>
      </c>
      <c r="C142" s="67" t="s">
        <v>295</v>
      </c>
      <c r="D142" s="3">
        <v>2009</v>
      </c>
      <c r="E142" s="3">
        <v>279.19190000000003</v>
      </c>
    </row>
    <row r="143" spans="2:5">
      <c r="B143" s="67">
        <v>40087</v>
      </c>
      <c r="C143" s="67" t="s">
        <v>296</v>
      </c>
      <c r="D143" s="3">
        <v>2009</v>
      </c>
      <c r="E143" s="3">
        <v>274.6891</v>
      </c>
    </row>
    <row r="144" spans="2:5">
      <c r="B144" s="67">
        <v>40118</v>
      </c>
      <c r="C144" s="67" t="s">
        <v>297</v>
      </c>
      <c r="D144" s="3">
        <v>2009</v>
      </c>
      <c r="E144" s="3">
        <v>281.07400000000001</v>
      </c>
    </row>
    <row r="145" spans="2:5">
      <c r="B145" s="67">
        <v>40148</v>
      </c>
      <c r="C145" s="67" t="s">
        <v>298</v>
      </c>
      <c r="D145" s="3">
        <v>2009</v>
      </c>
      <c r="E145" s="3">
        <v>290.4855</v>
      </c>
    </row>
    <row r="146" spans="2:5">
      <c r="B146" s="67">
        <v>40179</v>
      </c>
      <c r="C146" s="67" t="s">
        <v>287</v>
      </c>
      <c r="D146" s="3">
        <v>2010</v>
      </c>
      <c r="E146" s="3">
        <v>298.46129999999999</v>
      </c>
    </row>
    <row r="147" spans="2:5">
      <c r="B147" s="67">
        <v>40210</v>
      </c>
      <c r="C147" s="67" t="s">
        <v>288</v>
      </c>
      <c r="D147" s="3">
        <v>2010</v>
      </c>
      <c r="E147" s="3">
        <v>289.77949999999998</v>
      </c>
    </row>
    <row r="148" spans="2:5">
      <c r="B148" s="67">
        <v>40238</v>
      </c>
      <c r="C148" s="67" t="s">
        <v>289</v>
      </c>
      <c r="D148" s="3">
        <v>2010</v>
      </c>
      <c r="E148" s="3">
        <v>283.01249999999999</v>
      </c>
    </row>
    <row r="149" spans="2:5">
      <c r="B149" s="67">
        <v>40269</v>
      </c>
      <c r="C149" s="67" t="s">
        <v>290</v>
      </c>
      <c r="D149" s="3">
        <v>2010</v>
      </c>
      <c r="E149" s="3">
        <v>276.14760000000001</v>
      </c>
    </row>
    <row r="150" spans="2:5">
      <c r="B150" s="67">
        <v>40299</v>
      </c>
      <c r="C150" s="67" t="s">
        <v>291</v>
      </c>
      <c r="D150" s="3">
        <v>2010</v>
      </c>
      <c r="E150" s="3">
        <v>273.84710000000001</v>
      </c>
    </row>
    <row r="151" spans="2:5">
      <c r="B151" s="67">
        <v>40330</v>
      </c>
      <c r="C151" s="67" t="s">
        <v>292</v>
      </c>
      <c r="D151" s="3">
        <v>2010</v>
      </c>
      <c r="E151" s="3">
        <v>279.7645</v>
      </c>
    </row>
    <row r="152" spans="2:5">
      <c r="B152" s="67">
        <v>40360</v>
      </c>
      <c r="C152" s="67" t="s">
        <v>293</v>
      </c>
      <c r="D152" s="3">
        <v>2010</v>
      </c>
      <c r="E152" s="3">
        <v>288.45190000000002</v>
      </c>
    </row>
    <row r="153" spans="2:5">
      <c r="B153" s="67">
        <v>40391</v>
      </c>
      <c r="C153" s="67" t="s">
        <v>294</v>
      </c>
      <c r="D153" s="3">
        <v>2010</v>
      </c>
      <c r="E153" s="3">
        <v>287.78280000000001</v>
      </c>
    </row>
    <row r="154" spans="2:5">
      <c r="B154" s="67">
        <v>40422</v>
      </c>
      <c r="C154" s="67" t="s">
        <v>295</v>
      </c>
      <c r="D154" s="3">
        <v>2010</v>
      </c>
      <c r="E154" s="3">
        <v>281.93860000000001</v>
      </c>
    </row>
    <row r="155" spans="2:5">
      <c r="B155" s="67">
        <v>40452</v>
      </c>
      <c r="C155" s="67" t="s">
        <v>296</v>
      </c>
      <c r="D155" s="3">
        <v>2010</v>
      </c>
      <c r="E155" s="3">
        <v>277.5027</v>
      </c>
    </row>
    <row r="156" spans="2:5">
      <c r="B156" s="67">
        <v>40483</v>
      </c>
      <c r="C156" s="67" t="s">
        <v>297</v>
      </c>
      <c r="D156" s="3">
        <v>2010</v>
      </c>
      <c r="E156" s="3">
        <v>282.04480000000001</v>
      </c>
    </row>
    <row r="157" spans="2:5">
      <c r="B157" s="67">
        <v>40513</v>
      </c>
      <c r="C157" s="67" t="s">
        <v>298</v>
      </c>
      <c r="D157" s="3">
        <v>2010</v>
      </c>
      <c r="E157" s="3">
        <v>292.101</v>
      </c>
    </row>
    <row r="158" spans="2:5">
      <c r="B158" s="67">
        <v>40544</v>
      </c>
      <c r="C158" s="67" t="s">
        <v>287</v>
      </c>
      <c r="D158" s="3">
        <v>2011</v>
      </c>
      <c r="E158" s="3">
        <v>294.79200000000003</v>
      </c>
    </row>
    <row r="159" spans="2:5">
      <c r="B159" s="67">
        <v>40575</v>
      </c>
      <c r="C159" s="67" t="s">
        <v>288</v>
      </c>
      <c r="D159" s="3">
        <v>2011</v>
      </c>
      <c r="E159" s="3">
        <v>287.82</v>
      </c>
    </row>
    <row r="160" spans="2:5">
      <c r="B160" s="67">
        <v>40603</v>
      </c>
      <c r="C160" s="67" t="s">
        <v>289</v>
      </c>
      <c r="D160" s="3">
        <v>2011</v>
      </c>
      <c r="E160" s="3">
        <v>286.55489999999998</v>
      </c>
    </row>
    <row r="161" spans="2:5">
      <c r="B161" s="67">
        <v>40634</v>
      </c>
      <c r="C161" s="67" t="s">
        <v>290</v>
      </c>
      <c r="D161" s="3">
        <v>2011</v>
      </c>
      <c r="E161" s="3">
        <v>276.75209999999998</v>
      </c>
    </row>
    <row r="162" spans="2:5">
      <c r="B162" s="67">
        <v>40664</v>
      </c>
      <c r="C162" s="67" t="s">
        <v>291</v>
      </c>
      <c r="D162" s="3">
        <v>2011</v>
      </c>
      <c r="E162" s="3">
        <v>278.03030000000001</v>
      </c>
    </row>
    <row r="163" spans="2:5">
      <c r="B163" s="67">
        <v>40695</v>
      </c>
      <c r="C163" s="67" t="s">
        <v>292</v>
      </c>
      <c r="D163" s="3">
        <v>2011</v>
      </c>
      <c r="E163" s="3">
        <v>286.4579</v>
      </c>
    </row>
    <row r="164" spans="2:5">
      <c r="B164" s="67">
        <v>40725</v>
      </c>
      <c r="C164" s="67" t="s">
        <v>293</v>
      </c>
      <c r="D164" s="3">
        <v>2011</v>
      </c>
      <c r="E164" s="3">
        <v>293.83789999999999</v>
      </c>
    </row>
    <row r="165" spans="2:5">
      <c r="B165" s="67">
        <v>40756</v>
      </c>
      <c r="C165" s="67" t="s">
        <v>294</v>
      </c>
      <c r="D165" s="3">
        <v>2011</v>
      </c>
      <c r="E165" s="3">
        <v>293.53100000000001</v>
      </c>
    </row>
    <row r="166" spans="2:5">
      <c r="B166" s="67">
        <v>40787</v>
      </c>
      <c r="C166" s="67" t="s">
        <v>295</v>
      </c>
      <c r="D166" s="3">
        <v>2011</v>
      </c>
      <c r="E166" s="3">
        <v>287.54140000000001</v>
      </c>
    </row>
    <row r="167" spans="2:5">
      <c r="B167" s="67">
        <v>40817</v>
      </c>
      <c r="C167" s="67" t="s">
        <v>296</v>
      </c>
      <c r="D167" s="3">
        <v>2011</v>
      </c>
      <c r="E167" s="3">
        <v>280.0924</v>
      </c>
    </row>
    <row r="168" spans="2:5">
      <c r="B168" s="67">
        <v>40848</v>
      </c>
      <c r="C168" s="67" t="s">
        <v>297</v>
      </c>
      <c r="D168" s="3">
        <v>2011</v>
      </c>
      <c r="E168" s="3">
        <v>281.43489999999997</v>
      </c>
    </row>
    <row r="169" spans="2:5">
      <c r="B169" s="67">
        <v>40878</v>
      </c>
      <c r="C169" s="67" t="s">
        <v>298</v>
      </c>
      <c r="D169" s="3">
        <v>2011</v>
      </c>
      <c r="E169" s="3">
        <v>291.6841</v>
      </c>
    </row>
    <row r="170" spans="2:5">
      <c r="B170" s="67">
        <v>40909</v>
      </c>
      <c r="C170" s="67" t="s">
        <v>287</v>
      </c>
      <c r="D170" s="3">
        <v>2012</v>
      </c>
      <c r="E170" s="3">
        <v>302.13479999999998</v>
      </c>
    </row>
    <row r="171" spans="2:5">
      <c r="B171" s="67">
        <v>40940</v>
      </c>
      <c r="C171" s="67" t="s">
        <v>288</v>
      </c>
      <c r="D171" s="3">
        <v>2012</v>
      </c>
      <c r="E171" s="3">
        <v>291.18290000000002</v>
      </c>
    </row>
    <row r="172" spans="2:5">
      <c r="B172" s="67">
        <v>40969</v>
      </c>
      <c r="C172" s="67" t="s">
        <v>289</v>
      </c>
      <c r="D172" s="3">
        <v>2012</v>
      </c>
      <c r="E172" s="3">
        <v>290.73810000000003</v>
      </c>
    </row>
    <row r="173" spans="2:5">
      <c r="B173" s="67">
        <v>41000</v>
      </c>
      <c r="C173" s="67" t="s">
        <v>290</v>
      </c>
      <c r="D173" s="3">
        <v>2012</v>
      </c>
      <c r="E173" s="3">
        <v>280.51760000000002</v>
      </c>
    </row>
    <row r="174" spans="2:5">
      <c r="B174" s="67">
        <v>41030</v>
      </c>
      <c r="C174" s="67" t="s">
        <v>291</v>
      </c>
      <c r="D174" s="3">
        <v>2012</v>
      </c>
      <c r="E174" s="3">
        <v>279.38869999999997</v>
      </c>
    </row>
    <row r="175" spans="2:5">
      <c r="B175" s="67">
        <v>41061</v>
      </c>
      <c r="C175" s="67" t="s">
        <v>292</v>
      </c>
      <c r="D175" s="3">
        <v>2012</v>
      </c>
      <c r="E175" s="3">
        <v>287.84309999999999</v>
      </c>
    </row>
    <row r="176" spans="2:5">
      <c r="B176" s="67">
        <v>41091</v>
      </c>
      <c r="C176" s="67" t="s">
        <v>293</v>
      </c>
      <c r="D176" s="3">
        <v>2012</v>
      </c>
      <c r="E176" s="3">
        <v>297.49029999999999</v>
      </c>
    </row>
    <row r="177" spans="2:5">
      <c r="B177" s="67">
        <v>41122</v>
      </c>
      <c r="C177" s="67" t="s">
        <v>294</v>
      </c>
      <c r="D177" s="3">
        <v>2012</v>
      </c>
      <c r="E177" s="3">
        <v>296.41570000000002</v>
      </c>
    </row>
    <row r="178" spans="2:5">
      <c r="B178" s="67">
        <v>41153</v>
      </c>
      <c r="C178" s="67" t="s">
        <v>295</v>
      </c>
      <c r="D178" s="3">
        <v>2012</v>
      </c>
      <c r="E178" s="3">
        <v>287.22480000000002</v>
      </c>
    </row>
    <row r="179" spans="2:5">
      <c r="B179" s="67">
        <v>41183</v>
      </c>
      <c r="C179" s="67" t="s">
        <v>296</v>
      </c>
      <c r="D179" s="3">
        <v>2012</v>
      </c>
      <c r="E179" s="3">
        <v>280.64089999999999</v>
      </c>
    </row>
    <row r="180" spans="2:5">
      <c r="B180" s="67">
        <v>41214</v>
      </c>
      <c r="C180" s="67" t="s">
        <v>297</v>
      </c>
      <c r="D180" s="3">
        <v>2012</v>
      </c>
      <c r="E180" s="3">
        <v>282.20249999999999</v>
      </c>
    </row>
    <row r="181" spans="2:5">
      <c r="B181" s="67">
        <v>41244</v>
      </c>
      <c r="C181" s="67" t="s">
        <v>298</v>
      </c>
      <c r="D181" s="3">
        <v>2012</v>
      </c>
      <c r="E181" s="3">
        <v>294.51130000000001</v>
      </c>
    </row>
    <row r="182" spans="2:5">
      <c r="B182" s="67">
        <v>41275</v>
      </c>
      <c r="C182" s="67" t="s">
        <v>287</v>
      </c>
      <c r="D182" s="3">
        <v>2013</v>
      </c>
      <c r="E182" s="3">
        <v>302.23009999999999</v>
      </c>
    </row>
    <row r="183" spans="2:5">
      <c r="B183" s="67">
        <v>41306</v>
      </c>
      <c r="C183" s="67" t="s">
        <v>288</v>
      </c>
      <c r="D183" s="3">
        <v>2013</v>
      </c>
      <c r="E183" s="3">
        <v>294.2989</v>
      </c>
    </row>
    <row r="184" spans="2:5">
      <c r="B184" s="67">
        <v>41334</v>
      </c>
      <c r="C184" s="67" t="s">
        <v>289</v>
      </c>
      <c r="D184" s="3">
        <v>2013</v>
      </c>
      <c r="E184" s="3">
        <v>288.09269999999998</v>
      </c>
    </row>
    <row r="185" spans="2:5">
      <c r="B185" s="67">
        <v>41365</v>
      </c>
      <c r="C185" s="67" t="s">
        <v>290</v>
      </c>
      <c r="D185" s="3">
        <v>2013</v>
      </c>
      <c r="E185" s="3">
        <v>281.4425</v>
      </c>
    </row>
    <row r="186" spans="2:5">
      <c r="B186" s="67">
        <v>41395</v>
      </c>
      <c r="C186" s="67" t="s">
        <v>291</v>
      </c>
      <c r="D186" s="3">
        <v>2013</v>
      </c>
      <c r="E186" s="3">
        <v>284.45519999999999</v>
      </c>
    </row>
    <row r="187" spans="2:5">
      <c r="B187" s="67">
        <v>41426</v>
      </c>
      <c r="C187" s="67" t="s">
        <v>292</v>
      </c>
      <c r="D187" s="3">
        <v>2013</v>
      </c>
      <c r="E187" s="3">
        <v>291.04059999999998</v>
      </c>
    </row>
    <row r="188" spans="2:5">
      <c r="B188" s="67">
        <v>41456</v>
      </c>
      <c r="C188" s="67" t="s">
        <v>293</v>
      </c>
      <c r="D188" s="3">
        <v>2013</v>
      </c>
      <c r="E188" s="3">
        <v>295.9957</v>
      </c>
    </row>
    <row r="189" spans="2:5">
      <c r="B189" s="67">
        <v>41487</v>
      </c>
      <c r="C189" s="67" t="s">
        <v>294</v>
      </c>
      <c r="D189" s="3">
        <v>2013</v>
      </c>
      <c r="E189" s="3">
        <v>299.37040000000002</v>
      </c>
    </row>
    <row r="190" spans="2:5">
      <c r="B190" s="67">
        <v>41518</v>
      </c>
      <c r="C190" s="67" t="s">
        <v>295</v>
      </c>
      <c r="D190" s="3">
        <v>2013</v>
      </c>
      <c r="E190" s="3">
        <v>290.9178</v>
      </c>
    </row>
    <row r="191" spans="2:5">
      <c r="B191" s="67">
        <v>41548</v>
      </c>
      <c r="C191" s="67" t="s">
        <v>296</v>
      </c>
      <c r="D191" s="3">
        <v>2013</v>
      </c>
      <c r="E191" s="3">
        <v>283.14080000000001</v>
      </c>
    </row>
    <row r="192" spans="2:5">
      <c r="B192" s="67">
        <v>41579</v>
      </c>
      <c r="C192" s="67" t="s">
        <v>297</v>
      </c>
      <c r="D192" s="3">
        <v>2013</v>
      </c>
      <c r="E192" s="3">
        <v>288.041</v>
      </c>
    </row>
    <row r="193" spans="2:5">
      <c r="B193" s="67">
        <v>41609</v>
      </c>
      <c r="C193" s="67" t="s">
        <v>298</v>
      </c>
      <c r="D193" s="3">
        <v>2013</v>
      </c>
      <c r="E193" s="3">
        <v>302.45580000000001</v>
      </c>
    </row>
    <row r="194" spans="2:5">
      <c r="B194" s="67">
        <v>41640</v>
      </c>
      <c r="C194" s="67" t="s">
        <v>287</v>
      </c>
      <c r="D194" s="3">
        <v>2014</v>
      </c>
      <c r="E194" s="3">
        <v>309.10809999999998</v>
      </c>
    </row>
    <row r="195" spans="2:5">
      <c r="B195" s="67">
        <v>41671</v>
      </c>
      <c r="C195" s="67" t="s">
        <v>288</v>
      </c>
      <c r="D195" s="3">
        <v>2014</v>
      </c>
      <c r="E195" s="3">
        <v>297.17169999999999</v>
      </c>
    </row>
    <row r="196" spans="2:5">
      <c r="B196" s="67">
        <v>41699</v>
      </c>
      <c r="C196" s="67" t="s">
        <v>289</v>
      </c>
      <c r="D196" s="3">
        <v>2014</v>
      </c>
      <c r="E196" s="3">
        <v>292.82830000000001</v>
      </c>
    </row>
    <row r="197" spans="2:5">
      <c r="B197" s="67">
        <v>41730</v>
      </c>
      <c r="C197" s="67" t="s">
        <v>290</v>
      </c>
      <c r="D197" s="3">
        <v>2014</v>
      </c>
      <c r="E197" s="3">
        <v>282.91500000000002</v>
      </c>
    </row>
    <row r="198" spans="2:5">
      <c r="B198" s="67">
        <v>41760</v>
      </c>
      <c r="C198" s="67" t="s">
        <v>291</v>
      </c>
      <c r="D198" s="3">
        <v>2014</v>
      </c>
      <c r="E198" s="3">
        <v>282.54649999999998</v>
      </c>
    </row>
    <row r="199" spans="2:5">
      <c r="B199" s="67">
        <v>41791</v>
      </c>
      <c r="C199" s="67" t="s">
        <v>292</v>
      </c>
      <c r="D199" s="3">
        <v>2014</v>
      </c>
      <c r="E199" s="3">
        <v>290.39549999999997</v>
      </c>
    </row>
    <row r="200" spans="2:5">
      <c r="B200" s="67">
        <v>41821</v>
      </c>
      <c r="C200" s="67" t="s">
        <v>293</v>
      </c>
      <c r="D200" s="3">
        <v>2014</v>
      </c>
      <c r="E200" s="3">
        <v>296.07400000000001</v>
      </c>
    </row>
    <row r="201" spans="2:5">
      <c r="B201" s="67">
        <v>41852</v>
      </c>
      <c r="C201" s="67" t="s">
        <v>294</v>
      </c>
      <c r="D201" s="3">
        <v>2014</v>
      </c>
      <c r="E201" s="3">
        <v>299.55340000000001</v>
      </c>
    </row>
    <row r="202" spans="2:5">
      <c r="B202" s="67">
        <v>41883</v>
      </c>
      <c r="C202" s="67" t="s">
        <v>295</v>
      </c>
      <c r="D202" s="3">
        <v>2014</v>
      </c>
      <c r="E202" s="3">
        <v>288.28100000000001</v>
      </c>
    </row>
    <row r="203" spans="2:5">
      <c r="B203" s="67">
        <v>41913</v>
      </c>
      <c r="C203" s="67" t="s">
        <v>296</v>
      </c>
      <c r="D203" s="3">
        <v>2014</v>
      </c>
      <c r="E203" s="3">
        <v>282.68600000000004</v>
      </c>
    </row>
    <row r="204" spans="2:5">
      <c r="B204" s="67">
        <v>41944</v>
      </c>
      <c r="C204" s="67" t="s">
        <v>297</v>
      </c>
      <c r="D204" s="3">
        <v>2014</v>
      </c>
      <c r="E204" s="3">
        <v>282.93189999999998</v>
      </c>
    </row>
    <row r="205" spans="2:5">
      <c r="B205" s="67">
        <v>41974</v>
      </c>
      <c r="C205" s="67" t="s">
        <v>298</v>
      </c>
      <c r="D205" s="3">
        <v>2014</v>
      </c>
      <c r="E205" s="3">
        <v>293.03809999999999</v>
      </c>
    </row>
    <row r="206" spans="2:5">
      <c r="B206" s="67">
        <v>42005</v>
      </c>
      <c r="C206" s="67" t="s">
        <v>287</v>
      </c>
      <c r="D206" s="3">
        <v>2015</v>
      </c>
      <c r="E206" s="3">
        <v>302.99549999999999</v>
      </c>
    </row>
    <row r="207" spans="2:5">
      <c r="B207" s="67">
        <v>42036</v>
      </c>
      <c r="C207" s="67" t="s">
        <v>288</v>
      </c>
      <c r="D207" s="3">
        <v>2015</v>
      </c>
      <c r="E207" s="3">
        <v>295.20749999999998</v>
      </c>
    </row>
    <row r="208" spans="2:5">
      <c r="B208" s="67">
        <v>42064</v>
      </c>
      <c r="C208" s="67" t="s">
        <v>289</v>
      </c>
      <c r="D208" s="3">
        <v>2015</v>
      </c>
      <c r="E208" s="3">
        <v>293.25560000000002</v>
      </c>
    </row>
    <row r="209" spans="2:5">
      <c r="B209" s="67">
        <v>42095</v>
      </c>
      <c r="C209" s="67" t="s">
        <v>290</v>
      </c>
      <c r="D209" s="3">
        <v>2015</v>
      </c>
      <c r="E209" s="3">
        <v>285.79500000000002</v>
      </c>
    </row>
    <row r="210" spans="2:5">
      <c r="B210" s="67">
        <v>42125</v>
      </c>
      <c r="C210" s="67" t="s">
        <v>291</v>
      </c>
      <c r="D210" s="3">
        <v>2015</v>
      </c>
      <c r="E210" s="3">
        <v>285.23509999999999</v>
      </c>
    </row>
    <row r="211" spans="2:5">
      <c r="B211" s="67">
        <v>42156</v>
      </c>
      <c r="C211" s="67" t="s">
        <v>292</v>
      </c>
      <c r="D211" s="3">
        <v>2015</v>
      </c>
      <c r="E211" s="3">
        <v>293.18959999999998</v>
      </c>
    </row>
    <row r="212" spans="2:5">
      <c r="B212" s="67">
        <v>42186</v>
      </c>
      <c r="C212" s="67" t="s">
        <v>293</v>
      </c>
      <c r="D212" s="3">
        <v>2015</v>
      </c>
      <c r="E212" s="3">
        <v>302.39300000000003</v>
      </c>
    </row>
    <row r="213" spans="2:5">
      <c r="B213" s="67">
        <v>42217</v>
      </c>
      <c r="C213" s="67" t="s">
        <v>294</v>
      </c>
      <c r="D213" s="3">
        <v>2015</v>
      </c>
      <c r="E213" s="3">
        <v>301.6293</v>
      </c>
    </row>
    <row r="214" spans="2:5">
      <c r="B214" s="67">
        <v>42248</v>
      </c>
      <c r="C214" s="67" t="s">
        <v>295</v>
      </c>
      <c r="D214" s="3">
        <v>2015</v>
      </c>
      <c r="E214" s="3">
        <v>293.30889999999999</v>
      </c>
    </row>
    <row r="215" spans="2:5">
      <c r="B215" s="67">
        <v>42278</v>
      </c>
      <c r="C215" s="67" t="s">
        <v>296</v>
      </c>
      <c r="D215" s="3">
        <v>2015</v>
      </c>
      <c r="E215" s="3">
        <v>286.90019999999998</v>
      </c>
    </row>
    <row r="216" spans="2:5">
      <c r="B216" s="67">
        <v>42309</v>
      </c>
      <c r="C216" s="67" t="s">
        <v>297</v>
      </c>
      <c r="D216" s="3">
        <v>2015</v>
      </c>
      <c r="E216" s="3">
        <v>288.57490000000001</v>
      </c>
    </row>
    <row r="217" spans="2:5">
      <c r="B217" s="67">
        <v>42339</v>
      </c>
      <c r="C217" s="67" t="s">
        <v>298</v>
      </c>
      <c r="D217" s="3">
        <v>2015</v>
      </c>
      <c r="E217" s="3">
        <v>300.80029999999999</v>
      </c>
    </row>
    <row r="218" spans="2:5">
      <c r="B218" s="67">
        <v>42370</v>
      </c>
      <c r="C218" s="67" t="s">
        <v>287</v>
      </c>
      <c r="D218" s="3">
        <v>2016</v>
      </c>
      <c r="E218" s="3">
        <v>310.1807</v>
      </c>
    </row>
    <row r="219" spans="2:5">
      <c r="B219" s="67">
        <v>42401</v>
      </c>
      <c r="C219" s="67" t="s">
        <v>288</v>
      </c>
      <c r="D219" s="3">
        <v>2016</v>
      </c>
      <c r="E219" s="3">
        <v>303.84129999999999</v>
      </c>
    </row>
    <row r="220" spans="2:5">
      <c r="B220" s="67">
        <v>42430</v>
      </c>
      <c r="C220" s="67" t="s">
        <v>289</v>
      </c>
      <c r="D220" s="3">
        <v>2016</v>
      </c>
      <c r="E220" s="3">
        <v>294.5532</v>
      </c>
    </row>
    <row r="221" spans="2:5">
      <c r="B221" s="67">
        <v>42461</v>
      </c>
      <c r="C221" s="67" t="s">
        <v>290</v>
      </c>
      <c r="D221" s="3">
        <v>2016</v>
      </c>
      <c r="E221" s="3">
        <v>285.06200000000001</v>
      </c>
    </row>
    <row r="222" spans="2:5">
      <c r="B222" s="67">
        <v>42491</v>
      </c>
      <c r="C222" s="67" t="s">
        <v>291</v>
      </c>
      <c r="D222" s="3">
        <v>2016</v>
      </c>
      <c r="E222" s="3">
        <v>285.46530000000001</v>
      </c>
    </row>
    <row r="223" spans="2:5">
      <c r="B223" s="67">
        <v>42522</v>
      </c>
      <c r="C223" s="67" t="s">
        <v>292</v>
      </c>
      <c r="D223" s="3">
        <v>2016</v>
      </c>
      <c r="E223" s="3">
        <v>291.0761</v>
      </c>
    </row>
    <row r="224" spans="2:5">
      <c r="B224" s="67">
        <v>42552</v>
      </c>
      <c r="C224" s="67" t="s">
        <v>293</v>
      </c>
      <c r="D224" s="3">
        <v>2016</v>
      </c>
      <c r="E224" s="3">
        <v>302.22000000000003</v>
      </c>
    </row>
    <row r="225" spans="2:5">
      <c r="B225" s="67">
        <v>42583</v>
      </c>
      <c r="C225" s="67" t="s">
        <v>294</v>
      </c>
      <c r="D225" s="3">
        <v>2016</v>
      </c>
      <c r="E225" s="3">
        <v>304.46820000000002</v>
      </c>
    </row>
    <row r="226" spans="2:5">
      <c r="B226" s="67">
        <v>42614</v>
      </c>
      <c r="C226" s="67" t="s">
        <v>295</v>
      </c>
      <c r="D226" s="3">
        <v>2016</v>
      </c>
      <c r="E226" s="3">
        <v>292.9135</v>
      </c>
    </row>
    <row r="227" spans="2:5">
      <c r="B227" s="67">
        <v>42644</v>
      </c>
      <c r="C227" s="67" t="s">
        <v>296</v>
      </c>
      <c r="D227" s="3">
        <v>2016</v>
      </c>
      <c r="E227" s="3">
        <v>286.50470000000001</v>
      </c>
    </row>
    <row r="228" spans="2:5">
      <c r="B228" s="67">
        <v>42675</v>
      </c>
      <c r="C228" s="67" t="s">
        <v>297</v>
      </c>
      <c r="D228" s="3">
        <v>2016</v>
      </c>
      <c r="E228" s="3">
        <v>288.57349999999997</v>
      </c>
    </row>
    <row r="229" spans="2:5">
      <c r="B229" s="67">
        <v>42705</v>
      </c>
      <c r="C229" s="67" t="s">
        <v>298</v>
      </c>
      <c r="D229" s="3">
        <v>2016</v>
      </c>
      <c r="E229" s="3">
        <v>303.5428</v>
      </c>
    </row>
    <row r="230" spans="2:5">
      <c r="B230" s="67">
        <v>42736</v>
      </c>
      <c r="C230" s="67" t="s">
        <v>287</v>
      </c>
      <c r="D230" s="3">
        <v>2017</v>
      </c>
      <c r="E230" s="3">
        <v>313.7226</v>
      </c>
    </row>
    <row r="231" spans="2:5">
      <c r="B231" s="67">
        <v>42767</v>
      </c>
      <c r="C231" s="67" t="s">
        <v>288</v>
      </c>
      <c r="D231" s="3">
        <v>2017</v>
      </c>
      <c r="E231" s="3">
        <v>306.15899999999999</v>
      </c>
    </row>
    <row r="232" spans="2:5">
      <c r="B232" s="67">
        <v>42795</v>
      </c>
      <c r="C232" s="67" t="s">
        <v>289</v>
      </c>
      <c r="D232" s="3">
        <v>2017</v>
      </c>
      <c r="E232" s="3">
        <v>295.40289999999999</v>
      </c>
    </row>
    <row r="233" spans="2:5">
      <c r="B233" s="67">
        <v>42826</v>
      </c>
      <c r="C233" s="67" t="s">
        <v>290</v>
      </c>
      <c r="D233" s="3">
        <v>2017</v>
      </c>
      <c r="E233" s="3">
        <v>286.72329999999999</v>
      </c>
    </row>
    <row r="234" spans="2:5">
      <c r="B234" s="67">
        <v>42856</v>
      </c>
      <c r="C234" s="67" t="s">
        <v>291</v>
      </c>
      <c r="D234" s="3">
        <v>2017</v>
      </c>
      <c r="E234" s="3">
        <v>289.03019999999998</v>
      </c>
    </row>
    <row r="235" spans="2:5">
      <c r="B235" s="67">
        <v>42887</v>
      </c>
      <c r="C235" s="67" t="s">
        <v>292</v>
      </c>
      <c r="D235" s="3">
        <v>2017</v>
      </c>
      <c r="E235" s="3">
        <v>295.50450000000001</v>
      </c>
    </row>
    <row r="236" spans="2:5">
      <c r="B236" s="67">
        <v>42917</v>
      </c>
      <c r="C236" s="67" t="s">
        <v>293</v>
      </c>
      <c r="D236" s="3">
        <v>2017</v>
      </c>
      <c r="E236" s="3">
        <v>301.79480000000001</v>
      </c>
    </row>
    <row r="237" spans="2:5">
      <c r="B237" s="67">
        <v>42948</v>
      </c>
      <c r="C237" s="67" t="s">
        <v>294</v>
      </c>
      <c r="D237" s="3">
        <v>2017</v>
      </c>
      <c r="E237" s="3">
        <v>300.20249999999999</v>
      </c>
    </row>
    <row r="238" spans="2:5">
      <c r="B238" s="67">
        <v>42979</v>
      </c>
      <c r="C238" s="67" t="s">
        <v>295</v>
      </c>
      <c r="D238" s="3">
        <v>2017</v>
      </c>
      <c r="E238" s="3">
        <v>294.024</v>
      </c>
    </row>
    <row r="239" spans="2:5">
      <c r="B239" s="67">
        <v>43009</v>
      </c>
      <c r="C239" s="67" t="s">
        <v>296</v>
      </c>
      <c r="D239" s="3">
        <v>2017</v>
      </c>
      <c r="E239" s="3">
        <v>287.52620000000002</v>
      </c>
    </row>
    <row r="240" spans="2:5">
      <c r="B240" s="67">
        <v>43040</v>
      </c>
      <c r="C240" s="67" t="s">
        <v>297</v>
      </c>
      <c r="D240" s="3">
        <v>2017</v>
      </c>
      <c r="E240" s="3">
        <v>289.61439999999999</v>
      </c>
    </row>
    <row r="241" spans="2:5">
      <c r="B241" s="67">
        <v>43070</v>
      </c>
      <c r="C241" s="67" t="s">
        <v>298</v>
      </c>
      <c r="D241" s="3">
        <v>2017</v>
      </c>
      <c r="E241" s="3">
        <v>305.72629999999998</v>
      </c>
    </row>
    <row r="242" spans="2:5">
      <c r="B242" s="67">
        <v>43101</v>
      </c>
      <c r="C242" s="67" t="s">
        <v>287</v>
      </c>
      <c r="D242" s="3">
        <v>2018</v>
      </c>
      <c r="E242" s="3">
        <v>311.16140000000001</v>
      </c>
    </row>
    <row r="243" spans="2:5">
      <c r="B243" s="67">
        <v>43132</v>
      </c>
      <c r="C243" s="67" t="s">
        <v>288</v>
      </c>
      <c r="D243" s="3">
        <v>2018</v>
      </c>
      <c r="E243" s="3">
        <v>301.77949999999998</v>
      </c>
    </row>
    <row r="244" spans="2:5">
      <c r="B244" s="67">
        <v>43160</v>
      </c>
      <c r="C244" s="67" t="s">
        <v>289</v>
      </c>
      <c r="D244" s="3">
        <v>2018</v>
      </c>
      <c r="E244" s="3">
        <v>298.95650000000001</v>
      </c>
    </row>
    <row r="245" spans="2:5">
      <c r="B245" s="67">
        <v>43191</v>
      </c>
      <c r="C245" s="67" t="s">
        <v>290</v>
      </c>
      <c r="D245" s="3">
        <v>2018</v>
      </c>
      <c r="E245" s="3">
        <v>286.4776</v>
      </c>
    </row>
    <row r="246" spans="2:5">
      <c r="B246" s="67">
        <v>43221</v>
      </c>
      <c r="C246" s="67" t="s">
        <v>291</v>
      </c>
      <c r="D246" s="3">
        <v>2018</v>
      </c>
      <c r="E246" s="3">
        <v>287.22339999999997</v>
      </c>
    </row>
    <row r="247" spans="2:5">
      <c r="B247" s="67">
        <v>43252</v>
      </c>
      <c r="C247" s="67" t="s">
        <v>292</v>
      </c>
      <c r="D247" s="3">
        <v>2018</v>
      </c>
      <c r="E247" s="3">
        <v>299.50760000000002</v>
      </c>
    </row>
    <row r="248" spans="2:5">
      <c r="B248" s="67">
        <v>43282</v>
      </c>
      <c r="C248" s="67" t="s">
        <v>293</v>
      </c>
      <c r="D248" s="3">
        <v>2018</v>
      </c>
      <c r="E248" s="3">
        <v>308.3501</v>
      </c>
    </row>
    <row r="249" spans="2:5">
      <c r="B249" s="67">
        <v>43313</v>
      </c>
      <c r="C249" s="67" t="s">
        <v>294</v>
      </c>
      <c r="D249" s="3">
        <v>2018</v>
      </c>
      <c r="E249" s="3">
        <v>309.4862</v>
      </c>
    </row>
    <row r="250" spans="2:5">
      <c r="B250" s="67">
        <v>43344</v>
      </c>
      <c r="C250" s="67" t="s">
        <v>295</v>
      </c>
      <c r="D250" s="3">
        <v>2018</v>
      </c>
      <c r="E250" s="3">
        <v>299.1155</v>
      </c>
    </row>
    <row r="251" spans="2:5">
      <c r="B251" s="67">
        <v>43374</v>
      </c>
      <c r="C251" s="67" t="s">
        <v>296</v>
      </c>
      <c r="D251" s="3">
        <v>2018</v>
      </c>
      <c r="E251" s="3">
        <v>289.75670000000002</v>
      </c>
    </row>
    <row r="252" spans="2:5">
      <c r="B252" s="67">
        <v>43405</v>
      </c>
      <c r="C252" s="67" t="s">
        <v>297</v>
      </c>
      <c r="D252" s="3">
        <v>2018</v>
      </c>
      <c r="E252" s="3">
        <v>290.45870000000002</v>
      </c>
    </row>
    <row r="253" spans="2:5">
      <c r="B253" s="67">
        <v>43435</v>
      </c>
      <c r="C253" s="67" t="s">
        <v>298</v>
      </c>
      <c r="D253" s="3">
        <v>2018</v>
      </c>
      <c r="E253" s="3">
        <v>308.22570000000002</v>
      </c>
    </row>
    <row r="254" spans="2:5">
      <c r="B254" s="67">
        <v>43466</v>
      </c>
      <c r="C254" s="67" t="s">
        <v>287</v>
      </c>
      <c r="D254" s="3">
        <v>2019</v>
      </c>
      <c r="E254" s="3">
        <v>304.47239999999999</v>
      </c>
    </row>
    <row r="255" spans="2:5">
      <c r="B255" s="67">
        <v>43497</v>
      </c>
      <c r="C255" s="67" t="s">
        <v>288</v>
      </c>
      <c r="D255" s="3">
        <v>2019</v>
      </c>
      <c r="E255" s="3">
        <v>301.51959999999997</v>
      </c>
    </row>
    <row r="256" spans="2:5">
      <c r="B256" s="67">
        <v>43525</v>
      </c>
      <c r="C256" s="67" t="s">
        <v>289</v>
      </c>
      <c r="D256" s="3">
        <v>2019</v>
      </c>
      <c r="E256" s="3">
        <v>298.40170000000001</v>
      </c>
    </row>
    <row r="257" spans="2:5">
      <c r="B257" s="67">
        <v>43556</v>
      </c>
      <c r="C257" s="67" t="s">
        <v>290</v>
      </c>
      <c r="D257" s="3">
        <v>2019</v>
      </c>
      <c r="E257" s="3">
        <v>287.5093</v>
      </c>
    </row>
    <row r="258" spans="2:5">
      <c r="B258" s="67">
        <v>43586</v>
      </c>
      <c r="C258" s="67" t="s">
        <v>291</v>
      </c>
      <c r="D258" s="3">
        <v>2019</v>
      </c>
      <c r="E258" s="3">
        <v>290.0222</v>
      </c>
    </row>
    <row r="259" spans="2:5">
      <c r="B259" s="67">
        <v>43617</v>
      </c>
      <c r="C259" s="67" t="s">
        <v>292</v>
      </c>
      <c r="D259" s="3">
        <v>2019</v>
      </c>
      <c r="E259" s="3">
        <v>300.52440000000001</v>
      </c>
    </row>
    <row r="260" spans="2:5">
      <c r="B260" s="67">
        <v>43647</v>
      </c>
      <c r="C260" s="67" t="s">
        <v>293</v>
      </c>
      <c r="D260" s="3">
        <v>2019</v>
      </c>
      <c r="E260" s="3">
        <v>310.95029999999997</v>
      </c>
    </row>
    <row r="261" spans="2:5">
      <c r="B261" s="67">
        <v>43678</v>
      </c>
      <c r="C261" s="67" t="s">
        <v>294</v>
      </c>
      <c r="D261" s="3">
        <v>2019</v>
      </c>
      <c r="E261" s="3">
        <v>311.51920000000001</v>
      </c>
    </row>
    <row r="262" spans="2:5">
      <c r="B262" s="67">
        <v>43709</v>
      </c>
      <c r="C262" s="67" t="s">
        <v>295</v>
      </c>
      <c r="D262" s="3">
        <v>2019</v>
      </c>
      <c r="E262" s="3">
        <v>295.76319999999998</v>
      </c>
    </row>
    <row r="263" spans="2:5">
      <c r="B263" s="67">
        <v>43739</v>
      </c>
      <c r="C263" s="67" t="s">
        <v>296</v>
      </c>
      <c r="D263" s="3">
        <v>2019</v>
      </c>
      <c r="E263" s="3">
        <v>290.37380000000002</v>
      </c>
    </row>
    <row r="264" spans="2:5">
      <c r="B264" s="67">
        <v>43770</v>
      </c>
      <c r="C264" s="67" t="s">
        <v>297</v>
      </c>
      <c r="D264" s="3">
        <v>2019</v>
      </c>
      <c r="E264" s="3">
        <v>292.35660000000001</v>
      </c>
    </row>
    <row r="265" spans="2:5">
      <c r="B265" s="67">
        <v>43800</v>
      </c>
      <c r="C265" s="67" t="s">
        <v>298</v>
      </c>
      <c r="D265" s="3">
        <v>2019</v>
      </c>
      <c r="E265" s="3">
        <v>303.06600000000003</v>
      </c>
    </row>
    <row r="266" spans="2:5">
      <c r="B266" s="67">
        <v>43831</v>
      </c>
      <c r="C266" s="67" t="s">
        <v>287</v>
      </c>
      <c r="D266" s="3">
        <v>2020</v>
      </c>
      <c r="E266" s="3">
        <v>312.05759999999998</v>
      </c>
    </row>
    <row r="267" spans="2:5">
      <c r="B267" s="67">
        <v>43862</v>
      </c>
      <c r="C267" s="67" t="s">
        <v>288</v>
      </c>
      <c r="D267" s="3">
        <v>2020</v>
      </c>
      <c r="E267" s="3">
        <v>311.8399</v>
      </c>
    </row>
    <row r="268" spans="2:5">
      <c r="B268" s="67">
        <v>43891</v>
      </c>
      <c r="C268" s="67" t="s">
        <v>289</v>
      </c>
      <c r="D268" s="3">
        <v>2020</v>
      </c>
      <c r="E268" s="3">
        <v>299.1925</v>
      </c>
    </row>
    <row r="269" spans="2:5">
      <c r="B269" s="67">
        <v>43922</v>
      </c>
      <c r="C269" s="67" t="s">
        <v>290</v>
      </c>
      <c r="D269" s="3">
        <v>2020</v>
      </c>
      <c r="E269" s="3">
        <v>290.8177</v>
      </c>
    </row>
    <row r="270" spans="2:5">
      <c r="B270" s="67">
        <v>43952</v>
      </c>
      <c r="C270" s="67" t="s">
        <v>291</v>
      </c>
      <c r="D270" s="3">
        <v>2020</v>
      </c>
      <c r="E270" s="3">
        <v>292.05869999999999</v>
      </c>
    </row>
    <row r="271" spans="2:5">
      <c r="B271" s="67">
        <v>43983</v>
      </c>
      <c r="C271" s="67" t="s">
        <v>292</v>
      </c>
      <c r="D271" s="3">
        <v>2020</v>
      </c>
      <c r="E271" s="3">
        <v>300.9676</v>
      </c>
    </row>
    <row r="272" spans="2:5">
      <c r="B272" s="67">
        <v>44013</v>
      </c>
      <c r="C272" s="67" t="s">
        <v>293</v>
      </c>
      <c r="D272" s="3">
        <v>2020</v>
      </c>
      <c r="E272" s="3">
        <v>307.5686</v>
      </c>
    </row>
    <row r="273" spans="2:5">
      <c r="B273" s="67">
        <v>44044</v>
      </c>
      <c r="C273" s="67" t="s">
        <v>294</v>
      </c>
      <c r="D273" s="3">
        <v>2020</v>
      </c>
      <c r="E273" s="3">
        <v>314.10360000000003</v>
      </c>
    </row>
    <row r="274" spans="2:5">
      <c r="B274" s="67">
        <v>44075</v>
      </c>
      <c r="C274" s="67" t="s">
        <v>295</v>
      </c>
      <c r="D274" s="3">
        <v>2020</v>
      </c>
      <c r="E274" s="3">
        <v>301.53160000000003</v>
      </c>
    </row>
    <row r="275" spans="2:5">
      <c r="B275" s="67">
        <v>44105</v>
      </c>
      <c r="C275" s="67" t="s">
        <v>296</v>
      </c>
      <c r="D275" s="3">
        <v>2020</v>
      </c>
      <c r="E275" s="3">
        <v>293.0068</v>
      </c>
    </row>
    <row r="276" spans="2:5">
      <c r="B276" s="67">
        <v>44136</v>
      </c>
      <c r="C276" s="67" t="s">
        <v>297</v>
      </c>
      <c r="D276" s="3">
        <v>2020</v>
      </c>
      <c r="E276" s="3">
        <v>293.9126</v>
      </c>
    </row>
    <row r="277" spans="2:5" ht="14.65" thickBot="1">
      <c r="B277" s="68">
        <v>44166</v>
      </c>
      <c r="C277" s="68" t="s">
        <v>298</v>
      </c>
      <c r="D277" s="4">
        <v>2020</v>
      </c>
      <c r="E277" s="4">
        <v>306.75279999999998</v>
      </c>
    </row>
  </sheetData>
  <mergeCells count="3">
    <mergeCell ref="G5:H5"/>
    <mergeCell ref="G9:H9"/>
    <mergeCell ref="G2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4B9A4-B5C7-7845-9484-5BD146E99896}">
  <dimension ref="B1:R455"/>
  <sheetViews>
    <sheetView tabSelected="1" workbookViewId="0">
      <pane ySplit="1" topLeftCell="A2" activePane="bottomLeft" state="frozen"/>
      <selection pane="bottomLeft" activeCell="K4" sqref="K4"/>
    </sheetView>
  </sheetViews>
  <sheetFormatPr defaultColWidth="10.796875" defaultRowHeight="14.25"/>
  <cols>
    <col min="9" max="9" width="11.6640625" customWidth="1"/>
    <col min="10" max="10" width="10.1328125" customWidth="1"/>
    <col min="11" max="11" width="12.6640625" bestFit="1" customWidth="1"/>
  </cols>
  <sheetData>
    <row r="1" spans="2:18" ht="71.650000000000006" thickBot="1">
      <c r="B1" s="5" t="s">
        <v>0</v>
      </c>
      <c r="C1" s="5" t="s">
        <v>299</v>
      </c>
      <c r="D1" s="5" t="s">
        <v>300</v>
      </c>
      <c r="E1" s="5" t="s">
        <v>1</v>
      </c>
      <c r="F1" s="8" t="s">
        <v>320</v>
      </c>
      <c r="G1" s="8" t="s">
        <v>301</v>
      </c>
      <c r="H1" t="s">
        <v>286</v>
      </c>
      <c r="I1" s="8" t="s">
        <v>398</v>
      </c>
      <c r="J1" s="8" t="s">
        <v>399</v>
      </c>
      <c r="K1" s="8" t="s">
        <v>366</v>
      </c>
      <c r="L1" s="8"/>
      <c r="M1" s="14" t="s">
        <v>382</v>
      </c>
      <c r="N1" s="75" t="s">
        <v>383</v>
      </c>
      <c r="O1" s="75" t="s">
        <v>384</v>
      </c>
    </row>
    <row r="2" spans="2:18">
      <c r="B2" s="66">
        <v>35796</v>
      </c>
      <c r="C2" s="66" t="s">
        <v>287</v>
      </c>
      <c r="D2" s="3">
        <v>1998</v>
      </c>
      <c r="E2" s="3">
        <v>272.5052</v>
      </c>
      <c r="M2" s="14" t="s">
        <v>385</v>
      </c>
      <c r="N2">
        <f ca="1">AVERAGEIF($C$2:$C$277,M2,$H$7:$H$271)</f>
        <v>-2.0998386363636374</v>
      </c>
      <c r="O2">
        <f ca="1">N2-$N$15</f>
        <v>-1.9081548611111103</v>
      </c>
    </row>
    <row r="3" spans="2:18">
      <c r="B3" s="67">
        <v>35827</v>
      </c>
      <c r="C3" s="67" t="s">
        <v>288</v>
      </c>
      <c r="D3" s="3">
        <v>1998</v>
      </c>
      <c r="E3" s="3">
        <v>270.67200000000003</v>
      </c>
      <c r="M3" s="14" t="s">
        <v>386</v>
      </c>
      <c r="N3">
        <f ca="1">AVERAGEIF($C$2:$C$277,M3,$H$7:$H$271)</f>
        <v>4.5897274621212185</v>
      </c>
      <c r="O3">
        <f ca="1">N3-$N$15</f>
        <v>4.7814112373737458</v>
      </c>
      <c r="P3" s="7"/>
      <c r="Q3" s="7"/>
      <c r="R3" s="7"/>
    </row>
    <row r="4" spans="2:18">
      <c r="B4" s="67">
        <v>35855</v>
      </c>
      <c r="C4" s="67" t="s">
        <v>289</v>
      </c>
      <c r="D4" s="3">
        <v>1998</v>
      </c>
      <c r="E4" s="3">
        <v>262.4502</v>
      </c>
      <c r="M4" s="14" t="s">
        <v>387</v>
      </c>
      <c r="N4">
        <f t="shared" ref="N4:N13" ca="1" si="0">AVERAGEIF($C$2:$C$277,M4,$H$7:$H$271)</f>
        <v>4.9900611742424363</v>
      </c>
      <c r="O4">
        <f t="shared" ref="O4:O13" ca="1" si="1">N4-$N$15</f>
        <v>5.1817449494949637</v>
      </c>
      <c r="Q4" s="8"/>
      <c r="R4" s="8"/>
    </row>
    <row r="5" spans="2:18">
      <c r="B5" s="67">
        <v>35886</v>
      </c>
      <c r="C5" s="67" t="s">
        <v>290</v>
      </c>
      <c r="D5" s="3">
        <v>1998</v>
      </c>
      <c r="E5" s="3">
        <v>257.47140000000002</v>
      </c>
      <c r="M5" s="14" t="s">
        <v>388</v>
      </c>
      <c r="N5">
        <f t="shared" ca="1" si="0"/>
        <v>-2.6381323863636301</v>
      </c>
      <c r="O5">
        <f t="shared" ca="1" si="1"/>
        <v>-2.4464486111111032</v>
      </c>
    </row>
    <row r="6" spans="2:18">
      <c r="B6" s="67">
        <v>35916</v>
      </c>
      <c r="C6" s="67" t="s">
        <v>291</v>
      </c>
      <c r="D6" s="3">
        <v>1998</v>
      </c>
      <c r="E6" s="3">
        <v>255.3151</v>
      </c>
      <c r="M6" s="14" t="s">
        <v>389</v>
      </c>
      <c r="N6">
        <f ca="1">AVERAGEIF($C$2:$C$277,M6,$H$7:$H$271)</f>
        <v>-8.1095420454545479</v>
      </c>
      <c r="O6">
        <f t="shared" ca="1" si="1"/>
        <v>-7.9178582702020206</v>
      </c>
    </row>
    <row r="7" spans="2:18">
      <c r="B7" s="67">
        <v>35947</v>
      </c>
      <c r="C7" s="67" t="s">
        <v>292</v>
      </c>
      <c r="D7" s="3">
        <v>1998</v>
      </c>
      <c r="E7" s="3">
        <v>258.09039999999999</v>
      </c>
      <c r="F7" s="17">
        <f t="shared" ref="F7:F70" si="2">AVERAGE(E2:E13)</f>
        <v>262.16566666666671</v>
      </c>
      <c r="G7" s="17">
        <f t="shared" ref="G7:G70" si="3">AVERAGE(F7:F8)</f>
        <v>262.19902083333335</v>
      </c>
      <c r="H7" s="17">
        <f>E7-G7</f>
        <v>-4.1086208333333616</v>
      </c>
      <c r="I7" s="17">
        <f ca="1">O7</f>
        <v>-5.2443643308080832</v>
      </c>
      <c r="J7" s="17">
        <f ca="1">E7-(G7+I7)</f>
        <v>1.1357434974747207</v>
      </c>
      <c r="K7" s="17">
        <f t="shared" ref="K7:K70" ca="1" si="4">G7+I7+J7</f>
        <v>258.09039999999999</v>
      </c>
      <c r="M7" s="14" t="s">
        <v>390</v>
      </c>
      <c r="N7">
        <f ca="1">AVERAGEIF($C$2:$C$277,M7,$H$7:$H$271)</f>
        <v>-5.4360481060606105</v>
      </c>
      <c r="O7">
        <f t="shared" ca="1" si="1"/>
        <v>-5.2443643308080832</v>
      </c>
    </row>
    <row r="8" spans="2:18">
      <c r="B8" s="67">
        <v>35977</v>
      </c>
      <c r="C8" s="67" t="s">
        <v>293</v>
      </c>
      <c r="D8" s="3">
        <v>1998</v>
      </c>
      <c r="E8" s="3">
        <v>262.62020000000001</v>
      </c>
      <c r="F8" s="17">
        <f t="shared" si="2"/>
        <v>262.23237499999999</v>
      </c>
      <c r="G8" s="17">
        <f t="shared" si="3"/>
        <v>262.12049583333334</v>
      </c>
      <c r="H8" s="17">
        <f t="shared" ref="H8:H71" si="5">E8-G8</f>
        <v>0.49970416666667461</v>
      </c>
      <c r="I8" s="17">
        <f t="shared" ref="I8:I13" ca="1" si="6">O8</f>
        <v>5.8382174873737398</v>
      </c>
      <c r="J8" s="17">
        <f t="shared" ref="J8:J71" ca="1" si="7">E8-(G8+I8)</f>
        <v>-5.3385133207070794</v>
      </c>
      <c r="K8" s="17">
        <f t="shared" ca="1" si="4"/>
        <v>262.62020000000001</v>
      </c>
      <c r="M8" s="14" t="s">
        <v>391</v>
      </c>
      <c r="N8">
        <f ca="1">AVERAGEIF($C$2:$C$277,M8,$H$7:$H$271)</f>
        <v>5.6465337121212125</v>
      </c>
      <c r="O8">
        <f t="shared" ca="1" si="1"/>
        <v>5.8382174873737398</v>
      </c>
    </row>
    <row r="9" spans="2:18">
      <c r="B9" s="67">
        <v>36008</v>
      </c>
      <c r="C9" s="67" t="s">
        <v>294</v>
      </c>
      <c r="D9" s="3">
        <v>1998</v>
      </c>
      <c r="E9" s="3">
        <v>263.24849999999998</v>
      </c>
      <c r="F9" s="17">
        <f t="shared" si="2"/>
        <v>262.00861666666668</v>
      </c>
      <c r="G9" s="17">
        <f t="shared" si="3"/>
        <v>261.99911250000002</v>
      </c>
      <c r="H9" s="17">
        <f t="shared" si="5"/>
        <v>1.2493874999999548</v>
      </c>
      <c r="I9" s="17">
        <f t="shared" ca="1" si="6"/>
        <v>12.144257828282823</v>
      </c>
      <c r="J9" s="17">
        <f t="shared" ca="1" si="7"/>
        <v>-10.894870328282877</v>
      </c>
      <c r="K9" s="17">
        <f t="shared" ca="1" si="4"/>
        <v>263.24849999999998</v>
      </c>
      <c r="M9" s="14" t="s">
        <v>392</v>
      </c>
      <c r="N9">
        <f t="shared" ca="1" si="0"/>
        <v>11.952574053030297</v>
      </c>
      <c r="O9">
        <f ca="1">N9-$N$15</f>
        <v>12.144257828282823</v>
      </c>
    </row>
    <row r="10" spans="2:18">
      <c r="B10" s="67">
        <v>36039</v>
      </c>
      <c r="C10" s="67" t="s">
        <v>295</v>
      </c>
      <c r="D10" s="3">
        <v>1998</v>
      </c>
      <c r="E10" s="3">
        <v>260.58460000000002</v>
      </c>
      <c r="F10" s="17">
        <f t="shared" si="2"/>
        <v>261.98960833333331</v>
      </c>
      <c r="G10" s="17">
        <f t="shared" si="3"/>
        <v>261.9713375</v>
      </c>
      <c r="H10" s="17">
        <f t="shared" si="5"/>
        <v>-1.3867374999999811</v>
      </c>
      <c r="I10" s="17">
        <f t="shared" ca="1" si="6"/>
        <v>5.7427129419191827</v>
      </c>
      <c r="J10" s="17">
        <f t="shared" ca="1" si="7"/>
        <v>-7.1294504419191753</v>
      </c>
      <c r="K10" s="17">
        <f t="shared" ca="1" si="4"/>
        <v>260.58460000000002</v>
      </c>
      <c r="M10" s="14" t="s">
        <v>393</v>
      </c>
      <c r="N10">
        <f t="shared" ca="1" si="0"/>
        <v>5.5510291666666554</v>
      </c>
      <c r="O10">
        <f t="shared" ca="1" si="1"/>
        <v>5.7427129419191827</v>
      </c>
    </row>
    <row r="11" spans="2:18">
      <c r="B11" s="67">
        <v>36069</v>
      </c>
      <c r="C11" s="67" t="s">
        <v>296</v>
      </c>
      <c r="D11" s="3">
        <v>1998</v>
      </c>
      <c r="E11" s="3">
        <v>256.31540000000001</v>
      </c>
      <c r="F11" s="17">
        <f t="shared" si="2"/>
        <v>261.95306666666664</v>
      </c>
      <c r="G11" s="17">
        <f t="shared" si="3"/>
        <v>261.97384166666666</v>
      </c>
      <c r="H11" s="17">
        <f t="shared" si="5"/>
        <v>-5.6584416666666471</v>
      </c>
      <c r="I11" s="17">
        <f t="shared" ca="1" si="6"/>
        <v>0.23572960858585915</v>
      </c>
      <c r="J11" s="17">
        <f t="shared" ca="1" si="7"/>
        <v>-5.8941712752525177</v>
      </c>
      <c r="K11" s="17">
        <f t="shared" ca="1" si="4"/>
        <v>256.31540000000001</v>
      </c>
      <c r="M11" s="14" t="s">
        <v>394</v>
      </c>
      <c r="N11">
        <f t="shared" ca="1" si="0"/>
        <v>4.4045833333332111E-2</v>
      </c>
      <c r="O11">
        <f t="shared" ca="1" si="1"/>
        <v>0.23572960858585915</v>
      </c>
    </row>
    <row r="12" spans="2:18">
      <c r="B12" s="67">
        <v>36100</v>
      </c>
      <c r="C12" s="67" t="s">
        <v>297</v>
      </c>
      <c r="D12" s="3">
        <v>1998</v>
      </c>
      <c r="E12" s="3">
        <v>258.00049999999999</v>
      </c>
      <c r="F12" s="17">
        <f t="shared" si="2"/>
        <v>261.99461666666667</v>
      </c>
      <c r="G12" s="17">
        <f t="shared" si="3"/>
        <v>262.07003750000001</v>
      </c>
      <c r="H12" s="17">
        <f t="shared" si="5"/>
        <v>-4.069537500000024</v>
      </c>
      <c r="I12" s="17">
        <f t="shared" ca="1" si="6"/>
        <v>-7.9761542929293006</v>
      </c>
      <c r="J12" s="17">
        <f t="shared" ca="1" si="7"/>
        <v>3.9066167929292703</v>
      </c>
      <c r="K12" s="17">
        <f t="shared" ca="1" si="4"/>
        <v>258.00049999999999</v>
      </c>
      <c r="M12" s="14" t="s">
        <v>395</v>
      </c>
      <c r="N12">
        <f t="shared" ca="1" si="0"/>
        <v>-8.1678380681818279</v>
      </c>
      <c r="O12">
        <f t="shared" ca="1" si="1"/>
        <v>-7.9761542929293006</v>
      </c>
    </row>
    <row r="13" spans="2:18">
      <c r="B13" s="67">
        <v>36130</v>
      </c>
      <c r="C13" s="67" t="s">
        <v>298</v>
      </c>
      <c r="D13" s="3">
        <v>1998</v>
      </c>
      <c r="E13" s="3">
        <v>268.71449999999999</v>
      </c>
      <c r="F13" s="17">
        <f t="shared" si="2"/>
        <v>262.14545833333335</v>
      </c>
      <c r="G13" s="17">
        <f t="shared" si="3"/>
        <v>262.27651250000002</v>
      </c>
      <c r="H13" s="17">
        <f t="shared" si="5"/>
        <v>6.4379874999999629</v>
      </c>
      <c r="I13" s="17">
        <f t="shared" ca="1" si="6"/>
        <v>-8.4310936868686959</v>
      </c>
      <c r="J13" s="17">
        <f t="shared" ca="1" si="7"/>
        <v>14.869081186868669</v>
      </c>
      <c r="K13" s="17">
        <f t="shared" ca="1" si="4"/>
        <v>268.71449999999999</v>
      </c>
      <c r="M13" s="14" t="s">
        <v>396</v>
      </c>
      <c r="N13">
        <f t="shared" ca="1" si="0"/>
        <v>-8.6227774621212223</v>
      </c>
      <c r="O13">
        <f t="shared" ca="1" si="1"/>
        <v>-8.4310936868686959</v>
      </c>
    </row>
    <row r="14" spans="2:18">
      <c r="B14" s="67">
        <v>36161</v>
      </c>
      <c r="C14" s="67" t="s">
        <v>287</v>
      </c>
      <c r="D14" s="3">
        <v>1999</v>
      </c>
      <c r="E14" s="3">
        <v>273.3057</v>
      </c>
      <c r="F14" s="17">
        <f t="shared" si="2"/>
        <v>262.4075666666667</v>
      </c>
      <c r="G14" s="17">
        <f t="shared" si="3"/>
        <v>262.45894583333336</v>
      </c>
      <c r="H14" s="17">
        <f t="shared" si="5"/>
        <v>10.846754166666642</v>
      </c>
      <c r="I14" s="17">
        <f t="shared" ref="I14:I25" ca="1" si="8">O2</f>
        <v>-1.9081548611111103</v>
      </c>
      <c r="J14" s="17">
        <f t="shared" ca="1" si="7"/>
        <v>12.754909027777728</v>
      </c>
      <c r="K14" s="17">
        <f t="shared" ca="1" si="4"/>
        <v>273.3057</v>
      </c>
      <c r="M14" s="76" t="s">
        <v>321</v>
      </c>
      <c r="N14" s="78">
        <f ca="1">SUM(N2:N13)</f>
        <v>-2.3002053030303244</v>
      </c>
      <c r="O14" s="79">
        <f ca="1">SUM(O2:O13)</f>
        <v>0</v>
      </c>
    </row>
    <row r="15" spans="2:18">
      <c r="B15" s="67">
        <v>36192</v>
      </c>
      <c r="C15" s="67" t="s">
        <v>288</v>
      </c>
      <c r="D15" s="3">
        <v>1999</v>
      </c>
      <c r="E15" s="3">
        <v>267.98689999999999</v>
      </c>
      <c r="F15" s="17">
        <f t="shared" si="2"/>
        <v>262.51032500000002</v>
      </c>
      <c r="G15" s="17">
        <f t="shared" si="3"/>
        <v>262.52765416666671</v>
      </c>
      <c r="H15" s="17">
        <f t="shared" si="5"/>
        <v>5.4592458333332843</v>
      </c>
      <c r="I15" s="17">
        <f t="shared" ca="1" si="8"/>
        <v>4.7814112373737458</v>
      </c>
      <c r="J15" s="17">
        <f t="shared" ca="1" si="7"/>
        <v>0.67783459595955264</v>
      </c>
      <c r="K15" s="17">
        <f t="shared" ca="1" si="4"/>
        <v>267.98689999999999</v>
      </c>
      <c r="M15" s="77" t="s">
        <v>397</v>
      </c>
      <c r="N15" s="80">
        <f ca="1">AVERAGE(N2:N13)</f>
        <v>-0.19168377525252703</v>
      </c>
      <c r="O15" s="81"/>
    </row>
    <row r="16" spans="2:18">
      <c r="B16" s="67">
        <v>36220</v>
      </c>
      <c r="C16" s="67" t="s">
        <v>289</v>
      </c>
      <c r="D16" s="3">
        <v>1999</v>
      </c>
      <c r="E16" s="3">
        <v>262.22210000000001</v>
      </c>
      <c r="F16" s="17">
        <f t="shared" si="2"/>
        <v>262.54498333333333</v>
      </c>
      <c r="G16" s="17">
        <f t="shared" si="3"/>
        <v>262.59568333333334</v>
      </c>
      <c r="H16" s="17">
        <f t="shared" si="5"/>
        <v>-0.37358333333332894</v>
      </c>
      <c r="I16" s="17">
        <f t="shared" ca="1" si="8"/>
        <v>5.1817449494949637</v>
      </c>
      <c r="J16" s="17">
        <f t="shared" ca="1" si="7"/>
        <v>-5.5553282828282704</v>
      </c>
      <c r="K16" s="17">
        <f t="shared" ca="1" si="4"/>
        <v>262.22210000000001</v>
      </c>
    </row>
    <row r="17" spans="2:14">
      <c r="B17" s="67">
        <v>36251</v>
      </c>
      <c r="C17" s="67" t="s">
        <v>290</v>
      </c>
      <c r="D17" s="3">
        <v>1999</v>
      </c>
      <c r="E17" s="3">
        <v>257.03289999999998</v>
      </c>
      <c r="F17" s="17">
        <f t="shared" si="2"/>
        <v>262.64638333333335</v>
      </c>
      <c r="G17" s="17">
        <f t="shared" si="3"/>
        <v>262.70226666666667</v>
      </c>
      <c r="H17" s="17">
        <f t="shared" si="5"/>
        <v>-5.66936666666669</v>
      </c>
      <c r="I17" s="17">
        <f t="shared" ca="1" si="8"/>
        <v>-2.4464486111111032</v>
      </c>
      <c r="J17" s="17">
        <f t="shared" ca="1" si="7"/>
        <v>-3.2229180555555672</v>
      </c>
      <c r="K17" s="17">
        <f t="shared" ca="1" si="4"/>
        <v>257.03289999999998</v>
      </c>
    </row>
    <row r="18" spans="2:14">
      <c r="B18" s="67">
        <v>36281</v>
      </c>
      <c r="C18" s="67" t="s">
        <v>291</v>
      </c>
      <c r="D18" s="3">
        <v>1999</v>
      </c>
      <c r="E18" s="3">
        <v>255.81369999999998</v>
      </c>
      <c r="F18" s="17">
        <f t="shared" si="2"/>
        <v>262.75815</v>
      </c>
      <c r="G18" s="17">
        <f t="shared" si="3"/>
        <v>262.73402083333337</v>
      </c>
      <c r="H18" s="17">
        <f t="shared" si="5"/>
        <v>-6.9203208333333919</v>
      </c>
      <c r="I18" s="17">
        <f t="shared" ca="1" si="8"/>
        <v>-7.9178582702020206</v>
      </c>
      <c r="J18" s="17">
        <f t="shared" ca="1" si="7"/>
        <v>0.99753743686864027</v>
      </c>
      <c r="K18" s="17">
        <f t="shared" ca="1" si="4"/>
        <v>255.81369999999998</v>
      </c>
      <c r="M18" s="14" t="s">
        <v>410</v>
      </c>
      <c r="N18" s="79">
        <f ca="1">VLOOKUP(C8,M1:O13,3,FALSE)</f>
        <v>5.8382174873737398</v>
      </c>
    </row>
    <row r="19" spans="2:14">
      <c r="B19" s="67">
        <v>36312</v>
      </c>
      <c r="C19" s="67" t="s">
        <v>292</v>
      </c>
      <c r="D19" s="3">
        <v>1999</v>
      </c>
      <c r="E19" s="3">
        <v>259.90050000000002</v>
      </c>
      <c r="F19" s="17">
        <f t="shared" si="2"/>
        <v>262.70989166666669</v>
      </c>
      <c r="G19" s="17">
        <f t="shared" si="3"/>
        <v>262.73112083333336</v>
      </c>
      <c r="H19" s="17">
        <f t="shared" si="5"/>
        <v>-2.8306208333333416</v>
      </c>
      <c r="I19" s="17">
        <f t="shared" ca="1" si="8"/>
        <v>-5.2443643308080832</v>
      </c>
      <c r="J19" s="17">
        <f t="shared" ca="1" si="7"/>
        <v>2.4137434974747407</v>
      </c>
      <c r="K19" s="17">
        <f t="shared" ca="1" si="4"/>
        <v>259.90050000000002</v>
      </c>
    </row>
    <row r="20" spans="2:14">
      <c r="B20" s="67">
        <v>36342</v>
      </c>
      <c r="C20" s="67" t="s">
        <v>293</v>
      </c>
      <c r="D20" s="3">
        <v>1999</v>
      </c>
      <c r="E20" s="3">
        <v>265.76549999999997</v>
      </c>
      <c r="F20" s="17">
        <f t="shared" si="2"/>
        <v>262.75235000000004</v>
      </c>
      <c r="G20" s="17">
        <f t="shared" si="3"/>
        <v>262.83881250000002</v>
      </c>
      <c r="H20" s="17">
        <f t="shared" si="5"/>
        <v>2.9266874999999573</v>
      </c>
      <c r="I20" s="17">
        <f t="shared" ca="1" si="8"/>
        <v>5.8382174873737398</v>
      </c>
      <c r="J20" s="17">
        <f t="shared" ca="1" si="7"/>
        <v>-2.9115299873737968</v>
      </c>
      <c r="K20" s="17">
        <f t="shared" ca="1" si="4"/>
        <v>265.76549999999997</v>
      </c>
    </row>
    <row r="21" spans="2:14">
      <c r="B21" s="67">
        <v>36373</v>
      </c>
      <c r="C21" s="67" t="s">
        <v>294</v>
      </c>
      <c r="D21" s="3">
        <v>1999</v>
      </c>
      <c r="E21" s="3">
        <v>264.48160000000001</v>
      </c>
      <c r="F21" s="17">
        <f t="shared" si="2"/>
        <v>262.925275</v>
      </c>
      <c r="G21" s="17">
        <f t="shared" si="3"/>
        <v>263.06643750000001</v>
      </c>
      <c r="H21" s="17">
        <f t="shared" si="5"/>
        <v>1.4151625000000081</v>
      </c>
      <c r="I21" s="17">
        <f t="shared" ca="1" si="8"/>
        <v>12.144257828282823</v>
      </c>
      <c r="J21" s="17">
        <f t="shared" ca="1" si="7"/>
        <v>-10.729095328282824</v>
      </c>
      <c r="K21" s="17">
        <f t="shared" ca="1" si="4"/>
        <v>264.48160000000001</v>
      </c>
    </row>
    <row r="22" spans="2:14">
      <c r="B22" s="67">
        <v>36404</v>
      </c>
      <c r="C22" s="67" t="s">
        <v>295</v>
      </c>
      <c r="D22" s="3">
        <v>1999</v>
      </c>
      <c r="E22" s="3">
        <v>261.00049999999999</v>
      </c>
      <c r="F22" s="17">
        <f t="shared" si="2"/>
        <v>263.20760000000001</v>
      </c>
      <c r="G22" s="17">
        <f t="shared" si="3"/>
        <v>263.33783749999998</v>
      </c>
      <c r="H22" s="17">
        <f t="shared" si="5"/>
        <v>-2.3373374999999896</v>
      </c>
      <c r="I22" s="17">
        <f t="shared" ca="1" si="8"/>
        <v>5.7427129419191827</v>
      </c>
      <c r="J22" s="17">
        <f t="shared" ca="1" si="7"/>
        <v>-8.0800504419191839</v>
      </c>
      <c r="K22" s="17">
        <f t="shared" ca="1" si="4"/>
        <v>261.00049999999999</v>
      </c>
    </row>
    <row r="23" spans="2:14">
      <c r="B23" s="67">
        <v>36434</v>
      </c>
      <c r="C23" s="67" t="s">
        <v>296</v>
      </c>
      <c r="D23" s="3">
        <v>1999</v>
      </c>
      <c r="E23" s="3">
        <v>257.53219999999999</v>
      </c>
      <c r="F23" s="17">
        <f t="shared" si="2"/>
        <v>263.468075</v>
      </c>
      <c r="G23" s="17">
        <f t="shared" si="3"/>
        <v>263.59556250000003</v>
      </c>
      <c r="H23" s="17">
        <f t="shared" si="5"/>
        <v>-6.0633625000000393</v>
      </c>
      <c r="I23" s="17">
        <f t="shared" ca="1" si="8"/>
        <v>0.23572960858585915</v>
      </c>
      <c r="J23" s="17">
        <f t="shared" ca="1" si="7"/>
        <v>-6.29909210858591</v>
      </c>
      <c r="K23" s="17">
        <f t="shared" ca="1" si="4"/>
        <v>257.53219999999999</v>
      </c>
    </row>
    <row r="24" spans="2:14">
      <c r="B24" s="67">
        <v>36465</v>
      </c>
      <c r="C24" s="67" t="s">
        <v>297</v>
      </c>
      <c r="D24" s="3">
        <v>1999</v>
      </c>
      <c r="E24" s="3">
        <v>259.3417</v>
      </c>
      <c r="F24" s="17">
        <f t="shared" si="2"/>
        <v>263.72305</v>
      </c>
      <c r="G24" s="17">
        <f t="shared" si="3"/>
        <v>263.88935416666664</v>
      </c>
      <c r="H24" s="17">
        <f t="shared" si="5"/>
        <v>-4.5476541666666321</v>
      </c>
      <c r="I24" s="17">
        <f t="shared" ca="1" si="8"/>
        <v>-7.9761542929293006</v>
      </c>
      <c r="J24" s="17">
        <f t="shared" ca="1" si="7"/>
        <v>3.4285001262626622</v>
      </c>
      <c r="K24" s="17">
        <f t="shared" ca="1" si="4"/>
        <v>259.3417</v>
      </c>
    </row>
    <row r="25" spans="2:14">
      <c r="B25" s="67">
        <v>36495</v>
      </c>
      <c r="C25" s="67" t="s">
        <v>298</v>
      </c>
      <c r="D25" s="3">
        <v>1999</v>
      </c>
      <c r="E25" s="3">
        <v>268.1354</v>
      </c>
      <c r="F25" s="17">
        <f t="shared" si="2"/>
        <v>264.05565833333327</v>
      </c>
      <c r="G25" s="17">
        <f t="shared" si="3"/>
        <v>264.18498749999998</v>
      </c>
      <c r="H25" s="17">
        <f t="shared" si="5"/>
        <v>3.9504125000000272</v>
      </c>
      <c r="I25" s="17">
        <f t="shared" ca="1" si="8"/>
        <v>-8.4310936868686959</v>
      </c>
      <c r="J25" s="17">
        <f t="shared" ca="1" si="7"/>
        <v>12.381506186868734</v>
      </c>
      <c r="K25" s="17">
        <f t="shared" ca="1" si="4"/>
        <v>268.1354</v>
      </c>
    </row>
    <row r="26" spans="2:14">
      <c r="B26" s="67">
        <v>36526</v>
      </c>
      <c r="C26" s="67" t="s">
        <v>287</v>
      </c>
      <c r="D26" s="3">
        <v>2000</v>
      </c>
      <c r="E26" s="3">
        <v>273.8152</v>
      </c>
      <c r="F26" s="17">
        <f t="shared" si="2"/>
        <v>264.31431666666668</v>
      </c>
      <c r="G26" s="17">
        <f t="shared" si="3"/>
        <v>264.54703749999999</v>
      </c>
      <c r="H26" s="17">
        <f t="shared" si="5"/>
        <v>9.2681625000000167</v>
      </c>
      <c r="I26" s="17">
        <v>-1.8649809782608673</v>
      </c>
      <c r="J26" s="17">
        <f t="shared" si="7"/>
        <v>11.133143478260877</v>
      </c>
      <c r="K26" s="17">
        <f t="shared" si="4"/>
        <v>273.8152</v>
      </c>
    </row>
    <row r="27" spans="2:14">
      <c r="B27" s="67">
        <v>36557</v>
      </c>
      <c r="C27" s="67" t="s">
        <v>288</v>
      </c>
      <c r="D27" s="3">
        <v>2000</v>
      </c>
      <c r="E27" s="3">
        <v>270.06200000000001</v>
      </c>
      <c r="F27" s="17">
        <f t="shared" si="2"/>
        <v>264.77975833333335</v>
      </c>
      <c r="G27" s="17">
        <f t="shared" si="3"/>
        <v>264.90953333333334</v>
      </c>
      <c r="H27" s="17">
        <f t="shared" si="5"/>
        <v>5.152466666666669</v>
      </c>
      <c r="I27" s="17">
        <v>4.7774863389328139</v>
      </c>
      <c r="J27" s="17">
        <f t="shared" si="7"/>
        <v>0.37498032773385148</v>
      </c>
      <c r="K27" s="17">
        <f t="shared" si="4"/>
        <v>270.06200000000001</v>
      </c>
    </row>
    <row r="28" spans="2:14">
      <c r="B28" s="67">
        <v>36586</v>
      </c>
      <c r="C28" s="67" t="s">
        <v>289</v>
      </c>
      <c r="D28" s="3">
        <v>2000</v>
      </c>
      <c r="E28" s="3">
        <v>265.61</v>
      </c>
      <c r="F28" s="17">
        <f t="shared" si="2"/>
        <v>265.03930833333334</v>
      </c>
      <c r="G28" s="17">
        <f t="shared" si="3"/>
        <v>265.15792083333338</v>
      </c>
      <c r="H28" s="17">
        <f t="shared" si="5"/>
        <v>0.4520791666666355</v>
      </c>
      <c r="I28" s="17">
        <v>5.1778200510540318</v>
      </c>
      <c r="J28" s="17">
        <f t="shared" si="7"/>
        <v>-4.7257408843873918</v>
      </c>
      <c r="K28" s="17">
        <f t="shared" si="4"/>
        <v>265.61</v>
      </c>
    </row>
    <row r="29" spans="2:14">
      <c r="B29" s="67">
        <v>36617</v>
      </c>
      <c r="C29" s="67" t="s">
        <v>290</v>
      </c>
      <c r="D29" s="3">
        <v>2000</v>
      </c>
      <c r="E29" s="3">
        <v>260.15859999999998</v>
      </c>
      <c r="F29" s="17">
        <f t="shared" si="2"/>
        <v>265.27653333333336</v>
      </c>
      <c r="G29" s="17">
        <f t="shared" si="3"/>
        <v>265.4066416666667</v>
      </c>
      <c r="H29" s="17">
        <f t="shared" si="5"/>
        <v>-5.2480416666667224</v>
      </c>
      <c r="I29" s="17">
        <v>-2.4503735095520343</v>
      </c>
      <c r="J29" s="17">
        <f t="shared" si="7"/>
        <v>-2.7976681571146855</v>
      </c>
      <c r="K29" s="17">
        <f t="shared" si="4"/>
        <v>260.15859999999998</v>
      </c>
    </row>
    <row r="30" spans="2:14">
      <c r="B30" s="67">
        <v>36647</v>
      </c>
      <c r="C30" s="67" t="s">
        <v>291</v>
      </c>
      <c r="D30" s="3">
        <v>2000</v>
      </c>
      <c r="E30" s="3">
        <v>258.8734</v>
      </c>
      <c r="F30" s="17">
        <f t="shared" si="2"/>
        <v>265.53675000000004</v>
      </c>
      <c r="G30" s="17">
        <f t="shared" si="3"/>
        <v>265.63851250000005</v>
      </c>
      <c r="H30" s="17">
        <f t="shared" si="5"/>
        <v>-6.7651125000000434</v>
      </c>
      <c r="I30" s="17">
        <v>-7.9217831686429525</v>
      </c>
      <c r="J30" s="17">
        <f t="shared" si="7"/>
        <v>1.1566706686429029</v>
      </c>
      <c r="K30" s="17">
        <f t="shared" si="4"/>
        <v>258.8734</v>
      </c>
    </row>
    <row r="31" spans="2:14">
      <c r="B31" s="67">
        <v>36678</v>
      </c>
      <c r="C31" s="67" t="s">
        <v>292</v>
      </c>
      <c r="D31" s="3">
        <v>2000</v>
      </c>
      <c r="E31" s="3">
        <v>263.89179999999999</v>
      </c>
      <c r="F31" s="17">
        <f t="shared" si="2"/>
        <v>265.74027500000005</v>
      </c>
      <c r="G31" s="17">
        <f t="shared" si="3"/>
        <v>265.99257083333339</v>
      </c>
      <c r="H31" s="17">
        <f t="shared" si="5"/>
        <v>-2.1007708333333994</v>
      </c>
      <c r="I31" s="17">
        <v>-5.2482892292490151</v>
      </c>
      <c r="J31" s="17">
        <f t="shared" si="7"/>
        <v>3.147518395915597</v>
      </c>
      <c r="K31" s="17">
        <f t="shared" si="4"/>
        <v>263.89179999999999</v>
      </c>
    </row>
    <row r="32" spans="2:14">
      <c r="B32" s="67">
        <v>36708</v>
      </c>
      <c r="C32" s="67" t="s">
        <v>293</v>
      </c>
      <c r="D32" s="3">
        <v>2000</v>
      </c>
      <c r="E32" s="3">
        <v>268.86939999999998</v>
      </c>
      <c r="F32" s="17">
        <f t="shared" si="2"/>
        <v>266.24486666666672</v>
      </c>
      <c r="G32" s="17">
        <f t="shared" si="3"/>
        <v>266.4990416666667</v>
      </c>
      <c r="H32" s="17">
        <f t="shared" si="5"/>
        <v>2.3703583333332858</v>
      </c>
      <c r="I32" s="17">
        <v>5.8342925889328079</v>
      </c>
      <c r="J32" s="17">
        <f t="shared" si="7"/>
        <v>-3.4639342555994972</v>
      </c>
      <c r="K32" s="17">
        <f t="shared" si="4"/>
        <v>268.86939999999998</v>
      </c>
    </row>
    <row r="33" spans="2:11">
      <c r="B33" s="67">
        <v>36739</v>
      </c>
      <c r="C33" s="67" t="s">
        <v>294</v>
      </c>
      <c r="D33" s="3">
        <v>2000</v>
      </c>
      <c r="E33" s="3">
        <v>270.06690000000003</v>
      </c>
      <c r="F33" s="17">
        <f t="shared" si="2"/>
        <v>266.75321666666667</v>
      </c>
      <c r="G33" s="17">
        <f t="shared" si="3"/>
        <v>266.94833333333332</v>
      </c>
      <c r="H33" s="17">
        <f t="shared" si="5"/>
        <v>3.1185666666667089</v>
      </c>
      <c r="I33" s="17">
        <v>12.140332929841893</v>
      </c>
      <c r="J33" s="17">
        <f t="shared" si="7"/>
        <v>-9.0217662631752091</v>
      </c>
      <c r="K33" s="17">
        <f t="shared" si="4"/>
        <v>270.06690000000003</v>
      </c>
    </row>
    <row r="34" spans="2:11">
      <c r="B34" s="67">
        <v>36770</v>
      </c>
      <c r="C34" s="67" t="s">
        <v>295</v>
      </c>
      <c r="D34" s="3">
        <v>2000</v>
      </c>
      <c r="E34" s="3">
        <v>264.11509999999998</v>
      </c>
      <c r="F34" s="17">
        <f t="shared" si="2"/>
        <v>267.14344999999997</v>
      </c>
      <c r="G34" s="17">
        <f t="shared" si="3"/>
        <v>267.27177499999999</v>
      </c>
      <c r="H34" s="17">
        <f t="shared" si="5"/>
        <v>-3.156675000000007</v>
      </c>
      <c r="I34" s="17">
        <v>5.7387880434782508</v>
      </c>
      <c r="J34" s="17">
        <f t="shared" si="7"/>
        <v>-8.8954630434782302</v>
      </c>
      <c r="K34" s="17">
        <f t="shared" si="4"/>
        <v>264.11509999999998</v>
      </c>
    </row>
    <row r="35" spans="2:11">
      <c r="B35" s="67">
        <v>36800</v>
      </c>
      <c r="C35" s="67" t="s">
        <v>296</v>
      </c>
      <c r="D35" s="3">
        <v>2000</v>
      </c>
      <c r="E35" s="3">
        <v>260.37889999999999</v>
      </c>
      <c r="F35" s="17">
        <f t="shared" si="2"/>
        <v>267.40010000000001</v>
      </c>
      <c r="G35" s="17">
        <f t="shared" si="3"/>
        <v>267.50564583333335</v>
      </c>
      <c r="H35" s="17">
        <f t="shared" si="5"/>
        <v>-7.1267458333333593</v>
      </c>
      <c r="I35" s="17">
        <v>0.23180471014492784</v>
      </c>
      <c r="J35" s="17">
        <f t="shared" si="7"/>
        <v>-7.358550543478259</v>
      </c>
      <c r="K35" s="17">
        <f t="shared" si="4"/>
        <v>260.37889999999999</v>
      </c>
    </row>
    <row r="36" spans="2:11">
      <c r="B36" s="67">
        <v>36831</v>
      </c>
      <c r="C36" s="67" t="s">
        <v>297</v>
      </c>
      <c r="D36" s="3">
        <v>2000</v>
      </c>
      <c r="E36" s="3">
        <v>262.46429999999998</v>
      </c>
      <c r="F36" s="17">
        <f t="shared" si="2"/>
        <v>267.61119166666668</v>
      </c>
      <c r="G36" s="17">
        <f t="shared" si="3"/>
        <v>267.74527083333339</v>
      </c>
      <c r="H36" s="17">
        <f t="shared" si="5"/>
        <v>-5.2809708333334129</v>
      </c>
      <c r="I36" s="17">
        <v>-7.9800791913702325</v>
      </c>
      <c r="J36" s="17">
        <f t="shared" si="7"/>
        <v>2.699108358036824</v>
      </c>
      <c r="K36" s="17">
        <f t="shared" si="4"/>
        <v>262.46429999999998</v>
      </c>
    </row>
    <row r="37" spans="2:11">
      <c r="B37" s="67">
        <v>36861</v>
      </c>
      <c r="C37" s="67" t="s">
        <v>298</v>
      </c>
      <c r="D37" s="3">
        <v>2000</v>
      </c>
      <c r="E37" s="3">
        <v>270.57769999999999</v>
      </c>
      <c r="F37" s="17">
        <f t="shared" si="2"/>
        <v>267.87935000000004</v>
      </c>
      <c r="G37" s="17">
        <f t="shared" si="3"/>
        <v>268.05069166666669</v>
      </c>
      <c r="H37" s="17">
        <f t="shared" si="5"/>
        <v>2.5270083333332991</v>
      </c>
      <c r="I37" s="17">
        <v>-8.435018585309626</v>
      </c>
      <c r="J37" s="17">
        <f t="shared" si="7"/>
        <v>10.962026918642948</v>
      </c>
      <c r="K37" s="17">
        <f t="shared" si="4"/>
        <v>270.57769999999999</v>
      </c>
    </row>
    <row r="38" spans="2:11">
      <c r="B38" s="67">
        <v>36892</v>
      </c>
      <c r="C38" s="67" t="s">
        <v>287</v>
      </c>
      <c r="D38" s="3">
        <v>2001</v>
      </c>
      <c r="E38" s="3">
        <v>279.87029999999999</v>
      </c>
      <c r="F38" s="17">
        <f t="shared" si="2"/>
        <v>268.2220333333334</v>
      </c>
      <c r="G38" s="17">
        <f t="shared" si="3"/>
        <v>268.459475</v>
      </c>
      <c r="H38" s="17">
        <f t="shared" si="5"/>
        <v>11.410824999999988</v>
      </c>
      <c r="I38" s="17">
        <v>-1.8649809782608673</v>
      </c>
      <c r="J38" s="17">
        <f t="shared" si="7"/>
        <v>13.275805978260848</v>
      </c>
      <c r="K38" s="17">
        <f t="shared" si="4"/>
        <v>279.87029999999999</v>
      </c>
    </row>
    <row r="39" spans="2:11">
      <c r="B39" s="67">
        <v>36923</v>
      </c>
      <c r="C39" s="67" t="s">
        <v>288</v>
      </c>
      <c r="D39" s="3">
        <v>2001</v>
      </c>
      <c r="E39" s="3">
        <v>276.16219999999998</v>
      </c>
      <c r="F39" s="17">
        <f t="shared" si="2"/>
        <v>268.69691666666665</v>
      </c>
      <c r="G39" s="17">
        <f t="shared" si="3"/>
        <v>268.83858750000002</v>
      </c>
      <c r="H39" s="17">
        <f t="shared" si="5"/>
        <v>7.3236124999999674</v>
      </c>
      <c r="I39" s="17">
        <v>4.7774863389328139</v>
      </c>
      <c r="J39" s="17">
        <f t="shared" si="7"/>
        <v>2.54612616106715</v>
      </c>
      <c r="K39" s="17">
        <f t="shared" si="4"/>
        <v>276.16219999999998</v>
      </c>
    </row>
    <row r="40" spans="2:11">
      <c r="B40" s="67">
        <v>36951</v>
      </c>
      <c r="C40" s="67" t="s">
        <v>289</v>
      </c>
      <c r="D40" s="3">
        <v>2001</v>
      </c>
      <c r="E40" s="3">
        <v>270.2928</v>
      </c>
      <c r="F40" s="17">
        <f t="shared" si="2"/>
        <v>268.98025833333332</v>
      </c>
      <c r="G40" s="17">
        <f t="shared" si="3"/>
        <v>269.10127083333333</v>
      </c>
      <c r="H40" s="17">
        <f t="shared" si="5"/>
        <v>1.191529166666669</v>
      </c>
      <c r="I40" s="17">
        <v>5.1778200510540318</v>
      </c>
      <c r="J40" s="17">
        <f t="shared" si="7"/>
        <v>-3.9862908843873583</v>
      </c>
      <c r="K40" s="17">
        <f t="shared" si="4"/>
        <v>270.2928</v>
      </c>
    </row>
    <row r="41" spans="2:11">
      <c r="B41" s="67">
        <v>36982</v>
      </c>
      <c r="C41" s="67" t="s">
        <v>290</v>
      </c>
      <c r="D41" s="3">
        <v>2001</v>
      </c>
      <c r="E41" s="3">
        <v>263.23840000000001</v>
      </c>
      <c r="F41" s="17">
        <f t="shared" si="2"/>
        <v>269.22228333333334</v>
      </c>
      <c r="G41" s="17">
        <f t="shared" si="3"/>
        <v>269.33242916666666</v>
      </c>
      <c r="H41" s="17">
        <f t="shared" si="5"/>
        <v>-6.094029166666644</v>
      </c>
      <c r="I41" s="17">
        <v>-2.4503735095520343</v>
      </c>
      <c r="J41" s="17">
        <f t="shared" si="7"/>
        <v>-3.643655657114607</v>
      </c>
      <c r="K41" s="17">
        <f t="shared" si="4"/>
        <v>263.23840000000001</v>
      </c>
    </row>
    <row r="42" spans="2:11">
      <c r="B42" s="67">
        <v>37012</v>
      </c>
      <c r="C42" s="67" t="s">
        <v>291</v>
      </c>
      <c r="D42" s="3">
        <v>2001</v>
      </c>
      <c r="E42" s="3">
        <v>261.40649999999999</v>
      </c>
      <c r="F42" s="17">
        <f t="shared" si="2"/>
        <v>269.44257499999998</v>
      </c>
      <c r="G42" s="17">
        <f t="shared" si="3"/>
        <v>269.57946666666663</v>
      </c>
      <c r="H42" s="17">
        <f t="shared" si="5"/>
        <v>-8.172966666666639</v>
      </c>
      <c r="I42" s="17">
        <v>-7.9217831686429525</v>
      </c>
      <c r="J42" s="17">
        <f t="shared" si="7"/>
        <v>-0.25118349802369266</v>
      </c>
      <c r="K42" s="17">
        <f t="shared" si="4"/>
        <v>261.40649999999999</v>
      </c>
    </row>
    <row r="43" spans="2:11">
      <c r="B43" s="67">
        <v>37043</v>
      </c>
      <c r="C43" s="67" t="s">
        <v>292</v>
      </c>
      <c r="D43" s="3">
        <v>2001</v>
      </c>
      <c r="E43" s="3">
        <v>267.10969999999998</v>
      </c>
      <c r="F43" s="17">
        <f t="shared" si="2"/>
        <v>269.71635833333329</v>
      </c>
      <c r="G43" s="17">
        <f t="shared" si="3"/>
        <v>269.63504583333332</v>
      </c>
      <c r="H43" s="17">
        <f t="shared" si="5"/>
        <v>-2.5253458333333469</v>
      </c>
      <c r="I43" s="17">
        <v>-5.2482892292490151</v>
      </c>
      <c r="J43" s="17">
        <f t="shared" si="7"/>
        <v>2.7229433959156495</v>
      </c>
      <c r="K43" s="17">
        <f t="shared" si="4"/>
        <v>267.10969999999998</v>
      </c>
    </row>
    <row r="44" spans="2:11">
      <c r="B44" s="67">
        <v>37073</v>
      </c>
      <c r="C44" s="67" t="s">
        <v>293</v>
      </c>
      <c r="D44" s="3">
        <v>2001</v>
      </c>
      <c r="E44" s="3">
        <v>272.98160000000001</v>
      </c>
      <c r="F44" s="17">
        <f t="shared" si="2"/>
        <v>269.55373333333335</v>
      </c>
      <c r="G44" s="17">
        <f t="shared" si="3"/>
        <v>269.57540000000006</v>
      </c>
      <c r="H44" s="17">
        <f t="shared" si="5"/>
        <v>3.4061999999999557</v>
      </c>
      <c r="I44" s="17">
        <v>5.8342925889328079</v>
      </c>
      <c r="J44" s="17">
        <f t="shared" si="7"/>
        <v>-2.4280925889328273</v>
      </c>
      <c r="K44" s="17">
        <f t="shared" si="4"/>
        <v>272.98160000000001</v>
      </c>
    </row>
    <row r="45" spans="2:11">
      <c r="B45" s="67">
        <v>37104</v>
      </c>
      <c r="C45" s="67" t="s">
        <v>294</v>
      </c>
      <c r="D45" s="3">
        <v>2001</v>
      </c>
      <c r="E45" s="3">
        <v>275.76549999999997</v>
      </c>
      <c r="F45" s="17">
        <f t="shared" si="2"/>
        <v>269.59706666666671</v>
      </c>
      <c r="G45" s="17">
        <f t="shared" si="3"/>
        <v>269.72454583333337</v>
      </c>
      <c r="H45" s="17">
        <f t="shared" si="5"/>
        <v>6.0409541666666087</v>
      </c>
      <c r="I45" s="17">
        <v>12.140332929841893</v>
      </c>
      <c r="J45" s="17">
        <f t="shared" si="7"/>
        <v>-6.0993787631753094</v>
      </c>
      <c r="K45" s="17">
        <f t="shared" si="4"/>
        <v>275.76549999999997</v>
      </c>
    </row>
    <row r="46" spans="2:11">
      <c r="B46" s="67">
        <v>37135</v>
      </c>
      <c r="C46" s="67" t="s">
        <v>295</v>
      </c>
      <c r="D46" s="3">
        <v>2001</v>
      </c>
      <c r="E46" s="3">
        <v>267.51519999999999</v>
      </c>
      <c r="F46" s="17">
        <f t="shared" si="2"/>
        <v>269.85202500000003</v>
      </c>
      <c r="G46" s="17">
        <f t="shared" si="3"/>
        <v>269.92992916666668</v>
      </c>
      <c r="H46" s="17">
        <f t="shared" si="5"/>
        <v>-2.4147291666666888</v>
      </c>
      <c r="I46" s="17">
        <v>5.7387880434782508</v>
      </c>
      <c r="J46" s="17">
        <f t="shared" si="7"/>
        <v>-8.153517210144912</v>
      </c>
      <c r="K46" s="17">
        <f t="shared" si="4"/>
        <v>267.51519999999999</v>
      </c>
    </row>
    <row r="47" spans="2:11">
      <c r="B47" s="67">
        <v>37165</v>
      </c>
      <c r="C47" s="67" t="s">
        <v>296</v>
      </c>
      <c r="D47" s="3">
        <v>2001</v>
      </c>
      <c r="E47" s="3">
        <v>263.28320000000002</v>
      </c>
      <c r="F47" s="17">
        <f t="shared" si="2"/>
        <v>270.00783333333334</v>
      </c>
      <c r="G47" s="17">
        <f t="shared" si="3"/>
        <v>270.10294583333337</v>
      </c>
      <c r="H47" s="17">
        <f t="shared" si="5"/>
        <v>-6.8197458333333429</v>
      </c>
      <c r="I47" s="17">
        <v>0.23180471014492784</v>
      </c>
      <c r="J47" s="17">
        <f t="shared" si="7"/>
        <v>-7.0515505434782426</v>
      </c>
      <c r="K47" s="17">
        <f t="shared" si="4"/>
        <v>263.28320000000002</v>
      </c>
    </row>
    <row r="48" spans="2:11">
      <c r="B48" s="67">
        <v>37196</v>
      </c>
      <c r="C48" s="67" t="s">
        <v>297</v>
      </c>
      <c r="D48" s="3">
        <v>2001</v>
      </c>
      <c r="E48" s="3">
        <v>265.1078</v>
      </c>
      <c r="F48" s="17">
        <f t="shared" si="2"/>
        <v>270.19805833333334</v>
      </c>
      <c r="G48" s="17">
        <f t="shared" si="3"/>
        <v>270.2548291666667</v>
      </c>
      <c r="H48" s="17">
        <f t="shared" si="5"/>
        <v>-5.1470291666666981</v>
      </c>
      <c r="I48" s="17">
        <v>-7.9800791913702325</v>
      </c>
      <c r="J48" s="17">
        <f t="shared" si="7"/>
        <v>2.8330500247035388</v>
      </c>
      <c r="K48" s="17">
        <f t="shared" si="4"/>
        <v>265.1078</v>
      </c>
    </row>
    <row r="49" spans="2:11">
      <c r="B49" s="67">
        <v>37226</v>
      </c>
      <c r="C49" s="67" t="s">
        <v>298</v>
      </c>
      <c r="D49" s="3">
        <v>2001</v>
      </c>
      <c r="E49" s="3">
        <v>273.86310000000003</v>
      </c>
      <c r="F49" s="17">
        <f t="shared" si="2"/>
        <v>270.3116</v>
      </c>
      <c r="G49" s="17">
        <f t="shared" si="3"/>
        <v>270.35528750000003</v>
      </c>
      <c r="H49" s="17">
        <f t="shared" si="5"/>
        <v>3.5078125</v>
      </c>
      <c r="I49" s="17">
        <v>-8.435018585309626</v>
      </c>
      <c r="J49" s="17">
        <f t="shared" si="7"/>
        <v>11.942831085309649</v>
      </c>
      <c r="K49" s="17">
        <f t="shared" si="4"/>
        <v>273.86310000000003</v>
      </c>
    </row>
    <row r="50" spans="2:11">
      <c r="B50" s="67">
        <v>37257</v>
      </c>
      <c r="C50" s="67" t="s">
        <v>287</v>
      </c>
      <c r="D50" s="3">
        <v>2002</v>
      </c>
      <c r="E50" s="3">
        <v>277.91880000000003</v>
      </c>
      <c r="F50" s="17">
        <f t="shared" si="2"/>
        <v>270.39897500000006</v>
      </c>
      <c r="G50" s="17">
        <f t="shared" si="3"/>
        <v>270.36894583333338</v>
      </c>
      <c r="H50" s="17">
        <f t="shared" si="5"/>
        <v>7.5498541666666483</v>
      </c>
      <c r="I50" s="17">
        <v>-1.8649809782608673</v>
      </c>
      <c r="J50" s="17">
        <f t="shared" si="7"/>
        <v>9.4148351449275083</v>
      </c>
      <c r="K50" s="17">
        <f t="shared" si="4"/>
        <v>277.91880000000003</v>
      </c>
    </row>
    <row r="51" spans="2:11">
      <c r="B51" s="67">
        <v>37288</v>
      </c>
      <c r="C51" s="67" t="s">
        <v>288</v>
      </c>
      <c r="D51" s="3">
        <v>2002</v>
      </c>
      <c r="E51" s="3">
        <v>276.68219999999997</v>
      </c>
      <c r="F51" s="17">
        <f t="shared" si="2"/>
        <v>270.33891666666671</v>
      </c>
      <c r="G51" s="17">
        <f t="shared" si="3"/>
        <v>270.41350416666671</v>
      </c>
      <c r="H51" s="17">
        <f t="shared" si="5"/>
        <v>6.2686958333332541</v>
      </c>
      <c r="I51" s="17">
        <v>4.7774863389328139</v>
      </c>
      <c r="J51" s="17">
        <f t="shared" si="7"/>
        <v>1.4912094944004366</v>
      </c>
      <c r="K51" s="17">
        <f t="shared" si="4"/>
        <v>276.68219999999997</v>
      </c>
    </row>
    <row r="52" spans="2:11">
      <c r="B52" s="67">
        <v>37316</v>
      </c>
      <c r="C52" s="67" t="s">
        <v>289</v>
      </c>
      <c r="D52" s="3">
        <v>2002</v>
      </c>
      <c r="E52" s="3">
        <v>273.35230000000001</v>
      </c>
      <c r="F52" s="17">
        <f t="shared" si="2"/>
        <v>270.48809166666666</v>
      </c>
      <c r="G52" s="17">
        <f t="shared" si="3"/>
        <v>270.59602083333334</v>
      </c>
      <c r="H52" s="17">
        <f t="shared" si="5"/>
        <v>2.7562791666666726</v>
      </c>
      <c r="I52" s="17">
        <v>5.1778200510540318</v>
      </c>
      <c r="J52" s="17">
        <f t="shared" si="7"/>
        <v>-2.4215408843873547</v>
      </c>
      <c r="K52" s="17">
        <f t="shared" si="4"/>
        <v>273.35230000000001</v>
      </c>
    </row>
    <row r="53" spans="2:11">
      <c r="B53" s="67">
        <v>37347</v>
      </c>
      <c r="C53" s="67" t="s">
        <v>290</v>
      </c>
      <c r="D53" s="3">
        <v>2002</v>
      </c>
      <c r="E53" s="3">
        <v>265.10809999999998</v>
      </c>
      <c r="F53" s="17">
        <f t="shared" si="2"/>
        <v>270.70395000000002</v>
      </c>
      <c r="G53" s="17">
        <f t="shared" si="3"/>
        <v>270.8690666666667</v>
      </c>
      <c r="H53" s="17">
        <f t="shared" si="5"/>
        <v>-5.7609666666667181</v>
      </c>
      <c r="I53" s="17">
        <v>-2.4503735095520343</v>
      </c>
      <c r="J53" s="17">
        <f t="shared" si="7"/>
        <v>-3.3105931571146812</v>
      </c>
      <c r="K53" s="17">
        <f t="shared" si="4"/>
        <v>265.10809999999998</v>
      </c>
    </row>
    <row r="54" spans="2:11">
      <c r="B54" s="67">
        <v>37377</v>
      </c>
      <c r="C54" s="67" t="s">
        <v>291</v>
      </c>
      <c r="D54" s="3">
        <v>2002</v>
      </c>
      <c r="E54" s="3">
        <v>263.68920000000003</v>
      </c>
      <c r="F54" s="17">
        <f t="shared" si="2"/>
        <v>271.03418333333337</v>
      </c>
      <c r="G54" s="17">
        <f t="shared" si="3"/>
        <v>271.46467500000006</v>
      </c>
      <c r="H54" s="17">
        <f t="shared" si="5"/>
        <v>-7.7754750000000286</v>
      </c>
      <c r="I54" s="17">
        <v>-7.9217831686429525</v>
      </c>
      <c r="J54" s="17">
        <f t="shared" si="7"/>
        <v>0.14630816864291774</v>
      </c>
      <c r="K54" s="17">
        <f t="shared" si="4"/>
        <v>263.68920000000003</v>
      </c>
    </row>
    <row r="55" spans="2:11">
      <c r="B55" s="67">
        <v>37408</v>
      </c>
      <c r="C55" s="67" t="s">
        <v>292</v>
      </c>
      <c r="D55" s="3">
        <v>2002</v>
      </c>
      <c r="E55" s="3">
        <v>268.47219999999999</v>
      </c>
      <c r="F55" s="17">
        <f t="shared" si="2"/>
        <v>271.89516666666668</v>
      </c>
      <c r="G55" s="17">
        <f t="shared" si="3"/>
        <v>272.16354166666667</v>
      </c>
      <c r="H55" s="17">
        <f t="shared" si="5"/>
        <v>-3.6913416666666876</v>
      </c>
      <c r="I55" s="17">
        <v>-5.2482892292490151</v>
      </c>
      <c r="J55" s="17">
        <f t="shared" si="7"/>
        <v>1.5569475625823088</v>
      </c>
      <c r="K55" s="17">
        <f t="shared" si="4"/>
        <v>268.47219999999999</v>
      </c>
    </row>
    <row r="56" spans="2:11">
      <c r="B56" s="67">
        <v>37438</v>
      </c>
      <c r="C56" s="67" t="s">
        <v>293</v>
      </c>
      <c r="D56" s="3">
        <v>2002</v>
      </c>
      <c r="E56" s="3">
        <v>274.0301</v>
      </c>
      <c r="F56" s="17">
        <f t="shared" si="2"/>
        <v>272.43191666666667</v>
      </c>
      <c r="G56" s="17">
        <f t="shared" si="3"/>
        <v>272.45235000000002</v>
      </c>
      <c r="H56" s="17">
        <f t="shared" si="5"/>
        <v>1.5777499999999804</v>
      </c>
      <c r="I56" s="17">
        <v>5.8342925889328079</v>
      </c>
      <c r="J56" s="17">
        <f t="shared" si="7"/>
        <v>-4.2565425889328026</v>
      </c>
      <c r="K56" s="17">
        <f t="shared" si="4"/>
        <v>274.0301</v>
      </c>
    </row>
    <row r="57" spans="2:11">
      <c r="B57" s="67">
        <v>37469</v>
      </c>
      <c r="C57" s="67" t="s">
        <v>294</v>
      </c>
      <c r="D57" s="3">
        <v>2002</v>
      </c>
      <c r="E57" s="3">
        <v>275.04480000000001</v>
      </c>
      <c r="F57" s="17">
        <f t="shared" si="2"/>
        <v>272.47278333333333</v>
      </c>
      <c r="G57" s="17">
        <f t="shared" si="3"/>
        <v>272.46628750000002</v>
      </c>
      <c r="H57" s="17">
        <f t="shared" si="5"/>
        <v>2.578512499999988</v>
      </c>
      <c r="I57" s="17">
        <v>12.140332929841893</v>
      </c>
      <c r="J57" s="17">
        <f t="shared" si="7"/>
        <v>-9.56182042984193</v>
      </c>
      <c r="K57" s="17">
        <f t="shared" si="4"/>
        <v>275.04480000000001</v>
      </c>
    </row>
    <row r="58" spans="2:11">
      <c r="B58" s="67">
        <v>37500</v>
      </c>
      <c r="C58" s="67" t="s">
        <v>295</v>
      </c>
      <c r="D58" s="3">
        <v>2002</v>
      </c>
      <c r="E58" s="3">
        <v>269.30529999999999</v>
      </c>
      <c r="F58" s="17">
        <f t="shared" si="2"/>
        <v>272.45979166666666</v>
      </c>
      <c r="G58" s="17">
        <f t="shared" si="3"/>
        <v>272.55020833333333</v>
      </c>
      <c r="H58" s="17">
        <f t="shared" si="5"/>
        <v>-3.2449083333333419</v>
      </c>
      <c r="I58" s="17">
        <v>5.7387880434782508</v>
      </c>
      <c r="J58" s="17">
        <f t="shared" si="7"/>
        <v>-8.9836963768115652</v>
      </c>
      <c r="K58" s="17">
        <f t="shared" si="4"/>
        <v>269.30529999999999</v>
      </c>
    </row>
    <row r="59" spans="2:11">
      <c r="B59" s="67">
        <v>37530</v>
      </c>
      <c r="C59" s="67" t="s">
        <v>296</v>
      </c>
      <c r="D59" s="3">
        <v>2002</v>
      </c>
      <c r="E59" s="3">
        <v>265.87350000000004</v>
      </c>
      <c r="F59" s="17">
        <f t="shared" si="2"/>
        <v>272.640625</v>
      </c>
      <c r="G59" s="17">
        <f t="shared" si="3"/>
        <v>272.72948333333329</v>
      </c>
      <c r="H59" s="17">
        <f t="shared" si="5"/>
        <v>-6.8559833333332563</v>
      </c>
      <c r="I59" s="17">
        <v>0.23180471014492784</v>
      </c>
      <c r="J59" s="17">
        <f t="shared" si="7"/>
        <v>-7.0877880434781559</v>
      </c>
      <c r="K59" s="17">
        <f t="shared" si="4"/>
        <v>265.87350000000004</v>
      </c>
    </row>
    <row r="60" spans="2:11">
      <c r="B60" s="67">
        <v>37561</v>
      </c>
      <c r="C60" s="67" t="s">
        <v>297</v>
      </c>
      <c r="D60" s="3">
        <v>2002</v>
      </c>
      <c r="E60" s="3">
        <v>269.07060000000001</v>
      </c>
      <c r="F60" s="17">
        <f t="shared" si="2"/>
        <v>272.81834166666664</v>
      </c>
      <c r="G60" s="17">
        <f t="shared" si="3"/>
        <v>272.94305833333334</v>
      </c>
      <c r="H60" s="17">
        <f t="shared" si="5"/>
        <v>-3.8724583333333271</v>
      </c>
      <c r="I60" s="17">
        <v>-7.9800791913702325</v>
      </c>
      <c r="J60" s="17">
        <f t="shared" si="7"/>
        <v>4.1076208580369098</v>
      </c>
      <c r="K60" s="17">
        <f t="shared" si="4"/>
        <v>269.07060000000001</v>
      </c>
    </row>
    <row r="61" spans="2:11">
      <c r="B61" s="67">
        <v>37591</v>
      </c>
      <c r="C61" s="67" t="s">
        <v>298</v>
      </c>
      <c r="D61" s="3">
        <v>2002</v>
      </c>
      <c r="E61" s="3">
        <v>284.19490000000002</v>
      </c>
      <c r="F61" s="17">
        <f t="shared" si="2"/>
        <v>273.06777500000004</v>
      </c>
      <c r="G61" s="17">
        <f t="shared" si="3"/>
        <v>273.17543750000004</v>
      </c>
      <c r="H61" s="17">
        <f t="shared" si="5"/>
        <v>11.019462499999975</v>
      </c>
      <c r="I61" s="17">
        <v>-8.435018585309626</v>
      </c>
      <c r="J61" s="17">
        <f t="shared" si="7"/>
        <v>19.454481085309624</v>
      </c>
      <c r="K61" s="17">
        <f t="shared" si="4"/>
        <v>284.19490000000002</v>
      </c>
    </row>
    <row r="62" spans="2:11">
      <c r="B62" s="67">
        <v>37622</v>
      </c>
      <c r="C62" s="67" t="s">
        <v>287</v>
      </c>
      <c r="D62" s="3">
        <v>2003</v>
      </c>
      <c r="E62" s="3">
        <v>284.35980000000001</v>
      </c>
      <c r="F62" s="17">
        <f t="shared" si="2"/>
        <v>273.28309999999999</v>
      </c>
      <c r="G62" s="17">
        <f t="shared" si="3"/>
        <v>273.36895000000004</v>
      </c>
      <c r="H62" s="17">
        <f t="shared" si="5"/>
        <v>10.990849999999966</v>
      </c>
      <c r="I62" s="17">
        <v>-1.8649809782608673</v>
      </c>
      <c r="J62" s="17">
        <f t="shared" si="7"/>
        <v>12.855830978260826</v>
      </c>
      <c r="K62" s="17">
        <f t="shared" si="4"/>
        <v>284.35980000000001</v>
      </c>
    </row>
    <row r="63" spans="2:11">
      <c r="B63" s="67">
        <v>37653</v>
      </c>
      <c r="C63" s="67" t="s">
        <v>288</v>
      </c>
      <c r="D63" s="3">
        <v>2003</v>
      </c>
      <c r="E63" s="3">
        <v>277.17259999999999</v>
      </c>
      <c r="F63" s="17">
        <f t="shared" si="2"/>
        <v>273.45480000000003</v>
      </c>
      <c r="G63" s="17">
        <f t="shared" si="3"/>
        <v>273.6112875</v>
      </c>
      <c r="H63" s="17">
        <f t="shared" si="5"/>
        <v>3.5613124999999854</v>
      </c>
      <c r="I63" s="17">
        <v>4.7774863389328139</v>
      </c>
      <c r="J63" s="17">
        <f t="shared" si="7"/>
        <v>-1.216173838932832</v>
      </c>
      <c r="K63" s="17">
        <f t="shared" si="4"/>
        <v>277.17259999999999</v>
      </c>
    </row>
    <row r="64" spans="2:11">
      <c r="B64" s="67">
        <v>37681</v>
      </c>
      <c r="C64" s="67" t="s">
        <v>289</v>
      </c>
      <c r="D64" s="3">
        <v>2003</v>
      </c>
      <c r="E64" s="3">
        <v>273.19639999999998</v>
      </c>
      <c r="F64" s="17">
        <f t="shared" si="2"/>
        <v>273.76777500000003</v>
      </c>
      <c r="G64" s="17">
        <f t="shared" si="3"/>
        <v>273.8329</v>
      </c>
      <c r="H64" s="17">
        <f t="shared" si="5"/>
        <v>-0.63650000000001228</v>
      </c>
      <c r="I64" s="17">
        <v>5.1778200510540318</v>
      </c>
      <c r="J64" s="17">
        <f t="shared" si="7"/>
        <v>-5.8143200510540396</v>
      </c>
      <c r="K64" s="17">
        <f t="shared" si="4"/>
        <v>273.19639999999998</v>
      </c>
    </row>
    <row r="65" spans="2:11">
      <c r="B65" s="67">
        <v>37712</v>
      </c>
      <c r="C65" s="67" t="s">
        <v>290</v>
      </c>
      <c r="D65" s="3">
        <v>2003</v>
      </c>
      <c r="E65" s="3">
        <v>267.27809999999999</v>
      </c>
      <c r="F65" s="17">
        <f t="shared" si="2"/>
        <v>273.89802500000002</v>
      </c>
      <c r="G65" s="17">
        <f t="shared" si="3"/>
        <v>273.87702083333335</v>
      </c>
      <c r="H65" s="17">
        <f t="shared" si="5"/>
        <v>-6.5989208333333522</v>
      </c>
      <c r="I65" s="17">
        <v>-2.4503735095520343</v>
      </c>
      <c r="J65" s="17">
        <f t="shared" si="7"/>
        <v>-4.1485473237813153</v>
      </c>
      <c r="K65" s="17">
        <f t="shared" si="4"/>
        <v>267.27809999999999</v>
      </c>
    </row>
    <row r="66" spans="2:11">
      <c r="B66" s="67">
        <v>37742</v>
      </c>
      <c r="C66" s="67" t="s">
        <v>291</v>
      </c>
      <c r="D66" s="3">
        <v>2003</v>
      </c>
      <c r="E66" s="3">
        <v>265.8218</v>
      </c>
      <c r="F66" s="17">
        <f t="shared" si="2"/>
        <v>273.85601666666668</v>
      </c>
      <c r="G66" s="17">
        <f t="shared" si="3"/>
        <v>273.58472499999999</v>
      </c>
      <c r="H66" s="17">
        <f t="shared" si="5"/>
        <v>-7.7629249999999956</v>
      </c>
      <c r="I66" s="17">
        <v>-7.9217831686429525</v>
      </c>
      <c r="J66" s="17">
        <f t="shared" si="7"/>
        <v>0.15885816864295066</v>
      </c>
      <c r="K66" s="17">
        <f t="shared" si="4"/>
        <v>265.8218</v>
      </c>
    </row>
    <row r="67" spans="2:11">
      <c r="B67" s="67">
        <v>37773</v>
      </c>
      <c r="C67" s="67" t="s">
        <v>292</v>
      </c>
      <c r="D67" s="3">
        <v>2003</v>
      </c>
      <c r="E67" s="3">
        <v>271.46539999999999</v>
      </c>
      <c r="F67" s="17">
        <f t="shared" si="2"/>
        <v>273.31343333333331</v>
      </c>
      <c r="G67" s="17">
        <f t="shared" si="3"/>
        <v>273.38266666666664</v>
      </c>
      <c r="H67" s="17">
        <f t="shared" si="5"/>
        <v>-1.9172666666666487</v>
      </c>
      <c r="I67" s="17">
        <v>-5.2482892292490151</v>
      </c>
      <c r="J67" s="17">
        <f t="shared" si="7"/>
        <v>3.3310225625823477</v>
      </c>
      <c r="K67" s="17">
        <f t="shared" si="4"/>
        <v>271.46539999999999</v>
      </c>
    </row>
    <row r="68" spans="2:11">
      <c r="B68" s="67">
        <v>37803</v>
      </c>
      <c r="C68" s="67" t="s">
        <v>293</v>
      </c>
      <c r="D68" s="3">
        <v>2003</v>
      </c>
      <c r="E68" s="3">
        <v>276.61400000000003</v>
      </c>
      <c r="F68" s="17">
        <f t="shared" si="2"/>
        <v>273.45189999999997</v>
      </c>
      <c r="G68" s="17">
        <f t="shared" si="3"/>
        <v>273.46792916666664</v>
      </c>
      <c r="H68" s="17">
        <f t="shared" si="5"/>
        <v>3.1460708333333969</v>
      </c>
      <c r="I68" s="17">
        <v>5.8342925889328079</v>
      </c>
      <c r="J68" s="17">
        <f t="shared" si="7"/>
        <v>-2.6882217555993861</v>
      </c>
      <c r="K68" s="17">
        <f t="shared" si="4"/>
        <v>276.61400000000003</v>
      </c>
    </row>
    <row r="69" spans="2:11">
      <c r="B69" s="67">
        <v>37834</v>
      </c>
      <c r="C69" s="67" t="s">
        <v>294</v>
      </c>
      <c r="D69" s="3">
        <v>2003</v>
      </c>
      <c r="E69" s="3">
        <v>277.10519999999997</v>
      </c>
      <c r="F69" s="17">
        <f t="shared" si="2"/>
        <v>273.48395833333331</v>
      </c>
      <c r="G69" s="17">
        <f t="shared" si="3"/>
        <v>273.4909833333333</v>
      </c>
      <c r="H69" s="17">
        <f t="shared" si="5"/>
        <v>3.614216666666664</v>
      </c>
      <c r="I69" s="17">
        <v>12.140332929841893</v>
      </c>
      <c r="J69" s="17">
        <f t="shared" si="7"/>
        <v>-8.5261162631752541</v>
      </c>
      <c r="K69" s="17">
        <f t="shared" si="4"/>
        <v>277.10519999999997</v>
      </c>
    </row>
    <row r="70" spans="2:11">
      <c r="B70" s="67">
        <v>37865</v>
      </c>
      <c r="C70" s="67" t="s">
        <v>295</v>
      </c>
      <c r="D70" s="3">
        <v>2003</v>
      </c>
      <c r="E70" s="3">
        <v>273.06100000000004</v>
      </c>
      <c r="F70" s="17">
        <f t="shared" si="2"/>
        <v>273.4980083333333</v>
      </c>
      <c r="G70" s="17">
        <f t="shared" si="3"/>
        <v>273.49267083333336</v>
      </c>
      <c r="H70" s="17">
        <f t="shared" si="5"/>
        <v>-0.43167083333332812</v>
      </c>
      <c r="I70" s="17">
        <v>5.7387880434782508</v>
      </c>
      <c r="J70" s="17">
        <f t="shared" si="7"/>
        <v>-6.1704588768115514</v>
      </c>
      <c r="K70" s="17">
        <f t="shared" si="4"/>
        <v>273.06100000000004</v>
      </c>
    </row>
    <row r="71" spans="2:11">
      <c r="B71" s="67">
        <v>37895</v>
      </c>
      <c r="C71" s="67" t="s">
        <v>296</v>
      </c>
      <c r="D71" s="3">
        <v>2003</v>
      </c>
      <c r="E71" s="3">
        <v>267.43650000000002</v>
      </c>
      <c r="F71" s="17">
        <f t="shared" ref="F71:F134" si="9">AVERAGE(E66:E77)</f>
        <v>273.48733333333337</v>
      </c>
      <c r="G71" s="17">
        <f t="shared" ref="G71:G134" si="10">AVERAGE(F71:F72)</f>
        <v>273.61210000000005</v>
      </c>
      <c r="H71" s="17">
        <f t="shared" si="5"/>
        <v>-6.1756000000000313</v>
      </c>
      <c r="I71" s="17">
        <v>0.23180471014492784</v>
      </c>
      <c r="J71" s="17">
        <f t="shared" si="7"/>
        <v>-6.407404710144931</v>
      </c>
      <c r="K71" s="17">
        <f t="shared" ref="K71:K134" si="11">G71+I71+J71</f>
        <v>267.43650000000002</v>
      </c>
    </row>
    <row r="72" spans="2:11">
      <c r="B72" s="67">
        <v>37926</v>
      </c>
      <c r="C72" s="67" t="s">
        <v>297</v>
      </c>
      <c r="D72" s="3">
        <v>2003</v>
      </c>
      <c r="E72" s="3">
        <v>268.56650000000002</v>
      </c>
      <c r="F72" s="17">
        <f t="shared" si="9"/>
        <v>273.73686666666669</v>
      </c>
      <c r="G72" s="17">
        <f t="shared" si="10"/>
        <v>273.87767499999995</v>
      </c>
      <c r="H72" s="17">
        <f t="shared" ref="H72:H135" si="12">E72-G72</f>
        <v>-5.3111749999999347</v>
      </c>
      <c r="I72" s="17">
        <v>-7.9800791913702325</v>
      </c>
      <c r="J72" s="17">
        <f t="shared" ref="J72:J135" si="13">E72-(G72+I72)</f>
        <v>2.6689041913703022</v>
      </c>
      <c r="K72" s="17">
        <f t="shared" si="11"/>
        <v>268.56650000000002</v>
      </c>
    </row>
    <row r="73" spans="2:11">
      <c r="B73" s="67">
        <v>37956</v>
      </c>
      <c r="C73" s="67" t="s">
        <v>298</v>
      </c>
      <c r="D73" s="3">
        <v>2003</v>
      </c>
      <c r="E73" s="3">
        <v>277.68389999999999</v>
      </c>
      <c r="F73" s="17">
        <f t="shared" si="9"/>
        <v>274.01848333333328</v>
      </c>
      <c r="G73" s="17">
        <f t="shared" si="10"/>
        <v>274.16343333333327</v>
      </c>
      <c r="H73" s="17">
        <f t="shared" si="12"/>
        <v>3.5204666666667208</v>
      </c>
      <c r="I73" s="17">
        <v>-8.435018585309626</v>
      </c>
      <c r="J73" s="17">
        <f t="shared" si="13"/>
        <v>11.95548525197637</v>
      </c>
      <c r="K73" s="17">
        <f t="shared" si="11"/>
        <v>277.68389999999999</v>
      </c>
    </row>
    <row r="74" spans="2:11">
      <c r="B74" s="67">
        <v>37987</v>
      </c>
      <c r="C74" s="67" t="s">
        <v>287</v>
      </c>
      <c r="D74" s="3">
        <v>2004</v>
      </c>
      <c r="E74" s="3">
        <v>286.02139999999997</v>
      </c>
      <c r="F74" s="17">
        <f t="shared" si="9"/>
        <v>274.30838333333332</v>
      </c>
      <c r="G74" s="17">
        <f t="shared" si="10"/>
        <v>274.394025</v>
      </c>
      <c r="H74" s="17">
        <f t="shared" si="12"/>
        <v>11.627374999999972</v>
      </c>
      <c r="I74" s="17">
        <v>-1.8649809782608673</v>
      </c>
      <c r="J74" s="17">
        <f t="shared" si="13"/>
        <v>13.492355978260832</v>
      </c>
      <c r="K74" s="17">
        <f t="shared" si="11"/>
        <v>286.02139999999997</v>
      </c>
    </row>
    <row r="75" spans="2:11">
      <c r="B75" s="67">
        <v>38018</v>
      </c>
      <c r="C75" s="67" t="s">
        <v>288</v>
      </c>
      <c r="D75" s="3">
        <v>2004</v>
      </c>
      <c r="E75" s="3">
        <v>277.5573</v>
      </c>
      <c r="F75" s="17">
        <f t="shared" si="9"/>
        <v>274.47966666666667</v>
      </c>
      <c r="G75" s="17">
        <f t="shared" si="10"/>
        <v>274.50105416666668</v>
      </c>
      <c r="H75" s="17">
        <f t="shared" si="12"/>
        <v>3.0562458333333211</v>
      </c>
      <c r="I75" s="17">
        <v>4.7774863389328139</v>
      </c>
      <c r="J75" s="17">
        <f t="shared" si="13"/>
        <v>-1.7212405055994964</v>
      </c>
      <c r="K75" s="17">
        <f t="shared" si="11"/>
        <v>277.5573</v>
      </c>
    </row>
    <row r="76" spans="2:11">
      <c r="B76" s="67">
        <v>38047</v>
      </c>
      <c r="C76" s="67" t="s">
        <v>289</v>
      </c>
      <c r="D76" s="3">
        <v>2004</v>
      </c>
      <c r="E76" s="3">
        <v>273.36500000000001</v>
      </c>
      <c r="F76" s="17">
        <f t="shared" si="9"/>
        <v>274.52244166666668</v>
      </c>
      <c r="G76" s="17">
        <f t="shared" si="10"/>
        <v>274.57732916666669</v>
      </c>
      <c r="H76" s="17">
        <f t="shared" si="12"/>
        <v>-1.2123291666666773</v>
      </c>
      <c r="I76" s="17">
        <v>5.1778200510540318</v>
      </c>
      <c r="J76" s="17">
        <f t="shared" si="13"/>
        <v>-6.3901492177207047</v>
      </c>
      <c r="K76" s="17">
        <f t="shared" si="11"/>
        <v>273.36500000000001</v>
      </c>
    </row>
    <row r="77" spans="2:11">
      <c r="B77" s="67">
        <v>38078</v>
      </c>
      <c r="C77" s="67" t="s">
        <v>290</v>
      </c>
      <c r="D77" s="3">
        <v>2004</v>
      </c>
      <c r="E77" s="3">
        <v>267.14999999999998</v>
      </c>
      <c r="F77" s="17">
        <f t="shared" si="9"/>
        <v>274.63221666666669</v>
      </c>
      <c r="G77" s="17">
        <f t="shared" si="10"/>
        <v>274.79680416666667</v>
      </c>
      <c r="H77" s="17">
        <f t="shared" si="12"/>
        <v>-7.6468041666666977</v>
      </c>
      <c r="I77" s="17">
        <v>-2.4503735095520343</v>
      </c>
      <c r="J77" s="17">
        <f t="shared" si="13"/>
        <v>-5.1964306571146608</v>
      </c>
      <c r="K77" s="17">
        <f t="shared" si="11"/>
        <v>267.14999999999998</v>
      </c>
    </row>
    <row r="78" spans="2:11">
      <c r="B78" s="67">
        <v>38108</v>
      </c>
      <c r="C78" s="67" t="s">
        <v>291</v>
      </c>
      <c r="D78" s="3">
        <v>2004</v>
      </c>
      <c r="E78" s="3">
        <v>268.81619999999998</v>
      </c>
      <c r="F78" s="17">
        <f t="shared" si="9"/>
        <v>274.96139166666666</v>
      </c>
      <c r="G78" s="17">
        <f t="shared" si="10"/>
        <v>275.03662083333336</v>
      </c>
      <c r="H78" s="17">
        <f t="shared" si="12"/>
        <v>-6.2204208333333781</v>
      </c>
      <c r="I78" s="17">
        <v>-7.9217831686429525</v>
      </c>
      <c r="J78" s="17">
        <f t="shared" si="13"/>
        <v>1.7013623353095682</v>
      </c>
      <c r="K78" s="17">
        <f t="shared" si="11"/>
        <v>268.81619999999998</v>
      </c>
    </row>
    <row r="79" spans="2:11">
      <c r="B79" s="67">
        <v>38139</v>
      </c>
      <c r="C79" s="67" t="s">
        <v>292</v>
      </c>
      <c r="D79" s="3">
        <v>2004</v>
      </c>
      <c r="E79" s="3">
        <v>274.84480000000002</v>
      </c>
      <c r="F79" s="17">
        <f t="shared" si="9"/>
        <v>275.11185</v>
      </c>
      <c r="G79" s="17">
        <f t="shared" si="10"/>
        <v>275.0811875</v>
      </c>
      <c r="H79" s="17">
        <f t="shared" si="12"/>
        <v>-0.23638749999997799</v>
      </c>
      <c r="I79" s="17">
        <v>-5.2482892292490151</v>
      </c>
      <c r="J79" s="17">
        <f t="shared" si="13"/>
        <v>5.0119017292490184</v>
      </c>
      <c r="K79" s="17">
        <f t="shared" si="11"/>
        <v>274.84480000000002</v>
      </c>
    </row>
    <row r="80" spans="2:11">
      <c r="B80" s="67">
        <v>38169</v>
      </c>
      <c r="C80" s="67" t="s">
        <v>293</v>
      </c>
      <c r="D80" s="3">
        <v>2004</v>
      </c>
      <c r="E80" s="3">
        <v>280.09280000000001</v>
      </c>
      <c r="F80" s="17">
        <f t="shared" si="9"/>
        <v>275.05052499999999</v>
      </c>
      <c r="G80" s="17">
        <f t="shared" si="10"/>
        <v>275.15914999999995</v>
      </c>
      <c r="H80" s="17">
        <f t="shared" si="12"/>
        <v>4.9336500000000569</v>
      </c>
      <c r="I80" s="17">
        <v>5.8342925889328079</v>
      </c>
      <c r="J80" s="17">
        <f t="shared" si="13"/>
        <v>-0.90064258893272608</v>
      </c>
      <c r="K80" s="17">
        <f t="shared" si="11"/>
        <v>280.09280000000001</v>
      </c>
    </row>
    <row r="81" spans="2:11">
      <c r="B81" s="67">
        <v>38200</v>
      </c>
      <c r="C81" s="67" t="s">
        <v>294</v>
      </c>
      <c r="D81" s="3">
        <v>2004</v>
      </c>
      <c r="E81" s="3">
        <v>279.16059999999999</v>
      </c>
      <c r="F81" s="17">
        <f t="shared" si="9"/>
        <v>275.26777499999997</v>
      </c>
      <c r="G81" s="17">
        <f t="shared" si="10"/>
        <v>275.31621250000001</v>
      </c>
      <c r="H81" s="17">
        <f t="shared" si="12"/>
        <v>3.8443874999999821</v>
      </c>
      <c r="I81" s="17">
        <v>12.140332929841893</v>
      </c>
      <c r="J81" s="17">
        <f t="shared" si="13"/>
        <v>-8.2959454298419359</v>
      </c>
      <c r="K81" s="17">
        <f t="shared" si="11"/>
        <v>279.16059999999999</v>
      </c>
    </row>
    <row r="82" spans="2:11">
      <c r="B82" s="67">
        <v>38231</v>
      </c>
      <c r="C82" s="67" t="s">
        <v>295</v>
      </c>
      <c r="D82" s="3">
        <v>2004</v>
      </c>
      <c r="E82" s="3">
        <v>273.57429999999999</v>
      </c>
      <c r="F82" s="17">
        <f t="shared" si="9"/>
        <v>275.36464999999998</v>
      </c>
      <c r="G82" s="17">
        <f t="shared" si="10"/>
        <v>275.46857083333333</v>
      </c>
      <c r="H82" s="17">
        <f t="shared" si="12"/>
        <v>-1.8942708333333371</v>
      </c>
      <c r="I82" s="17">
        <v>5.7387880434782508</v>
      </c>
      <c r="J82" s="17">
        <f t="shared" si="13"/>
        <v>-7.6330588768115604</v>
      </c>
      <c r="K82" s="17">
        <f t="shared" si="11"/>
        <v>273.57429999999999</v>
      </c>
    </row>
    <row r="83" spans="2:11">
      <c r="B83" s="67">
        <v>38261</v>
      </c>
      <c r="C83" s="67" t="s">
        <v>296</v>
      </c>
      <c r="D83" s="3">
        <v>2004</v>
      </c>
      <c r="E83" s="3">
        <v>268.75380000000001</v>
      </c>
      <c r="F83" s="17">
        <f t="shared" si="9"/>
        <v>275.57249166666668</v>
      </c>
      <c r="G83" s="17">
        <f t="shared" si="10"/>
        <v>275.50425000000001</v>
      </c>
      <c r="H83" s="17">
        <f t="shared" si="12"/>
        <v>-6.7504500000000007</v>
      </c>
      <c r="I83" s="17">
        <v>0.23180471014492784</v>
      </c>
      <c r="J83" s="17">
        <f t="shared" si="13"/>
        <v>-6.9822547101449004</v>
      </c>
      <c r="K83" s="17">
        <f t="shared" si="11"/>
        <v>268.75380000000001</v>
      </c>
    </row>
    <row r="84" spans="2:11">
      <c r="B84" s="67">
        <v>38292</v>
      </c>
      <c r="C84" s="67" t="s">
        <v>297</v>
      </c>
      <c r="D84" s="3">
        <v>2004</v>
      </c>
      <c r="E84" s="3">
        <v>272.51659999999998</v>
      </c>
      <c r="F84" s="17">
        <f t="shared" si="9"/>
        <v>275.43600833333335</v>
      </c>
      <c r="G84" s="17">
        <f t="shared" si="10"/>
        <v>275.28446666666673</v>
      </c>
      <c r="H84" s="17">
        <f t="shared" si="12"/>
        <v>-2.7678666666667482</v>
      </c>
      <c r="I84" s="17">
        <v>-7.9800791913702325</v>
      </c>
      <c r="J84" s="17">
        <f t="shared" si="13"/>
        <v>5.2122125247034887</v>
      </c>
      <c r="K84" s="17">
        <f t="shared" si="11"/>
        <v>272.51659999999998</v>
      </c>
    </row>
    <row r="85" spans="2:11">
      <c r="B85" s="67">
        <v>38322</v>
      </c>
      <c r="C85" s="67" t="s">
        <v>298</v>
      </c>
      <c r="D85" s="3">
        <v>2004</v>
      </c>
      <c r="E85" s="3">
        <v>279.48939999999999</v>
      </c>
      <c r="F85" s="17">
        <f t="shared" si="9"/>
        <v>275.13292500000006</v>
      </c>
      <c r="G85" s="17">
        <f t="shared" si="10"/>
        <v>275.02522916666669</v>
      </c>
      <c r="H85" s="17">
        <f t="shared" si="12"/>
        <v>4.4641708333332986</v>
      </c>
      <c r="I85" s="17">
        <v>-8.435018585309626</v>
      </c>
      <c r="J85" s="17">
        <f t="shared" si="13"/>
        <v>12.899189418642948</v>
      </c>
      <c r="K85" s="17">
        <f t="shared" si="11"/>
        <v>279.48939999999999</v>
      </c>
    </row>
    <row r="86" spans="2:11">
      <c r="B86" s="67">
        <v>38353</v>
      </c>
      <c r="C86" s="67" t="s">
        <v>287</v>
      </c>
      <c r="D86" s="3">
        <v>2005</v>
      </c>
      <c r="E86" s="3">
        <v>285.28550000000001</v>
      </c>
      <c r="F86" s="17">
        <f t="shared" si="9"/>
        <v>274.91753333333332</v>
      </c>
      <c r="G86" s="17">
        <f t="shared" si="10"/>
        <v>274.80823333333331</v>
      </c>
      <c r="H86" s="17">
        <f t="shared" si="12"/>
        <v>10.477266666666708</v>
      </c>
      <c r="I86" s="17">
        <v>-1.8649809782608673</v>
      </c>
      <c r="J86" s="17">
        <f t="shared" si="13"/>
        <v>12.342247644927568</v>
      </c>
      <c r="K86" s="17">
        <f t="shared" si="11"/>
        <v>285.28550000000001</v>
      </c>
    </row>
    <row r="87" spans="2:11">
      <c r="B87" s="67">
        <v>38384</v>
      </c>
      <c r="C87" s="67" t="s">
        <v>288</v>
      </c>
      <c r="D87" s="3">
        <v>2005</v>
      </c>
      <c r="E87" s="3">
        <v>280.16430000000003</v>
      </c>
      <c r="F87" s="17">
        <f t="shared" si="9"/>
        <v>274.69893333333334</v>
      </c>
      <c r="G87" s="17">
        <f t="shared" si="10"/>
        <v>274.64809166666669</v>
      </c>
      <c r="H87" s="17">
        <f t="shared" si="12"/>
        <v>5.5162083333333385</v>
      </c>
      <c r="I87" s="17">
        <v>4.7774863389328139</v>
      </c>
      <c r="J87" s="17">
        <f t="shared" si="13"/>
        <v>0.738721994400521</v>
      </c>
      <c r="K87" s="17">
        <f t="shared" si="11"/>
        <v>280.16430000000003</v>
      </c>
    </row>
    <row r="88" spans="2:11">
      <c r="B88" s="67">
        <v>38412</v>
      </c>
      <c r="C88" s="67" t="s">
        <v>289</v>
      </c>
      <c r="D88" s="3">
        <v>2005</v>
      </c>
      <c r="E88" s="3">
        <v>274.52750000000003</v>
      </c>
      <c r="F88" s="17">
        <f t="shared" si="9"/>
        <v>274.59725000000009</v>
      </c>
      <c r="G88" s="17">
        <f t="shared" si="10"/>
        <v>274.60870000000006</v>
      </c>
      <c r="H88" s="17">
        <f t="shared" si="12"/>
        <v>-8.120000000002392E-2</v>
      </c>
      <c r="I88" s="17">
        <v>5.1778200510540318</v>
      </c>
      <c r="J88" s="17">
        <f t="shared" si="13"/>
        <v>-5.2590200510540512</v>
      </c>
      <c r="K88" s="17">
        <f t="shared" si="11"/>
        <v>274.52750000000003</v>
      </c>
    </row>
    <row r="89" spans="2:11">
      <c r="B89" s="67">
        <v>38443</v>
      </c>
      <c r="C89" s="67" t="s">
        <v>290</v>
      </c>
      <c r="D89" s="3">
        <v>2005</v>
      </c>
      <c r="E89" s="3">
        <v>269.64409999999998</v>
      </c>
      <c r="F89" s="17">
        <f t="shared" si="9"/>
        <v>274.62015000000002</v>
      </c>
      <c r="G89" s="17">
        <f t="shared" si="10"/>
        <v>274.66109166666666</v>
      </c>
      <c r="H89" s="17">
        <f t="shared" si="12"/>
        <v>-5.0169916666666836</v>
      </c>
      <c r="I89" s="17">
        <v>-2.4503735095520343</v>
      </c>
      <c r="J89" s="17">
        <f t="shared" si="13"/>
        <v>-2.5666181571146467</v>
      </c>
      <c r="K89" s="17">
        <f t="shared" si="11"/>
        <v>269.64409999999998</v>
      </c>
    </row>
    <row r="90" spans="2:11">
      <c r="B90" s="67">
        <v>38473</v>
      </c>
      <c r="C90" s="67" t="s">
        <v>291</v>
      </c>
      <c r="D90" s="3">
        <v>2005</v>
      </c>
      <c r="E90" s="3">
        <v>267.17840000000001</v>
      </c>
      <c r="F90" s="17">
        <f t="shared" si="9"/>
        <v>274.7020333333333</v>
      </c>
      <c r="G90" s="17">
        <f t="shared" si="10"/>
        <v>274.91147083333334</v>
      </c>
      <c r="H90" s="17">
        <f t="shared" si="12"/>
        <v>-7.7330708333333291</v>
      </c>
      <c r="I90" s="17">
        <v>-7.9217831686429525</v>
      </c>
      <c r="J90" s="17">
        <f t="shared" si="13"/>
        <v>0.18871233530961717</v>
      </c>
      <c r="K90" s="17">
        <f t="shared" si="11"/>
        <v>267.17840000000001</v>
      </c>
    </row>
    <row r="91" spans="2:11">
      <c r="B91" s="67">
        <v>38504</v>
      </c>
      <c r="C91" s="67" t="s">
        <v>292</v>
      </c>
      <c r="D91" s="3">
        <v>2005</v>
      </c>
      <c r="E91" s="3">
        <v>271.20780000000002</v>
      </c>
      <c r="F91" s="17">
        <f t="shared" si="9"/>
        <v>275.12090833333338</v>
      </c>
      <c r="G91" s="17">
        <f t="shared" si="10"/>
        <v>275.23177916666668</v>
      </c>
      <c r="H91" s="17">
        <f t="shared" si="12"/>
        <v>-4.0239791666666633</v>
      </c>
      <c r="I91" s="17">
        <v>-5.2482892292490151</v>
      </c>
      <c r="J91" s="17">
        <f t="shared" si="13"/>
        <v>1.2243100625823331</v>
      </c>
      <c r="K91" s="17">
        <f t="shared" si="11"/>
        <v>271.20780000000002</v>
      </c>
    </row>
    <row r="92" spans="2:11">
      <c r="B92" s="67">
        <v>38534</v>
      </c>
      <c r="C92" s="67" t="s">
        <v>293</v>
      </c>
      <c r="D92" s="3">
        <v>2005</v>
      </c>
      <c r="E92" s="3">
        <v>277.50810000000001</v>
      </c>
      <c r="F92" s="17">
        <f t="shared" si="9"/>
        <v>275.34264999999994</v>
      </c>
      <c r="G92" s="17">
        <f t="shared" si="10"/>
        <v>275.52564166666662</v>
      </c>
      <c r="H92" s="17">
        <f t="shared" si="12"/>
        <v>1.9824583333333976</v>
      </c>
      <c r="I92" s="17">
        <v>5.8342925889328079</v>
      </c>
      <c r="J92" s="17">
        <f t="shared" si="13"/>
        <v>-3.8518342555993854</v>
      </c>
      <c r="K92" s="17">
        <f t="shared" si="11"/>
        <v>277.50810000000001</v>
      </c>
    </row>
    <row r="93" spans="2:11">
      <c r="B93" s="67">
        <v>38565</v>
      </c>
      <c r="C93" s="67" t="s">
        <v>294</v>
      </c>
      <c r="D93" s="3">
        <v>2005</v>
      </c>
      <c r="E93" s="3">
        <v>276.53739999999999</v>
      </c>
      <c r="F93" s="17">
        <f t="shared" si="9"/>
        <v>275.70863333333335</v>
      </c>
      <c r="G93" s="17">
        <f t="shared" si="10"/>
        <v>275.91476666666665</v>
      </c>
      <c r="H93" s="17">
        <f t="shared" si="12"/>
        <v>0.62263333333334003</v>
      </c>
      <c r="I93" s="17">
        <v>12.140332929841893</v>
      </c>
      <c r="J93" s="17">
        <f t="shared" si="13"/>
        <v>-11.517699596508578</v>
      </c>
      <c r="K93" s="17">
        <f t="shared" si="11"/>
        <v>276.53739999999999</v>
      </c>
    </row>
    <row r="94" spans="2:11">
      <c r="B94" s="67">
        <v>38596</v>
      </c>
      <c r="C94" s="67" t="s">
        <v>295</v>
      </c>
      <c r="D94" s="3">
        <v>2005</v>
      </c>
      <c r="E94" s="3">
        <v>272.35410000000002</v>
      </c>
      <c r="F94" s="17">
        <f t="shared" si="9"/>
        <v>276.12089999999995</v>
      </c>
      <c r="G94" s="17">
        <f t="shared" si="10"/>
        <v>276.17980416666666</v>
      </c>
      <c r="H94" s="17">
        <f t="shared" si="12"/>
        <v>-3.8257041666666396</v>
      </c>
      <c r="I94" s="17">
        <v>5.7387880434782508</v>
      </c>
      <c r="J94" s="17">
        <f t="shared" si="13"/>
        <v>-9.5644922101448628</v>
      </c>
      <c r="K94" s="17">
        <f t="shared" si="11"/>
        <v>272.35410000000002</v>
      </c>
    </row>
    <row r="95" spans="2:11">
      <c r="B95" s="67">
        <v>38626</v>
      </c>
      <c r="C95" s="67" t="s">
        <v>296</v>
      </c>
      <c r="D95" s="3">
        <v>2005</v>
      </c>
      <c r="E95" s="3">
        <v>269.02859999999998</v>
      </c>
      <c r="F95" s="17">
        <f t="shared" si="9"/>
        <v>276.23870833333336</v>
      </c>
      <c r="G95" s="17">
        <f t="shared" si="10"/>
        <v>276.25945000000002</v>
      </c>
      <c r="H95" s="17">
        <f t="shared" si="12"/>
        <v>-7.2308500000000322</v>
      </c>
      <c r="I95" s="17">
        <v>0.23180471014492784</v>
      </c>
      <c r="J95" s="17">
        <f t="shared" si="13"/>
        <v>-7.4626547101449319</v>
      </c>
      <c r="K95" s="17">
        <f t="shared" si="11"/>
        <v>269.02859999999998</v>
      </c>
    </row>
    <row r="96" spans="2:11">
      <c r="B96" s="67">
        <v>38657</v>
      </c>
      <c r="C96" s="67" t="s">
        <v>297</v>
      </c>
      <c r="D96" s="3">
        <v>2005</v>
      </c>
      <c r="E96" s="3">
        <v>273.49919999999997</v>
      </c>
      <c r="F96" s="17">
        <f t="shared" si="9"/>
        <v>276.28019166666661</v>
      </c>
      <c r="G96" s="17">
        <f t="shared" si="10"/>
        <v>276.4102708333333</v>
      </c>
      <c r="H96" s="17">
        <f t="shared" si="12"/>
        <v>-2.9110708333333264</v>
      </c>
      <c r="I96" s="17">
        <v>-7.9800791913702325</v>
      </c>
      <c r="J96" s="17">
        <f t="shared" si="13"/>
        <v>5.0690083580369105</v>
      </c>
      <c r="K96" s="17">
        <f t="shared" si="11"/>
        <v>273.49919999999997</v>
      </c>
    </row>
    <row r="97" spans="2:11">
      <c r="B97" s="67">
        <v>38687</v>
      </c>
      <c r="C97" s="67" t="s">
        <v>298</v>
      </c>
      <c r="D97" s="3">
        <v>2005</v>
      </c>
      <c r="E97" s="3">
        <v>284.51589999999999</v>
      </c>
      <c r="F97" s="17">
        <f t="shared" si="9"/>
        <v>276.54034999999999</v>
      </c>
      <c r="G97" s="17">
        <f t="shared" si="10"/>
        <v>276.73187916666666</v>
      </c>
      <c r="H97" s="17">
        <f t="shared" si="12"/>
        <v>7.7840208333333294</v>
      </c>
      <c r="I97" s="17">
        <v>-8.435018585309626</v>
      </c>
      <c r="J97" s="17">
        <f t="shared" si="13"/>
        <v>16.219039418642978</v>
      </c>
      <c r="K97" s="17">
        <f t="shared" si="11"/>
        <v>284.51589999999999</v>
      </c>
    </row>
    <row r="98" spans="2:11">
      <c r="B98" s="67">
        <v>38718</v>
      </c>
      <c r="C98" s="67" t="s">
        <v>287</v>
      </c>
      <c r="D98" s="3">
        <v>2006</v>
      </c>
      <c r="E98" s="3">
        <v>287.94639999999998</v>
      </c>
      <c r="F98" s="17">
        <f t="shared" si="9"/>
        <v>276.92340833333333</v>
      </c>
      <c r="G98" s="17">
        <f t="shared" si="10"/>
        <v>277.15353749999997</v>
      </c>
      <c r="H98" s="17">
        <f t="shared" si="12"/>
        <v>10.792862500000012</v>
      </c>
      <c r="I98" s="17">
        <v>-1.8649809782608673</v>
      </c>
      <c r="J98" s="17">
        <f t="shared" si="13"/>
        <v>12.657843478260872</v>
      </c>
      <c r="K98" s="17">
        <f t="shared" si="11"/>
        <v>287.94639999999998</v>
      </c>
    </row>
    <row r="99" spans="2:11">
      <c r="B99" s="67">
        <v>38749</v>
      </c>
      <c r="C99" s="67" t="s">
        <v>288</v>
      </c>
      <c r="D99" s="3">
        <v>2006</v>
      </c>
      <c r="E99" s="3">
        <v>284.55610000000001</v>
      </c>
      <c r="F99" s="17">
        <f t="shared" si="9"/>
        <v>277.38366666666667</v>
      </c>
      <c r="G99" s="17">
        <f t="shared" si="10"/>
        <v>277.47737499999999</v>
      </c>
      <c r="H99" s="17">
        <f t="shared" si="12"/>
        <v>7.0787250000000199</v>
      </c>
      <c r="I99" s="17">
        <v>4.7774863389328139</v>
      </c>
      <c r="J99" s="17">
        <f t="shared" si="13"/>
        <v>2.3012386610672024</v>
      </c>
      <c r="K99" s="17">
        <f t="shared" si="11"/>
        <v>284.55610000000001</v>
      </c>
    </row>
    <row r="100" spans="2:11">
      <c r="B100" s="67">
        <v>38777</v>
      </c>
      <c r="C100" s="67" t="s">
        <v>289</v>
      </c>
      <c r="D100" s="3">
        <v>2006</v>
      </c>
      <c r="E100" s="3">
        <v>279.47469999999998</v>
      </c>
      <c r="F100" s="17">
        <f t="shared" si="9"/>
        <v>277.57108333333332</v>
      </c>
      <c r="G100" s="17">
        <f t="shared" si="10"/>
        <v>277.59826666666663</v>
      </c>
      <c r="H100" s="17">
        <f t="shared" si="12"/>
        <v>1.8764333333333525</v>
      </c>
      <c r="I100" s="17">
        <v>5.1778200510540318</v>
      </c>
      <c r="J100" s="17">
        <f t="shared" si="13"/>
        <v>-3.3013867177206748</v>
      </c>
      <c r="K100" s="17">
        <f t="shared" si="11"/>
        <v>279.47469999999998</v>
      </c>
    </row>
    <row r="101" spans="2:11">
      <c r="B101" s="67">
        <v>38808</v>
      </c>
      <c r="C101" s="67" t="s">
        <v>290</v>
      </c>
      <c r="D101" s="3">
        <v>2006</v>
      </c>
      <c r="E101" s="3">
        <v>271.05779999999999</v>
      </c>
      <c r="F101" s="17">
        <f t="shared" si="9"/>
        <v>277.62544999999994</v>
      </c>
      <c r="G101" s="17">
        <f t="shared" si="10"/>
        <v>277.66419999999994</v>
      </c>
      <c r="H101" s="17">
        <f t="shared" si="12"/>
        <v>-6.606399999999951</v>
      </c>
      <c r="I101" s="17">
        <v>-2.4503735095520343</v>
      </c>
      <c r="J101" s="17">
        <f t="shared" si="13"/>
        <v>-4.1560264904479141</v>
      </c>
      <c r="K101" s="17">
        <f t="shared" si="11"/>
        <v>271.05779999999999</v>
      </c>
    </row>
    <row r="102" spans="2:11">
      <c r="B102" s="67">
        <v>38838</v>
      </c>
      <c r="C102" s="67" t="s">
        <v>291</v>
      </c>
      <c r="D102" s="3">
        <v>2006</v>
      </c>
      <c r="E102" s="3">
        <v>267.67619999999999</v>
      </c>
      <c r="F102" s="17">
        <f t="shared" si="9"/>
        <v>277.70294999999999</v>
      </c>
      <c r="G102" s="17">
        <f t="shared" si="10"/>
        <v>277.69097083333332</v>
      </c>
      <c r="H102" s="17">
        <f t="shared" si="12"/>
        <v>-10.01477083333333</v>
      </c>
      <c r="I102" s="17">
        <v>-7.9217831686429525</v>
      </c>
      <c r="J102" s="17">
        <f t="shared" si="13"/>
        <v>-2.0929876646903836</v>
      </c>
      <c r="K102" s="17">
        <f t="shared" si="11"/>
        <v>267.67619999999999</v>
      </c>
    </row>
    <row r="103" spans="2:11">
      <c r="B103" s="67">
        <v>38869</v>
      </c>
      <c r="C103" s="67" t="s">
        <v>292</v>
      </c>
      <c r="D103" s="3">
        <v>2006</v>
      </c>
      <c r="E103" s="3">
        <v>274.3297</v>
      </c>
      <c r="F103" s="17">
        <f t="shared" si="9"/>
        <v>277.67899166666666</v>
      </c>
      <c r="G103" s="17">
        <f t="shared" si="10"/>
        <v>277.93700000000001</v>
      </c>
      <c r="H103" s="17">
        <f t="shared" si="12"/>
        <v>-3.6073000000000093</v>
      </c>
      <c r="I103" s="17">
        <v>-5.2482892292490151</v>
      </c>
      <c r="J103" s="17">
        <f t="shared" si="13"/>
        <v>1.6409892292489872</v>
      </c>
      <c r="K103" s="17">
        <f t="shared" si="11"/>
        <v>274.3297</v>
      </c>
    </row>
    <row r="104" spans="2:11">
      <c r="B104" s="67">
        <v>38899</v>
      </c>
      <c r="C104" s="67" t="s">
        <v>293</v>
      </c>
      <c r="D104" s="3">
        <v>2006</v>
      </c>
      <c r="E104" s="3">
        <v>282.10480000000001</v>
      </c>
      <c r="F104" s="17">
        <f t="shared" si="9"/>
        <v>278.19500833333336</v>
      </c>
      <c r="G104" s="17">
        <f t="shared" si="10"/>
        <v>278.30353333333335</v>
      </c>
      <c r="H104" s="17">
        <f t="shared" si="12"/>
        <v>3.8012666666666632</v>
      </c>
      <c r="I104" s="17">
        <v>5.8342925889328079</v>
      </c>
      <c r="J104" s="17">
        <f t="shared" si="13"/>
        <v>-2.0330259222661198</v>
      </c>
      <c r="K104" s="17">
        <f t="shared" si="11"/>
        <v>282.10480000000001</v>
      </c>
    </row>
    <row r="105" spans="2:11">
      <c r="B105" s="67">
        <v>38930</v>
      </c>
      <c r="C105" s="67" t="s">
        <v>294</v>
      </c>
      <c r="D105" s="3">
        <v>2006</v>
      </c>
      <c r="E105" s="3">
        <v>282.06049999999999</v>
      </c>
      <c r="F105" s="17">
        <f t="shared" si="9"/>
        <v>278.41205833333328</v>
      </c>
      <c r="G105" s="17">
        <f t="shared" si="10"/>
        <v>278.40251249999994</v>
      </c>
      <c r="H105" s="17">
        <f t="shared" si="12"/>
        <v>3.657987500000047</v>
      </c>
      <c r="I105" s="17">
        <v>12.140332929841893</v>
      </c>
      <c r="J105" s="17">
        <f t="shared" si="13"/>
        <v>-8.482345429841871</v>
      </c>
      <c r="K105" s="17">
        <f t="shared" si="11"/>
        <v>282.06049999999999</v>
      </c>
    </row>
    <row r="106" spans="2:11">
      <c r="B106" s="67">
        <v>38961</v>
      </c>
      <c r="C106" s="67" t="s">
        <v>295</v>
      </c>
      <c r="D106" s="3">
        <v>2006</v>
      </c>
      <c r="E106" s="3">
        <v>274.60309999999998</v>
      </c>
      <c r="F106" s="17">
        <f t="shared" si="9"/>
        <v>278.39296666666661</v>
      </c>
      <c r="G106" s="17">
        <f t="shared" si="10"/>
        <v>278.38951249999997</v>
      </c>
      <c r="H106" s="17">
        <f t="shared" si="12"/>
        <v>-3.7864124999999831</v>
      </c>
      <c r="I106" s="17">
        <v>5.7387880434782508</v>
      </c>
      <c r="J106" s="17">
        <f t="shared" si="13"/>
        <v>-9.5252005434782063</v>
      </c>
      <c r="K106" s="17">
        <f t="shared" si="11"/>
        <v>274.60309999999998</v>
      </c>
    </row>
    <row r="107" spans="2:11">
      <c r="B107" s="67">
        <v>38991</v>
      </c>
      <c r="C107" s="67" t="s">
        <v>296</v>
      </c>
      <c r="D107" s="3">
        <v>2006</v>
      </c>
      <c r="E107" s="3">
        <v>269.68099999999998</v>
      </c>
      <c r="F107" s="17">
        <f t="shared" si="9"/>
        <v>278.38605833333332</v>
      </c>
      <c r="G107" s="17">
        <f t="shared" si="10"/>
        <v>278.45723333333331</v>
      </c>
      <c r="H107" s="17">
        <f t="shared" si="12"/>
        <v>-8.7762333333333231</v>
      </c>
      <c r="I107" s="17">
        <v>0.23180471014492784</v>
      </c>
      <c r="J107" s="17">
        <f t="shared" si="13"/>
        <v>-9.0080380434782228</v>
      </c>
      <c r="K107" s="17">
        <f t="shared" si="11"/>
        <v>269.68099999999998</v>
      </c>
    </row>
    <row r="108" spans="2:11">
      <c r="B108" s="67">
        <v>39022</v>
      </c>
      <c r="C108" s="67" t="s">
        <v>297</v>
      </c>
      <c r="D108" s="3">
        <v>2006</v>
      </c>
      <c r="E108" s="3">
        <v>274.42919999999998</v>
      </c>
      <c r="F108" s="17">
        <f t="shared" si="9"/>
        <v>278.52840833333335</v>
      </c>
      <c r="G108" s="17">
        <f t="shared" si="10"/>
        <v>278.68063333333333</v>
      </c>
      <c r="H108" s="17">
        <f t="shared" si="12"/>
        <v>-4.2514333333333525</v>
      </c>
      <c r="I108" s="17">
        <v>-7.9800791913702325</v>
      </c>
      <c r="J108" s="17">
        <f t="shared" si="13"/>
        <v>3.7286458580368844</v>
      </c>
      <c r="K108" s="17">
        <f t="shared" si="11"/>
        <v>274.42919999999998</v>
      </c>
    </row>
    <row r="109" spans="2:11">
      <c r="B109" s="67">
        <v>39052</v>
      </c>
      <c r="C109" s="67" t="s">
        <v>298</v>
      </c>
      <c r="D109" s="3">
        <v>2006</v>
      </c>
      <c r="E109" s="3">
        <v>284.22839999999997</v>
      </c>
      <c r="F109" s="17">
        <f t="shared" si="9"/>
        <v>278.83285833333332</v>
      </c>
      <c r="G109" s="17">
        <f t="shared" si="10"/>
        <v>278.88170000000002</v>
      </c>
      <c r="H109" s="17">
        <f t="shared" si="12"/>
        <v>5.3466999999999416</v>
      </c>
      <c r="I109" s="17">
        <v>-8.435018585309626</v>
      </c>
      <c r="J109" s="17">
        <f t="shared" si="13"/>
        <v>13.781718585309591</v>
      </c>
      <c r="K109" s="17">
        <f t="shared" si="11"/>
        <v>284.22839999999997</v>
      </c>
    </row>
    <row r="110" spans="2:11">
      <c r="B110" s="67">
        <v>39083</v>
      </c>
      <c r="C110" s="67" t="s">
        <v>287</v>
      </c>
      <c r="D110" s="3">
        <v>2007</v>
      </c>
      <c r="E110" s="3">
        <v>294.1386</v>
      </c>
      <c r="F110" s="17">
        <f t="shared" si="9"/>
        <v>278.93054166666667</v>
      </c>
      <c r="G110" s="17">
        <f t="shared" si="10"/>
        <v>278.92332083333332</v>
      </c>
      <c r="H110" s="17">
        <f t="shared" si="12"/>
        <v>15.215279166666676</v>
      </c>
      <c r="I110" s="17">
        <v>-1.8649809782608673</v>
      </c>
      <c r="J110" s="17">
        <f t="shared" si="13"/>
        <v>17.080260144927536</v>
      </c>
      <c r="K110" s="17">
        <f t="shared" si="11"/>
        <v>294.1386</v>
      </c>
    </row>
    <row r="111" spans="2:11">
      <c r="B111" s="67">
        <v>39114</v>
      </c>
      <c r="C111" s="67" t="s">
        <v>288</v>
      </c>
      <c r="D111" s="3">
        <v>2007</v>
      </c>
      <c r="E111" s="3">
        <v>287.16070000000002</v>
      </c>
      <c r="F111" s="17">
        <f t="shared" si="9"/>
        <v>278.91609999999997</v>
      </c>
      <c r="G111" s="17">
        <f t="shared" si="10"/>
        <v>278.96107916666665</v>
      </c>
      <c r="H111" s="17">
        <f t="shared" si="12"/>
        <v>8.1996208333333698</v>
      </c>
      <c r="I111" s="17">
        <v>4.7774863389328139</v>
      </c>
      <c r="J111" s="17">
        <f t="shared" si="13"/>
        <v>3.4221344944005523</v>
      </c>
      <c r="K111" s="17">
        <f t="shared" si="11"/>
        <v>287.16070000000002</v>
      </c>
    </row>
    <row r="112" spans="2:11">
      <c r="B112" s="67">
        <v>39142</v>
      </c>
      <c r="C112" s="67" t="s">
        <v>289</v>
      </c>
      <c r="D112" s="3">
        <v>2007</v>
      </c>
      <c r="E112" s="3">
        <v>279.24559999999997</v>
      </c>
      <c r="F112" s="17">
        <f t="shared" si="9"/>
        <v>279.00605833333333</v>
      </c>
      <c r="G112" s="17">
        <f t="shared" si="10"/>
        <v>279.07210416666669</v>
      </c>
      <c r="H112" s="17">
        <f t="shared" si="12"/>
        <v>0.17349583333327701</v>
      </c>
      <c r="I112" s="17">
        <v>5.1778200510540318</v>
      </c>
      <c r="J112" s="17">
        <f t="shared" si="13"/>
        <v>-5.0043242177207503</v>
      </c>
      <c r="K112" s="17">
        <f t="shared" si="11"/>
        <v>279.24559999999997</v>
      </c>
    </row>
    <row r="113" spans="2:11">
      <c r="B113" s="67">
        <v>39173</v>
      </c>
      <c r="C113" s="67" t="s">
        <v>290</v>
      </c>
      <c r="D113" s="3">
        <v>2007</v>
      </c>
      <c r="E113" s="3">
        <v>270.97489999999999</v>
      </c>
      <c r="F113" s="17">
        <f t="shared" si="9"/>
        <v>279.13815</v>
      </c>
      <c r="G113" s="17">
        <f t="shared" si="10"/>
        <v>279.17217500000004</v>
      </c>
      <c r="H113" s="17">
        <f t="shared" si="12"/>
        <v>-8.1972750000000474</v>
      </c>
      <c r="I113" s="17">
        <v>-2.4503735095520343</v>
      </c>
      <c r="J113" s="17">
        <f t="shared" si="13"/>
        <v>-5.7469014904480105</v>
      </c>
      <c r="K113" s="17">
        <f t="shared" si="11"/>
        <v>270.97489999999999</v>
      </c>
    </row>
    <row r="114" spans="2:11">
      <c r="B114" s="67">
        <v>39203</v>
      </c>
      <c r="C114" s="67" t="s">
        <v>291</v>
      </c>
      <c r="D114" s="3">
        <v>2007</v>
      </c>
      <c r="E114" s="3">
        <v>269.38440000000003</v>
      </c>
      <c r="F114" s="17">
        <f t="shared" si="9"/>
        <v>279.20620000000002</v>
      </c>
      <c r="G114" s="17">
        <f t="shared" si="10"/>
        <v>279.23062916666669</v>
      </c>
      <c r="H114" s="17">
        <f t="shared" si="12"/>
        <v>-9.8462291666666601</v>
      </c>
      <c r="I114" s="17">
        <v>-7.9217831686429525</v>
      </c>
      <c r="J114" s="17">
        <f t="shared" si="13"/>
        <v>-1.9244459980237139</v>
      </c>
      <c r="K114" s="17">
        <f t="shared" si="11"/>
        <v>269.38440000000003</v>
      </c>
    </row>
    <row r="115" spans="2:11">
      <c r="B115" s="67">
        <v>39234</v>
      </c>
      <c r="C115" s="67" t="s">
        <v>292</v>
      </c>
      <c r="D115" s="3">
        <v>2007</v>
      </c>
      <c r="E115" s="3">
        <v>277.98309999999998</v>
      </c>
      <c r="F115" s="17">
        <f t="shared" si="9"/>
        <v>279.25505833333335</v>
      </c>
      <c r="G115" s="17">
        <f t="shared" si="10"/>
        <v>279.18483333333336</v>
      </c>
      <c r="H115" s="17">
        <f t="shared" si="12"/>
        <v>-1.2017333333333795</v>
      </c>
      <c r="I115" s="17">
        <v>-5.2482892292490151</v>
      </c>
      <c r="J115" s="17">
        <f t="shared" si="13"/>
        <v>4.0465558959156169</v>
      </c>
      <c r="K115" s="17">
        <f t="shared" si="11"/>
        <v>277.98309999999998</v>
      </c>
    </row>
    <row r="116" spans="2:11">
      <c r="B116" s="67">
        <v>39264</v>
      </c>
      <c r="C116" s="67" t="s">
        <v>293</v>
      </c>
      <c r="D116" s="3">
        <v>2007</v>
      </c>
      <c r="E116" s="3">
        <v>283.27699999999999</v>
      </c>
      <c r="F116" s="17">
        <f t="shared" si="9"/>
        <v>279.11460833333336</v>
      </c>
      <c r="G116" s="17">
        <f t="shared" si="10"/>
        <v>279.1247166666667</v>
      </c>
      <c r="H116" s="17">
        <f t="shared" si="12"/>
        <v>4.1522833333332869</v>
      </c>
      <c r="I116" s="17">
        <v>5.8342925889328079</v>
      </c>
      <c r="J116" s="17">
        <f t="shared" si="13"/>
        <v>-1.6820092555994961</v>
      </c>
      <c r="K116" s="17">
        <f t="shared" si="11"/>
        <v>283.27699999999999</v>
      </c>
    </row>
    <row r="117" spans="2:11">
      <c r="B117" s="67">
        <v>39295</v>
      </c>
      <c r="C117" s="67" t="s">
        <v>294</v>
      </c>
      <c r="D117" s="3">
        <v>2007</v>
      </c>
      <c r="E117" s="3">
        <v>281.88720000000001</v>
      </c>
      <c r="F117" s="17">
        <f t="shared" si="9"/>
        <v>279.13482499999998</v>
      </c>
      <c r="G117" s="17">
        <f t="shared" si="10"/>
        <v>279.21901249999996</v>
      </c>
      <c r="H117" s="17">
        <f t="shared" si="12"/>
        <v>2.6681875000000446</v>
      </c>
      <c r="I117" s="17">
        <v>12.140332929841893</v>
      </c>
      <c r="J117" s="17">
        <f t="shared" si="13"/>
        <v>-9.4721454298418735</v>
      </c>
      <c r="K117" s="17">
        <f t="shared" si="11"/>
        <v>281.88720000000001</v>
      </c>
    </row>
    <row r="118" spans="2:11">
      <c r="B118" s="67">
        <v>39326</v>
      </c>
      <c r="C118" s="67" t="s">
        <v>295</v>
      </c>
      <c r="D118" s="3">
        <v>2007</v>
      </c>
      <c r="E118" s="3">
        <v>275.68259999999998</v>
      </c>
      <c r="F118" s="17">
        <f t="shared" si="9"/>
        <v>279.3032</v>
      </c>
      <c r="G118" s="17">
        <f t="shared" si="10"/>
        <v>279.42160833333332</v>
      </c>
      <c r="H118" s="17">
        <f t="shared" si="12"/>
        <v>-3.739008333333345</v>
      </c>
      <c r="I118" s="17">
        <v>5.7387880434782508</v>
      </c>
      <c r="J118" s="17">
        <f t="shared" si="13"/>
        <v>-9.4777963768115683</v>
      </c>
      <c r="K118" s="17">
        <f t="shared" si="11"/>
        <v>275.68259999999998</v>
      </c>
    </row>
    <row r="119" spans="2:11">
      <c r="B119" s="67">
        <v>39356</v>
      </c>
      <c r="C119" s="67" t="s">
        <v>296</v>
      </c>
      <c r="D119" s="3">
        <v>2007</v>
      </c>
      <c r="E119" s="3">
        <v>271.26609999999999</v>
      </c>
      <c r="F119" s="17">
        <f t="shared" si="9"/>
        <v>279.54001666666665</v>
      </c>
      <c r="G119" s="17">
        <f t="shared" si="10"/>
        <v>279.70184166666661</v>
      </c>
      <c r="H119" s="17">
        <f t="shared" si="12"/>
        <v>-8.4357416666666154</v>
      </c>
      <c r="I119" s="17">
        <v>0.23180471014492784</v>
      </c>
      <c r="J119" s="17">
        <f t="shared" si="13"/>
        <v>-8.6675463768115151</v>
      </c>
      <c r="K119" s="17">
        <f t="shared" si="11"/>
        <v>271.26609999999999</v>
      </c>
    </row>
    <row r="120" spans="2:11">
      <c r="B120" s="67">
        <v>39387</v>
      </c>
      <c r="C120" s="67" t="s">
        <v>297</v>
      </c>
      <c r="D120" s="3">
        <v>2007</v>
      </c>
      <c r="E120" s="3">
        <v>275.24580000000003</v>
      </c>
      <c r="F120" s="17">
        <f t="shared" si="9"/>
        <v>279.86366666666663</v>
      </c>
      <c r="G120" s="17">
        <f t="shared" si="10"/>
        <v>279.87697916666662</v>
      </c>
      <c r="H120" s="17">
        <f t="shared" si="12"/>
        <v>-4.631179166666584</v>
      </c>
      <c r="I120" s="17">
        <v>-7.9800791913702325</v>
      </c>
      <c r="J120" s="17">
        <f t="shared" si="13"/>
        <v>3.3489000247036529</v>
      </c>
      <c r="K120" s="17">
        <f t="shared" si="11"/>
        <v>275.24580000000003</v>
      </c>
    </row>
    <row r="121" spans="2:11">
      <c r="B121" s="67">
        <v>39417</v>
      </c>
      <c r="C121" s="67" t="s">
        <v>298</v>
      </c>
      <c r="D121" s="3">
        <v>2007</v>
      </c>
      <c r="E121" s="3">
        <v>284.81470000000002</v>
      </c>
      <c r="F121" s="17">
        <f t="shared" si="9"/>
        <v>279.8902916666666</v>
      </c>
      <c r="G121" s="17">
        <f t="shared" si="10"/>
        <v>280.00308749999999</v>
      </c>
      <c r="H121" s="17">
        <f t="shared" si="12"/>
        <v>4.8116125000000238</v>
      </c>
      <c r="I121" s="17">
        <v>-8.435018585309626</v>
      </c>
      <c r="J121" s="17">
        <f t="shared" si="13"/>
        <v>13.246631085309673</v>
      </c>
      <c r="K121" s="17">
        <f t="shared" si="11"/>
        <v>284.81470000000002</v>
      </c>
    </row>
    <row r="122" spans="2:11">
      <c r="B122" s="67">
        <v>39448</v>
      </c>
      <c r="C122" s="67" t="s">
        <v>287</v>
      </c>
      <c r="D122" s="3">
        <v>2008</v>
      </c>
      <c r="E122" s="3">
        <v>292.45319999999998</v>
      </c>
      <c r="F122" s="17">
        <f t="shared" si="9"/>
        <v>280.11588333333333</v>
      </c>
      <c r="G122" s="17">
        <f t="shared" si="10"/>
        <v>280.43502916666665</v>
      </c>
      <c r="H122" s="17">
        <f t="shared" si="12"/>
        <v>12.018170833333329</v>
      </c>
      <c r="I122" s="17">
        <v>-1.8649809782608673</v>
      </c>
      <c r="J122" s="17">
        <f t="shared" si="13"/>
        <v>13.883151811594189</v>
      </c>
      <c r="K122" s="17">
        <f t="shared" si="11"/>
        <v>292.45319999999998</v>
      </c>
    </row>
    <row r="123" spans="2:11">
      <c r="B123" s="67">
        <v>39479</v>
      </c>
      <c r="C123" s="67" t="s">
        <v>288</v>
      </c>
      <c r="D123" s="3">
        <v>2008</v>
      </c>
      <c r="E123" s="3">
        <v>287.4033</v>
      </c>
      <c r="F123" s="17">
        <f t="shared" si="9"/>
        <v>280.75417499999998</v>
      </c>
      <c r="G123" s="17">
        <f t="shared" si="10"/>
        <v>280.8717125</v>
      </c>
      <c r="H123" s="17">
        <f t="shared" si="12"/>
        <v>6.5315875000000005</v>
      </c>
      <c r="I123" s="17">
        <v>4.7774863389328139</v>
      </c>
      <c r="J123" s="17">
        <f t="shared" si="13"/>
        <v>1.7541011610671831</v>
      </c>
      <c r="K123" s="17">
        <f t="shared" si="11"/>
        <v>287.4033</v>
      </c>
    </row>
    <row r="124" spans="2:11">
      <c r="B124" s="67">
        <v>39508</v>
      </c>
      <c r="C124" s="67" t="s">
        <v>289</v>
      </c>
      <c r="D124" s="3">
        <v>2008</v>
      </c>
      <c r="E124" s="3">
        <v>281.26609999999999</v>
      </c>
      <c r="F124" s="17">
        <f t="shared" si="9"/>
        <v>280.98925000000003</v>
      </c>
      <c r="G124" s="17">
        <f t="shared" si="10"/>
        <v>281.0909375</v>
      </c>
      <c r="H124" s="17">
        <f t="shared" si="12"/>
        <v>0.175162499999999</v>
      </c>
      <c r="I124" s="17">
        <v>5.1778200510540318</v>
      </c>
      <c r="J124" s="17">
        <f t="shared" si="13"/>
        <v>-5.0026575510540283</v>
      </c>
      <c r="K124" s="17">
        <f t="shared" si="11"/>
        <v>281.26609999999999</v>
      </c>
    </row>
    <row r="125" spans="2:11">
      <c r="B125" s="67">
        <v>39539</v>
      </c>
      <c r="C125" s="67" t="s">
        <v>290</v>
      </c>
      <c r="D125" s="3">
        <v>2008</v>
      </c>
      <c r="E125" s="3">
        <v>273.81669999999997</v>
      </c>
      <c r="F125" s="17">
        <f t="shared" si="9"/>
        <v>281.19262500000002</v>
      </c>
      <c r="G125" s="17">
        <f t="shared" si="10"/>
        <v>281.37631250000004</v>
      </c>
      <c r="H125" s="17">
        <f t="shared" si="12"/>
        <v>-7.5596125000000711</v>
      </c>
      <c r="I125" s="17">
        <v>-2.4503735095520343</v>
      </c>
      <c r="J125" s="17">
        <f t="shared" si="13"/>
        <v>-5.1092389904480342</v>
      </c>
      <c r="K125" s="17">
        <f t="shared" si="11"/>
        <v>273.81669999999997</v>
      </c>
    </row>
    <row r="126" spans="2:11">
      <c r="B126" s="67">
        <v>39569</v>
      </c>
      <c r="C126" s="67" t="s">
        <v>291</v>
      </c>
      <c r="D126" s="3">
        <v>2008</v>
      </c>
      <c r="E126" s="3">
        <v>273.26819999999998</v>
      </c>
      <c r="F126" s="17">
        <f t="shared" si="9"/>
        <v>281.56</v>
      </c>
      <c r="G126" s="17">
        <f t="shared" si="10"/>
        <v>281.81043333333332</v>
      </c>
      <c r="H126" s="17">
        <f t="shared" si="12"/>
        <v>-8.5422333333333427</v>
      </c>
      <c r="I126" s="17">
        <v>-7.9217831686429525</v>
      </c>
      <c r="J126" s="17">
        <f t="shared" si="13"/>
        <v>-0.62045016469039638</v>
      </c>
      <c r="K126" s="17">
        <f t="shared" si="11"/>
        <v>273.26819999999998</v>
      </c>
    </row>
    <row r="127" spans="2:11">
      <c r="B127" s="67">
        <v>39600</v>
      </c>
      <c r="C127" s="67" t="s">
        <v>292</v>
      </c>
      <c r="D127" s="3">
        <v>2008</v>
      </c>
      <c r="E127" s="3">
        <v>278.30259999999998</v>
      </c>
      <c r="F127" s="17">
        <f t="shared" si="9"/>
        <v>282.06086666666664</v>
      </c>
      <c r="G127" s="17">
        <f t="shared" si="10"/>
        <v>282.33253333333334</v>
      </c>
      <c r="H127" s="17">
        <f t="shared" si="12"/>
        <v>-4.0299333333333607</v>
      </c>
      <c r="I127" s="17">
        <v>-5.2482892292490151</v>
      </c>
      <c r="J127" s="17">
        <f t="shared" si="13"/>
        <v>1.2183558959156358</v>
      </c>
      <c r="K127" s="17">
        <f t="shared" si="11"/>
        <v>278.30259999999998</v>
      </c>
    </row>
    <row r="128" spans="2:11">
      <c r="B128" s="67">
        <v>39630</v>
      </c>
      <c r="C128" s="67" t="s">
        <v>293</v>
      </c>
      <c r="D128" s="3">
        <v>2008</v>
      </c>
      <c r="E128" s="3">
        <v>285.98410000000001</v>
      </c>
      <c r="F128" s="17">
        <f t="shared" si="9"/>
        <v>282.60419999999999</v>
      </c>
      <c r="G128" s="17">
        <f t="shared" si="10"/>
        <v>282.83274166666661</v>
      </c>
      <c r="H128" s="17">
        <f t="shared" si="12"/>
        <v>3.1513583333334054</v>
      </c>
      <c r="I128" s="17">
        <v>5.8342925889328079</v>
      </c>
      <c r="J128" s="17">
        <f t="shared" si="13"/>
        <v>-2.6829342555993776</v>
      </c>
      <c r="K128" s="17">
        <f t="shared" si="11"/>
        <v>285.98410000000001</v>
      </c>
    </row>
    <row r="129" spans="2:11">
      <c r="B129" s="67">
        <v>39661</v>
      </c>
      <c r="C129" s="67" t="s">
        <v>294</v>
      </c>
      <c r="D129" s="3">
        <v>2008</v>
      </c>
      <c r="E129" s="3">
        <v>289.54669999999999</v>
      </c>
      <c r="F129" s="17">
        <f t="shared" si="9"/>
        <v>283.06128333333328</v>
      </c>
      <c r="G129" s="17">
        <f t="shared" si="10"/>
        <v>283.29751249999993</v>
      </c>
      <c r="H129" s="17">
        <f t="shared" si="12"/>
        <v>6.2491875000000618</v>
      </c>
      <c r="I129" s="17">
        <v>12.140332929841893</v>
      </c>
      <c r="J129" s="17">
        <f t="shared" si="13"/>
        <v>-5.8911454298418562</v>
      </c>
      <c r="K129" s="17">
        <f t="shared" si="11"/>
        <v>289.54669999999999</v>
      </c>
    </row>
    <row r="130" spans="2:11">
      <c r="B130" s="67">
        <v>39692</v>
      </c>
      <c r="C130" s="67" t="s">
        <v>295</v>
      </c>
      <c r="D130" s="3">
        <v>2008</v>
      </c>
      <c r="E130" s="3">
        <v>278.50350000000003</v>
      </c>
      <c r="F130" s="17">
        <f t="shared" si="9"/>
        <v>283.53374166666663</v>
      </c>
      <c r="G130" s="17">
        <f t="shared" si="10"/>
        <v>283.67560416666663</v>
      </c>
      <c r="H130" s="17">
        <f t="shared" si="12"/>
        <v>-5.1721041666665997</v>
      </c>
      <c r="I130" s="17">
        <v>5.7387880434782508</v>
      </c>
      <c r="J130" s="17">
        <f t="shared" si="13"/>
        <v>-10.910892210144823</v>
      </c>
      <c r="K130" s="17">
        <f t="shared" si="11"/>
        <v>278.50350000000003</v>
      </c>
    </row>
    <row r="131" spans="2:11">
      <c r="B131" s="67">
        <v>39722</v>
      </c>
      <c r="C131" s="67" t="s">
        <v>296</v>
      </c>
      <c r="D131" s="3">
        <v>2008</v>
      </c>
      <c r="E131" s="3">
        <v>273.70659999999998</v>
      </c>
      <c r="F131" s="17">
        <f t="shared" si="9"/>
        <v>283.81746666666669</v>
      </c>
      <c r="G131" s="17">
        <f t="shared" si="10"/>
        <v>283.95973333333336</v>
      </c>
      <c r="H131" s="17">
        <f t="shared" si="12"/>
        <v>-10.253133333333381</v>
      </c>
      <c r="I131" s="17">
        <v>0.23180471014492784</v>
      </c>
      <c r="J131" s="17">
        <f t="shared" si="13"/>
        <v>-10.48493804347828</v>
      </c>
      <c r="K131" s="17">
        <f t="shared" si="11"/>
        <v>273.70659999999998</v>
      </c>
    </row>
    <row r="132" spans="2:11">
      <c r="B132" s="67">
        <v>39753</v>
      </c>
      <c r="C132" s="67" t="s">
        <v>297</v>
      </c>
      <c r="D132" s="3">
        <v>2008</v>
      </c>
      <c r="E132" s="3">
        <v>279.65430000000003</v>
      </c>
      <c r="F132" s="17">
        <f t="shared" si="9"/>
        <v>284.10199999999998</v>
      </c>
      <c r="G132" s="17">
        <f t="shared" si="10"/>
        <v>284.25316666666663</v>
      </c>
      <c r="H132" s="17">
        <f t="shared" si="12"/>
        <v>-4.5988666666665949</v>
      </c>
      <c r="I132" s="17">
        <v>-7.9800791913702325</v>
      </c>
      <c r="J132" s="17">
        <f t="shared" si="13"/>
        <v>3.381212524703642</v>
      </c>
      <c r="K132" s="17">
        <f t="shared" si="11"/>
        <v>279.65430000000003</v>
      </c>
    </row>
    <row r="133" spans="2:11">
      <c r="B133" s="67">
        <v>39783</v>
      </c>
      <c r="C133" s="67" t="s">
        <v>298</v>
      </c>
      <c r="D133" s="3">
        <v>2008</v>
      </c>
      <c r="E133" s="3">
        <v>290.82510000000002</v>
      </c>
      <c r="F133" s="17">
        <f t="shared" si="9"/>
        <v>284.40433333333334</v>
      </c>
      <c r="G133" s="17">
        <f t="shared" si="10"/>
        <v>284.40335416666665</v>
      </c>
      <c r="H133" s="17">
        <f t="shared" si="12"/>
        <v>6.4217458333333752</v>
      </c>
      <c r="I133" s="17">
        <v>-8.435018585309626</v>
      </c>
      <c r="J133" s="17">
        <f t="shared" si="13"/>
        <v>14.856764418643024</v>
      </c>
      <c r="K133" s="17">
        <f t="shared" si="11"/>
        <v>290.82510000000002</v>
      </c>
    </row>
    <row r="134" spans="2:11">
      <c r="B134" s="67">
        <v>39814</v>
      </c>
      <c r="C134" s="67" t="s">
        <v>287</v>
      </c>
      <c r="D134" s="3">
        <v>2009</v>
      </c>
      <c r="E134" s="3">
        <v>298.97320000000002</v>
      </c>
      <c r="F134" s="17">
        <f t="shared" si="9"/>
        <v>284.40237500000001</v>
      </c>
      <c r="G134" s="17">
        <f t="shared" si="10"/>
        <v>284.27777083333331</v>
      </c>
      <c r="H134" s="17">
        <f t="shared" si="12"/>
        <v>14.695429166666713</v>
      </c>
      <c r="I134" s="17">
        <v>-1.8649809782608673</v>
      </c>
      <c r="J134" s="17">
        <f t="shared" si="13"/>
        <v>16.560410144927573</v>
      </c>
      <c r="K134" s="17">
        <f t="shared" si="11"/>
        <v>298.97320000000002</v>
      </c>
    </row>
    <row r="135" spans="2:11">
      <c r="B135" s="67">
        <v>39845</v>
      </c>
      <c r="C135" s="67" t="s">
        <v>288</v>
      </c>
      <c r="D135" s="3">
        <v>2009</v>
      </c>
      <c r="E135" s="3">
        <v>292.88830000000002</v>
      </c>
      <c r="F135" s="17">
        <f t="shared" ref="F135:F198" si="14">AVERAGE(E130:E141)</f>
        <v>284.15316666666666</v>
      </c>
      <c r="G135" s="17">
        <f t="shared" ref="G135:G198" si="15">AVERAGE(F135:F136)</f>
        <v>284.18185000000005</v>
      </c>
      <c r="H135" s="17">
        <f t="shared" si="12"/>
        <v>8.7064499999999612</v>
      </c>
      <c r="I135" s="17">
        <v>4.7774863389328139</v>
      </c>
      <c r="J135" s="17">
        <f t="shared" si="13"/>
        <v>3.9289636610671437</v>
      </c>
      <c r="K135" s="17">
        <f t="shared" ref="K135:K198" si="16">G135+I135+J135</f>
        <v>292.88830000000002</v>
      </c>
    </row>
    <row r="136" spans="2:11">
      <c r="B136" s="67">
        <v>39873</v>
      </c>
      <c r="C136" s="67" t="s">
        <v>289</v>
      </c>
      <c r="D136" s="3">
        <v>2009</v>
      </c>
      <c r="E136" s="3">
        <v>286.93560000000002</v>
      </c>
      <c r="F136" s="17">
        <f t="shared" si="14"/>
        <v>284.21053333333339</v>
      </c>
      <c r="G136" s="17">
        <f t="shared" si="15"/>
        <v>284.25147083333337</v>
      </c>
      <c r="H136" s="17">
        <f t="shared" ref="H136:H199" si="17">E136-G136</f>
        <v>2.6841291666666507</v>
      </c>
      <c r="I136" s="17">
        <v>5.1778200510540318</v>
      </c>
      <c r="J136" s="17">
        <f t="shared" ref="J136:J199" si="18">E136-(G136+I136)</f>
        <v>-2.4936908843873766</v>
      </c>
      <c r="K136" s="17">
        <f t="shared" si="16"/>
        <v>286.93560000000002</v>
      </c>
    </row>
    <row r="137" spans="2:11">
      <c r="B137" s="67">
        <v>39904</v>
      </c>
      <c r="C137" s="67" t="s">
        <v>290</v>
      </c>
      <c r="D137" s="3">
        <v>2009</v>
      </c>
      <c r="E137" s="3">
        <v>277.22140000000002</v>
      </c>
      <c r="F137" s="17">
        <f t="shared" si="14"/>
        <v>284.29240833333336</v>
      </c>
      <c r="G137" s="17">
        <f t="shared" si="15"/>
        <v>284.3515625</v>
      </c>
      <c r="H137" s="17">
        <f t="shared" si="17"/>
        <v>-7.1301624999999831</v>
      </c>
      <c r="I137" s="17">
        <v>-2.4503735095520343</v>
      </c>
      <c r="J137" s="17">
        <f t="shared" si="18"/>
        <v>-4.6797889904479462</v>
      </c>
      <c r="K137" s="17">
        <f t="shared" si="16"/>
        <v>277.22140000000002</v>
      </c>
    </row>
    <row r="138" spans="2:11">
      <c r="B138" s="67">
        <v>39934</v>
      </c>
      <c r="C138" s="67" t="s">
        <v>291</v>
      </c>
      <c r="D138" s="3">
        <v>2009</v>
      </c>
      <c r="E138" s="3">
        <v>276.68259999999998</v>
      </c>
      <c r="F138" s="17">
        <f t="shared" si="14"/>
        <v>284.4107166666667</v>
      </c>
      <c r="G138" s="17">
        <f t="shared" si="15"/>
        <v>284.39656666666667</v>
      </c>
      <c r="H138" s="17">
        <f t="shared" si="17"/>
        <v>-7.7139666666666926</v>
      </c>
      <c r="I138" s="17">
        <v>-7.9217831686429525</v>
      </c>
      <c r="J138" s="17">
        <f t="shared" si="18"/>
        <v>0.20781650197625368</v>
      </c>
      <c r="K138" s="17">
        <f t="shared" si="16"/>
        <v>276.68259999999998</v>
      </c>
    </row>
    <row r="139" spans="2:11">
      <c r="B139" s="67">
        <v>39965</v>
      </c>
      <c r="C139" s="67" t="s">
        <v>292</v>
      </c>
      <c r="D139" s="3">
        <v>2009</v>
      </c>
      <c r="E139" s="3">
        <v>281.93060000000003</v>
      </c>
      <c r="F139" s="17">
        <f t="shared" si="14"/>
        <v>284.38241666666664</v>
      </c>
      <c r="G139" s="17">
        <f t="shared" si="15"/>
        <v>284.36108749999994</v>
      </c>
      <c r="H139" s="17">
        <f t="shared" si="17"/>
        <v>-2.4304874999999129</v>
      </c>
      <c r="I139" s="17">
        <v>-5.2482892292490151</v>
      </c>
      <c r="J139" s="17">
        <f t="shared" si="18"/>
        <v>2.8178017292490836</v>
      </c>
      <c r="K139" s="17">
        <f t="shared" si="16"/>
        <v>281.93060000000003</v>
      </c>
    </row>
    <row r="140" spans="2:11">
      <c r="B140" s="67">
        <v>39995</v>
      </c>
      <c r="C140" s="67" t="s">
        <v>293</v>
      </c>
      <c r="D140" s="3">
        <v>2009</v>
      </c>
      <c r="E140" s="3">
        <v>285.9606</v>
      </c>
      <c r="F140" s="17">
        <f t="shared" si="14"/>
        <v>284.33975833333329</v>
      </c>
      <c r="G140" s="17">
        <f t="shared" si="15"/>
        <v>284.21022499999998</v>
      </c>
      <c r="H140" s="17">
        <f t="shared" si="17"/>
        <v>1.7503750000000196</v>
      </c>
      <c r="I140" s="17">
        <v>5.8342925889328079</v>
      </c>
      <c r="J140" s="17">
        <f t="shared" si="18"/>
        <v>-4.0839175889327635</v>
      </c>
      <c r="K140" s="17">
        <f t="shared" si="16"/>
        <v>285.9606</v>
      </c>
    </row>
    <row r="141" spans="2:11">
      <c r="B141" s="67">
        <v>40026</v>
      </c>
      <c r="C141" s="67" t="s">
        <v>294</v>
      </c>
      <c r="D141" s="3">
        <v>2009</v>
      </c>
      <c r="E141" s="3">
        <v>286.55619999999999</v>
      </c>
      <c r="F141" s="17">
        <f t="shared" si="14"/>
        <v>284.08069166666667</v>
      </c>
      <c r="G141" s="17">
        <f t="shared" si="15"/>
        <v>283.91722916666663</v>
      </c>
      <c r="H141" s="17">
        <f t="shared" si="17"/>
        <v>2.6389708333333601</v>
      </c>
      <c r="I141" s="17">
        <v>12.140332929841893</v>
      </c>
      <c r="J141" s="17">
        <f t="shared" si="18"/>
        <v>-9.5013620965085579</v>
      </c>
      <c r="K141" s="17">
        <f t="shared" si="16"/>
        <v>286.55619999999999</v>
      </c>
    </row>
    <row r="142" spans="2:11">
      <c r="B142" s="67">
        <v>40057</v>
      </c>
      <c r="C142" s="67" t="s">
        <v>295</v>
      </c>
      <c r="D142" s="3">
        <v>2009</v>
      </c>
      <c r="E142" s="3">
        <v>279.19190000000003</v>
      </c>
      <c r="F142" s="17">
        <f t="shared" si="14"/>
        <v>283.75376666666665</v>
      </c>
      <c r="G142" s="17">
        <f t="shared" si="15"/>
        <v>283.709025</v>
      </c>
      <c r="H142" s="17">
        <f t="shared" si="17"/>
        <v>-4.5171249999999645</v>
      </c>
      <c r="I142" s="17">
        <v>5.7387880434782508</v>
      </c>
      <c r="J142" s="17">
        <f t="shared" si="18"/>
        <v>-10.255913043478188</v>
      </c>
      <c r="K142" s="17">
        <f t="shared" si="16"/>
        <v>279.19190000000003</v>
      </c>
    </row>
    <row r="143" spans="2:11">
      <c r="B143" s="67">
        <v>40087</v>
      </c>
      <c r="C143" s="67" t="s">
        <v>296</v>
      </c>
      <c r="D143" s="3">
        <v>2009</v>
      </c>
      <c r="E143" s="3">
        <v>274.6891</v>
      </c>
      <c r="F143" s="17">
        <f t="shared" si="14"/>
        <v>283.66428333333334</v>
      </c>
      <c r="G143" s="17">
        <f t="shared" si="15"/>
        <v>283.54613749999999</v>
      </c>
      <c r="H143" s="17">
        <f t="shared" si="17"/>
        <v>-8.8570374999999899</v>
      </c>
      <c r="I143" s="17">
        <v>0.23180471014492784</v>
      </c>
      <c r="J143" s="17">
        <f t="shared" si="18"/>
        <v>-9.0888422101448896</v>
      </c>
      <c r="K143" s="17">
        <f t="shared" si="16"/>
        <v>274.6891</v>
      </c>
    </row>
    <row r="144" spans="2:11">
      <c r="B144" s="67">
        <v>40118</v>
      </c>
      <c r="C144" s="67" t="s">
        <v>297</v>
      </c>
      <c r="D144" s="3">
        <v>2009</v>
      </c>
      <c r="E144" s="3">
        <v>281.07400000000001</v>
      </c>
      <c r="F144" s="17">
        <f t="shared" si="14"/>
        <v>283.42799166666668</v>
      </c>
      <c r="G144" s="17">
        <f t="shared" si="15"/>
        <v>283.3377375</v>
      </c>
      <c r="H144" s="17">
        <f t="shared" si="17"/>
        <v>-2.2637374999999906</v>
      </c>
      <c r="I144" s="17">
        <v>-7.9800791913702325</v>
      </c>
      <c r="J144" s="17">
        <f t="shared" si="18"/>
        <v>5.7163416913702463</v>
      </c>
      <c r="K144" s="17">
        <f t="shared" si="16"/>
        <v>281.07400000000001</v>
      </c>
    </row>
    <row r="145" spans="2:11">
      <c r="B145" s="67">
        <v>40148</v>
      </c>
      <c r="C145" s="67" t="s">
        <v>298</v>
      </c>
      <c r="D145" s="3">
        <v>2009</v>
      </c>
      <c r="E145" s="3">
        <v>290.4855</v>
      </c>
      <c r="F145" s="17">
        <f t="shared" si="14"/>
        <v>283.24748333333332</v>
      </c>
      <c r="G145" s="17">
        <f t="shared" si="15"/>
        <v>283.35128750000001</v>
      </c>
      <c r="H145" s="17">
        <f t="shared" si="17"/>
        <v>7.1342124999999896</v>
      </c>
      <c r="I145" s="17">
        <v>-8.435018585309626</v>
      </c>
      <c r="J145" s="17">
        <f t="shared" si="18"/>
        <v>15.569231085309639</v>
      </c>
      <c r="K145" s="17">
        <f t="shared" si="16"/>
        <v>290.4855</v>
      </c>
    </row>
    <row r="146" spans="2:11">
      <c r="B146" s="67">
        <v>40179</v>
      </c>
      <c r="C146" s="67" t="s">
        <v>287</v>
      </c>
      <c r="D146" s="3">
        <v>2010</v>
      </c>
      <c r="E146" s="3">
        <v>298.46129999999999</v>
      </c>
      <c r="F146" s="17">
        <f t="shared" si="14"/>
        <v>283.4550916666667</v>
      </c>
      <c r="G146" s="17">
        <f t="shared" si="15"/>
        <v>283.50620000000004</v>
      </c>
      <c r="H146" s="17">
        <f t="shared" si="17"/>
        <v>14.955099999999959</v>
      </c>
      <c r="I146" s="17">
        <v>-1.8649809782608673</v>
      </c>
      <c r="J146" s="17">
        <f t="shared" si="18"/>
        <v>16.820080978260819</v>
      </c>
      <c r="K146" s="17">
        <f t="shared" si="16"/>
        <v>298.46129999999999</v>
      </c>
    </row>
    <row r="147" spans="2:11">
      <c r="B147" s="67">
        <v>40210</v>
      </c>
      <c r="C147" s="67" t="s">
        <v>288</v>
      </c>
      <c r="D147" s="3">
        <v>2010</v>
      </c>
      <c r="E147" s="3">
        <v>289.77949999999998</v>
      </c>
      <c r="F147" s="17">
        <f t="shared" si="14"/>
        <v>283.55730833333337</v>
      </c>
      <c r="G147" s="17">
        <f t="shared" si="15"/>
        <v>283.67175416666669</v>
      </c>
      <c r="H147" s="17">
        <f t="shared" si="17"/>
        <v>6.107745833333297</v>
      </c>
      <c r="I147" s="17">
        <v>4.7774863389328139</v>
      </c>
      <c r="J147" s="17">
        <f t="shared" si="18"/>
        <v>1.3302594944004795</v>
      </c>
      <c r="K147" s="17">
        <f t="shared" si="16"/>
        <v>289.77949999999998</v>
      </c>
    </row>
    <row r="148" spans="2:11">
      <c r="B148" s="67">
        <v>40238</v>
      </c>
      <c r="C148" s="67" t="s">
        <v>289</v>
      </c>
      <c r="D148" s="3">
        <v>2010</v>
      </c>
      <c r="E148" s="3">
        <v>283.01249999999999</v>
      </c>
      <c r="F148" s="17">
        <f t="shared" si="14"/>
        <v>283.78619999999995</v>
      </c>
      <c r="G148" s="17">
        <f t="shared" si="15"/>
        <v>283.90343333333328</v>
      </c>
      <c r="H148" s="17">
        <f t="shared" si="17"/>
        <v>-0.89093333333329383</v>
      </c>
      <c r="I148" s="17">
        <v>5.1778200510540318</v>
      </c>
      <c r="J148" s="17">
        <f t="shared" si="18"/>
        <v>-6.0687533843873211</v>
      </c>
      <c r="K148" s="17">
        <f t="shared" si="16"/>
        <v>283.01249999999999</v>
      </c>
    </row>
    <row r="149" spans="2:11">
      <c r="B149" s="67">
        <v>40269</v>
      </c>
      <c r="C149" s="67" t="s">
        <v>290</v>
      </c>
      <c r="D149" s="3">
        <v>2010</v>
      </c>
      <c r="E149" s="3">
        <v>276.14760000000001</v>
      </c>
      <c r="F149" s="17">
        <f t="shared" si="14"/>
        <v>284.02066666666667</v>
      </c>
      <c r="G149" s="17">
        <f t="shared" si="15"/>
        <v>284.06111666666663</v>
      </c>
      <c r="H149" s="17">
        <f t="shared" si="17"/>
        <v>-7.9135166666666237</v>
      </c>
      <c r="I149" s="17">
        <v>-2.4503735095520343</v>
      </c>
      <c r="J149" s="17">
        <f t="shared" si="18"/>
        <v>-5.4631431571145868</v>
      </c>
      <c r="K149" s="17">
        <f t="shared" si="16"/>
        <v>276.14760000000001</v>
      </c>
    </row>
    <row r="150" spans="2:11">
      <c r="B150" s="67">
        <v>40299</v>
      </c>
      <c r="C150" s="67" t="s">
        <v>291</v>
      </c>
      <c r="D150" s="3">
        <v>2010</v>
      </c>
      <c r="E150" s="3">
        <v>273.84710000000001</v>
      </c>
      <c r="F150" s="17">
        <f t="shared" si="14"/>
        <v>284.10156666666666</v>
      </c>
      <c r="G150" s="17">
        <f t="shared" si="15"/>
        <v>284.16887916666667</v>
      </c>
      <c r="H150" s="17">
        <f t="shared" si="17"/>
        <v>-10.321779166666659</v>
      </c>
      <c r="I150" s="17">
        <v>-7.9217831686429525</v>
      </c>
      <c r="J150" s="17">
        <f t="shared" si="18"/>
        <v>-2.3999959980237122</v>
      </c>
      <c r="K150" s="17">
        <f t="shared" si="16"/>
        <v>273.84710000000001</v>
      </c>
    </row>
    <row r="151" spans="2:11">
      <c r="B151" s="67">
        <v>40330</v>
      </c>
      <c r="C151" s="67" t="s">
        <v>292</v>
      </c>
      <c r="D151" s="3">
        <v>2010</v>
      </c>
      <c r="E151" s="3">
        <v>279.7645</v>
      </c>
      <c r="F151" s="17">
        <f t="shared" si="14"/>
        <v>284.23619166666668</v>
      </c>
      <c r="G151" s="17">
        <f t="shared" si="15"/>
        <v>284.08330416666666</v>
      </c>
      <c r="H151" s="17">
        <f t="shared" si="17"/>
        <v>-4.3188041666666663</v>
      </c>
      <c r="I151" s="17">
        <v>-5.2482892292490151</v>
      </c>
      <c r="J151" s="17">
        <f t="shared" si="18"/>
        <v>0.9294850625823301</v>
      </c>
      <c r="K151" s="17">
        <f t="shared" si="16"/>
        <v>279.7645</v>
      </c>
    </row>
    <row r="152" spans="2:11">
      <c r="B152" s="67">
        <v>40360</v>
      </c>
      <c r="C152" s="67" t="s">
        <v>293</v>
      </c>
      <c r="D152" s="3">
        <v>2010</v>
      </c>
      <c r="E152" s="3">
        <v>288.45190000000002</v>
      </c>
      <c r="F152" s="17">
        <f t="shared" si="14"/>
        <v>283.93041666666664</v>
      </c>
      <c r="G152" s="17">
        <f t="shared" si="15"/>
        <v>283.84877083333333</v>
      </c>
      <c r="H152" s="17">
        <f t="shared" si="17"/>
        <v>4.6031291666666903</v>
      </c>
      <c r="I152" s="17">
        <v>5.8342925889328079</v>
      </c>
      <c r="J152" s="17">
        <f t="shared" si="18"/>
        <v>-1.2311634222660928</v>
      </c>
      <c r="K152" s="17">
        <f t="shared" si="16"/>
        <v>288.45190000000002</v>
      </c>
    </row>
    <row r="153" spans="2:11">
      <c r="B153" s="67">
        <v>40391</v>
      </c>
      <c r="C153" s="67" t="s">
        <v>294</v>
      </c>
      <c r="D153" s="3">
        <v>2010</v>
      </c>
      <c r="E153" s="3">
        <v>287.78280000000001</v>
      </c>
      <c r="F153" s="17">
        <f t="shared" si="14"/>
        <v>283.76712500000002</v>
      </c>
      <c r="G153" s="17">
        <f t="shared" si="15"/>
        <v>283.91472500000003</v>
      </c>
      <c r="H153" s="17">
        <f t="shared" si="17"/>
        <v>3.8680749999999762</v>
      </c>
      <c r="I153" s="17">
        <v>12.140332929841893</v>
      </c>
      <c r="J153" s="17">
        <f t="shared" si="18"/>
        <v>-8.2722579298419419</v>
      </c>
      <c r="K153" s="17">
        <f t="shared" si="16"/>
        <v>287.78280000000001</v>
      </c>
    </row>
    <row r="154" spans="2:11">
      <c r="B154" s="67">
        <v>40422</v>
      </c>
      <c r="C154" s="67" t="s">
        <v>295</v>
      </c>
      <c r="D154" s="3">
        <v>2010</v>
      </c>
      <c r="E154" s="3">
        <v>281.93860000000001</v>
      </c>
      <c r="F154" s="17">
        <f t="shared" si="14"/>
        <v>284.06232500000004</v>
      </c>
      <c r="G154" s="17">
        <f t="shared" si="15"/>
        <v>284.0875125</v>
      </c>
      <c r="H154" s="17">
        <f t="shared" si="17"/>
        <v>-2.1489124999999945</v>
      </c>
      <c r="I154" s="17">
        <v>5.7387880434782508</v>
      </c>
      <c r="J154" s="17">
        <f t="shared" si="18"/>
        <v>-7.8877005434782177</v>
      </c>
      <c r="K154" s="17">
        <f t="shared" si="16"/>
        <v>281.93860000000001</v>
      </c>
    </row>
    <row r="155" spans="2:11">
      <c r="B155" s="67">
        <v>40452</v>
      </c>
      <c r="C155" s="67" t="s">
        <v>296</v>
      </c>
      <c r="D155" s="3">
        <v>2010</v>
      </c>
      <c r="E155" s="3">
        <v>277.5027</v>
      </c>
      <c r="F155" s="17">
        <f t="shared" si="14"/>
        <v>284.11270000000002</v>
      </c>
      <c r="G155" s="17">
        <f t="shared" si="15"/>
        <v>284.28700000000003</v>
      </c>
      <c r="H155" s="17">
        <f t="shared" si="17"/>
        <v>-6.7843000000000302</v>
      </c>
      <c r="I155" s="17">
        <v>0.23180471014492784</v>
      </c>
      <c r="J155" s="17">
        <f t="shared" si="18"/>
        <v>-7.0161047101449299</v>
      </c>
      <c r="K155" s="17">
        <f t="shared" si="16"/>
        <v>277.5027</v>
      </c>
    </row>
    <row r="156" spans="2:11">
      <c r="B156" s="67">
        <v>40483</v>
      </c>
      <c r="C156" s="67" t="s">
        <v>297</v>
      </c>
      <c r="D156" s="3">
        <v>2010</v>
      </c>
      <c r="E156" s="3">
        <v>282.04480000000001</v>
      </c>
      <c r="F156" s="17">
        <f t="shared" si="14"/>
        <v>284.46129999999999</v>
      </c>
      <c r="G156" s="17">
        <f t="shared" si="15"/>
        <v>284.74019166666665</v>
      </c>
      <c r="H156" s="17">
        <f t="shared" si="17"/>
        <v>-2.6953916666666373</v>
      </c>
      <c r="I156" s="17">
        <v>-7.9800791913702325</v>
      </c>
      <c r="J156" s="17">
        <f t="shared" si="18"/>
        <v>5.2846875247035996</v>
      </c>
      <c r="K156" s="17">
        <f t="shared" si="16"/>
        <v>282.04480000000001</v>
      </c>
    </row>
    <row r="157" spans="2:11">
      <c r="B157" s="67">
        <v>40513</v>
      </c>
      <c r="C157" s="67" t="s">
        <v>298</v>
      </c>
      <c r="D157" s="3">
        <v>2010</v>
      </c>
      <c r="E157" s="3">
        <v>292.101</v>
      </c>
      <c r="F157" s="17">
        <f t="shared" si="14"/>
        <v>285.01908333333336</v>
      </c>
      <c r="G157" s="17">
        <f t="shared" si="15"/>
        <v>285.24350000000004</v>
      </c>
      <c r="H157" s="17">
        <f t="shared" si="17"/>
        <v>6.8574999999999591</v>
      </c>
      <c r="I157" s="17">
        <v>-8.435018585309626</v>
      </c>
      <c r="J157" s="17">
        <f t="shared" si="18"/>
        <v>15.292518585309608</v>
      </c>
      <c r="K157" s="17">
        <f t="shared" si="16"/>
        <v>292.101</v>
      </c>
    </row>
    <row r="158" spans="2:11">
      <c r="B158" s="67">
        <v>40544</v>
      </c>
      <c r="C158" s="67" t="s">
        <v>287</v>
      </c>
      <c r="D158" s="3">
        <v>2011</v>
      </c>
      <c r="E158" s="3">
        <v>294.79200000000003</v>
      </c>
      <c r="F158" s="17">
        <f t="shared" si="14"/>
        <v>285.46791666666667</v>
      </c>
      <c r="G158" s="17">
        <f t="shared" si="15"/>
        <v>285.707425</v>
      </c>
      <c r="H158" s="17">
        <f t="shared" si="17"/>
        <v>9.0845750000000294</v>
      </c>
      <c r="I158" s="17">
        <v>-1.8649809782608673</v>
      </c>
      <c r="J158" s="17">
        <f t="shared" si="18"/>
        <v>10.949555978260889</v>
      </c>
      <c r="K158" s="17">
        <f t="shared" si="16"/>
        <v>294.79200000000003</v>
      </c>
    </row>
    <row r="159" spans="2:11">
      <c r="B159" s="67">
        <v>40575</v>
      </c>
      <c r="C159" s="67" t="s">
        <v>288</v>
      </c>
      <c r="D159" s="3">
        <v>2011</v>
      </c>
      <c r="E159" s="3">
        <v>287.82</v>
      </c>
      <c r="F159" s="17">
        <f t="shared" si="14"/>
        <v>285.94693333333333</v>
      </c>
      <c r="G159" s="17">
        <f t="shared" si="15"/>
        <v>286.18038333333334</v>
      </c>
      <c r="H159" s="17">
        <f t="shared" si="17"/>
        <v>1.6396166666666545</v>
      </c>
      <c r="I159" s="17">
        <v>4.7774863389328139</v>
      </c>
      <c r="J159" s="17">
        <f t="shared" si="18"/>
        <v>-3.137869672266163</v>
      </c>
      <c r="K159" s="17">
        <f t="shared" si="16"/>
        <v>287.82</v>
      </c>
    </row>
    <row r="160" spans="2:11">
      <c r="B160" s="67">
        <v>40603</v>
      </c>
      <c r="C160" s="67" t="s">
        <v>289</v>
      </c>
      <c r="D160" s="3">
        <v>2011</v>
      </c>
      <c r="E160" s="3">
        <v>286.55489999999998</v>
      </c>
      <c r="F160" s="17">
        <f t="shared" si="14"/>
        <v>286.41383333333334</v>
      </c>
      <c r="G160" s="17">
        <f t="shared" si="15"/>
        <v>286.52173749999997</v>
      </c>
      <c r="H160" s="17">
        <f t="shared" si="17"/>
        <v>3.3162500000003092E-2</v>
      </c>
      <c r="I160" s="17">
        <v>5.1778200510540318</v>
      </c>
      <c r="J160" s="17">
        <f t="shared" si="18"/>
        <v>-5.1446575510540242</v>
      </c>
      <c r="K160" s="17">
        <f t="shared" si="16"/>
        <v>286.55489999999998</v>
      </c>
    </row>
    <row r="161" spans="2:11">
      <c r="B161" s="67">
        <v>40634</v>
      </c>
      <c r="C161" s="67" t="s">
        <v>290</v>
      </c>
      <c r="D161" s="3">
        <v>2011</v>
      </c>
      <c r="E161" s="3">
        <v>276.75209999999998</v>
      </c>
      <c r="F161" s="17">
        <f t="shared" si="14"/>
        <v>286.62964166666666</v>
      </c>
      <c r="G161" s="17">
        <f t="shared" si="15"/>
        <v>286.60422916666664</v>
      </c>
      <c r="H161" s="17">
        <f t="shared" si="17"/>
        <v>-9.8521291666666571</v>
      </c>
      <c r="I161" s="17">
        <v>-2.4503735095520343</v>
      </c>
      <c r="J161" s="17">
        <f t="shared" si="18"/>
        <v>-7.4017556571146201</v>
      </c>
      <c r="K161" s="17">
        <f t="shared" si="16"/>
        <v>276.75209999999998</v>
      </c>
    </row>
    <row r="162" spans="2:11">
      <c r="B162" s="67">
        <v>40664</v>
      </c>
      <c r="C162" s="67" t="s">
        <v>291</v>
      </c>
      <c r="D162" s="3">
        <v>2011</v>
      </c>
      <c r="E162" s="3">
        <v>278.03030000000001</v>
      </c>
      <c r="F162" s="17">
        <f t="shared" si="14"/>
        <v>286.57881666666663</v>
      </c>
      <c r="G162" s="17">
        <f t="shared" si="15"/>
        <v>286.56144583333332</v>
      </c>
      <c r="H162" s="17">
        <f t="shared" si="17"/>
        <v>-8.5311458333333121</v>
      </c>
      <c r="I162" s="17">
        <v>-7.9217831686429525</v>
      </c>
      <c r="J162" s="17">
        <f t="shared" si="18"/>
        <v>-0.60936266469036582</v>
      </c>
      <c r="K162" s="17">
        <f t="shared" si="16"/>
        <v>278.03030000000001</v>
      </c>
    </row>
    <row r="163" spans="2:11">
      <c r="B163" s="67">
        <v>40695</v>
      </c>
      <c r="C163" s="67" t="s">
        <v>292</v>
      </c>
      <c r="D163" s="3">
        <v>2011</v>
      </c>
      <c r="E163" s="3">
        <v>286.4579</v>
      </c>
      <c r="F163" s="17">
        <f t="shared" si="14"/>
        <v>286.54407499999996</v>
      </c>
      <c r="G163" s="17">
        <f t="shared" si="15"/>
        <v>286.85002499999996</v>
      </c>
      <c r="H163" s="17">
        <f t="shared" si="17"/>
        <v>-0.39212499999996453</v>
      </c>
      <c r="I163" s="17">
        <v>-5.2482892292490151</v>
      </c>
      <c r="J163" s="17">
        <f t="shared" si="18"/>
        <v>4.8561642292490319</v>
      </c>
      <c r="K163" s="17">
        <f t="shared" si="16"/>
        <v>286.4579</v>
      </c>
    </row>
    <row r="164" spans="2:11">
      <c r="B164" s="67">
        <v>40725</v>
      </c>
      <c r="C164" s="67" t="s">
        <v>293</v>
      </c>
      <c r="D164" s="3">
        <v>2011</v>
      </c>
      <c r="E164" s="3">
        <v>293.83789999999999</v>
      </c>
      <c r="F164" s="17">
        <f t="shared" si="14"/>
        <v>287.15597499999996</v>
      </c>
      <c r="G164" s="17">
        <f t="shared" si="15"/>
        <v>287.29609583333331</v>
      </c>
      <c r="H164" s="17">
        <f t="shared" si="17"/>
        <v>6.5418041666666795</v>
      </c>
      <c r="I164" s="17">
        <v>5.8342925889328079</v>
      </c>
      <c r="J164" s="17">
        <f t="shared" si="18"/>
        <v>0.7075115777338965</v>
      </c>
      <c r="K164" s="17">
        <f t="shared" si="16"/>
        <v>293.83789999999999</v>
      </c>
    </row>
    <row r="165" spans="2:11">
      <c r="B165" s="67">
        <v>40756</v>
      </c>
      <c r="C165" s="67" t="s">
        <v>294</v>
      </c>
      <c r="D165" s="3">
        <v>2011</v>
      </c>
      <c r="E165" s="3">
        <v>293.53100000000001</v>
      </c>
      <c r="F165" s="17">
        <f t="shared" si="14"/>
        <v>287.43621666666667</v>
      </c>
      <c r="G165" s="17">
        <f t="shared" si="15"/>
        <v>287.61051666666663</v>
      </c>
      <c r="H165" s="17">
        <f t="shared" si="17"/>
        <v>5.9204833333333795</v>
      </c>
      <c r="I165" s="17">
        <v>12.140332929841893</v>
      </c>
      <c r="J165" s="17">
        <f t="shared" si="18"/>
        <v>-6.2198495965085385</v>
      </c>
      <c r="K165" s="17">
        <f t="shared" si="16"/>
        <v>293.53100000000001</v>
      </c>
    </row>
    <row r="166" spans="2:11">
      <c r="B166" s="67">
        <v>40787</v>
      </c>
      <c r="C166" s="67" t="s">
        <v>295</v>
      </c>
      <c r="D166" s="3">
        <v>2011</v>
      </c>
      <c r="E166" s="3">
        <v>287.54140000000001</v>
      </c>
      <c r="F166" s="17">
        <f t="shared" si="14"/>
        <v>287.78481666666664</v>
      </c>
      <c r="G166" s="17">
        <f t="shared" si="15"/>
        <v>287.94171249999999</v>
      </c>
      <c r="H166" s="17">
        <f t="shared" si="17"/>
        <v>-0.40031249999998408</v>
      </c>
      <c r="I166" s="17">
        <v>5.7387880434782508</v>
      </c>
      <c r="J166" s="17">
        <f t="shared" si="18"/>
        <v>-6.1391005434782073</v>
      </c>
      <c r="K166" s="17">
        <f t="shared" si="16"/>
        <v>287.54140000000001</v>
      </c>
    </row>
    <row r="167" spans="2:11">
      <c r="B167" s="67">
        <v>40817</v>
      </c>
      <c r="C167" s="67" t="s">
        <v>296</v>
      </c>
      <c r="D167" s="3">
        <v>2011</v>
      </c>
      <c r="E167" s="3">
        <v>280.0924</v>
      </c>
      <c r="F167" s="17">
        <f t="shared" si="14"/>
        <v>288.09860833333335</v>
      </c>
      <c r="G167" s="17">
        <f t="shared" si="15"/>
        <v>288.15520833333335</v>
      </c>
      <c r="H167" s="17">
        <f t="shared" si="17"/>
        <v>-8.0628083333333507</v>
      </c>
      <c r="I167" s="17">
        <v>0.23180471014492784</v>
      </c>
      <c r="J167" s="17">
        <f t="shared" si="18"/>
        <v>-8.2946130434782503</v>
      </c>
      <c r="K167" s="17">
        <f t="shared" si="16"/>
        <v>280.0924</v>
      </c>
    </row>
    <row r="168" spans="2:11">
      <c r="B168" s="67">
        <v>40848</v>
      </c>
      <c r="C168" s="67" t="s">
        <v>297</v>
      </c>
      <c r="D168" s="3">
        <v>2011</v>
      </c>
      <c r="E168" s="3">
        <v>281.43489999999997</v>
      </c>
      <c r="F168" s="17">
        <f t="shared" si="14"/>
        <v>288.21180833333329</v>
      </c>
      <c r="G168" s="17">
        <f t="shared" si="15"/>
        <v>288.26952499999999</v>
      </c>
      <c r="H168" s="17">
        <f t="shared" si="17"/>
        <v>-6.8346250000000168</v>
      </c>
      <c r="I168" s="17">
        <v>-7.9800791913702325</v>
      </c>
      <c r="J168" s="17">
        <f t="shared" si="18"/>
        <v>1.1454541913702201</v>
      </c>
      <c r="K168" s="17">
        <f t="shared" si="16"/>
        <v>281.43489999999997</v>
      </c>
    </row>
    <row r="169" spans="2:11">
      <c r="B169" s="67">
        <v>40878</v>
      </c>
      <c r="C169" s="67" t="s">
        <v>298</v>
      </c>
      <c r="D169" s="3">
        <v>2011</v>
      </c>
      <c r="E169" s="3">
        <v>291.6841</v>
      </c>
      <c r="F169" s="17">
        <f t="shared" si="14"/>
        <v>288.32724166666668</v>
      </c>
      <c r="G169" s="17">
        <f t="shared" si="15"/>
        <v>288.47942499999999</v>
      </c>
      <c r="H169" s="17">
        <f t="shared" si="17"/>
        <v>3.2046750000000088</v>
      </c>
      <c r="I169" s="17">
        <v>-8.435018585309626</v>
      </c>
      <c r="J169" s="17">
        <f t="shared" si="18"/>
        <v>11.639693585309658</v>
      </c>
      <c r="K169" s="17">
        <f t="shared" si="16"/>
        <v>291.6841</v>
      </c>
    </row>
    <row r="170" spans="2:11">
      <c r="B170" s="67">
        <v>40909</v>
      </c>
      <c r="C170" s="67" t="s">
        <v>287</v>
      </c>
      <c r="D170" s="3">
        <v>2012</v>
      </c>
      <c r="E170" s="3">
        <v>302.13479999999998</v>
      </c>
      <c r="F170" s="17">
        <f t="shared" si="14"/>
        <v>288.63160833333336</v>
      </c>
      <c r="G170" s="17">
        <f t="shared" si="15"/>
        <v>288.75180416666672</v>
      </c>
      <c r="H170" s="17">
        <f t="shared" si="17"/>
        <v>13.382995833333268</v>
      </c>
      <c r="I170" s="17">
        <v>-1.8649809782608673</v>
      </c>
      <c r="J170" s="17">
        <f t="shared" si="18"/>
        <v>15.247976811594128</v>
      </c>
      <c r="K170" s="17">
        <f t="shared" si="16"/>
        <v>302.13479999999998</v>
      </c>
    </row>
    <row r="171" spans="2:11">
      <c r="B171" s="67">
        <v>40940</v>
      </c>
      <c r="C171" s="67" t="s">
        <v>288</v>
      </c>
      <c r="D171" s="3">
        <v>2012</v>
      </c>
      <c r="E171" s="3">
        <v>291.18290000000002</v>
      </c>
      <c r="F171" s="17">
        <f t="shared" si="14"/>
        <v>288.87200000000001</v>
      </c>
      <c r="G171" s="17">
        <f t="shared" si="15"/>
        <v>288.85880833333334</v>
      </c>
      <c r="H171" s="17">
        <f t="shared" si="17"/>
        <v>2.3240916666666749</v>
      </c>
      <c r="I171" s="17">
        <v>4.7774863389328139</v>
      </c>
      <c r="J171" s="17">
        <f t="shared" si="18"/>
        <v>-2.4533946722661426</v>
      </c>
      <c r="K171" s="17">
        <f t="shared" si="16"/>
        <v>291.18290000000002</v>
      </c>
    </row>
    <row r="172" spans="2:11">
      <c r="B172" s="67">
        <v>40969</v>
      </c>
      <c r="C172" s="67" t="s">
        <v>289</v>
      </c>
      <c r="D172" s="3">
        <v>2012</v>
      </c>
      <c r="E172" s="3">
        <v>290.73810000000003</v>
      </c>
      <c r="F172" s="17">
        <f t="shared" si="14"/>
        <v>288.84561666666667</v>
      </c>
      <c r="G172" s="17">
        <f t="shared" si="15"/>
        <v>288.86847083333333</v>
      </c>
      <c r="H172" s="17">
        <f t="shared" si="17"/>
        <v>1.869629166666698</v>
      </c>
      <c r="I172" s="17">
        <v>5.1778200510540318</v>
      </c>
      <c r="J172" s="17">
        <f t="shared" si="18"/>
        <v>-3.3081908843873293</v>
      </c>
      <c r="K172" s="17">
        <f t="shared" si="16"/>
        <v>290.73810000000003</v>
      </c>
    </row>
    <row r="173" spans="2:11">
      <c r="B173" s="67">
        <v>41000</v>
      </c>
      <c r="C173" s="67" t="s">
        <v>290</v>
      </c>
      <c r="D173" s="3">
        <v>2012</v>
      </c>
      <c r="E173" s="3">
        <v>280.51760000000002</v>
      </c>
      <c r="F173" s="17">
        <f t="shared" si="14"/>
        <v>288.89132499999999</v>
      </c>
      <c r="G173" s="17">
        <f t="shared" si="15"/>
        <v>288.92330833333335</v>
      </c>
      <c r="H173" s="17">
        <f t="shared" si="17"/>
        <v>-8.4057083333333367</v>
      </c>
      <c r="I173" s="17">
        <v>-2.4503735095520343</v>
      </c>
      <c r="J173" s="17">
        <f t="shared" si="18"/>
        <v>-5.9553348237812997</v>
      </c>
      <c r="K173" s="17">
        <f t="shared" si="16"/>
        <v>280.51760000000002</v>
      </c>
    </row>
    <row r="174" spans="2:11">
      <c r="B174" s="67">
        <v>41030</v>
      </c>
      <c r="C174" s="67" t="s">
        <v>291</v>
      </c>
      <c r="D174" s="3">
        <v>2012</v>
      </c>
      <c r="E174" s="3">
        <v>279.38869999999997</v>
      </c>
      <c r="F174" s="17">
        <f t="shared" si="14"/>
        <v>288.95529166666665</v>
      </c>
      <c r="G174" s="17">
        <f t="shared" si="15"/>
        <v>289.07309166666664</v>
      </c>
      <c r="H174" s="17">
        <f t="shared" si="17"/>
        <v>-9.6843916666666701</v>
      </c>
      <c r="I174" s="17">
        <v>-7.9217831686429525</v>
      </c>
      <c r="J174" s="17">
        <f t="shared" si="18"/>
        <v>-1.7626084980237238</v>
      </c>
      <c r="K174" s="17">
        <f t="shared" si="16"/>
        <v>279.38869999999997</v>
      </c>
    </row>
    <row r="175" spans="2:11">
      <c r="B175" s="67">
        <v>41061</v>
      </c>
      <c r="C175" s="67" t="s">
        <v>292</v>
      </c>
      <c r="D175" s="3">
        <v>2012</v>
      </c>
      <c r="E175" s="3">
        <v>287.84309999999999</v>
      </c>
      <c r="F175" s="17">
        <f t="shared" si="14"/>
        <v>289.19089166666669</v>
      </c>
      <c r="G175" s="17">
        <f t="shared" si="15"/>
        <v>289.1948625</v>
      </c>
      <c r="H175" s="17">
        <f t="shared" si="17"/>
        <v>-1.3517625000000066</v>
      </c>
      <c r="I175" s="17">
        <v>-5.2482892292490151</v>
      </c>
      <c r="J175" s="17">
        <f t="shared" si="18"/>
        <v>3.8965267292489898</v>
      </c>
      <c r="K175" s="17">
        <f t="shared" si="16"/>
        <v>287.84309999999999</v>
      </c>
    </row>
    <row r="176" spans="2:11">
      <c r="B176" s="67">
        <v>41091</v>
      </c>
      <c r="C176" s="67" t="s">
        <v>293</v>
      </c>
      <c r="D176" s="3">
        <v>2012</v>
      </c>
      <c r="E176" s="3">
        <v>297.49029999999999</v>
      </c>
      <c r="F176" s="17">
        <f t="shared" si="14"/>
        <v>289.19883333333331</v>
      </c>
      <c r="G176" s="17">
        <f t="shared" si="15"/>
        <v>289.32866666666666</v>
      </c>
      <c r="H176" s="17">
        <f t="shared" si="17"/>
        <v>8.1616333333333273</v>
      </c>
      <c r="I176" s="17">
        <v>5.8342925889328079</v>
      </c>
      <c r="J176" s="17">
        <f t="shared" si="18"/>
        <v>2.3273407444005443</v>
      </c>
      <c r="K176" s="17">
        <f t="shared" si="16"/>
        <v>297.49029999999999</v>
      </c>
    </row>
    <row r="177" spans="2:11">
      <c r="B177" s="67">
        <v>41122</v>
      </c>
      <c r="C177" s="67" t="s">
        <v>294</v>
      </c>
      <c r="D177" s="3">
        <v>2012</v>
      </c>
      <c r="E177" s="3">
        <v>296.41570000000002</v>
      </c>
      <c r="F177" s="17">
        <f t="shared" si="14"/>
        <v>289.45849999999996</v>
      </c>
      <c r="G177" s="17">
        <f t="shared" si="15"/>
        <v>289.34827499999994</v>
      </c>
      <c r="H177" s="17">
        <f t="shared" si="17"/>
        <v>7.0674250000000711</v>
      </c>
      <c r="I177" s="17">
        <v>12.140332929841893</v>
      </c>
      <c r="J177" s="17">
        <f t="shared" si="18"/>
        <v>-5.0729079298418469</v>
      </c>
      <c r="K177" s="17">
        <f t="shared" si="16"/>
        <v>296.41570000000002</v>
      </c>
    </row>
    <row r="178" spans="2:11">
      <c r="B178" s="67">
        <v>41153</v>
      </c>
      <c r="C178" s="67" t="s">
        <v>295</v>
      </c>
      <c r="D178" s="3">
        <v>2012</v>
      </c>
      <c r="E178" s="3">
        <v>287.22480000000002</v>
      </c>
      <c r="F178" s="17">
        <f t="shared" si="14"/>
        <v>289.23804999999999</v>
      </c>
      <c r="G178" s="17">
        <f t="shared" si="15"/>
        <v>289.27658750000001</v>
      </c>
      <c r="H178" s="17">
        <f t="shared" si="17"/>
        <v>-2.051787499999989</v>
      </c>
      <c r="I178" s="17">
        <v>5.7387880434782508</v>
      </c>
      <c r="J178" s="17">
        <f t="shared" si="18"/>
        <v>-7.7905755434782122</v>
      </c>
      <c r="K178" s="17">
        <f t="shared" si="16"/>
        <v>287.22480000000002</v>
      </c>
    </row>
    <row r="179" spans="2:11">
      <c r="B179" s="67">
        <v>41183</v>
      </c>
      <c r="C179" s="67" t="s">
        <v>296</v>
      </c>
      <c r="D179" s="3">
        <v>2012</v>
      </c>
      <c r="E179" s="3">
        <v>280.64089999999999</v>
      </c>
      <c r="F179" s="17">
        <f t="shared" si="14"/>
        <v>289.31512500000002</v>
      </c>
      <c r="G179" s="17">
        <f t="shared" si="15"/>
        <v>289.52622916666667</v>
      </c>
      <c r="H179" s="17">
        <f t="shared" si="17"/>
        <v>-8.8853291666666792</v>
      </c>
      <c r="I179" s="17">
        <v>0.23180471014492784</v>
      </c>
      <c r="J179" s="17">
        <f t="shared" si="18"/>
        <v>-9.1171338768115788</v>
      </c>
      <c r="K179" s="17">
        <f t="shared" si="16"/>
        <v>280.64089999999999</v>
      </c>
    </row>
    <row r="180" spans="2:11">
      <c r="B180" s="67">
        <v>41214</v>
      </c>
      <c r="C180" s="67" t="s">
        <v>297</v>
      </c>
      <c r="D180" s="3">
        <v>2012</v>
      </c>
      <c r="E180" s="3">
        <v>282.20249999999999</v>
      </c>
      <c r="F180" s="17">
        <f t="shared" si="14"/>
        <v>289.73733333333331</v>
      </c>
      <c r="G180" s="17">
        <f t="shared" si="15"/>
        <v>289.87056250000001</v>
      </c>
      <c r="H180" s="17">
        <f t="shared" si="17"/>
        <v>-7.6680625000000191</v>
      </c>
      <c r="I180" s="17">
        <v>-7.9800791913702325</v>
      </c>
      <c r="J180" s="17">
        <f t="shared" si="18"/>
        <v>0.31201669137021781</v>
      </c>
      <c r="K180" s="17">
        <f t="shared" si="16"/>
        <v>282.20249999999999</v>
      </c>
    </row>
    <row r="181" spans="2:11">
      <c r="B181" s="67">
        <v>41244</v>
      </c>
      <c r="C181" s="67" t="s">
        <v>298</v>
      </c>
      <c r="D181" s="3">
        <v>2012</v>
      </c>
      <c r="E181" s="3">
        <v>294.51130000000001</v>
      </c>
      <c r="F181" s="17">
        <f t="shared" si="14"/>
        <v>290.00379166666664</v>
      </c>
      <c r="G181" s="17">
        <f t="shared" si="15"/>
        <v>289.94151666666664</v>
      </c>
      <c r="H181" s="17">
        <f t="shared" si="17"/>
        <v>4.569783333333362</v>
      </c>
      <c r="I181" s="17">
        <v>-8.435018585309626</v>
      </c>
      <c r="J181" s="17">
        <f t="shared" si="18"/>
        <v>13.004801918643011</v>
      </c>
      <c r="K181" s="17">
        <f t="shared" si="16"/>
        <v>294.51130000000001</v>
      </c>
    </row>
    <row r="182" spans="2:11">
      <c r="B182" s="67">
        <v>41275</v>
      </c>
      <c r="C182" s="67" t="s">
        <v>287</v>
      </c>
      <c r="D182" s="3">
        <v>2013</v>
      </c>
      <c r="E182" s="3">
        <v>302.23009999999999</v>
      </c>
      <c r="F182" s="17">
        <f t="shared" si="14"/>
        <v>289.87924166666664</v>
      </c>
      <c r="G182" s="17">
        <f t="shared" si="15"/>
        <v>290.00235416666663</v>
      </c>
      <c r="H182" s="17">
        <f t="shared" si="17"/>
        <v>12.227745833333358</v>
      </c>
      <c r="I182" s="17">
        <v>-1.8649809782608673</v>
      </c>
      <c r="J182" s="17">
        <f t="shared" si="18"/>
        <v>14.092726811594218</v>
      </c>
      <c r="K182" s="17">
        <f t="shared" si="16"/>
        <v>302.23009999999999</v>
      </c>
    </row>
    <row r="183" spans="2:11">
      <c r="B183" s="67">
        <v>41306</v>
      </c>
      <c r="C183" s="67" t="s">
        <v>288</v>
      </c>
      <c r="D183" s="3">
        <v>2013</v>
      </c>
      <c r="E183" s="3">
        <v>294.2989</v>
      </c>
      <c r="F183" s="17">
        <f t="shared" si="14"/>
        <v>290.12546666666663</v>
      </c>
      <c r="G183" s="17">
        <f t="shared" si="15"/>
        <v>290.2793416666666</v>
      </c>
      <c r="H183" s="17">
        <f t="shared" si="17"/>
        <v>4.0195583333334071</v>
      </c>
      <c r="I183" s="17">
        <v>4.7774863389328139</v>
      </c>
      <c r="J183" s="17">
        <f t="shared" si="18"/>
        <v>-0.75792800559941043</v>
      </c>
      <c r="K183" s="17">
        <f t="shared" si="16"/>
        <v>294.2989</v>
      </c>
    </row>
    <row r="184" spans="2:11">
      <c r="B184" s="67">
        <v>41334</v>
      </c>
      <c r="C184" s="67" t="s">
        <v>289</v>
      </c>
      <c r="D184" s="3">
        <v>2013</v>
      </c>
      <c r="E184" s="3">
        <v>288.09269999999998</v>
      </c>
      <c r="F184" s="17">
        <f t="shared" si="14"/>
        <v>290.43321666666662</v>
      </c>
      <c r="G184" s="17">
        <f t="shared" si="15"/>
        <v>290.5373791666666</v>
      </c>
      <c r="H184" s="17">
        <f t="shared" si="17"/>
        <v>-2.4446791666666172</v>
      </c>
      <c r="I184" s="17">
        <v>5.1778200510540318</v>
      </c>
      <c r="J184" s="17">
        <f t="shared" si="18"/>
        <v>-7.6224992177206445</v>
      </c>
      <c r="K184" s="17">
        <f t="shared" si="16"/>
        <v>288.09269999999998</v>
      </c>
    </row>
    <row r="185" spans="2:11">
      <c r="B185" s="67">
        <v>41365</v>
      </c>
      <c r="C185" s="67" t="s">
        <v>290</v>
      </c>
      <c r="D185" s="3">
        <v>2013</v>
      </c>
      <c r="E185" s="3">
        <v>281.4425</v>
      </c>
      <c r="F185" s="17">
        <f t="shared" si="14"/>
        <v>290.64154166666663</v>
      </c>
      <c r="G185" s="17">
        <f t="shared" si="15"/>
        <v>290.88481249999995</v>
      </c>
      <c r="H185" s="17">
        <f t="shared" si="17"/>
        <v>-9.4423124999999573</v>
      </c>
      <c r="I185" s="17">
        <v>-2.4503735095520343</v>
      </c>
      <c r="J185" s="17">
        <f t="shared" si="18"/>
        <v>-6.9919389904479203</v>
      </c>
      <c r="K185" s="17">
        <f t="shared" si="16"/>
        <v>281.4425</v>
      </c>
    </row>
    <row r="186" spans="2:11">
      <c r="B186" s="67">
        <v>41395</v>
      </c>
      <c r="C186" s="67" t="s">
        <v>291</v>
      </c>
      <c r="D186" s="3">
        <v>2013</v>
      </c>
      <c r="E186" s="3">
        <v>284.45519999999999</v>
      </c>
      <c r="F186" s="17">
        <f t="shared" si="14"/>
        <v>291.12808333333334</v>
      </c>
      <c r="G186" s="17">
        <f t="shared" si="15"/>
        <v>291.45910416666669</v>
      </c>
      <c r="H186" s="17">
        <f t="shared" si="17"/>
        <v>-7.0039041666667003</v>
      </c>
      <c r="I186" s="17">
        <v>-7.9217831686429525</v>
      </c>
      <c r="J186" s="17">
        <f t="shared" si="18"/>
        <v>0.91787900197624595</v>
      </c>
      <c r="K186" s="17">
        <f t="shared" si="16"/>
        <v>284.45519999999999</v>
      </c>
    </row>
    <row r="187" spans="2:11">
      <c r="B187" s="67">
        <v>41426</v>
      </c>
      <c r="C187" s="67" t="s">
        <v>292</v>
      </c>
      <c r="D187" s="3">
        <v>2013</v>
      </c>
      <c r="E187" s="3">
        <v>291.04059999999998</v>
      </c>
      <c r="F187" s="17">
        <f t="shared" si="14"/>
        <v>291.79012500000005</v>
      </c>
      <c r="G187" s="17">
        <f t="shared" si="15"/>
        <v>292.07670833333339</v>
      </c>
      <c r="H187" s="17">
        <f t="shared" si="17"/>
        <v>-1.0361083333334022</v>
      </c>
      <c r="I187" s="17">
        <v>-5.2482892292490151</v>
      </c>
      <c r="J187" s="17">
        <f t="shared" si="18"/>
        <v>4.2121808959155942</v>
      </c>
      <c r="K187" s="17">
        <f t="shared" si="16"/>
        <v>291.04059999999998</v>
      </c>
    </row>
    <row r="188" spans="2:11">
      <c r="B188" s="67">
        <v>41456</v>
      </c>
      <c r="C188" s="67" t="s">
        <v>293</v>
      </c>
      <c r="D188" s="3">
        <v>2013</v>
      </c>
      <c r="E188" s="3">
        <v>295.9957</v>
      </c>
      <c r="F188" s="17">
        <f t="shared" si="14"/>
        <v>292.36329166666673</v>
      </c>
      <c r="G188" s="17">
        <f t="shared" si="15"/>
        <v>292.48299166666669</v>
      </c>
      <c r="H188" s="17">
        <f t="shared" si="17"/>
        <v>3.5127083333333076</v>
      </c>
      <c r="I188" s="17">
        <v>5.8342925889328079</v>
      </c>
      <c r="J188" s="17">
        <f t="shared" si="18"/>
        <v>-2.3215842555994755</v>
      </c>
      <c r="K188" s="17">
        <f t="shared" si="16"/>
        <v>295.9957</v>
      </c>
    </row>
    <row r="189" spans="2:11">
      <c r="B189" s="67">
        <v>41487</v>
      </c>
      <c r="C189" s="67" t="s">
        <v>294</v>
      </c>
      <c r="D189" s="3">
        <v>2013</v>
      </c>
      <c r="E189" s="3">
        <v>299.37040000000002</v>
      </c>
      <c r="F189" s="17">
        <f t="shared" si="14"/>
        <v>292.60269166666666</v>
      </c>
      <c r="G189" s="17">
        <f t="shared" si="15"/>
        <v>292.80000833333332</v>
      </c>
      <c r="H189" s="17">
        <f t="shared" si="17"/>
        <v>6.5703916666666942</v>
      </c>
      <c r="I189" s="17">
        <v>12.140332929841893</v>
      </c>
      <c r="J189" s="17">
        <f t="shared" si="18"/>
        <v>-5.5699412631752239</v>
      </c>
      <c r="K189" s="17">
        <f t="shared" si="16"/>
        <v>299.37040000000002</v>
      </c>
    </row>
    <row r="190" spans="2:11">
      <c r="B190" s="67">
        <v>41518</v>
      </c>
      <c r="C190" s="67" t="s">
        <v>295</v>
      </c>
      <c r="D190" s="3">
        <v>2013</v>
      </c>
      <c r="E190" s="3">
        <v>290.9178</v>
      </c>
      <c r="F190" s="17">
        <f t="shared" si="14"/>
        <v>292.99732499999999</v>
      </c>
      <c r="G190" s="17">
        <f t="shared" si="15"/>
        <v>293.05867916666665</v>
      </c>
      <c r="H190" s="17">
        <f t="shared" si="17"/>
        <v>-2.1408791666666502</v>
      </c>
      <c r="I190" s="17">
        <v>5.7387880434782508</v>
      </c>
      <c r="J190" s="17">
        <f t="shared" si="18"/>
        <v>-7.8796672101448735</v>
      </c>
      <c r="K190" s="17">
        <f t="shared" si="16"/>
        <v>290.9178</v>
      </c>
    </row>
    <row r="191" spans="2:11">
      <c r="B191" s="67">
        <v>41548</v>
      </c>
      <c r="C191" s="67" t="s">
        <v>296</v>
      </c>
      <c r="D191" s="3">
        <v>2013</v>
      </c>
      <c r="E191" s="3">
        <v>283.14080000000001</v>
      </c>
      <c r="F191" s="17">
        <f t="shared" si="14"/>
        <v>293.12003333333331</v>
      </c>
      <c r="G191" s="17">
        <f t="shared" si="15"/>
        <v>293.04050416666666</v>
      </c>
      <c r="H191" s="17">
        <f t="shared" si="17"/>
        <v>-9.8997041666666519</v>
      </c>
      <c r="I191" s="17">
        <v>0.23180471014492784</v>
      </c>
      <c r="J191" s="17">
        <f t="shared" si="18"/>
        <v>-10.131508876811552</v>
      </c>
      <c r="K191" s="17">
        <f t="shared" si="16"/>
        <v>283.14080000000001</v>
      </c>
    </row>
    <row r="192" spans="2:11">
      <c r="B192" s="67">
        <v>41579</v>
      </c>
      <c r="C192" s="67" t="s">
        <v>297</v>
      </c>
      <c r="D192" s="3">
        <v>2013</v>
      </c>
      <c r="E192" s="3">
        <v>288.041</v>
      </c>
      <c r="F192" s="17">
        <f t="shared" si="14"/>
        <v>292.96097499999996</v>
      </c>
      <c r="G192" s="17">
        <f t="shared" si="15"/>
        <v>292.93409583333334</v>
      </c>
      <c r="H192" s="17">
        <f t="shared" si="17"/>
        <v>-4.8930958333333479</v>
      </c>
      <c r="I192" s="17">
        <v>-7.9800791913702325</v>
      </c>
      <c r="J192" s="17">
        <f t="shared" si="18"/>
        <v>3.0869833580368891</v>
      </c>
      <c r="K192" s="17">
        <f t="shared" si="16"/>
        <v>288.041</v>
      </c>
    </row>
    <row r="193" spans="2:11">
      <c r="B193" s="67">
        <v>41609</v>
      </c>
      <c r="C193" s="67" t="s">
        <v>298</v>
      </c>
      <c r="D193" s="3">
        <v>2013</v>
      </c>
      <c r="E193" s="3">
        <v>302.45580000000001</v>
      </c>
      <c r="F193" s="17">
        <f t="shared" si="14"/>
        <v>292.90721666666667</v>
      </c>
      <c r="G193" s="17">
        <f t="shared" si="15"/>
        <v>292.91047916666668</v>
      </c>
      <c r="H193" s="17">
        <f t="shared" si="17"/>
        <v>9.545320833333335</v>
      </c>
      <c r="I193" s="17">
        <v>-8.435018585309626</v>
      </c>
      <c r="J193" s="17">
        <f t="shared" si="18"/>
        <v>17.980339418642984</v>
      </c>
      <c r="K193" s="17">
        <f t="shared" si="16"/>
        <v>302.45580000000001</v>
      </c>
    </row>
    <row r="194" spans="2:11">
      <c r="B194" s="67">
        <v>41640</v>
      </c>
      <c r="C194" s="67" t="s">
        <v>287</v>
      </c>
      <c r="D194" s="3">
        <v>2014</v>
      </c>
      <c r="E194" s="3">
        <v>309.10809999999998</v>
      </c>
      <c r="F194" s="17">
        <f t="shared" si="14"/>
        <v>292.91374166666668</v>
      </c>
      <c r="G194" s="17">
        <f t="shared" si="15"/>
        <v>292.9213666666667</v>
      </c>
      <c r="H194" s="17">
        <f t="shared" si="17"/>
        <v>16.186733333333279</v>
      </c>
      <c r="I194" s="17">
        <v>-1.8649809782608673</v>
      </c>
      <c r="J194" s="17">
        <f t="shared" si="18"/>
        <v>18.051714311594139</v>
      </c>
      <c r="K194" s="17">
        <f t="shared" si="16"/>
        <v>309.10809999999998</v>
      </c>
    </row>
    <row r="195" spans="2:11">
      <c r="B195" s="67">
        <v>41671</v>
      </c>
      <c r="C195" s="67" t="s">
        <v>288</v>
      </c>
      <c r="D195" s="3">
        <v>2014</v>
      </c>
      <c r="E195" s="3">
        <v>297.17169999999999</v>
      </c>
      <c r="F195" s="17">
        <f t="shared" si="14"/>
        <v>292.92899166666666</v>
      </c>
      <c r="G195" s="17">
        <f t="shared" si="15"/>
        <v>292.81912499999999</v>
      </c>
      <c r="H195" s="17">
        <f t="shared" si="17"/>
        <v>4.3525750000000016</v>
      </c>
      <c r="I195" s="17">
        <v>4.7774863389328139</v>
      </c>
      <c r="J195" s="17">
        <f t="shared" si="18"/>
        <v>-0.42491133893281585</v>
      </c>
      <c r="K195" s="17">
        <f t="shared" si="16"/>
        <v>297.17169999999999</v>
      </c>
    </row>
    <row r="196" spans="2:11">
      <c r="B196" s="67">
        <v>41699</v>
      </c>
      <c r="C196" s="67" t="s">
        <v>289</v>
      </c>
      <c r="D196" s="3">
        <v>2014</v>
      </c>
      <c r="E196" s="3">
        <v>292.82830000000001</v>
      </c>
      <c r="F196" s="17">
        <f t="shared" si="14"/>
        <v>292.70925833333331</v>
      </c>
      <c r="G196" s="17">
        <f t="shared" si="15"/>
        <v>292.69030833333335</v>
      </c>
      <c r="H196" s="17">
        <f t="shared" si="17"/>
        <v>0.13799166666666451</v>
      </c>
      <c r="I196" s="17">
        <v>5.1778200510540318</v>
      </c>
      <c r="J196" s="17">
        <f t="shared" si="18"/>
        <v>-5.0398283843873628</v>
      </c>
      <c r="K196" s="17">
        <f t="shared" si="16"/>
        <v>292.82830000000001</v>
      </c>
    </row>
    <row r="197" spans="2:11">
      <c r="B197" s="67">
        <v>41730</v>
      </c>
      <c r="C197" s="67" t="s">
        <v>290</v>
      </c>
      <c r="D197" s="3">
        <v>2014</v>
      </c>
      <c r="E197" s="3">
        <v>282.91500000000002</v>
      </c>
      <c r="F197" s="17">
        <f t="shared" si="14"/>
        <v>292.67135833333339</v>
      </c>
      <c r="G197" s="17">
        <f t="shared" si="15"/>
        <v>292.45847916666673</v>
      </c>
      <c r="H197" s="17">
        <f t="shared" si="17"/>
        <v>-9.5434791666667138</v>
      </c>
      <c r="I197" s="17">
        <v>-2.4503735095520343</v>
      </c>
      <c r="J197" s="17">
        <f t="shared" si="18"/>
        <v>-7.0931056571146769</v>
      </c>
      <c r="K197" s="17">
        <f t="shared" si="16"/>
        <v>282.91500000000002</v>
      </c>
    </row>
    <row r="198" spans="2:11">
      <c r="B198" s="67">
        <v>41760</v>
      </c>
      <c r="C198" s="67" t="s">
        <v>291</v>
      </c>
      <c r="D198" s="3">
        <v>2014</v>
      </c>
      <c r="E198" s="3">
        <v>282.54649999999998</v>
      </c>
      <c r="F198" s="17">
        <f t="shared" si="14"/>
        <v>292.24560000000002</v>
      </c>
      <c r="G198" s="17">
        <f t="shared" si="15"/>
        <v>291.8531958333333</v>
      </c>
      <c r="H198" s="17">
        <f t="shared" si="17"/>
        <v>-9.3066958333333218</v>
      </c>
      <c r="I198" s="17">
        <v>-7.9217831686429525</v>
      </c>
      <c r="J198" s="17">
        <f t="shared" si="18"/>
        <v>-1.3849126646903755</v>
      </c>
      <c r="K198" s="17">
        <f t="shared" si="16"/>
        <v>282.54649999999998</v>
      </c>
    </row>
    <row r="199" spans="2:11">
      <c r="B199" s="67">
        <v>41791</v>
      </c>
      <c r="C199" s="67" t="s">
        <v>292</v>
      </c>
      <c r="D199" s="3">
        <v>2014</v>
      </c>
      <c r="E199" s="3">
        <v>290.39549999999997</v>
      </c>
      <c r="F199" s="17">
        <f t="shared" ref="F199:F262" si="19">AVERAGE(E194:E205)</f>
        <v>291.46079166666664</v>
      </c>
      <c r="G199" s="17">
        <f t="shared" ref="G199:G262" si="20">AVERAGE(F199:F200)</f>
        <v>291.20609999999999</v>
      </c>
      <c r="H199" s="17">
        <f t="shared" si="17"/>
        <v>-0.81060000000002219</v>
      </c>
      <c r="I199" s="17">
        <v>-5.2482892292490151</v>
      </c>
      <c r="J199" s="17">
        <f t="shared" si="18"/>
        <v>4.4376892292489742</v>
      </c>
      <c r="K199" s="17">
        <f t="shared" ref="K199:K262" si="21">G199+I199+J199</f>
        <v>290.39549999999997</v>
      </c>
    </row>
    <row r="200" spans="2:11">
      <c r="B200" s="67">
        <v>41821</v>
      </c>
      <c r="C200" s="67" t="s">
        <v>293</v>
      </c>
      <c r="D200" s="3">
        <v>2014</v>
      </c>
      <c r="E200" s="3">
        <v>296.07400000000001</v>
      </c>
      <c r="F200" s="17">
        <f t="shared" si="19"/>
        <v>290.95140833333335</v>
      </c>
      <c r="G200" s="17">
        <f t="shared" si="20"/>
        <v>290.86956666666669</v>
      </c>
      <c r="H200" s="17">
        <f t="shared" ref="H200:H263" si="22">E200-G200</f>
        <v>5.204433333333327</v>
      </c>
      <c r="I200" s="17">
        <v>5.8342925889328079</v>
      </c>
      <c r="J200" s="17">
        <f t="shared" ref="J200:J263" si="23">E200-(G200+I200)</f>
        <v>-0.62985925559945599</v>
      </c>
      <c r="K200" s="17">
        <f t="shared" si="21"/>
        <v>296.07400000000001</v>
      </c>
    </row>
    <row r="201" spans="2:11">
      <c r="B201" s="67">
        <v>41852</v>
      </c>
      <c r="C201" s="67" t="s">
        <v>294</v>
      </c>
      <c r="D201" s="3">
        <v>2014</v>
      </c>
      <c r="E201" s="3">
        <v>299.55340000000001</v>
      </c>
      <c r="F201" s="17">
        <f t="shared" si="19"/>
        <v>290.78772500000002</v>
      </c>
      <c r="G201" s="17">
        <f t="shared" si="20"/>
        <v>290.8055291666667</v>
      </c>
      <c r="H201" s="17">
        <f t="shared" si="22"/>
        <v>8.7478708333333088</v>
      </c>
      <c r="I201" s="17">
        <v>12.140332929841893</v>
      </c>
      <c r="J201" s="17">
        <f t="shared" si="23"/>
        <v>-3.3924620965086092</v>
      </c>
      <c r="K201" s="17">
        <f t="shared" si="21"/>
        <v>299.55340000000001</v>
      </c>
    </row>
    <row r="202" spans="2:11">
      <c r="B202" s="67">
        <v>41883</v>
      </c>
      <c r="C202" s="67" t="s">
        <v>295</v>
      </c>
      <c r="D202" s="3">
        <v>2014</v>
      </c>
      <c r="E202" s="3">
        <v>288.28100000000001</v>
      </c>
      <c r="F202" s="17">
        <f t="shared" si="19"/>
        <v>290.82333333333332</v>
      </c>
      <c r="G202" s="17">
        <f t="shared" si="20"/>
        <v>290.94333333333333</v>
      </c>
      <c r="H202" s="17">
        <f t="shared" si="22"/>
        <v>-2.6623333333333221</v>
      </c>
      <c r="I202" s="17">
        <v>5.7387880434782508</v>
      </c>
      <c r="J202" s="17">
        <f t="shared" si="23"/>
        <v>-8.4011213768115454</v>
      </c>
      <c r="K202" s="17">
        <f t="shared" si="21"/>
        <v>288.28100000000001</v>
      </c>
    </row>
    <row r="203" spans="2:11">
      <c r="B203" s="67">
        <v>41913</v>
      </c>
      <c r="C203" s="67" t="s">
        <v>296</v>
      </c>
      <c r="D203" s="3">
        <v>2014</v>
      </c>
      <c r="E203" s="3">
        <v>282.68600000000004</v>
      </c>
      <c r="F203" s="17">
        <f t="shared" si="19"/>
        <v>291.06333333333333</v>
      </c>
      <c r="G203" s="17">
        <f t="shared" si="20"/>
        <v>291.17535833333329</v>
      </c>
      <c r="H203" s="17">
        <f t="shared" si="22"/>
        <v>-8.4893583333332572</v>
      </c>
      <c r="I203" s="17">
        <v>0.23180471014492784</v>
      </c>
      <c r="J203" s="17">
        <f t="shared" si="23"/>
        <v>-8.7211630434781569</v>
      </c>
      <c r="K203" s="17">
        <f t="shared" si="21"/>
        <v>282.68600000000004</v>
      </c>
    </row>
    <row r="204" spans="2:11">
      <c r="B204" s="67">
        <v>41944</v>
      </c>
      <c r="C204" s="67" t="s">
        <v>297</v>
      </c>
      <c r="D204" s="3">
        <v>2014</v>
      </c>
      <c r="E204" s="3">
        <v>282.93189999999998</v>
      </c>
      <c r="F204" s="17">
        <f t="shared" si="19"/>
        <v>291.28738333333331</v>
      </c>
      <c r="G204" s="17">
        <f t="shared" si="20"/>
        <v>291.40380416666665</v>
      </c>
      <c r="H204" s="17">
        <f t="shared" si="22"/>
        <v>-8.4719041666666612</v>
      </c>
      <c r="I204" s="17">
        <v>-7.9800791913702325</v>
      </c>
      <c r="J204" s="17">
        <f t="shared" si="23"/>
        <v>-0.49182497529642433</v>
      </c>
      <c r="K204" s="17">
        <f t="shared" si="21"/>
        <v>282.93189999999998</v>
      </c>
    </row>
    <row r="205" spans="2:11">
      <c r="B205" s="67">
        <v>41974</v>
      </c>
      <c r="C205" s="67" t="s">
        <v>298</v>
      </c>
      <c r="D205" s="3">
        <v>2014</v>
      </c>
      <c r="E205" s="3">
        <v>293.03809999999999</v>
      </c>
      <c r="F205" s="17">
        <f t="shared" si="19"/>
        <v>291.52022499999998</v>
      </c>
      <c r="G205" s="17">
        <f t="shared" si="20"/>
        <v>291.78351666666663</v>
      </c>
      <c r="H205" s="17">
        <f t="shared" si="22"/>
        <v>1.2545833333333576</v>
      </c>
      <c r="I205" s="17">
        <v>-8.435018585309626</v>
      </c>
      <c r="J205" s="17">
        <f t="shared" si="23"/>
        <v>9.6896019186430067</v>
      </c>
      <c r="K205" s="17">
        <f t="shared" si="21"/>
        <v>293.03809999999999</v>
      </c>
    </row>
    <row r="206" spans="2:11">
      <c r="B206" s="67">
        <v>42005</v>
      </c>
      <c r="C206" s="67" t="s">
        <v>287</v>
      </c>
      <c r="D206" s="3">
        <v>2015</v>
      </c>
      <c r="E206" s="3">
        <v>302.99549999999999</v>
      </c>
      <c r="F206" s="17">
        <f t="shared" si="19"/>
        <v>292.04680833333333</v>
      </c>
      <c r="G206" s="17">
        <f t="shared" si="20"/>
        <v>292.13330416666668</v>
      </c>
      <c r="H206" s="17">
        <f t="shared" si="22"/>
        <v>10.862195833333317</v>
      </c>
      <c r="I206" s="17">
        <v>-1.8649809782608673</v>
      </c>
      <c r="J206" s="17">
        <f t="shared" si="23"/>
        <v>12.727176811594177</v>
      </c>
      <c r="K206" s="17">
        <f t="shared" si="21"/>
        <v>302.99549999999999</v>
      </c>
    </row>
    <row r="207" spans="2:11">
      <c r="B207" s="67">
        <v>42036</v>
      </c>
      <c r="C207" s="67" t="s">
        <v>288</v>
      </c>
      <c r="D207" s="3">
        <v>2015</v>
      </c>
      <c r="E207" s="3">
        <v>295.20749999999998</v>
      </c>
      <c r="F207" s="17">
        <f t="shared" si="19"/>
        <v>292.21980000000002</v>
      </c>
      <c r="G207" s="17">
        <f t="shared" si="20"/>
        <v>292.42929583333336</v>
      </c>
      <c r="H207" s="17">
        <f t="shared" si="22"/>
        <v>2.778204166666626</v>
      </c>
      <c r="I207" s="17">
        <v>4.7774863389328139</v>
      </c>
      <c r="J207" s="17">
        <f t="shared" si="23"/>
        <v>-1.9992821722661915</v>
      </c>
      <c r="K207" s="17">
        <f t="shared" si="21"/>
        <v>295.20749999999998</v>
      </c>
    </row>
    <row r="208" spans="2:11">
      <c r="B208" s="67">
        <v>42064</v>
      </c>
      <c r="C208" s="67" t="s">
        <v>289</v>
      </c>
      <c r="D208" s="3">
        <v>2015</v>
      </c>
      <c r="E208" s="3">
        <v>293.25560000000002</v>
      </c>
      <c r="F208" s="17">
        <f t="shared" si="19"/>
        <v>292.63879166666669</v>
      </c>
      <c r="G208" s="17">
        <f t="shared" si="20"/>
        <v>292.81438333333335</v>
      </c>
      <c r="H208" s="17">
        <f t="shared" si="22"/>
        <v>0.44121666666666215</v>
      </c>
      <c r="I208" s="17">
        <v>5.1778200510540318</v>
      </c>
      <c r="J208" s="17">
        <f t="shared" si="23"/>
        <v>-4.7366033843873652</v>
      </c>
      <c r="K208" s="17">
        <f t="shared" si="21"/>
        <v>293.25560000000002</v>
      </c>
    </row>
    <row r="209" spans="2:11">
      <c r="B209" s="67">
        <v>42095</v>
      </c>
      <c r="C209" s="67" t="s">
        <v>290</v>
      </c>
      <c r="D209" s="3">
        <v>2015</v>
      </c>
      <c r="E209" s="3">
        <v>285.79500000000002</v>
      </c>
      <c r="F209" s="17">
        <f t="shared" si="19"/>
        <v>292.98997500000002</v>
      </c>
      <c r="G209" s="17">
        <f t="shared" si="20"/>
        <v>293.2251</v>
      </c>
      <c r="H209" s="17">
        <f t="shared" si="22"/>
        <v>-7.4300999999999817</v>
      </c>
      <c r="I209" s="17">
        <v>-2.4503735095520343</v>
      </c>
      <c r="J209" s="17">
        <f t="shared" si="23"/>
        <v>-4.9797264904479448</v>
      </c>
      <c r="K209" s="17">
        <f t="shared" si="21"/>
        <v>285.79500000000002</v>
      </c>
    </row>
    <row r="210" spans="2:11">
      <c r="B210" s="67">
        <v>42125</v>
      </c>
      <c r="C210" s="67" t="s">
        <v>291</v>
      </c>
      <c r="D210" s="3">
        <v>2015</v>
      </c>
      <c r="E210" s="3">
        <v>285.23509999999999</v>
      </c>
      <c r="F210" s="17">
        <f t="shared" si="19"/>
        <v>293.46022500000004</v>
      </c>
      <c r="G210" s="17">
        <f t="shared" si="20"/>
        <v>293.78364999999997</v>
      </c>
      <c r="H210" s="17">
        <f t="shared" si="22"/>
        <v>-8.5485499999999774</v>
      </c>
      <c r="I210" s="17">
        <v>-7.9217831686429525</v>
      </c>
      <c r="J210" s="17">
        <f t="shared" si="23"/>
        <v>-0.62676683135703115</v>
      </c>
      <c r="K210" s="17">
        <f t="shared" si="21"/>
        <v>285.23509999999999</v>
      </c>
    </row>
    <row r="211" spans="2:11">
      <c r="B211" s="67">
        <v>42156</v>
      </c>
      <c r="C211" s="67" t="s">
        <v>292</v>
      </c>
      <c r="D211" s="3">
        <v>2015</v>
      </c>
      <c r="E211" s="3">
        <v>293.18959999999998</v>
      </c>
      <c r="F211" s="17">
        <f t="shared" si="19"/>
        <v>294.10707499999995</v>
      </c>
      <c r="G211" s="17">
        <f t="shared" si="20"/>
        <v>294.40645833333326</v>
      </c>
      <c r="H211" s="17">
        <f t="shared" si="22"/>
        <v>-1.2168583333332776</v>
      </c>
      <c r="I211" s="17">
        <v>-5.2482892292490151</v>
      </c>
      <c r="J211" s="17">
        <f t="shared" si="23"/>
        <v>4.0314308959157188</v>
      </c>
      <c r="K211" s="17">
        <f t="shared" si="21"/>
        <v>293.18959999999998</v>
      </c>
    </row>
    <row r="212" spans="2:11">
      <c r="B212" s="67">
        <v>42186</v>
      </c>
      <c r="C212" s="67" t="s">
        <v>293</v>
      </c>
      <c r="D212" s="3">
        <v>2015</v>
      </c>
      <c r="E212" s="3">
        <v>302.39300000000003</v>
      </c>
      <c r="F212" s="17">
        <f t="shared" si="19"/>
        <v>294.70584166666663</v>
      </c>
      <c r="G212" s="17">
        <f t="shared" si="20"/>
        <v>295.06558333333328</v>
      </c>
      <c r="H212" s="17">
        <f t="shared" si="22"/>
        <v>7.3274166666667497</v>
      </c>
      <c r="I212" s="17">
        <v>5.8342925889328079</v>
      </c>
      <c r="J212" s="17">
        <f t="shared" si="23"/>
        <v>1.4931240777339667</v>
      </c>
      <c r="K212" s="17">
        <f t="shared" si="21"/>
        <v>302.39300000000003</v>
      </c>
    </row>
    <row r="213" spans="2:11">
      <c r="B213" s="67">
        <v>42217</v>
      </c>
      <c r="C213" s="67" t="s">
        <v>294</v>
      </c>
      <c r="D213" s="3">
        <v>2015</v>
      </c>
      <c r="E213" s="3">
        <v>301.6293</v>
      </c>
      <c r="F213" s="17">
        <f t="shared" si="19"/>
        <v>295.42532499999999</v>
      </c>
      <c r="G213" s="17">
        <f t="shared" si="20"/>
        <v>295.47939166666663</v>
      </c>
      <c r="H213" s="17">
        <f t="shared" si="22"/>
        <v>6.1499083333333715</v>
      </c>
      <c r="I213" s="17">
        <v>12.140332929841893</v>
      </c>
      <c r="J213" s="17">
        <f t="shared" si="23"/>
        <v>-5.9904245965085465</v>
      </c>
      <c r="K213" s="17">
        <f t="shared" si="21"/>
        <v>301.6293</v>
      </c>
    </row>
    <row r="214" spans="2:11">
      <c r="B214" s="67">
        <v>42248</v>
      </c>
      <c r="C214" s="67" t="s">
        <v>295</v>
      </c>
      <c r="D214" s="3">
        <v>2015</v>
      </c>
      <c r="E214" s="3">
        <v>293.30889999999999</v>
      </c>
      <c r="F214" s="17">
        <f t="shared" si="19"/>
        <v>295.53345833333327</v>
      </c>
      <c r="G214" s="17">
        <f t="shared" si="20"/>
        <v>295.50291666666664</v>
      </c>
      <c r="H214" s="17">
        <f t="shared" si="22"/>
        <v>-2.1940166666666414</v>
      </c>
      <c r="I214" s="17">
        <v>5.7387880434782508</v>
      </c>
      <c r="J214" s="17">
        <f t="shared" si="23"/>
        <v>-7.9328047101448647</v>
      </c>
      <c r="K214" s="17">
        <f t="shared" si="21"/>
        <v>293.30889999999999</v>
      </c>
    </row>
    <row r="215" spans="2:11">
      <c r="B215" s="67">
        <v>42278</v>
      </c>
      <c r="C215" s="67" t="s">
        <v>296</v>
      </c>
      <c r="D215" s="3">
        <v>2015</v>
      </c>
      <c r="E215" s="3">
        <v>286.90019999999998</v>
      </c>
      <c r="F215" s="17">
        <f t="shared" si="19"/>
        <v>295.472375</v>
      </c>
      <c r="G215" s="17">
        <f t="shared" si="20"/>
        <v>295.48196666666666</v>
      </c>
      <c r="H215" s="17">
        <f t="shared" si="22"/>
        <v>-8.581766666666681</v>
      </c>
      <c r="I215" s="17">
        <v>0.23180471014492784</v>
      </c>
      <c r="J215" s="17">
        <f t="shared" si="23"/>
        <v>-8.8135713768115806</v>
      </c>
      <c r="K215" s="17">
        <f t="shared" si="21"/>
        <v>286.90019999999998</v>
      </c>
    </row>
    <row r="216" spans="2:11">
      <c r="B216" s="67">
        <v>42309</v>
      </c>
      <c r="C216" s="67" t="s">
        <v>297</v>
      </c>
      <c r="D216" s="3">
        <v>2015</v>
      </c>
      <c r="E216" s="3">
        <v>288.57490000000001</v>
      </c>
      <c r="F216" s="17">
        <f t="shared" si="19"/>
        <v>295.49155833333333</v>
      </c>
      <c r="G216" s="17">
        <f t="shared" si="20"/>
        <v>295.4034958333333</v>
      </c>
      <c r="H216" s="17">
        <f t="shared" si="22"/>
        <v>-6.8285958333332815</v>
      </c>
      <c r="I216" s="17">
        <v>-7.9800791913702325</v>
      </c>
      <c r="J216" s="17">
        <f t="shared" si="23"/>
        <v>1.1514833580369555</v>
      </c>
      <c r="K216" s="17">
        <f t="shared" si="21"/>
        <v>288.57490000000001</v>
      </c>
    </row>
    <row r="217" spans="2:11">
      <c r="B217" s="67">
        <v>42339</v>
      </c>
      <c r="C217" s="67" t="s">
        <v>298</v>
      </c>
      <c r="D217" s="3">
        <v>2015</v>
      </c>
      <c r="E217" s="3">
        <v>300.80029999999999</v>
      </c>
      <c r="F217" s="17">
        <f t="shared" si="19"/>
        <v>295.31543333333326</v>
      </c>
      <c r="G217" s="17">
        <f t="shared" si="20"/>
        <v>295.30822499999994</v>
      </c>
      <c r="H217" s="17">
        <f t="shared" si="22"/>
        <v>5.4920750000000567</v>
      </c>
      <c r="I217" s="17">
        <v>-8.435018585309626</v>
      </c>
      <c r="J217" s="17">
        <f t="shared" si="23"/>
        <v>13.927093585309706</v>
      </c>
      <c r="K217" s="17">
        <f t="shared" si="21"/>
        <v>300.80029999999999</v>
      </c>
    </row>
    <row r="218" spans="2:11">
      <c r="B218" s="67">
        <v>42370</v>
      </c>
      <c r="C218" s="67" t="s">
        <v>287</v>
      </c>
      <c r="D218" s="3">
        <v>2016</v>
      </c>
      <c r="E218" s="3">
        <v>310.1807</v>
      </c>
      <c r="F218" s="17">
        <f t="shared" si="19"/>
        <v>295.30101666666661</v>
      </c>
      <c r="G218" s="17">
        <f t="shared" si="20"/>
        <v>295.41930416666662</v>
      </c>
      <c r="H218" s="17">
        <f t="shared" si="22"/>
        <v>14.761395833333381</v>
      </c>
      <c r="I218" s="17">
        <v>-1.8649809782608673</v>
      </c>
      <c r="J218" s="17">
        <f t="shared" si="23"/>
        <v>16.626376811594241</v>
      </c>
      <c r="K218" s="17">
        <f t="shared" si="21"/>
        <v>310.1807</v>
      </c>
    </row>
    <row r="219" spans="2:11">
      <c r="B219" s="67">
        <v>42401</v>
      </c>
      <c r="C219" s="67" t="s">
        <v>288</v>
      </c>
      <c r="D219" s="3">
        <v>2016</v>
      </c>
      <c r="E219" s="3">
        <v>303.84129999999999</v>
      </c>
      <c r="F219" s="17">
        <f t="shared" si="19"/>
        <v>295.53759166666669</v>
      </c>
      <c r="G219" s="17">
        <f t="shared" si="20"/>
        <v>295.52111666666667</v>
      </c>
      <c r="H219" s="17">
        <f t="shared" si="22"/>
        <v>8.3201833333333184</v>
      </c>
      <c r="I219" s="17">
        <v>4.7774863389328139</v>
      </c>
      <c r="J219" s="17">
        <f t="shared" si="23"/>
        <v>3.5426969944005009</v>
      </c>
      <c r="K219" s="17">
        <f t="shared" si="21"/>
        <v>303.84129999999999</v>
      </c>
    </row>
    <row r="220" spans="2:11">
      <c r="B220" s="67">
        <v>42430</v>
      </c>
      <c r="C220" s="67" t="s">
        <v>289</v>
      </c>
      <c r="D220" s="3">
        <v>2016</v>
      </c>
      <c r="E220" s="3">
        <v>294.5532</v>
      </c>
      <c r="F220" s="17">
        <f t="shared" si="19"/>
        <v>295.50464166666671</v>
      </c>
      <c r="G220" s="17">
        <f t="shared" si="20"/>
        <v>295.48816250000004</v>
      </c>
      <c r="H220" s="17">
        <f t="shared" si="22"/>
        <v>-0.93496250000004011</v>
      </c>
      <c r="I220" s="17">
        <v>5.1778200510540318</v>
      </c>
      <c r="J220" s="17">
        <f t="shared" si="23"/>
        <v>-6.1127825510540674</v>
      </c>
      <c r="K220" s="17">
        <f t="shared" si="21"/>
        <v>294.5532</v>
      </c>
    </row>
    <row r="221" spans="2:11">
      <c r="B221" s="67">
        <v>42461</v>
      </c>
      <c r="C221" s="67" t="s">
        <v>290</v>
      </c>
      <c r="D221" s="3">
        <v>2016</v>
      </c>
      <c r="E221" s="3">
        <v>285.06200000000001</v>
      </c>
      <c r="F221" s="17">
        <f t="shared" si="19"/>
        <v>295.47168333333337</v>
      </c>
      <c r="G221" s="17">
        <f t="shared" si="20"/>
        <v>295.47162500000002</v>
      </c>
      <c r="H221" s="17">
        <f t="shared" si="22"/>
        <v>-10.409625000000005</v>
      </c>
      <c r="I221" s="17">
        <v>-2.4503735095520343</v>
      </c>
      <c r="J221" s="17">
        <f t="shared" si="23"/>
        <v>-7.9592514904479685</v>
      </c>
      <c r="K221" s="17">
        <f t="shared" si="21"/>
        <v>285.06200000000001</v>
      </c>
    </row>
    <row r="222" spans="2:11">
      <c r="B222" s="67">
        <v>42491</v>
      </c>
      <c r="C222" s="67" t="s">
        <v>291</v>
      </c>
      <c r="D222" s="3">
        <v>2016</v>
      </c>
      <c r="E222" s="3">
        <v>285.46530000000001</v>
      </c>
      <c r="F222" s="17">
        <f t="shared" si="19"/>
        <v>295.47156666666672</v>
      </c>
      <c r="G222" s="17">
        <f t="shared" si="20"/>
        <v>295.58583750000003</v>
      </c>
      <c r="H222" s="17">
        <f t="shared" si="22"/>
        <v>-10.120537500000012</v>
      </c>
      <c r="I222" s="17">
        <v>-7.9217831686429525</v>
      </c>
      <c r="J222" s="17">
        <f t="shared" si="23"/>
        <v>-2.1987543313570654</v>
      </c>
      <c r="K222" s="17">
        <f t="shared" si="21"/>
        <v>285.46530000000001</v>
      </c>
    </row>
    <row r="223" spans="2:11">
      <c r="B223" s="67">
        <v>42522</v>
      </c>
      <c r="C223" s="67" t="s">
        <v>292</v>
      </c>
      <c r="D223" s="3">
        <v>2016</v>
      </c>
      <c r="E223" s="3">
        <v>291.0761</v>
      </c>
      <c r="F223" s="17">
        <f t="shared" si="19"/>
        <v>295.70010833333339</v>
      </c>
      <c r="G223" s="17">
        <f t="shared" si="20"/>
        <v>295.84768750000001</v>
      </c>
      <c r="H223" s="17">
        <f t="shared" si="22"/>
        <v>-4.7715875000000096</v>
      </c>
      <c r="I223" s="17">
        <v>-5.2482892292490151</v>
      </c>
      <c r="J223" s="17">
        <f t="shared" si="23"/>
        <v>0.47670172924898679</v>
      </c>
      <c r="K223" s="17">
        <f t="shared" si="21"/>
        <v>291.0761</v>
      </c>
    </row>
    <row r="224" spans="2:11">
      <c r="B224" s="67">
        <v>42552</v>
      </c>
      <c r="C224" s="67" t="s">
        <v>293</v>
      </c>
      <c r="D224" s="3">
        <v>2016</v>
      </c>
      <c r="E224" s="3">
        <v>302.22000000000003</v>
      </c>
      <c r="F224" s="17">
        <f t="shared" si="19"/>
        <v>295.99526666666668</v>
      </c>
      <c r="G224" s="17">
        <f t="shared" si="20"/>
        <v>296.0918375</v>
      </c>
      <c r="H224" s="17">
        <f t="shared" si="22"/>
        <v>6.1281625000000304</v>
      </c>
      <c r="I224" s="17">
        <v>5.8342925889328079</v>
      </c>
      <c r="J224" s="17">
        <f t="shared" si="23"/>
        <v>0.29386991106724736</v>
      </c>
      <c r="K224" s="17">
        <f t="shared" si="21"/>
        <v>302.22000000000003</v>
      </c>
    </row>
    <row r="225" spans="2:11">
      <c r="B225" s="67">
        <v>42583</v>
      </c>
      <c r="C225" s="67" t="s">
        <v>294</v>
      </c>
      <c r="D225" s="3">
        <v>2016</v>
      </c>
      <c r="E225" s="3">
        <v>304.46820000000002</v>
      </c>
      <c r="F225" s="17">
        <f t="shared" si="19"/>
        <v>296.18840833333337</v>
      </c>
      <c r="G225" s="17">
        <f t="shared" si="20"/>
        <v>296.22381250000001</v>
      </c>
      <c r="H225" s="17">
        <f t="shared" si="22"/>
        <v>8.2443875000000162</v>
      </c>
      <c r="I225" s="17">
        <v>12.140332929841893</v>
      </c>
      <c r="J225" s="17">
        <f t="shared" si="23"/>
        <v>-3.8959454298419018</v>
      </c>
      <c r="K225" s="17">
        <f t="shared" si="21"/>
        <v>304.46820000000002</v>
      </c>
    </row>
    <row r="226" spans="2:11">
      <c r="B226" s="67">
        <v>42614</v>
      </c>
      <c r="C226" s="67" t="s">
        <v>295</v>
      </c>
      <c r="D226" s="3">
        <v>2016</v>
      </c>
      <c r="E226" s="3">
        <v>292.9135</v>
      </c>
      <c r="F226" s="17">
        <f t="shared" si="19"/>
        <v>296.2592166666667</v>
      </c>
      <c r="G226" s="17">
        <f t="shared" si="20"/>
        <v>296.32843750000006</v>
      </c>
      <c r="H226" s="17">
        <f t="shared" si="22"/>
        <v>-3.4149375000000646</v>
      </c>
      <c r="I226" s="17">
        <v>5.7387880434782508</v>
      </c>
      <c r="J226" s="17">
        <f t="shared" si="23"/>
        <v>-9.1537255434782878</v>
      </c>
      <c r="K226" s="17">
        <f t="shared" si="21"/>
        <v>292.9135</v>
      </c>
    </row>
    <row r="227" spans="2:11">
      <c r="B227" s="67">
        <v>42644</v>
      </c>
      <c r="C227" s="67" t="s">
        <v>296</v>
      </c>
      <c r="D227" s="3">
        <v>2016</v>
      </c>
      <c r="E227" s="3">
        <v>286.50470000000001</v>
      </c>
      <c r="F227" s="17">
        <f t="shared" si="19"/>
        <v>296.39765833333337</v>
      </c>
      <c r="G227" s="17">
        <f t="shared" si="20"/>
        <v>296.5461958333334</v>
      </c>
      <c r="H227" s="17">
        <f t="shared" si="22"/>
        <v>-10.041495833333386</v>
      </c>
      <c r="I227" s="17">
        <v>0.23180471014492784</v>
      </c>
      <c r="J227" s="17">
        <f t="shared" si="23"/>
        <v>-10.273300543478285</v>
      </c>
      <c r="K227" s="17">
        <f t="shared" si="21"/>
        <v>286.50470000000001</v>
      </c>
    </row>
    <row r="228" spans="2:11">
      <c r="B228" s="67">
        <v>42675</v>
      </c>
      <c r="C228" s="67" t="s">
        <v>297</v>
      </c>
      <c r="D228" s="3">
        <v>2016</v>
      </c>
      <c r="E228" s="3">
        <v>288.57349999999997</v>
      </c>
      <c r="F228" s="17">
        <f t="shared" si="19"/>
        <v>296.69473333333337</v>
      </c>
      <c r="G228" s="17">
        <f t="shared" si="20"/>
        <v>296.87925000000007</v>
      </c>
      <c r="H228" s="17">
        <f t="shared" si="22"/>
        <v>-8.3057500000001028</v>
      </c>
      <c r="I228" s="17">
        <v>-7.9800791913702325</v>
      </c>
      <c r="J228" s="17">
        <f t="shared" si="23"/>
        <v>-0.32567080862986586</v>
      </c>
      <c r="K228" s="17">
        <f t="shared" si="21"/>
        <v>288.57349999999997</v>
      </c>
    </row>
    <row r="229" spans="2:11">
      <c r="B229" s="67">
        <v>42705</v>
      </c>
      <c r="C229" s="67" t="s">
        <v>298</v>
      </c>
      <c r="D229" s="3">
        <v>2016</v>
      </c>
      <c r="E229" s="3">
        <v>303.5428</v>
      </c>
      <c r="F229" s="17">
        <f t="shared" si="19"/>
        <v>297.06376666666671</v>
      </c>
      <c r="G229" s="17">
        <f t="shared" si="20"/>
        <v>297.04605000000004</v>
      </c>
      <c r="H229" s="17">
        <f t="shared" si="22"/>
        <v>6.4967499999999632</v>
      </c>
      <c r="I229" s="17">
        <v>-8.435018585309626</v>
      </c>
      <c r="J229" s="17">
        <f t="shared" si="23"/>
        <v>14.931768585309612</v>
      </c>
      <c r="K229" s="17">
        <f t="shared" si="21"/>
        <v>303.5428</v>
      </c>
    </row>
    <row r="230" spans="2:11">
      <c r="B230" s="67">
        <v>42736</v>
      </c>
      <c r="C230" s="67" t="s">
        <v>287</v>
      </c>
      <c r="D230" s="3">
        <v>2017</v>
      </c>
      <c r="E230" s="3">
        <v>313.7226</v>
      </c>
      <c r="F230" s="17">
        <f t="shared" si="19"/>
        <v>297.02833333333336</v>
      </c>
      <c r="G230" s="17">
        <f t="shared" si="20"/>
        <v>296.85059583333339</v>
      </c>
      <c r="H230" s="17">
        <f t="shared" si="22"/>
        <v>16.872004166666613</v>
      </c>
      <c r="I230" s="17">
        <v>-1.8649809782608673</v>
      </c>
      <c r="J230" s="17">
        <f t="shared" si="23"/>
        <v>18.736985144927473</v>
      </c>
      <c r="K230" s="17">
        <f t="shared" si="21"/>
        <v>313.7226</v>
      </c>
    </row>
    <row r="231" spans="2:11">
      <c r="B231" s="67">
        <v>42767</v>
      </c>
      <c r="C231" s="67" t="s">
        <v>288</v>
      </c>
      <c r="D231" s="3">
        <v>2017</v>
      </c>
      <c r="E231" s="3">
        <v>306.15899999999999</v>
      </c>
      <c r="F231" s="17">
        <f t="shared" si="19"/>
        <v>296.67285833333335</v>
      </c>
      <c r="G231" s="17">
        <f t="shared" si="20"/>
        <v>296.71912916666668</v>
      </c>
      <c r="H231" s="17">
        <f t="shared" si="22"/>
        <v>9.4398708333333161</v>
      </c>
      <c r="I231" s="17">
        <v>4.7774863389328139</v>
      </c>
      <c r="J231" s="17">
        <f t="shared" si="23"/>
        <v>4.6623844944004986</v>
      </c>
      <c r="K231" s="17">
        <f t="shared" si="21"/>
        <v>306.15899999999999</v>
      </c>
    </row>
    <row r="232" spans="2:11">
      <c r="B232" s="67">
        <v>42795</v>
      </c>
      <c r="C232" s="67" t="s">
        <v>289</v>
      </c>
      <c r="D232" s="3">
        <v>2017</v>
      </c>
      <c r="E232" s="3">
        <v>295.40289999999999</v>
      </c>
      <c r="F232" s="17">
        <f t="shared" si="19"/>
        <v>296.7654</v>
      </c>
      <c r="G232" s="17">
        <f t="shared" si="20"/>
        <v>296.80796250000003</v>
      </c>
      <c r="H232" s="17">
        <f t="shared" si="22"/>
        <v>-1.4050625000000423</v>
      </c>
      <c r="I232" s="17">
        <v>5.1778200510540318</v>
      </c>
      <c r="J232" s="17">
        <f t="shared" si="23"/>
        <v>-6.5828825510540696</v>
      </c>
      <c r="K232" s="17">
        <f t="shared" si="21"/>
        <v>295.40289999999999</v>
      </c>
    </row>
    <row r="233" spans="2:11">
      <c r="B233" s="67">
        <v>42826</v>
      </c>
      <c r="C233" s="67" t="s">
        <v>290</v>
      </c>
      <c r="D233" s="3">
        <v>2017</v>
      </c>
      <c r="E233" s="3">
        <v>286.72329999999999</v>
      </c>
      <c r="F233" s="17">
        <f t="shared" si="19"/>
        <v>296.850525</v>
      </c>
      <c r="G233" s="17">
        <f t="shared" si="20"/>
        <v>296.89389583333332</v>
      </c>
      <c r="H233" s="17">
        <f t="shared" si="22"/>
        <v>-10.170595833333323</v>
      </c>
      <c r="I233" s="17">
        <v>-2.4503735095520343</v>
      </c>
      <c r="J233" s="17">
        <f t="shared" si="23"/>
        <v>-7.7202223237812859</v>
      </c>
      <c r="K233" s="17">
        <f t="shared" si="21"/>
        <v>286.72329999999999</v>
      </c>
    </row>
    <row r="234" spans="2:11">
      <c r="B234" s="67">
        <v>42856</v>
      </c>
      <c r="C234" s="67" t="s">
        <v>291</v>
      </c>
      <c r="D234" s="3">
        <v>2017</v>
      </c>
      <c r="E234" s="3">
        <v>289.03019999999998</v>
      </c>
      <c r="F234" s="17">
        <f t="shared" si="19"/>
        <v>296.93726666666663</v>
      </c>
      <c r="G234" s="17">
        <f t="shared" si="20"/>
        <v>297.02824583333324</v>
      </c>
      <c r="H234" s="17">
        <f t="shared" si="22"/>
        <v>-7.9980458333332649</v>
      </c>
      <c r="I234" s="17">
        <v>-7.9217831686429525</v>
      </c>
      <c r="J234" s="17">
        <f t="shared" si="23"/>
        <v>-7.6262664690318616E-2</v>
      </c>
      <c r="K234" s="17">
        <f t="shared" si="21"/>
        <v>289.03019999999998</v>
      </c>
    </row>
    <row r="235" spans="2:11">
      <c r="B235" s="67">
        <v>42887</v>
      </c>
      <c r="C235" s="67" t="s">
        <v>292</v>
      </c>
      <c r="D235" s="3">
        <v>2017</v>
      </c>
      <c r="E235" s="3">
        <v>295.50450000000001</v>
      </c>
      <c r="F235" s="17">
        <f t="shared" si="19"/>
        <v>297.11922499999991</v>
      </c>
      <c r="G235" s="17">
        <f t="shared" si="20"/>
        <v>297.01250833333324</v>
      </c>
      <c r="H235" s="17">
        <f t="shared" si="22"/>
        <v>-1.5080083333332368</v>
      </c>
      <c r="I235" s="17">
        <v>-5.2482892292490151</v>
      </c>
      <c r="J235" s="17">
        <f t="shared" si="23"/>
        <v>3.7402808959157596</v>
      </c>
      <c r="K235" s="17">
        <f t="shared" si="21"/>
        <v>295.50450000000001</v>
      </c>
    </row>
    <row r="236" spans="2:11">
      <c r="B236" s="67">
        <v>42917</v>
      </c>
      <c r="C236" s="67" t="s">
        <v>293</v>
      </c>
      <c r="D236" s="3">
        <v>2017</v>
      </c>
      <c r="E236" s="3">
        <v>301.79480000000001</v>
      </c>
      <c r="F236" s="17">
        <f t="shared" si="19"/>
        <v>296.90579166666663</v>
      </c>
      <c r="G236" s="17">
        <f t="shared" si="20"/>
        <v>296.72331249999996</v>
      </c>
      <c r="H236" s="17">
        <f t="shared" si="22"/>
        <v>5.0714875000000461</v>
      </c>
      <c r="I236" s="17">
        <v>5.8342925889328079</v>
      </c>
      <c r="J236" s="17">
        <f t="shared" si="23"/>
        <v>-0.76280508893273691</v>
      </c>
      <c r="K236" s="17">
        <f t="shared" si="21"/>
        <v>301.79480000000001</v>
      </c>
    </row>
    <row r="237" spans="2:11">
      <c r="B237" s="67">
        <v>42948</v>
      </c>
      <c r="C237" s="67" t="s">
        <v>294</v>
      </c>
      <c r="D237" s="3">
        <v>2017</v>
      </c>
      <c r="E237" s="3">
        <v>300.20249999999999</v>
      </c>
      <c r="F237" s="17">
        <f t="shared" si="19"/>
        <v>296.5408333333333</v>
      </c>
      <c r="G237" s="17">
        <f t="shared" si="20"/>
        <v>296.68889999999993</v>
      </c>
      <c r="H237" s="17">
        <f t="shared" si="22"/>
        <v>3.5136000000000536</v>
      </c>
      <c r="I237" s="17">
        <v>12.140332929841893</v>
      </c>
      <c r="J237" s="17">
        <f t="shared" si="23"/>
        <v>-8.6267329298418645</v>
      </c>
      <c r="K237" s="17">
        <f t="shared" si="21"/>
        <v>300.20249999999999</v>
      </c>
    </row>
    <row r="238" spans="2:11">
      <c r="B238" s="67">
        <v>42979</v>
      </c>
      <c r="C238" s="67" t="s">
        <v>295</v>
      </c>
      <c r="D238" s="3">
        <v>2017</v>
      </c>
      <c r="E238" s="3">
        <v>294.024</v>
      </c>
      <c r="F238" s="17">
        <f t="shared" si="19"/>
        <v>296.83696666666657</v>
      </c>
      <c r="G238" s="17">
        <f t="shared" si="20"/>
        <v>296.82672916666661</v>
      </c>
      <c r="H238" s="17">
        <f t="shared" si="22"/>
        <v>-2.8027291666666088</v>
      </c>
      <c r="I238" s="17">
        <v>5.7387880434782508</v>
      </c>
      <c r="J238" s="17">
        <f t="shared" si="23"/>
        <v>-8.541517210144832</v>
      </c>
      <c r="K238" s="17">
        <f t="shared" si="21"/>
        <v>294.024</v>
      </c>
    </row>
    <row r="239" spans="2:11">
      <c r="B239" s="67">
        <v>43009</v>
      </c>
      <c r="C239" s="67" t="s">
        <v>296</v>
      </c>
      <c r="D239" s="3">
        <v>2017</v>
      </c>
      <c r="E239" s="3">
        <v>287.52620000000002</v>
      </c>
      <c r="F239" s="17">
        <f t="shared" si="19"/>
        <v>296.81649166666671</v>
      </c>
      <c r="G239" s="17">
        <f t="shared" si="20"/>
        <v>296.74120833333336</v>
      </c>
      <c r="H239" s="17">
        <f t="shared" si="22"/>
        <v>-9.2150083333333441</v>
      </c>
      <c r="I239" s="17">
        <v>0.23180471014492784</v>
      </c>
      <c r="J239" s="17">
        <f t="shared" si="23"/>
        <v>-9.4468130434782438</v>
      </c>
      <c r="K239" s="17">
        <f t="shared" si="21"/>
        <v>287.52620000000002</v>
      </c>
    </row>
    <row r="240" spans="2:11">
      <c r="B240" s="67">
        <v>43040</v>
      </c>
      <c r="C240" s="67" t="s">
        <v>297</v>
      </c>
      <c r="D240" s="3">
        <v>2017</v>
      </c>
      <c r="E240" s="3">
        <v>289.61439999999999</v>
      </c>
      <c r="F240" s="17">
        <f t="shared" si="19"/>
        <v>296.66592500000002</v>
      </c>
      <c r="G240" s="17">
        <f t="shared" si="20"/>
        <v>296.83272083333338</v>
      </c>
      <c r="H240" s="17">
        <f t="shared" si="22"/>
        <v>-7.2183208333333937</v>
      </c>
      <c r="I240" s="17">
        <v>-7.9800791913702325</v>
      </c>
      <c r="J240" s="17">
        <f t="shared" si="23"/>
        <v>0.76175835803684322</v>
      </c>
      <c r="K240" s="17">
        <f t="shared" si="21"/>
        <v>289.61439999999999</v>
      </c>
    </row>
    <row r="241" spans="2:11">
      <c r="B241" s="67">
        <v>43070</v>
      </c>
      <c r="C241" s="67" t="s">
        <v>298</v>
      </c>
      <c r="D241" s="3">
        <v>2017</v>
      </c>
      <c r="E241" s="3">
        <v>305.72629999999998</v>
      </c>
      <c r="F241" s="17">
        <f t="shared" si="19"/>
        <v>296.99951666666669</v>
      </c>
      <c r="G241" s="17">
        <f t="shared" si="20"/>
        <v>297.27265416666665</v>
      </c>
      <c r="H241" s="17">
        <f t="shared" si="22"/>
        <v>8.4536458333333258</v>
      </c>
      <c r="I241" s="17">
        <v>-8.435018585309626</v>
      </c>
      <c r="J241" s="17">
        <f t="shared" si="23"/>
        <v>16.888664418642975</v>
      </c>
      <c r="K241" s="17">
        <f t="shared" si="21"/>
        <v>305.72629999999998</v>
      </c>
    </row>
    <row r="242" spans="2:11">
      <c r="B242" s="67">
        <v>43101</v>
      </c>
      <c r="C242" s="67" t="s">
        <v>287</v>
      </c>
      <c r="D242" s="3">
        <v>2018</v>
      </c>
      <c r="E242" s="3">
        <v>311.16140000000001</v>
      </c>
      <c r="F242" s="17">
        <f t="shared" si="19"/>
        <v>297.54579166666662</v>
      </c>
      <c r="G242" s="17">
        <f t="shared" si="20"/>
        <v>297.9326125</v>
      </c>
      <c r="H242" s="17">
        <f t="shared" si="22"/>
        <v>13.22878750000001</v>
      </c>
      <c r="I242" s="17">
        <v>-1.8649809782608673</v>
      </c>
      <c r="J242" s="17">
        <f t="shared" si="23"/>
        <v>15.09376847826087</v>
      </c>
      <c r="K242" s="17">
        <f t="shared" si="21"/>
        <v>311.16140000000001</v>
      </c>
    </row>
    <row r="243" spans="2:11">
      <c r="B243" s="67">
        <v>43132</v>
      </c>
      <c r="C243" s="67" t="s">
        <v>288</v>
      </c>
      <c r="D243" s="3">
        <v>2018</v>
      </c>
      <c r="E243" s="3">
        <v>301.77949999999998</v>
      </c>
      <c r="F243" s="17">
        <f t="shared" si="19"/>
        <v>298.31943333333334</v>
      </c>
      <c r="G243" s="17">
        <f t="shared" si="20"/>
        <v>298.53157916666669</v>
      </c>
      <c r="H243" s="17">
        <f t="shared" si="22"/>
        <v>3.2479208333332963</v>
      </c>
      <c r="I243" s="17">
        <v>4.7774863389328139</v>
      </c>
      <c r="J243" s="17">
        <f t="shared" si="23"/>
        <v>-1.5295655055995212</v>
      </c>
      <c r="K243" s="17">
        <f t="shared" si="21"/>
        <v>301.77949999999998</v>
      </c>
    </row>
    <row r="244" spans="2:11">
      <c r="B244" s="67">
        <v>43160</v>
      </c>
      <c r="C244" s="67" t="s">
        <v>289</v>
      </c>
      <c r="D244" s="3">
        <v>2018</v>
      </c>
      <c r="E244" s="3">
        <v>298.95650000000001</v>
      </c>
      <c r="F244" s="17">
        <f t="shared" si="19"/>
        <v>298.74372499999998</v>
      </c>
      <c r="G244" s="17">
        <f t="shared" si="20"/>
        <v>298.83666249999999</v>
      </c>
      <c r="H244" s="17">
        <f t="shared" si="22"/>
        <v>0.11983750000001692</v>
      </c>
      <c r="I244" s="17">
        <v>5.1778200510540318</v>
      </c>
      <c r="J244" s="17">
        <f t="shared" si="23"/>
        <v>-5.0579825510540104</v>
      </c>
      <c r="K244" s="17">
        <f t="shared" si="21"/>
        <v>298.95650000000001</v>
      </c>
    </row>
    <row r="245" spans="2:11">
      <c r="B245" s="67">
        <v>43191</v>
      </c>
      <c r="C245" s="67" t="s">
        <v>290</v>
      </c>
      <c r="D245" s="3">
        <v>2018</v>
      </c>
      <c r="E245" s="3">
        <v>286.4776</v>
      </c>
      <c r="F245" s="17">
        <f t="shared" si="19"/>
        <v>298.92959999999994</v>
      </c>
      <c r="G245" s="17">
        <f t="shared" si="20"/>
        <v>298.96477916666663</v>
      </c>
      <c r="H245" s="17">
        <f t="shared" si="22"/>
        <v>-12.487179166666635</v>
      </c>
      <c r="I245" s="17">
        <v>-2.4503735095520343</v>
      </c>
      <c r="J245" s="17">
        <f t="shared" si="23"/>
        <v>-10.036805657114598</v>
      </c>
      <c r="K245" s="17">
        <f t="shared" si="21"/>
        <v>286.4776</v>
      </c>
    </row>
    <row r="246" spans="2:11">
      <c r="B246" s="67">
        <v>43221</v>
      </c>
      <c r="C246" s="67" t="s">
        <v>291</v>
      </c>
      <c r="D246" s="3">
        <v>2018</v>
      </c>
      <c r="E246" s="3">
        <v>287.22339999999997</v>
      </c>
      <c r="F246" s="17">
        <f t="shared" si="19"/>
        <v>298.99995833333332</v>
      </c>
      <c r="G246" s="17">
        <f t="shared" si="20"/>
        <v>299.10410000000002</v>
      </c>
      <c r="H246" s="17">
        <f t="shared" si="22"/>
        <v>-11.880700000000047</v>
      </c>
      <c r="I246" s="17">
        <v>-7.9217831686429525</v>
      </c>
      <c r="J246" s="17">
        <f t="shared" si="23"/>
        <v>-3.9589168313571008</v>
      </c>
      <c r="K246" s="17">
        <f t="shared" si="21"/>
        <v>287.22339999999997</v>
      </c>
    </row>
    <row r="247" spans="2:11">
      <c r="B247" s="67">
        <v>43252</v>
      </c>
      <c r="C247" s="67" t="s">
        <v>292</v>
      </c>
      <c r="D247" s="3">
        <v>2018</v>
      </c>
      <c r="E247" s="3">
        <v>299.50760000000002</v>
      </c>
      <c r="F247" s="17">
        <f t="shared" si="19"/>
        <v>299.20824166666665</v>
      </c>
      <c r="G247" s="17">
        <f t="shared" si="20"/>
        <v>298.92953333333332</v>
      </c>
      <c r="H247" s="17">
        <f t="shared" si="22"/>
        <v>0.57806666666670026</v>
      </c>
      <c r="I247" s="17">
        <v>-5.2482892292490151</v>
      </c>
      <c r="J247" s="17">
        <f t="shared" si="23"/>
        <v>5.8263558959156967</v>
      </c>
      <c r="K247" s="17">
        <f t="shared" si="21"/>
        <v>299.50760000000002</v>
      </c>
    </row>
    <row r="248" spans="2:11">
      <c r="B248" s="67">
        <v>43282</v>
      </c>
      <c r="C248" s="67" t="s">
        <v>293</v>
      </c>
      <c r="D248" s="3">
        <v>2018</v>
      </c>
      <c r="E248" s="3">
        <v>308.3501</v>
      </c>
      <c r="F248" s="17">
        <f t="shared" si="19"/>
        <v>298.650825</v>
      </c>
      <c r="G248" s="17">
        <f t="shared" si="20"/>
        <v>298.63999583333333</v>
      </c>
      <c r="H248" s="17">
        <f t="shared" si="22"/>
        <v>9.7101041666666674</v>
      </c>
      <c r="I248" s="17">
        <v>5.8342925889328079</v>
      </c>
      <c r="J248" s="17">
        <f t="shared" si="23"/>
        <v>3.8758115777338844</v>
      </c>
      <c r="K248" s="17">
        <f t="shared" si="21"/>
        <v>308.3501</v>
      </c>
    </row>
    <row r="249" spans="2:11">
      <c r="B249" s="67">
        <v>43313</v>
      </c>
      <c r="C249" s="67" t="s">
        <v>294</v>
      </c>
      <c r="D249" s="3">
        <v>2018</v>
      </c>
      <c r="E249" s="3">
        <v>309.4862</v>
      </c>
      <c r="F249" s="17">
        <f t="shared" si="19"/>
        <v>298.62916666666666</v>
      </c>
      <c r="G249" s="17">
        <f t="shared" si="20"/>
        <v>298.60604999999998</v>
      </c>
      <c r="H249" s="17">
        <f t="shared" si="22"/>
        <v>10.880150000000015</v>
      </c>
      <c r="I249" s="17">
        <v>12.140332929841893</v>
      </c>
      <c r="J249" s="17">
        <f t="shared" si="23"/>
        <v>-1.2601829298419034</v>
      </c>
      <c r="K249" s="17">
        <f t="shared" si="21"/>
        <v>309.4862</v>
      </c>
    </row>
    <row r="250" spans="2:11">
      <c r="B250" s="67">
        <v>43344</v>
      </c>
      <c r="C250" s="67" t="s">
        <v>295</v>
      </c>
      <c r="D250" s="3">
        <v>2018</v>
      </c>
      <c r="E250" s="3">
        <v>299.1155</v>
      </c>
      <c r="F250" s="17">
        <f t="shared" si="19"/>
        <v>298.58293333333336</v>
      </c>
      <c r="G250" s="17">
        <f t="shared" si="20"/>
        <v>298.62592083333334</v>
      </c>
      <c r="H250" s="17">
        <f t="shared" si="22"/>
        <v>0.48957916666665824</v>
      </c>
      <c r="I250" s="17">
        <v>5.7387880434782508</v>
      </c>
      <c r="J250" s="17">
        <f t="shared" si="23"/>
        <v>-5.249208876811565</v>
      </c>
      <c r="K250" s="17">
        <f t="shared" si="21"/>
        <v>299.1155</v>
      </c>
    </row>
    <row r="251" spans="2:11">
      <c r="B251" s="67">
        <v>43374</v>
      </c>
      <c r="C251" s="67" t="s">
        <v>296</v>
      </c>
      <c r="D251" s="3">
        <v>2018</v>
      </c>
      <c r="E251" s="3">
        <v>289.75670000000002</v>
      </c>
      <c r="F251" s="17">
        <f t="shared" si="19"/>
        <v>298.66890833333338</v>
      </c>
      <c r="G251" s="17">
        <f t="shared" si="20"/>
        <v>298.78552500000001</v>
      </c>
      <c r="H251" s="17">
        <f t="shared" si="22"/>
        <v>-9.0288249999999834</v>
      </c>
      <c r="I251" s="17">
        <v>0.23180471014492784</v>
      </c>
      <c r="J251" s="17">
        <f t="shared" si="23"/>
        <v>-9.2606297101448831</v>
      </c>
      <c r="K251" s="17">
        <f t="shared" si="21"/>
        <v>289.75670000000002</v>
      </c>
    </row>
    <row r="252" spans="2:11">
      <c r="B252" s="67">
        <v>43405</v>
      </c>
      <c r="C252" s="67" t="s">
        <v>297</v>
      </c>
      <c r="D252" s="3">
        <v>2018</v>
      </c>
      <c r="E252" s="3">
        <v>290.45870000000002</v>
      </c>
      <c r="F252" s="17">
        <f t="shared" si="19"/>
        <v>298.90214166666669</v>
      </c>
      <c r="G252" s="17">
        <f t="shared" si="20"/>
        <v>298.94450833333337</v>
      </c>
      <c r="H252" s="17">
        <f t="shared" si="22"/>
        <v>-8.4858083333333525</v>
      </c>
      <c r="I252" s="17">
        <v>-7.9800791913702325</v>
      </c>
      <c r="J252" s="17">
        <f t="shared" si="23"/>
        <v>-0.50572914196311558</v>
      </c>
      <c r="K252" s="17">
        <f t="shared" si="21"/>
        <v>290.45870000000002</v>
      </c>
    </row>
    <row r="253" spans="2:11">
      <c r="B253" s="67">
        <v>43435</v>
      </c>
      <c r="C253" s="67" t="s">
        <v>298</v>
      </c>
      <c r="D253" s="3">
        <v>2018</v>
      </c>
      <c r="E253" s="3">
        <v>308.22570000000002</v>
      </c>
      <c r="F253" s="17">
        <f t="shared" si="19"/>
        <v>298.986875</v>
      </c>
      <c r="G253" s="17">
        <f t="shared" si="20"/>
        <v>299.09521666666666</v>
      </c>
      <c r="H253" s="17">
        <f t="shared" si="22"/>
        <v>9.130483333333359</v>
      </c>
      <c r="I253" s="17">
        <v>-8.435018585309626</v>
      </c>
      <c r="J253" s="17">
        <f t="shared" si="23"/>
        <v>17.565501918643008</v>
      </c>
      <c r="K253" s="17">
        <f t="shared" si="21"/>
        <v>308.22570000000002</v>
      </c>
    </row>
    <row r="254" spans="2:11">
      <c r="B254" s="67">
        <v>43466</v>
      </c>
      <c r="C254" s="67" t="s">
        <v>287</v>
      </c>
      <c r="D254" s="3">
        <v>2019</v>
      </c>
      <c r="E254" s="3">
        <v>304.47239999999999</v>
      </c>
      <c r="F254" s="17">
        <f t="shared" si="19"/>
        <v>299.20355833333332</v>
      </c>
      <c r="G254" s="17">
        <f t="shared" si="20"/>
        <v>299.28826666666669</v>
      </c>
      <c r="H254" s="17">
        <f t="shared" si="22"/>
        <v>5.1841333333333068</v>
      </c>
      <c r="I254" s="17">
        <v>-1.8649809782608673</v>
      </c>
      <c r="J254" s="17">
        <f t="shared" si="23"/>
        <v>7.0491143115941668</v>
      </c>
      <c r="K254" s="17">
        <f t="shared" si="21"/>
        <v>304.47239999999999</v>
      </c>
    </row>
    <row r="255" spans="2:11">
      <c r="B255" s="67">
        <v>43497</v>
      </c>
      <c r="C255" s="67" t="s">
        <v>288</v>
      </c>
      <c r="D255" s="3">
        <v>2019</v>
      </c>
      <c r="E255" s="3">
        <v>301.51959999999997</v>
      </c>
      <c r="F255" s="17">
        <f t="shared" si="19"/>
        <v>299.372975</v>
      </c>
      <c r="G255" s="17">
        <f t="shared" si="20"/>
        <v>299.23329583333333</v>
      </c>
      <c r="H255" s="17">
        <f t="shared" si="22"/>
        <v>2.286304166666639</v>
      </c>
      <c r="I255" s="17">
        <v>4.7774863389328139</v>
      </c>
      <c r="J255" s="17">
        <f t="shared" si="23"/>
        <v>-2.4911821722661784</v>
      </c>
      <c r="K255" s="17">
        <f t="shared" si="21"/>
        <v>301.51959999999997</v>
      </c>
    </row>
    <row r="256" spans="2:11">
      <c r="B256" s="67">
        <v>43525</v>
      </c>
      <c r="C256" s="67" t="s">
        <v>289</v>
      </c>
      <c r="D256" s="3">
        <v>2019</v>
      </c>
      <c r="E256" s="3">
        <v>298.40170000000001</v>
      </c>
      <c r="F256" s="17">
        <f t="shared" si="19"/>
        <v>299.09361666666666</v>
      </c>
      <c r="G256" s="17">
        <f t="shared" si="20"/>
        <v>299.11932916666666</v>
      </c>
      <c r="H256" s="17">
        <f t="shared" si="22"/>
        <v>-0.71762916666665433</v>
      </c>
      <c r="I256" s="17">
        <v>5.1778200510540318</v>
      </c>
      <c r="J256" s="17">
        <f t="shared" si="23"/>
        <v>-5.8954492177206816</v>
      </c>
      <c r="K256" s="17">
        <f t="shared" si="21"/>
        <v>298.40170000000001</v>
      </c>
    </row>
    <row r="257" spans="2:11">
      <c r="B257" s="67">
        <v>43556</v>
      </c>
      <c r="C257" s="67" t="s">
        <v>290</v>
      </c>
      <c r="D257" s="3">
        <v>2019</v>
      </c>
      <c r="E257" s="3">
        <v>287.5093</v>
      </c>
      <c r="F257" s="17">
        <f t="shared" si="19"/>
        <v>299.14504166666666</v>
      </c>
      <c r="G257" s="17">
        <f t="shared" si="20"/>
        <v>299.22412083333336</v>
      </c>
      <c r="H257" s="17">
        <f t="shared" si="22"/>
        <v>-11.714820833333363</v>
      </c>
      <c r="I257" s="17">
        <v>-2.4503735095520343</v>
      </c>
      <c r="J257" s="17">
        <f t="shared" si="23"/>
        <v>-9.2644473237813258</v>
      </c>
      <c r="K257" s="17">
        <f t="shared" si="21"/>
        <v>287.5093</v>
      </c>
    </row>
    <row r="258" spans="2:11">
      <c r="B258" s="67">
        <v>43586</v>
      </c>
      <c r="C258" s="67" t="s">
        <v>291</v>
      </c>
      <c r="D258" s="3">
        <v>2019</v>
      </c>
      <c r="E258" s="3">
        <v>290.0222</v>
      </c>
      <c r="F258" s="17">
        <f t="shared" si="19"/>
        <v>299.3032</v>
      </c>
      <c r="G258" s="17">
        <f t="shared" si="20"/>
        <v>299.08821250000005</v>
      </c>
      <c r="H258" s="17">
        <f t="shared" si="22"/>
        <v>-9.0660125000000562</v>
      </c>
      <c r="I258" s="17">
        <v>-7.9217831686429525</v>
      </c>
      <c r="J258" s="17">
        <f t="shared" si="23"/>
        <v>-1.1442293313571099</v>
      </c>
      <c r="K258" s="17">
        <f t="shared" si="21"/>
        <v>290.0222</v>
      </c>
    </row>
    <row r="259" spans="2:11">
      <c r="B259" s="67">
        <v>43617</v>
      </c>
      <c r="C259" s="67" t="s">
        <v>292</v>
      </c>
      <c r="D259" s="3">
        <v>2019</v>
      </c>
      <c r="E259" s="3">
        <v>300.52440000000001</v>
      </c>
      <c r="F259" s="17">
        <f t="shared" si="19"/>
        <v>298.87322500000005</v>
      </c>
      <c r="G259" s="17">
        <f t="shared" si="20"/>
        <v>299.18927500000007</v>
      </c>
      <c r="H259" s="17">
        <f t="shared" si="22"/>
        <v>1.3351249999999482</v>
      </c>
      <c r="I259" s="17">
        <v>-5.2482892292490151</v>
      </c>
      <c r="J259" s="17">
        <f t="shared" si="23"/>
        <v>6.5834142292489446</v>
      </c>
      <c r="K259" s="17">
        <f t="shared" si="21"/>
        <v>300.52440000000001</v>
      </c>
    </row>
    <row r="260" spans="2:11">
      <c r="B260" s="67">
        <v>43647</v>
      </c>
      <c r="C260" s="67" t="s">
        <v>293</v>
      </c>
      <c r="D260" s="3">
        <v>2019</v>
      </c>
      <c r="E260" s="3">
        <v>310.95029999999997</v>
      </c>
      <c r="F260" s="17">
        <f t="shared" si="19"/>
        <v>299.50532500000003</v>
      </c>
      <c r="G260" s="17">
        <f t="shared" si="20"/>
        <v>299.93533750000006</v>
      </c>
      <c r="H260" s="17">
        <f t="shared" si="22"/>
        <v>11.014962499999911</v>
      </c>
      <c r="I260" s="17">
        <v>5.8342925889328079</v>
      </c>
      <c r="J260" s="17">
        <f t="shared" si="23"/>
        <v>5.1806699110671275</v>
      </c>
      <c r="K260" s="17">
        <f t="shared" si="21"/>
        <v>310.95029999999997</v>
      </c>
    </row>
    <row r="261" spans="2:11">
      <c r="B261" s="67">
        <v>43678</v>
      </c>
      <c r="C261" s="67" t="s">
        <v>294</v>
      </c>
      <c r="D261" s="3">
        <v>2019</v>
      </c>
      <c r="E261" s="3">
        <v>311.51920000000001</v>
      </c>
      <c r="F261" s="17">
        <f t="shared" si="19"/>
        <v>300.36535000000003</v>
      </c>
      <c r="G261" s="17">
        <f t="shared" si="20"/>
        <v>300.39830000000006</v>
      </c>
      <c r="H261" s="17">
        <f t="shared" si="22"/>
        <v>11.120899999999949</v>
      </c>
      <c r="I261" s="17">
        <v>12.140332929841893</v>
      </c>
      <c r="J261" s="17">
        <f t="shared" si="23"/>
        <v>-1.0194329298419689</v>
      </c>
      <c r="K261" s="17">
        <f t="shared" si="21"/>
        <v>311.51920000000001</v>
      </c>
    </row>
    <row r="262" spans="2:11">
      <c r="B262" s="67">
        <v>43709</v>
      </c>
      <c r="C262" s="67" t="s">
        <v>295</v>
      </c>
      <c r="D262" s="3">
        <v>2019</v>
      </c>
      <c r="E262" s="3">
        <v>295.76319999999998</v>
      </c>
      <c r="F262" s="17">
        <f t="shared" si="19"/>
        <v>300.43125000000003</v>
      </c>
      <c r="G262" s="17">
        <f t="shared" si="20"/>
        <v>300.56910000000005</v>
      </c>
      <c r="H262" s="17">
        <f t="shared" si="22"/>
        <v>-4.8059000000000651</v>
      </c>
      <c r="I262" s="17">
        <v>5.7387880434782508</v>
      </c>
      <c r="J262" s="17">
        <f t="shared" si="23"/>
        <v>-10.544688043478288</v>
      </c>
      <c r="K262" s="17">
        <f t="shared" si="21"/>
        <v>295.76319999999998</v>
      </c>
    </row>
    <row r="263" spans="2:11">
      <c r="B263" s="67">
        <v>43739</v>
      </c>
      <c r="C263" s="67" t="s">
        <v>296</v>
      </c>
      <c r="D263" s="3">
        <v>2019</v>
      </c>
      <c r="E263" s="3">
        <v>290.37380000000002</v>
      </c>
      <c r="F263" s="17">
        <f t="shared" ref="F263:F266" si="24">AVERAGE(E258:E269)</f>
        <v>300.70695000000006</v>
      </c>
      <c r="G263" s="17">
        <f t="shared" ref="G263:G270" si="25">AVERAGE(F263:F264)</f>
        <v>300.79180416666668</v>
      </c>
      <c r="H263" s="17">
        <f t="shared" si="22"/>
        <v>-10.418004166666663</v>
      </c>
      <c r="I263" s="17">
        <v>0.23180471014492784</v>
      </c>
      <c r="J263" s="17">
        <f t="shared" si="23"/>
        <v>-10.649808876811562</v>
      </c>
      <c r="K263" s="17">
        <f t="shared" ref="K263:K270" si="26">G263+I263+J263</f>
        <v>290.37380000000002</v>
      </c>
    </row>
    <row r="264" spans="2:11">
      <c r="B264" s="67">
        <v>43770</v>
      </c>
      <c r="C264" s="67" t="s">
        <v>297</v>
      </c>
      <c r="D264" s="3">
        <v>2019</v>
      </c>
      <c r="E264" s="3">
        <v>292.35660000000001</v>
      </c>
      <c r="F264" s="17">
        <f t="shared" si="24"/>
        <v>300.87665833333335</v>
      </c>
      <c r="G264" s="17">
        <f t="shared" si="25"/>
        <v>300.89512500000001</v>
      </c>
      <c r="H264" s="17">
        <f t="shared" ref="H264:H270" si="27">E264-G264</f>
        <v>-8.5385249999999928</v>
      </c>
      <c r="I264" s="17">
        <v>-7.9800791913702325</v>
      </c>
      <c r="J264" s="17">
        <f t="shared" ref="J264:J270" si="28">E264-(G264+I264)</f>
        <v>-0.5584458086297559</v>
      </c>
      <c r="K264" s="17">
        <f t="shared" si="26"/>
        <v>292.35660000000001</v>
      </c>
    </row>
    <row r="265" spans="2:11">
      <c r="B265" s="67">
        <v>43800</v>
      </c>
      <c r="C265" s="67" t="s">
        <v>298</v>
      </c>
      <c r="D265" s="3">
        <v>2019</v>
      </c>
      <c r="E265" s="3">
        <v>303.06600000000003</v>
      </c>
      <c r="F265" s="17">
        <f t="shared" si="24"/>
        <v>300.91359166666666</v>
      </c>
      <c r="G265" s="17">
        <f t="shared" si="25"/>
        <v>300.77268750000002</v>
      </c>
      <c r="H265" s="17">
        <f t="shared" si="27"/>
        <v>2.2933125000000132</v>
      </c>
      <c r="I265" s="17">
        <v>-8.435018585309626</v>
      </c>
      <c r="J265" s="17">
        <f t="shared" si="28"/>
        <v>10.728331085309662</v>
      </c>
      <c r="K265" s="17">
        <f t="shared" si="26"/>
        <v>303.06600000000003</v>
      </c>
    </row>
    <row r="266" spans="2:11">
      <c r="B266" s="67">
        <v>43831</v>
      </c>
      <c r="C266" s="67" t="s">
        <v>287</v>
      </c>
      <c r="D266" s="3">
        <v>2020</v>
      </c>
      <c r="E266" s="3">
        <v>312.05759999999998</v>
      </c>
      <c r="F266" s="17">
        <f t="shared" si="24"/>
        <v>300.63178333333337</v>
      </c>
      <c r="G266" s="17">
        <f t="shared" si="25"/>
        <v>300.73946666666666</v>
      </c>
      <c r="H266" s="17">
        <f t="shared" si="27"/>
        <v>11.318133333333321</v>
      </c>
      <c r="I266" s="17">
        <v>-1.8649809782608673</v>
      </c>
      <c r="J266" s="17">
        <f t="shared" si="28"/>
        <v>13.183114311594181</v>
      </c>
      <c r="K266" s="17">
        <f t="shared" si="26"/>
        <v>312.05759999999998</v>
      </c>
    </row>
    <row r="267" spans="2:11">
      <c r="B267" s="67">
        <v>43862</v>
      </c>
      <c r="C267" s="67" t="s">
        <v>288</v>
      </c>
      <c r="D267" s="3">
        <v>2020</v>
      </c>
      <c r="E267" s="3">
        <v>311.8399</v>
      </c>
      <c r="F267" s="17">
        <f t="shared" ref="F267:F270" si="29">AVERAGE(E262:E273)</f>
        <v>300.84715</v>
      </c>
      <c r="G267" s="17">
        <f t="shared" si="25"/>
        <v>301.08749999999998</v>
      </c>
      <c r="H267" s="17">
        <f t="shared" si="27"/>
        <v>10.752400000000023</v>
      </c>
      <c r="I267" s="17">
        <v>4.7774863389328139</v>
      </c>
      <c r="J267" s="17">
        <f t="shared" si="28"/>
        <v>5.9749136610672053</v>
      </c>
      <c r="K267" s="17">
        <f t="shared" si="26"/>
        <v>311.8399</v>
      </c>
    </row>
    <row r="268" spans="2:11">
      <c r="B268" s="67">
        <v>43891</v>
      </c>
      <c r="C268" s="67" t="s">
        <v>289</v>
      </c>
      <c r="D268" s="3">
        <v>2020</v>
      </c>
      <c r="E268" s="3">
        <v>299.1925</v>
      </c>
      <c r="F268" s="17">
        <f t="shared" si="29"/>
        <v>301.32784999999996</v>
      </c>
      <c r="G268" s="17">
        <f t="shared" si="25"/>
        <v>301.4375583333333</v>
      </c>
      <c r="H268" s="17">
        <f t="shared" si="27"/>
        <v>-2.2450583333333043</v>
      </c>
      <c r="I268" s="17">
        <v>5.1778200510540318</v>
      </c>
      <c r="J268" s="17">
        <f t="shared" si="28"/>
        <v>-7.4228783843873316</v>
      </c>
      <c r="K268" s="17">
        <f t="shared" si="26"/>
        <v>299.1925</v>
      </c>
    </row>
    <row r="269" spans="2:11">
      <c r="B269" s="67">
        <v>43922</v>
      </c>
      <c r="C269" s="67" t="s">
        <v>290</v>
      </c>
      <c r="D269" s="3">
        <v>2020</v>
      </c>
      <c r="E269" s="3">
        <v>290.8177</v>
      </c>
      <c r="F269" s="17">
        <f t="shared" si="29"/>
        <v>301.5472666666667</v>
      </c>
      <c r="G269" s="17">
        <f t="shared" si="25"/>
        <v>301.61210000000005</v>
      </c>
      <c r="H269" s="17">
        <f t="shared" si="27"/>
        <v>-10.794400000000053</v>
      </c>
      <c r="I269" s="17">
        <v>-2.4503735095520343</v>
      </c>
      <c r="J269" s="17">
        <f t="shared" si="28"/>
        <v>-8.3440264904480159</v>
      </c>
      <c r="K269" s="17">
        <f t="shared" si="26"/>
        <v>290.8177</v>
      </c>
    </row>
    <row r="270" spans="2:11">
      <c r="B270" s="67">
        <v>43952</v>
      </c>
      <c r="C270" s="67" t="s">
        <v>291</v>
      </c>
      <c r="D270" s="3">
        <v>2020</v>
      </c>
      <c r="E270" s="3">
        <v>292.05869999999999</v>
      </c>
      <c r="F270" s="17">
        <f t="shared" si="29"/>
        <v>301.67693333333335</v>
      </c>
      <c r="G270" s="17">
        <f t="shared" si="25"/>
        <v>301.83055000000002</v>
      </c>
      <c r="H270" s="17">
        <f t="shared" si="27"/>
        <v>-9.771850000000029</v>
      </c>
      <c r="I270" s="17">
        <v>-7.9217831686429525</v>
      </c>
      <c r="J270" s="17">
        <f t="shared" si="28"/>
        <v>-1.8500668313570827</v>
      </c>
      <c r="K270" s="17">
        <f t="shared" si="26"/>
        <v>292.05869999999999</v>
      </c>
    </row>
    <row r="271" spans="2:11">
      <c r="B271" s="67">
        <v>43983</v>
      </c>
      <c r="C271" s="67" t="s">
        <v>292</v>
      </c>
      <c r="D271" s="3">
        <v>2020</v>
      </c>
      <c r="E271" s="3">
        <v>300.9676</v>
      </c>
      <c r="F271" s="17">
        <f>AVERAGE(E266:E277)</f>
        <v>301.98416666666662</v>
      </c>
      <c r="G271" s="17"/>
      <c r="H271" s="17"/>
      <c r="I271" s="17"/>
      <c r="J271" s="17"/>
      <c r="K271" s="17"/>
    </row>
    <row r="272" spans="2:11">
      <c r="B272" s="67">
        <v>44013</v>
      </c>
      <c r="C272" s="67" t="s">
        <v>293</v>
      </c>
      <c r="D272" s="3">
        <v>2020</v>
      </c>
      <c r="E272" s="3">
        <v>307.5686</v>
      </c>
    </row>
    <row r="273" spans="2:5">
      <c r="B273" s="67">
        <v>44044</v>
      </c>
      <c r="C273" s="67" t="s">
        <v>294</v>
      </c>
      <c r="D273" s="3">
        <v>2020</v>
      </c>
      <c r="E273" s="3">
        <v>314.10360000000003</v>
      </c>
    </row>
    <row r="274" spans="2:5">
      <c r="B274" s="67">
        <v>44075</v>
      </c>
      <c r="C274" s="67" t="s">
        <v>295</v>
      </c>
      <c r="D274" s="3">
        <v>2020</v>
      </c>
      <c r="E274" s="3">
        <v>301.53160000000003</v>
      </c>
    </row>
    <row r="275" spans="2:5">
      <c r="B275" s="67">
        <v>44105</v>
      </c>
      <c r="C275" s="67" t="s">
        <v>296</v>
      </c>
      <c r="D275" s="3">
        <v>2020</v>
      </c>
      <c r="E275" s="3">
        <v>293.0068</v>
      </c>
    </row>
    <row r="276" spans="2:5">
      <c r="B276" s="67">
        <v>44136</v>
      </c>
      <c r="C276" s="67" t="s">
        <v>297</v>
      </c>
      <c r="D276" s="3">
        <v>2020</v>
      </c>
      <c r="E276" s="3">
        <v>293.9126</v>
      </c>
    </row>
    <row r="277" spans="2:5" ht="14.65" thickBot="1">
      <c r="B277" s="68">
        <v>44166</v>
      </c>
      <c r="C277" s="68" t="s">
        <v>298</v>
      </c>
      <c r="D277" s="4">
        <v>2020</v>
      </c>
      <c r="E277" s="4">
        <v>306.75279999999998</v>
      </c>
    </row>
    <row r="282" spans="2:5">
      <c r="B282" s="6"/>
    </row>
    <row r="283" spans="2:5">
      <c r="B283" s="6"/>
    </row>
    <row r="284" spans="2:5">
      <c r="B284" s="6"/>
    </row>
    <row r="285" spans="2:5">
      <c r="B285" s="6"/>
    </row>
    <row r="286" spans="2:5">
      <c r="B286" s="6"/>
    </row>
    <row r="287" spans="2:5">
      <c r="B287" s="6"/>
    </row>
    <row r="288" spans="2:5">
      <c r="B288" s="6"/>
    </row>
    <row r="289" spans="2:2">
      <c r="B289" s="6"/>
    </row>
    <row r="290" spans="2:2">
      <c r="B290" s="6"/>
    </row>
    <row r="291" spans="2:2">
      <c r="B291" s="6"/>
    </row>
    <row r="292" spans="2:2">
      <c r="B292" s="6"/>
    </row>
    <row r="293" spans="2:2">
      <c r="B293" s="6"/>
    </row>
    <row r="294" spans="2:2">
      <c r="B294" s="6"/>
    </row>
    <row r="295" spans="2:2">
      <c r="B295" s="6"/>
    </row>
    <row r="296" spans="2:2">
      <c r="B296" s="6"/>
    </row>
    <row r="297" spans="2:2">
      <c r="B297" s="6"/>
    </row>
    <row r="298" spans="2:2">
      <c r="B298" s="6"/>
    </row>
    <row r="299" spans="2:2">
      <c r="B299" s="6"/>
    </row>
    <row r="300" spans="2:2">
      <c r="B300" s="6"/>
    </row>
    <row r="301" spans="2:2">
      <c r="B301" s="6"/>
    </row>
    <row r="302" spans="2:2">
      <c r="B302" s="6"/>
    </row>
    <row r="303" spans="2:2">
      <c r="B303" s="6"/>
    </row>
    <row r="304" spans="2:2">
      <c r="B304" s="6"/>
    </row>
    <row r="305" spans="2:2">
      <c r="B305" s="6"/>
    </row>
    <row r="306" spans="2:2">
      <c r="B306" s="6"/>
    </row>
    <row r="307" spans="2:2">
      <c r="B307" s="6"/>
    </row>
    <row r="308" spans="2:2">
      <c r="B308" s="6"/>
    </row>
    <row r="309" spans="2:2">
      <c r="B309" s="6"/>
    </row>
    <row r="310" spans="2:2">
      <c r="B310" s="6"/>
    </row>
    <row r="311" spans="2:2">
      <c r="B311" s="6"/>
    </row>
    <row r="312" spans="2:2">
      <c r="B312" s="6"/>
    </row>
    <row r="313" spans="2:2">
      <c r="B313" s="6"/>
    </row>
    <row r="314" spans="2:2">
      <c r="B314" s="6"/>
    </row>
    <row r="315" spans="2:2">
      <c r="B315" s="6"/>
    </row>
    <row r="316" spans="2:2">
      <c r="B316" s="6"/>
    </row>
    <row r="317" spans="2:2">
      <c r="B317" s="6"/>
    </row>
    <row r="318" spans="2:2">
      <c r="B318" s="6"/>
    </row>
    <row r="319" spans="2:2">
      <c r="B319" s="6"/>
    </row>
    <row r="320" spans="2:2">
      <c r="B320" s="6"/>
    </row>
    <row r="321" spans="2:2">
      <c r="B321" s="6"/>
    </row>
    <row r="322" spans="2:2">
      <c r="B322" s="6"/>
    </row>
    <row r="323" spans="2:2">
      <c r="B323" s="6"/>
    </row>
    <row r="324" spans="2:2">
      <c r="B324" s="6"/>
    </row>
    <row r="325" spans="2:2">
      <c r="B325" s="6"/>
    </row>
    <row r="326" spans="2:2">
      <c r="B326" s="6"/>
    </row>
    <row r="327" spans="2:2">
      <c r="B327" s="6"/>
    </row>
    <row r="328" spans="2:2">
      <c r="B328" s="6"/>
    </row>
    <row r="329" spans="2:2">
      <c r="B329" s="6"/>
    </row>
    <row r="330" spans="2:2">
      <c r="B330" s="6"/>
    </row>
    <row r="331" spans="2:2">
      <c r="B331" s="6"/>
    </row>
    <row r="332" spans="2:2">
      <c r="B332" s="6"/>
    </row>
    <row r="333" spans="2:2">
      <c r="B333" s="6"/>
    </row>
    <row r="334" spans="2:2">
      <c r="B334" s="6"/>
    </row>
    <row r="335" spans="2:2">
      <c r="B335" s="6"/>
    </row>
    <row r="336" spans="2:2">
      <c r="B336" s="6"/>
    </row>
    <row r="337" spans="2:2">
      <c r="B337" s="6"/>
    </row>
    <row r="338" spans="2:2">
      <c r="B338" s="6"/>
    </row>
    <row r="339" spans="2:2">
      <c r="B339" s="6"/>
    </row>
    <row r="340" spans="2:2">
      <c r="B340" s="6"/>
    </row>
    <row r="341" spans="2:2">
      <c r="B341" s="6"/>
    </row>
    <row r="342" spans="2:2">
      <c r="B342" s="6"/>
    </row>
    <row r="343" spans="2:2">
      <c r="B343" s="6"/>
    </row>
    <row r="344" spans="2:2">
      <c r="B344" s="6"/>
    </row>
    <row r="345" spans="2:2">
      <c r="B345" s="6"/>
    </row>
    <row r="346" spans="2:2">
      <c r="B346" s="6"/>
    </row>
    <row r="347" spans="2:2">
      <c r="B347" s="6"/>
    </row>
    <row r="348" spans="2:2">
      <c r="B348" s="6"/>
    </row>
    <row r="349" spans="2:2">
      <c r="B349" s="6"/>
    </row>
    <row r="350" spans="2:2">
      <c r="B350" s="6"/>
    </row>
    <row r="351" spans="2:2">
      <c r="B351" s="6"/>
    </row>
    <row r="352" spans="2:2">
      <c r="B352" s="6"/>
    </row>
    <row r="353" spans="2:2">
      <c r="B353" s="6"/>
    </row>
    <row r="354" spans="2:2">
      <c r="B354" s="6"/>
    </row>
    <row r="355" spans="2:2">
      <c r="B355" s="6"/>
    </row>
    <row r="356" spans="2:2">
      <c r="B356" s="6"/>
    </row>
    <row r="357" spans="2:2">
      <c r="B357" s="6"/>
    </row>
    <row r="358" spans="2:2">
      <c r="B358" s="6"/>
    </row>
    <row r="359" spans="2:2">
      <c r="B359" s="6"/>
    </row>
    <row r="360" spans="2:2">
      <c r="B360" s="6"/>
    </row>
    <row r="361" spans="2:2">
      <c r="B361" s="6"/>
    </row>
    <row r="362" spans="2:2">
      <c r="B362" s="6"/>
    </row>
    <row r="363" spans="2:2">
      <c r="B363" s="6"/>
    </row>
    <row r="364" spans="2:2">
      <c r="B364" s="6"/>
    </row>
    <row r="365" spans="2:2">
      <c r="B365" s="6"/>
    </row>
    <row r="366" spans="2:2">
      <c r="B366" s="6"/>
    </row>
    <row r="367" spans="2:2">
      <c r="B367" s="6"/>
    </row>
    <row r="368" spans="2:2">
      <c r="B368" s="6"/>
    </row>
    <row r="369" spans="2:2">
      <c r="B369" s="6"/>
    </row>
    <row r="370" spans="2:2">
      <c r="B370" s="6"/>
    </row>
    <row r="371" spans="2:2">
      <c r="B371" s="6"/>
    </row>
    <row r="372" spans="2:2">
      <c r="B372" s="6"/>
    </row>
    <row r="373" spans="2:2">
      <c r="B373" s="6"/>
    </row>
    <row r="374" spans="2:2">
      <c r="B374" s="6"/>
    </row>
    <row r="375" spans="2:2">
      <c r="B375" s="6"/>
    </row>
    <row r="376" spans="2:2">
      <c r="B376" s="6"/>
    </row>
    <row r="377" spans="2:2">
      <c r="B377" s="6"/>
    </row>
    <row r="378" spans="2:2">
      <c r="B378" s="6"/>
    </row>
    <row r="379" spans="2:2">
      <c r="B379" s="6"/>
    </row>
    <row r="380" spans="2:2">
      <c r="B380" s="6"/>
    </row>
    <row r="381" spans="2:2">
      <c r="B381" s="6"/>
    </row>
    <row r="382" spans="2:2">
      <c r="B382" s="6"/>
    </row>
    <row r="383" spans="2:2">
      <c r="B383" s="6"/>
    </row>
    <row r="384" spans="2:2">
      <c r="B384" s="6"/>
    </row>
    <row r="385" spans="2:2">
      <c r="B385" s="6"/>
    </row>
    <row r="386" spans="2:2">
      <c r="B386" s="6"/>
    </row>
    <row r="387" spans="2:2">
      <c r="B387" s="6"/>
    </row>
    <row r="388" spans="2:2">
      <c r="B388" s="6"/>
    </row>
    <row r="389" spans="2:2">
      <c r="B389" s="6"/>
    </row>
    <row r="390" spans="2:2">
      <c r="B390" s="6"/>
    </row>
    <row r="391" spans="2:2">
      <c r="B391" s="6"/>
    </row>
    <row r="392" spans="2:2">
      <c r="B392" s="6"/>
    </row>
    <row r="393" spans="2:2">
      <c r="B393" s="6"/>
    </row>
    <row r="394" spans="2:2">
      <c r="B394" s="6"/>
    </row>
    <row r="395" spans="2:2">
      <c r="B395" s="6"/>
    </row>
    <row r="396" spans="2:2">
      <c r="B396" s="6"/>
    </row>
    <row r="397" spans="2:2">
      <c r="B397" s="6"/>
    </row>
    <row r="398" spans="2:2">
      <c r="B398" s="6"/>
    </row>
    <row r="399" spans="2:2">
      <c r="B399" s="6"/>
    </row>
    <row r="400" spans="2:2">
      <c r="B400" s="6"/>
    </row>
    <row r="401" spans="2:2">
      <c r="B401" s="6"/>
    </row>
    <row r="402" spans="2:2">
      <c r="B402" s="6"/>
    </row>
    <row r="403" spans="2:2">
      <c r="B403" s="6"/>
    </row>
    <row r="404" spans="2:2">
      <c r="B404" s="6"/>
    </row>
    <row r="405" spans="2:2">
      <c r="B405" s="6"/>
    </row>
    <row r="406" spans="2:2">
      <c r="B406" s="6"/>
    </row>
    <row r="407" spans="2:2">
      <c r="B407" s="6"/>
    </row>
    <row r="408" spans="2:2">
      <c r="B408" s="6"/>
    </row>
    <row r="409" spans="2:2">
      <c r="B409" s="6"/>
    </row>
    <row r="410" spans="2:2">
      <c r="B410" s="6"/>
    </row>
    <row r="411" spans="2:2">
      <c r="B411" s="6"/>
    </row>
    <row r="412" spans="2:2">
      <c r="B412" s="6"/>
    </row>
    <row r="413" spans="2:2">
      <c r="B413" s="6"/>
    </row>
    <row r="414" spans="2:2">
      <c r="B414" s="6"/>
    </row>
    <row r="415" spans="2:2">
      <c r="B415" s="6"/>
    </row>
    <row r="416" spans="2:2">
      <c r="B416" s="6"/>
    </row>
    <row r="417" spans="2:2">
      <c r="B417" s="6"/>
    </row>
    <row r="418" spans="2:2">
      <c r="B418" s="6"/>
    </row>
    <row r="419" spans="2:2">
      <c r="B419" s="6"/>
    </row>
    <row r="420" spans="2:2">
      <c r="B420" s="6"/>
    </row>
    <row r="421" spans="2:2">
      <c r="B421" s="6"/>
    </row>
    <row r="422" spans="2:2">
      <c r="B422" s="6"/>
    </row>
    <row r="423" spans="2:2">
      <c r="B423" s="6"/>
    </row>
    <row r="424" spans="2:2">
      <c r="B424" s="6"/>
    </row>
    <row r="425" spans="2:2">
      <c r="B425" s="6"/>
    </row>
    <row r="426" spans="2:2">
      <c r="B426" s="6"/>
    </row>
    <row r="427" spans="2:2">
      <c r="B427" s="6"/>
    </row>
    <row r="428" spans="2:2">
      <c r="B428" s="6"/>
    </row>
    <row r="429" spans="2:2">
      <c r="B429" s="6"/>
    </row>
    <row r="430" spans="2:2">
      <c r="B430" s="6"/>
    </row>
    <row r="431" spans="2:2">
      <c r="B431" s="6"/>
    </row>
    <row r="432" spans="2:2">
      <c r="B432" s="6"/>
    </row>
    <row r="433" spans="2:2">
      <c r="B433" s="6"/>
    </row>
    <row r="434" spans="2:2">
      <c r="B434" s="6"/>
    </row>
    <row r="435" spans="2:2">
      <c r="B435" s="6"/>
    </row>
    <row r="436" spans="2:2">
      <c r="B436" s="6"/>
    </row>
    <row r="437" spans="2:2">
      <c r="B437" s="6"/>
    </row>
    <row r="438" spans="2:2">
      <c r="B438" s="6"/>
    </row>
    <row r="439" spans="2:2">
      <c r="B439" s="6"/>
    </row>
    <row r="440" spans="2:2">
      <c r="B440" s="6"/>
    </row>
    <row r="441" spans="2:2">
      <c r="B441" s="6"/>
    </row>
    <row r="442" spans="2:2">
      <c r="B442" s="6"/>
    </row>
    <row r="443" spans="2:2">
      <c r="B443" s="6"/>
    </row>
    <row r="444" spans="2:2">
      <c r="B444" s="6"/>
    </row>
    <row r="445" spans="2:2">
      <c r="B445" s="6"/>
    </row>
    <row r="446" spans="2:2">
      <c r="B446" s="6"/>
    </row>
    <row r="447" spans="2:2">
      <c r="B447" s="6"/>
    </row>
    <row r="448" spans="2:2">
      <c r="B448" s="6"/>
    </row>
    <row r="449" spans="2:2">
      <c r="B449" s="6"/>
    </row>
    <row r="450" spans="2:2">
      <c r="B450" s="6"/>
    </row>
    <row r="451" spans="2:2">
      <c r="B451" s="6"/>
    </row>
    <row r="452" spans="2:2">
      <c r="B452" s="6"/>
    </row>
    <row r="453" spans="2:2">
      <c r="B453" s="6"/>
    </row>
    <row r="454" spans="2:2">
      <c r="B454" s="6"/>
    </row>
    <row r="455" spans="2:2">
      <c r="B455" s="6"/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CF3F-F1A8-7642-9FBF-4F8800E59FBB}">
  <dimension ref="A1:AS581"/>
  <sheetViews>
    <sheetView topLeftCell="K1" zoomScale="130" zoomScaleNormal="130" workbookViewId="0">
      <pane ySplit="1" topLeftCell="A6" activePane="bottomLeft" state="frozen"/>
      <selection pane="bottomLeft" activeCell="D265" sqref="D265"/>
    </sheetView>
  </sheetViews>
  <sheetFormatPr defaultColWidth="10.796875" defaultRowHeight="14.25"/>
  <cols>
    <col min="6" max="6" width="10.796875" customWidth="1"/>
    <col min="7" max="7" width="12.6640625" bestFit="1" customWidth="1"/>
    <col min="9" max="9" width="13.6640625" bestFit="1" customWidth="1"/>
    <col min="15" max="15" width="11.6640625" customWidth="1"/>
    <col min="23" max="23" width="11.46484375" customWidth="1"/>
    <col min="26" max="26" width="11.33203125" customWidth="1"/>
  </cols>
  <sheetData>
    <row r="1" spans="1:34" ht="43.15" thickBot="1">
      <c r="A1" s="20"/>
      <c r="B1" s="56" t="s">
        <v>0</v>
      </c>
      <c r="C1" s="57" t="s">
        <v>306</v>
      </c>
      <c r="D1" s="58" t="s">
        <v>307</v>
      </c>
      <c r="E1" s="28" t="s">
        <v>408</v>
      </c>
      <c r="F1" s="28" t="s">
        <v>302</v>
      </c>
      <c r="G1" s="28" t="s">
        <v>303</v>
      </c>
      <c r="H1" s="28" t="s">
        <v>304</v>
      </c>
      <c r="I1" s="28" t="s">
        <v>305</v>
      </c>
      <c r="J1" s="27"/>
      <c r="K1" s="27"/>
      <c r="L1" s="27"/>
      <c r="M1" s="27"/>
      <c r="N1" s="27"/>
      <c r="T1" s="27"/>
      <c r="U1" s="27"/>
      <c r="V1" s="27"/>
      <c r="W1" s="28"/>
      <c r="X1" s="28"/>
      <c r="Y1" s="28"/>
      <c r="Z1" s="28"/>
      <c r="AA1" s="27"/>
      <c r="AB1" s="28"/>
      <c r="AC1" s="28"/>
      <c r="AD1" s="28"/>
    </row>
    <row r="2" spans="1:34" ht="15" customHeight="1">
      <c r="A2" s="84" t="s">
        <v>372</v>
      </c>
      <c r="B2" s="59">
        <v>35796</v>
      </c>
      <c r="C2" s="60">
        <v>272.5052</v>
      </c>
      <c r="D2" s="20"/>
    </row>
    <row r="3" spans="1:34">
      <c r="A3" s="84"/>
      <c r="B3" s="59">
        <v>35827</v>
      </c>
      <c r="C3" s="60">
        <v>270.67200000000003</v>
      </c>
      <c r="D3" s="20"/>
      <c r="E3" s="17">
        <f t="shared" ref="E3:E66" si="0">C2</f>
        <v>272.5052</v>
      </c>
      <c r="F3" s="17">
        <f>C3-E3</f>
        <v>-1.8331999999999766</v>
      </c>
      <c r="G3" s="17">
        <f>ABS(F3)</f>
        <v>1.8331999999999766</v>
      </c>
      <c r="H3" s="17">
        <f>ABS((C3-E3)/C3)</f>
        <v>6.772772950286607E-3</v>
      </c>
      <c r="I3" s="17">
        <f>F3^2</f>
        <v>3.3606222399999144</v>
      </c>
      <c r="K3" s="86" t="s">
        <v>405</v>
      </c>
      <c r="L3" s="86"/>
      <c r="M3" s="86"/>
      <c r="X3" s="18"/>
      <c r="Y3" s="18"/>
    </row>
    <row r="4" spans="1:34">
      <c r="A4" s="84"/>
      <c r="B4" s="59">
        <v>35855</v>
      </c>
      <c r="C4" s="60">
        <v>262.4502</v>
      </c>
      <c r="D4" s="20"/>
      <c r="E4" s="17">
        <f t="shared" si="0"/>
        <v>270.67200000000003</v>
      </c>
      <c r="F4" s="17">
        <f t="shared" ref="F4:F67" si="1">C4-E4</f>
        <v>-8.2218000000000302</v>
      </c>
      <c r="G4" s="17">
        <f>ABS(F4)</f>
        <v>8.2218000000000302</v>
      </c>
      <c r="H4" s="17">
        <f t="shared" ref="H4:H67" si="2">ABS((C4-E4)/C4)</f>
        <v>3.132708605289701E-2</v>
      </c>
      <c r="I4" s="17">
        <f t="shared" ref="I4:I67" si="3">F4^2</f>
        <v>67.5979952400005</v>
      </c>
      <c r="M4" s="53" t="s">
        <v>354</v>
      </c>
      <c r="N4" s="53" t="s">
        <v>355</v>
      </c>
      <c r="X4" s="18"/>
      <c r="Y4" s="18"/>
      <c r="Z4" s="18"/>
      <c r="AA4" s="18"/>
      <c r="AB4" s="18"/>
      <c r="AC4" s="29"/>
      <c r="AD4" s="18"/>
    </row>
    <row r="5" spans="1:34">
      <c r="A5" s="84"/>
      <c r="B5" s="59">
        <v>35886</v>
      </c>
      <c r="C5" s="60">
        <v>257.47140000000002</v>
      </c>
      <c r="D5" s="20"/>
      <c r="E5" s="17">
        <f t="shared" si="0"/>
        <v>262.4502</v>
      </c>
      <c r="F5" s="17">
        <f>C5-E5</f>
        <v>-4.9787999999999784</v>
      </c>
      <c r="G5" s="17">
        <f>ABS(F5)</f>
        <v>4.9787999999999784</v>
      </c>
      <c r="H5" s="17">
        <f t="shared" si="2"/>
        <v>1.9337293384818578E-2</v>
      </c>
      <c r="I5" s="17">
        <f t="shared" si="3"/>
        <v>24.788449439999784</v>
      </c>
      <c r="K5" s="15" t="s">
        <v>312</v>
      </c>
      <c r="L5" s="18">
        <f>AVERAGE(F3:F277)</f>
        <v>6.3922909090909918E-2</v>
      </c>
      <c r="M5" s="37">
        <f>AVERAGE(F3:F265)</f>
        <v>0.11620076045627366</v>
      </c>
      <c r="N5" s="37">
        <f>AVERAGE(F266:F277)</f>
        <v>-1.0818333333333119</v>
      </c>
      <c r="X5" s="18"/>
      <c r="Y5" s="18"/>
      <c r="Z5" s="18"/>
      <c r="AA5" s="18"/>
      <c r="AB5" s="18"/>
      <c r="AC5" s="29"/>
      <c r="AD5" s="18"/>
    </row>
    <row r="6" spans="1:34">
      <c r="A6" s="84"/>
      <c r="B6" s="59">
        <v>35916</v>
      </c>
      <c r="C6" s="60">
        <v>255.3151</v>
      </c>
      <c r="D6" s="20"/>
      <c r="E6" s="17">
        <f t="shared" si="0"/>
        <v>257.47140000000002</v>
      </c>
      <c r="F6" s="17">
        <f t="shared" si="1"/>
        <v>-2.1563000000000159</v>
      </c>
      <c r="G6" s="17">
        <f>ABS(F6)</f>
        <v>2.1563000000000159</v>
      </c>
      <c r="H6" s="17">
        <f t="shared" si="2"/>
        <v>8.4456422671436819E-3</v>
      </c>
      <c r="I6" s="17">
        <f t="shared" si="3"/>
        <v>4.6496296900000686</v>
      </c>
      <c r="K6" s="15" t="s">
        <v>313</v>
      </c>
      <c r="L6" s="18">
        <f>AVERAGE(G3:G277)</f>
        <v>5.8363905454545453</v>
      </c>
      <c r="M6" s="37">
        <f>AVERAGE(G3:G265)</f>
        <v>5.7720167300380227</v>
      </c>
      <c r="N6" s="37">
        <f>AVERAGE(G266:G277)</f>
        <v>7.2472499999999895</v>
      </c>
      <c r="X6" s="18"/>
      <c r="Y6" s="18"/>
      <c r="Z6" s="18"/>
      <c r="AA6" s="18"/>
      <c r="AB6" s="18"/>
      <c r="AC6" s="29"/>
      <c r="AD6" s="18"/>
    </row>
    <row r="7" spans="1:34">
      <c r="A7" s="84"/>
      <c r="B7" s="59">
        <v>35947</v>
      </c>
      <c r="C7" s="60">
        <v>258.09039999999999</v>
      </c>
      <c r="D7" s="20"/>
      <c r="E7" s="17">
        <f t="shared" si="0"/>
        <v>255.3151</v>
      </c>
      <c r="F7" s="17">
        <f t="shared" si="1"/>
        <v>2.7752999999999872</v>
      </c>
      <c r="G7" s="17">
        <f t="shared" ref="G7:G68" si="4">ABS(F7)</f>
        <v>2.7752999999999872</v>
      </c>
      <c r="H7" s="17">
        <f t="shared" si="2"/>
        <v>1.0753208953141951E-2</v>
      </c>
      <c r="I7" s="17">
        <f t="shared" si="3"/>
        <v>7.7022900899999289</v>
      </c>
      <c r="K7" s="15" t="s">
        <v>314</v>
      </c>
      <c r="L7" s="18">
        <f>AVERAGE(H3:H277)*100</f>
        <v>2.0453331994992969</v>
      </c>
      <c r="M7" s="37">
        <f>AVERAGE(H3:H265)*100</f>
        <v>2.0287571588153952</v>
      </c>
      <c r="N7" s="37">
        <f>AVERAGE(H266:H277)*100</f>
        <v>2.4086247578214728</v>
      </c>
      <c r="X7" s="18"/>
      <c r="Y7" s="18"/>
      <c r="Z7" s="18"/>
      <c r="AA7" s="18"/>
      <c r="AB7" s="18"/>
      <c r="AC7" s="29"/>
      <c r="AD7" s="18"/>
      <c r="AG7" s="41"/>
      <c r="AH7" s="34"/>
    </row>
    <row r="8" spans="1:34">
      <c r="A8" s="84"/>
      <c r="B8" s="59">
        <v>35977</v>
      </c>
      <c r="C8" s="60">
        <v>262.62020000000001</v>
      </c>
      <c r="D8" s="20"/>
      <c r="E8" s="17">
        <f t="shared" si="0"/>
        <v>258.09039999999999</v>
      </c>
      <c r="F8" s="17">
        <f t="shared" si="1"/>
        <v>4.5298000000000229</v>
      </c>
      <c r="G8" s="17">
        <f t="shared" si="4"/>
        <v>4.5298000000000229</v>
      </c>
      <c r="H8" s="17">
        <f t="shared" si="2"/>
        <v>1.7248482789975875E-2</v>
      </c>
      <c r="I8" s="17">
        <f t="shared" si="3"/>
        <v>20.519088040000209</v>
      </c>
      <c r="K8" s="15" t="s">
        <v>315</v>
      </c>
      <c r="L8" s="18">
        <f>AVERAGE(I3:I277)</f>
        <v>46.296717198690907</v>
      </c>
      <c r="M8" s="37">
        <f>AVERAGE(I3:I265)</f>
        <v>45.399836929885943</v>
      </c>
      <c r="N8" s="37">
        <f>AVERAGE(I266:I277)</f>
        <v>65.953343089999876</v>
      </c>
      <c r="X8" s="18"/>
      <c r="Y8" s="18"/>
      <c r="Z8" s="18"/>
      <c r="AA8" s="18"/>
      <c r="AB8" s="18"/>
      <c r="AC8" s="29"/>
      <c r="AD8" s="18"/>
    </row>
    <row r="9" spans="1:34">
      <c r="A9" s="84"/>
      <c r="B9" s="59">
        <v>36008</v>
      </c>
      <c r="C9" s="60">
        <v>263.24849999999998</v>
      </c>
      <c r="D9" s="20"/>
      <c r="E9" s="17">
        <f t="shared" si="0"/>
        <v>262.62020000000001</v>
      </c>
      <c r="F9" s="17">
        <f t="shared" si="1"/>
        <v>0.62829999999996744</v>
      </c>
      <c r="G9" s="17">
        <f t="shared" si="4"/>
        <v>0.62829999999996744</v>
      </c>
      <c r="H9" s="17">
        <f t="shared" si="2"/>
        <v>2.386718252905401E-3</v>
      </c>
      <c r="I9" s="17">
        <f t="shared" si="3"/>
        <v>0.39476088999995906</v>
      </c>
      <c r="K9" s="15" t="s">
        <v>316</v>
      </c>
      <c r="L9" s="18">
        <f>SQRT(L8)</f>
        <v>6.8041691042103665</v>
      </c>
      <c r="M9" s="37">
        <f>SQRT(M8)</f>
        <v>6.7379401102923095</v>
      </c>
      <c r="N9" s="37">
        <f>SQRT(N8)</f>
        <v>8.1211663626599773</v>
      </c>
      <c r="X9" s="18"/>
      <c r="Y9" s="18"/>
      <c r="Z9" s="18"/>
      <c r="AA9" s="18"/>
      <c r="AB9" s="18"/>
      <c r="AC9" s="29"/>
      <c r="AD9" s="18"/>
      <c r="AE9" s="18"/>
    </row>
    <row r="10" spans="1:34">
      <c r="A10" s="84"/>
      <c r="B10" s="59">
        <v>36039</v>
      </c>
      <c r="C10" s="60">
        <v>260.58460000000002</v>
      </c>
      <c r="D10" s="20"/>
      <c r="E10" s="17">
        <f t="shared" si="0"/>
        <v>263.24849999999998</v>
      </c>
      <c r="F10" s="17">
        <f t="shared" si="1"/>
        <v>-2.6638999999999555</v>
      </c>
      <c r="G10" s="17">
        <f t="shared" si="4"/>
        <v>2.6638999999999555</v>
      </c>
      <c r="H10" s="17">
        <f t="shared" si="2"/>
        <v>1.0222783694815255E-2</v>
      </c>
      <c r="I10" s="17">
        <f t="shared" si="3"/>
        <v>7.0963632099997627</v>
      </c>
      <c r="X10" s="18"/>
      <c r="Y10" s="18"/>
      <c r="Z10" s="18"/>
      <c r="AA10" s="18"/>
      <c r="AB10" s="18"/>
      <c r="AC10" s="29"/>
      <c r="AD10" s="18"/>
    </row>
    <row r="11" spans="1:34">
      <c r="A11" s="84"/>
      <c r="B11" s="59">
        <v>36069</v>
      </c>
      <c r="C11" s="60">
        <v>256.31540000000001</v>
      </c>
      <c r="D11" s="20"/>
      <c r="E11" s="17">
        <f t="shared" si="0"/>
        <v>260.58460000000002</v>
      </c>
      <c r="F11" s="17">
        <f t="shared" si="1"/>
        <v>-4.2692000000000121</v>
      </c>
      <c r="G11" s="17">
        <f t="shared" si="4"/>
        <v>4.2692000000000121</v>
      </c>
      <c r="H11" s="17">
        <f t="shared" si="2"/>
        <v>1.6656041736079891E-2</v>
      </c>
      <c r="I11" s="17">
        <f t="shared" si="3"/>
        <v>18.226068640000104</v>
      </c>
      <c r="M11" s="40"/>
      <c r="N11" s="18"/>
      <c r="X11" s="18"/>
      <c r="Y11" s="18"/>
      <c r="Z11" s="18"/>
      <c r="AA11" s="18"/>
      <c r="AB11" s="18"/>
      <c r="AC11" s="29"/>
      <c r="AD11" s="18"/>
    </row>
    <row r="12" spans="1:34">
      <c r="A12" s="84"/>
      <c r="B12" s="59">
        <v>36100</v>
      </c>
      <c r="C12" s="60">
        <v>258.00049999999999</v>
      </c>
      <c r="D12" s="20"/>
      <c r="E12" s="17">
        <f t="shared" si="0"/>
        <v>256.31540000000001</v>
      </c>
      <c r="F12" s="17">
        <f t="shared" si="1"/>
        <v>1.6850999999999772</v>
      </c>
      <c r="G12" s="17">
        <f t="shared" si="4"/>
        <v>1.6850999999999772</v>
      </c>
      <c r="H12" s="17">
        <f t="shared" si="2"/>
        <v>6.5313826911187279E-3</v>
      </c>
      <c r="I12" s="17">
        <f t="shared" si="3"/>
        <v>2.839562009999923</v>
      </c>
      <c r="X12" s="18"/>
      <c r="Y12" s="18"/>
      <c r="Z12" s="18"/>
      <c r="AA12" s="18"/>
      <c r="AB12" s="18"/>
      <c r="AC12" s="29"/>
      <c r="AD12" s="18"/>
    </row>
    <row r="13" spans="1:34">
      <c r="A13" s="84"/>
      <c r="B13" s="59">
        <v>36130</v>
      </c>
      <c r="C13" s="60">
        <v>268.71449999999999</v>
      </c>
      <c r="D13" s="20"/>
      <c r="E13" s="17">
        <f t="shared" si="0"/>
        <v>258.00049999999999</v>
      </c>
      <c r="F13" s="17">
        <f t="shared" si="1"/>
        <v>10.713999999999999</v>
      </c>
      <c r="G13" s="17">
        <f t="shared" si="4"/>
        <v>10.713999999999999</v>
      </c>
      <c r="H13" s="17">
        <f t="shared" si="2"/>
        <v>3.9871313233934155E-2</v>
      </c>
      <c r="I13" s="17">
        <f t="shared" si="3"/>
        <v>114.78979599999997</v>
      </c>
      <c r="N13" s="19"/>
      <c r="X13" s="18"/>
      <c r="Y13" s="18"/>
      <c r="Z13" s="18"/>
      <c r="AA13" s="18"/>
      <c r="AB13" s="18"/>
      <c r="AC13" s="29"/>
      <c r="AD13" s="18"/>
    </row>
    <row r="14" spans="1:34">
      <c r="A14" s="84"/>
      <c r="B14" s="59">
        <v>36161</v>
      </c>
      <c r="C14" s="60">
        <v>273.3057</v>
      </c>
      <c r="D14" s="20"/>
      <c r="E14" s="17">
        <f t="shared" si="0"/>
        <v>268.71449999999999</v>
      </c>
      <c r="F14" s="17">
        <f t="shared" si="1"/>
        <v>4.5912000000000148</v>
      </c>
      <c r="G14" s="17">
        <f t="shared" si="4"/>
        <v>4.5912000000000148</v>
      </c>
      <c r="H14" s="17">
        <f t="shared" si="2"/>
        <v>1.6798771485556339E-2</v>
      </c>
      <c r="I14" s="17">
        <f t="shared" si="3"/>
        <v>21.079117440000136</v>
      </c>
      <c r="N14" s="19"/>
      <c r="X14" s="18"/>
      <c r="Y14" s="18"/>
      <c r="Z14" s="18"/>
      <c r="AA14" s="18"/>
      <c r="AB14" s="18"/>
      <c r="AC14" s="29"/>
      <c r="AD14" s="18"/>
    </row>
    <row r="15" spans="1:34">
      <c r="A15" s="84"/>
      <c r="B15" s="59">
        <v>36192</v>
      </c>
      <c r="C15" s="60">
        <v>267.98689999999999</v>
      </c>
      <c r="D15" s="20"/>
      <c r="E15" s="17">
        <f t="shared" si="0"/>
        <v>273.3057</v>
      </c>
      <c r="F15" s="17">
        <f t="shared" si="1"/>
        <v>-5.3188000000000102</v>
      </c>
      <c r="G15" s="17">
        <f t="shared" si="4"/>
        <v>5.3188000000000102</v>
      </c>
      <c r="H15" s="17">
        <f t="shared" si="2"/>
        <v>1.9847238801598176E-2</v>
      </c>
      <c r="I15" s="17">
        <f t="shared" si="3"/>
        <v>28.289633440000109</v>
      </c>
      <c r="X15" s="18"/>
      <c r="Y15" s="18"/>
      <c r="Z15" s="18"/>
      <c r="AA15" s="18"/>
      <c r="AB15" s="18"/>
      <c r="AC15" s="29"/>
      <c r="AD15" s="18"/>
    </row>
    <row r="16" spans="1:34">
      <c r="A16" s="84"/>
      <c r="B16" s="59">
        <v>36220</v>
      </c>
      <c r="C16" s="60">
        <v>262.22210000000001</v>
      </c>
      <c r="D16" s="20"/>
      <c r="E16" s="17">
        <f t="shared" si="0"/>
        <v>267.98689999999999</v>
      </c>
      <c r="F16" s="17">
        <f t="shared" si="1"/>
        <v>-5.7647999999999797</v>
      </c>
      <c r="G16" s="17">
        <f t="shared" si="4"/>
        <v>5.7647999999999797</v>
      </c>
      <c r="H16" s="17">
        <f t="shared" si="2"/>
        <v>2.1984417026634978E-2</v>
      </c>
      <c r="I16" s="17">
        <f t="shared" si="3"/>
        <v>33.232919039999764</v>
      </c>
      <c r="M16" s="19"/>
      <c r="X16" s="18"/>
      <c r="Y16" s="18"/>
      <c r="Z16" s="18"/>
      <c r="AA16" s="18"/>
      <c r="AB16" s="18"/>
      <c r="AC16" s="29"/>
      <c r="AD16" s="18"/>
    </row>
    <row r="17" spans="1:45">
      <c r="A17" s="84"/>
      <c r="B17" s="59">
        <v>36251</v>
      </c>
      <c r="C17" s="60">
        <v>257.03289999999998</v>
      </c>
      <c r="D17" s="20"/>
      <c r="E17" s="17">
        <f t="shared" si="0"/>
        <v>262.22210000000001</v>
      </c>
      <c r="F17" s="17">
        <f t="shared" si="1"/>
        <v>-5.189200000000028</v>
      </c>
      <c r="G17" s="17">
        <f t="shared" si="4"/>
        <v>5.189200000000028</v>
      </c>
      <c r="H17" s="17">
        <f t="shared" si="2"/>
        <v>2.0188855201026906E-2</v>
      </c>
      <c r="I17" s="17">
        <f t="shared" si="3"/>
        <v>26.927796640000292</v>
      </c>
      <c r="X17" s="18"/>
      <c r="Y17" s="18"/>
      <c r="Z17" s="18"/>
      <c r="AA17" s="18"/>
      <c r="AB17" s="18"/>
      <c r="AC17" s="29"/>
      <c r="AD17" s="18"/>
    </row>
    <row r="18" spans="1:45" ht="14" customHeight="1">
      <c r="A18" s="84"/>
      <c r="B18" s="59">
        <v>36281</v>
      </c>
      <c r="C18" s="60">
        <v>255.81370000000001</v>
      </c>
      <c r="D18" s="20"/>
      <c r="E18" s="17">
        <f t="shared" si="0"/>
        <v>257.03289999999998</v>
      </c>
      <c r="F18" s="17">
        <f t="shared" si="1"/>
        <v>-1.2191999999999723</v>
      </c>
      <c r="G18" s="17">
        <f t="shared" si="4"/>
        <v>1.2191999999999723</v>
      </c>
      <c r="H18" s="17">
        <f t="shared" si="2"/>
        <v>4.765968359004902E-3</v>
      </c>
      <c r="I18" s="17">
        <f t="shared" si="3"/>
        <v>1.4864486399999324</v>
      </c>
      <c r="X18" s="18"/>
      <c r="Y18" s="18"/>
      <c r="Z18" s="18"/>
      <c r="AA18" s="18"/>
      <c r="AB18" s="18"/>
      <c r="AC18" s="29"/>
      <c r="AD18" s="18"/>
      <c r="AI18" s="8"/>
    </row>
    <row r="19" spans="1:45">
      <c r="A19" s="84"/>
      <c r="B19" s="59">
        <v>36312</v>
      </c>
      <c r="C19" s="60">
        <v>259.90050000000002</v>
      </c>
      <c r="D19" s="20"/>
      <c r="E19" s="17">
        <f t="shared" si="0"/>
        <v>255.81370000000001</v>
      </c>
      <c r="F19" s="17">
        <f t="shared" si="1"/>
        <v>4.0868000000000109</v>
      </c>
      <c r="G19" s="17">
        <f t="shared" si="4"/>
        <v>4.0868000000000109</v>
      </c>
      <c r="H19" s="17">
        <f t="shared" si="2"/>
        <v>1.5724479175684581E-2</v>
      </c>
      <c r="I19" s="17">
        <f t="shared" si="3"/>
        <v>16.701934240000089</v>
      </c>
      <c r="X19" s="18"/>
      <c r="Y19" s="18"/>
      <c r="Z19" s="18"/>
      <c r="AA19" s="18"/>
      <c r="AB19" s="18"/>
      <c r="AC19" s="29"/>
      <c r="AD19" s="18"/>
    </row>
    <row r="20" spans="1:45">
      <c r="A20" s="84"/>
      <c r="B20" s="59">
        <v>36342</v>
      </c>
      <c r="C20" s="60">
        <v>265.76549999999997</v>
      </c>
      <c r="D20" s="20"/>
      <c r="E20" s="17">
        <f t="shared" si="0"/>
        <v>259.90050000000002</v>
      </c>
      <c r="F20" s="17">
        <f t="shared" si="1"/>
        <v>5.8649999999999523</v>
      </c>
      <c r="G20" s="17">
        <f t="shared" si="4"/>
        <v>5.8649999999999523</v>
      </c>
      <c r="H20" s="17">
        <f t="shared" si="2"/>
        <v>2.2068327153072737E-2</v>
      </c>
      <c r="I20" s="17">
        <f t="shared" si="3"/>
        <v>34.398224999999442</v>
      </c>
      <c r="X20" s="18"/>
      <c r="Y20" s="18"/>
      <c r="Z20" s="18"/>
      <c r="AA20" s="18"/>
      <c r="AB20" s="18"/>
      <c r="AC20" s="29"/>
      <c r="AD20" s="18"/>
    </row>
    <row r="21" spans="1:45">
      <c r="A21" s="84"/>
      <c r="B21" s="59">
        <v>36373</v>
      </c>
      <c r="C21" s="60">
        <v>264.48160000000001</v>
      </c>
      <c r="D21" s="20"/>
      <c r="E21" s="17">
        <f t="shared" si="0"/>
        <v>265.76549999999997</v>
      </c>
      <c r="F21" s="17">
        <f t="shared" si="1"/>
        <v>-1.2838999999999601</v>
      </c>
      <c r="G21" s="17">
        <f t="shared" si="4"/>
        <v>1.2838999999999601</v>
      </c>
      <c r="H21" s="17">
        <f t="shared" si="2"/>
        <v>4.854401969739899E-3</v>
      </c>
      <c r="I21" s="17">
        <f t="shared" si="3"/>
        <v>1.6483992099998974</v>
      </c>
      <c r="X21" s="18"/>
      <c r="Y21" s="18"/>
      <c r="Z21" s="18"/>
      <c r="AA21" s="18"/>
      <c r="AB21" s="18"/>
      <c r="AC21" s="29"/>
      <c r="AD21" s="18"/>
    </row>
    <row r="22" spans="1:45">
      <c r="A22" s="84"/>
      <c r="B22" s="59">
        <v>36404</v>
      </c>
      <c r="C22" s="60">
        <v>261.00049999999999</v>
      </c>
      <c r="D22" s="20"/>
      <c r="E22" s="17">
        <f t="shared" si="0"/>
        <v>264.48160000000001</v>
      </c>
      <c r="F22" s="17">
        <f t="shared" si="1"/>
        <v>-3.4811000000000263</v>
      </c>
      <c r="G22" s="17">
        <f t="shared" si="4"/>
        <v>3.4811000000000263</v>
      </c>
      <c r="H22" s="17">
        <f t="shared" si="2"/>
        <v>1.3337522341911323E-2</v>
      </c>
      <c r="I22" s="17">
        <f t="shared" si="3"/>
        <v>12.118057210000183</v>
      </c>
      <c r="X22" s="18"/>
      <c r="Y22" s="18"/>
      <c r="Z22" s="18"/>
      <c r="AA22" s="18"/>
      <c r="AB22" s="18"/>
      <c r="AC22" s="29"/>
      <c r="AD22" s="18"/>
    </row>
    <row r="23" spans="1:45">
      <c r="A23" s="84"/>
      <c r="B23" s="59">
        <v>36434</v>
      </c>
      <c r="C23" s="60">
        <v>257.53219999999999</v>
      </c>
      <c r="D23" s="20"/>
      <c r="E23" s="17">
        <f t="shared" si="0"/>
        <v>261.00049999999999</v>
      </c>
      <c r="F23" s="17">
        <f t="shared" si="1"/>
        <v>-3.4682999999999993</v>
      </c>
      <c r="G23" s="17">
        <f t="shared" si="4"/>
        <v>3.4682999999999993</v>
      </c>
      <c r="H23" s="17">
        <f t="shared" si="2"/>
        <v>1.3467442129566708E-2</v>
      </c>
      <c r="I23" s="17">
        <f t="shared" si="3"/>
        <v>12.029104889999996</v>
      </c>
      <c r="X23" s="18"/>
      <c r="Y23" s="18"/>
      <c r="Z23" s="18"/>
      <c r="AA23" s="18"/>
      <c r="AB23" s="18"/>
      <c r="AC23" s="29"/>
      <c r="AD23" s="18"/>
    </row>
    <row r="24" spans="1:45">
      <c r="A24" s="84"/>
      <c r="B24" s="59">
        <v>36465</v>
      </c>
      <c r="C24" s="60">
        <v>259.3417</v>
      </c>
      <c r="D24" s="20"/>
      <c r="E24" s="17">
        <f t="shared" si="0"/>
        <v>257.53219999999999</v>
      </c>
      <c r="F24" s="17">
        <f t="shared" si="1"/>
        <v>1.8095000000000141</v>
      </c>
      <c r="G24" s="17">
        <f t="shared" si="4"/>
        <v>1.8095000000000141</v>
      </c>
      <c r="H24" s="17">
        <f t="shared" si="2"/>
        <v>6.977281324214402E-3</v>
      </c>
      <c r="I24" s="17">
        <f t="shared" si="3"/>
        <v>3.274290250000051</v>
      </c>
      <c r="X24" s="18"/>
      <c r="Y24" s="18"/>
      <c r="Z24" s="18"/>
      <c r="AA24" s="18"/>
      <c r="AB24" s="18"/>
      <c r="AC24" s="29"/>
      <c r="AD24" s="18"/>
    </row>
    <row r="25" spans="1:45">
      <c r="A25" s="84"/>
      <c r="B25" s="59">
        <v>36495</v>
      </c>
      <c r="C25" s="60">
        <v>268.1354</v>
      </c>
      <c r="D25" s="20"/>
      <c r="E25" s="17">
        <f t="shared" si="0"/>
        <v>259.3417</v>
      </c>
      <c r="F25" s="17">
        <f t="shared" si="1"/>
        <v>8.7937000000000012</v>
      </c>
      <c r="G25" s="17">
        <f t="shared" si="4"/>
        <v>8.7937000000000012</v>
      </c>
      <c r="H25" s="17">
        <f t="shared" si="2"/>
        <v>3.2795744239663992E-2</v>
      </c>
      <c r="I25" s="17">
        <f t="shared" si="3"/>
        <v>77.329159690000026</v>
      </c>
      <c r="X25" s="18"/>
      <c r="Y25" s="18"/>
      <c r="Z25" s="18"/>
      <c r="AA25" s="18"/>
      <c r="AB25" s="18"/>
      <c r="AC25" s="29"/>
      <c r="AD25" s="18"/>
    </row>
    <row r="26" spans="1:45">
      <c r="A26" s="84"/>
      <c r="B26" s="59">
        <v>36526</v>
      </c>
      <c r="C26" s="60">
        <v>273.8152</v>
      </c>
      <c r="D26" s="20"/>
      <c r="E26" s="17">
        <f t="shared" si="0"/>
        <v>268.1354</v>
      </c>
      <c r="F26" s="17">
        <f t="shared" si="1"/>
        <v>5.6798000000000002</v>
      </c>
      <c r="G26" s="17">
        <f t="shared" si="4"/>
        <v>5.6798000000000002</v>
      </c>
      <c r="H26" s="17">
        <f t="shared" si="2"/>
        <v>2.0743187376011267E-2</v>
      </c>
      <c r="I26" s="17">
        <f t="shared" si="3"/>
        <v>32.260128040000005</v>
      </c>
      <c r="X26" s="18"/>
      <c r="Y26" s="18"/>
      <c r="Z26" s="18"/>
      <c r="AA26" s="18"/>
      <c r="AB26" s="18"/>
      <c r="AC26" s="29"/>
      <c r="AD26" s="18"/>
      <c r="AM26" s="83" t="s">
        <v>319</v>
      </c>
      <c r="AN26" s="83"/>
      <c r="AQ26" s="83" t="s">
        <v>319</v>
      </c>
      <c r="AR26" s="83"/>
    </row>
    <row r="27" spans="1:45">
      <c r="A27" s="84"/>
      <c r="B27" s="59">
        <v>36557</v>
      </c>
      <c r="C27" s="60">
        <v>270.06200000000001</v>
      </c>
      <c r="D27" s="20"/>
      <c r="E27" s="17">
        <f t="shared" si="0"/>
        <v>273.8152</v>
      </c>
      <c r="F27" s="17">
        <f t="shared" si="1"/>
        <v>-3.7531999999999925</v>
      </c>
      <c r="G27" s="17">
        <f t="shared" si="4"/>
        <v>3.7531999999999925</v>
      </c>
      <c r="H27" s="17">
        <f t="shared" si="2"/>
        <v>1.389754945160738E-2</v>
      </c>
      <c r="I27" s="17">
        <f t="shared" si="3"/>
        <v>14.086510239999944</v>
      </c>
      <c r="X27" s="18"/>
      <c r="Y27" s="18"/>
      <c r="Z27" s="18"/>
      <c r="AA27" s="18"/>
      <c r="AB27" s="18"/>
      <c r="AC27" s="29"/>
      <c r="AD27" s="18"/>
      <c r="AN27" s="16" t="s">
        <v>317</v>
      </c>
      <c r="AO27" s="16" t="s">
        <v>318</v>
      </c>
      <c r="AR27" t="s">
        <v>317</v>
      </c>
      <c r="AS27" t="s">
        <v>318</v>
      </c>
    </row>
    <row r="28" spans="1:45">
      <c r="A28" s="84"/>
      <c r="B28" s="59">
        <v>36586</v>
      </c>
      <c r="C28" s="60">
        <v>265.61</v>
      </c>
      <c r="D28" s="20"/>
      <c r="E28" s="17">
        <f t="shared" si="0"/>
        <v>270.06200000000001</v>
      </c>
      <c r="F28" s="17">
        <f t="shared" si="1"/>
        <v>-4.4519999999999982</v>
      </c>
      <c r="G28" s="17">
        <f t="shared" si="4"/>
        <v>4.4519999999999982</v>
      </c>
      <c r="H28" s="17">
        <f t="shared" si="2"/>
        <v>1.6761417115319446E-2</v>
      </c>
      <c r="I28" s="17">
        <f t="shared" si="3"/>
        <v>19.820303999999982</v>
      </c>
      <c r="X28" s="18"/>
      <c r="Y28" s="18"/>
      <c r="Z28" s="18"/>
      <c r="AA28" s="18"/>
      <c r="AB28" s="18"/>
      <c r="AC28" s="29"/>
      <c r="AD28" s="18"/>
      <c r="AM28" s="15" t="s">
        <v>312</v>
      </c>
      <c r="AN28" s="18" t="e">
        <f>AVERAGE(P306:P569)</f>
        <v>#DIV/0!</v>
      </c>
      <c r="AO28" s="18" t="e">
        <f>AVERAGE(P570:P581)</f>
        <v>#DIV/0!</v>
      </c>
      <c r="AQ28" s="15" t="s">
        <v>312</v>
      </c>
      <c r="AR28" s="32" t="e">
        <f>AVERAGE(AA4:AA265)</f>
        <v>#DIV/0!</v>
      </c>
      <c r="AS28" s="18" t="e">
        <f>AVERAGE(AA266:AA277)</f>
        <v>#DIV/0!</v>
      </c>
    </row>
    <row r="29" spans="1:45">
      <c r="A29" s="84"/>
      <c r="B29" s="59">
        <v>36617</v>
      </c>
      <c r="C29" s="60">
        <v>260.15859999999998</v>
      </c>
      <c r="D29" s="20"/>
      <c r="E29" s="17">
        <f t="shared" si="0"/>
        <v>265.61</v>
      </c>
      <c r="F29" s="17">
        <f t="shared" si="1"/>
        <v>-5.4514000000000351</v>
      </c>
      <c r="G29" s="17">
        <f t="shared" si="4"/>
        <v>5.4514000000000351</v>
      </c>
      <c r="H29" s="17">
        <f t="shared" si="2"/>
        <v>2.0954141050882176E-2</v>
      </c>
      <c r="I29" s="17">
        <f t="shared" si="3"/>
        <v>29.717761960000384</v>
      </c>
      <c r="X29" s="18"/>
      <c r="Y29" s="18"/>
      <c r="Z29" s="18"/>
      <c r="AA29" s="18"/>
      <c r="AB29" s="18"/>
      <c r="AC29" s="29"/>
      <c r="AD29" s="18"/>
      <c r="AM29" s="23" t="s">
        <v>313</v>
      </c>
      <c r="AN29" s="25" t="e">
        <f>AVERAGE(Q306:Q569)</f>
        <v>#DIV/0!</v>
      </c>
      <c r="AO29" s="25" t="e">
        <f>AVERAGE(Q570:Q581)</f>
        <v>#DIV/0!</v>
      </c>
      <c r="AQ29" s="15" t="s">
        <v>313</v>
      </c>
      <c r="AR29" s="17" t="e">
        <f>AVERAGE(AB4:AB265)</f>
        <v>#DIV/0!</v>
      </c>
      <c r="AS29" s="18" t="e">
        <f>AVERAGE(AB266:AB277)</f>
        <v>#DIV/0!</v>
      </c>
    </row>
    <row r="30" spans="1:45">
      <c r="A30" s="84"/>
      <c r="B30" s="59">
        <v>36647</v>
      </c>
      <c r="C30" s="60">
        <v>258.8734</v>
      </c>
      <c r="D30" s="20"/>
      <c r="E30" s="17">
        <f t="shared" si="0"/>
        <v>260.15859999999998</v>
      </c>
      <c r="F30" s="17">
        <f t="shared" si="1"/>
        <v>-1.2851999999999748</v>
      </c>
      <c r="G30" s="17">
        <f t="shared" si="4"/>
        <v>1.2851999999999748</v>
      </c>
      <c r="H30" s="17">
        <f t="shared" si="2"/>
        <v>4.9645888685356425E-3</v>
      </c>
      <c r="I30" s="17">
        <f t="shared" si="3"/>
        <v>1.6517390399999352</v>
      </c>
      <c r="X30" s="18"/>
      <c r="Y30" s="18"/>
      <c r="Z30" s="18"/>
      <c r="AA30" s="18"/>
      <c r="AB30" s="18"/>
      <c r="AC30" s="29"/>
      <c r="AD30" s="18"/>
      <c r="AM30" s="23" t="s">
        <v>314</v>
      </c>
      <c r="AN30" s="25" t="e">
        <f>AVERAGE(R306:R569)</f>
        <v>#DIV/0!</v>
      </c>
      <c r="AO30" s="25" t="e">
        <f>AVERAGE(R570:R581)</f>
        <v>#DIV/0!</v>
      </c>
      <c r="AQ30" s="23" t="s">
        <v>314</v>
      </c>
      <c r="AR30" s="29" t="e">
        <f>AVERAGE(AC4:AC265)</f>
        <v>#DIV/0!</v>
      </c>
      <c r="AS30" s="29" t="e">
        <f>AVERAGE(AC266:AC277)</f>
        <v>#DIV/0!</v>
      </c>
    </row>
    <row r="31" spans="1:45">
      <c r="A31" s="84"/>
      <c r="B31" s="59">
        <v>36678</v>
      </c>
      <c r="C31" s="60">
        <v>263.89179999999999</v>
      </c>
      <c r="D31" s="20"/>
      <c r="E31" s="17">
        <f t="shared" si="0"/>
        <v>258.8734</v>
      </c>
      <c r="F31" s="17">
        <f t="shared" si="1"/>
        <v>5.0183999999999855</v>
      </c>
      <c r="G31" s="17">
        <f t="shared" si="4"/>
        <v>5.0183999999999855</v>
      </c>
      <c r="H31" s="17">
        <f t="shared" si="2"/>
        <v>1.9016884950574384E-2</v>
      </c>
      <c r="I31" s="17">
        <f t="shared" si="3"/>
        <v>25.184338559999855</v>
      </c>
      <c r="X31" s="18"/>
      <c r="Y31" s="18"/>
      <c r="Z31" s="18"/>
      <c r="AA31" s="18"/>
      <c r="AB31" s="18"/>
      <c r="AC31" s="29"/>
      <c r="AD31" s="18"/>
      <c r="AM31" s="23" t="s">
        <v>315</v>
      </c>
      <c r="AN31" s="25" t="e">
        <f>AVERAGE(S306:S569)</f>
        <v>#DIV/0!</v>
      </c>
      <c r="AO31" s="25" t="e">
        <f>AVERAGE(S570:S581)</f>
        <v>#DIV/0!</v>
      </c>
      <c r="AQ31" s="15" t="s">
        <v>315</v>
      </c>
      <c r="AR31" s="33" t="e">
        <f>AVERAGE(AD4:AD265)</f>
        <v>#DIV/0!</v>
      </c>
      <c r="AS31" s="18" t="e">
        <f>AVERAGE(AD266:AD277)</f>
        <v>#DIV/0!</v>
      </c>
    </row>
    <row r="32" spans="1:45">
      <c r="A32" s="84"/>
      <c r="B32" s="59">
        <v>36708</v>
      </c>
      <c r="C32" s="60">
        <v>268.86939999999998</v>
      </c>
      <c r="D32" s="20"/>
      <c r="E32" s="17">
        <f t="shared" si="0"/>
        <v>263.89179999999999</v>
      </c>
      <c r="F32" s="17">
        <f t="shared" si="1"/>
        <v>4.9775999999999954</v>
      </c>
      <c r="G32" s="17">
        <f t="shared" si="4"/>
        <v>4.9775999999999954</v>
      </c>
      <c r="H32" s="17">
        <f t="shared" si="2"/>
        <v>1.8513077352796545E-2</v>
      </c>
      <c r="I32" s="17">
        <f t="shared" si="3"/>
        <v>24.776501759999952</v>
      </c>
      <c r="X32" s="18"/>
      <c r="Y32" s="18"/>
      <c r="Z32" s="18"/>
      <c r="AA32" s="18"/>
      <c r="AB32" s="18"/>
      <c r="AC32" s="29"/>
      <c r="AD32" s="18"/>
      <c r="AM32" s="15" t="s">
        <v>316</v>
      </c>
      <c r="AN32" s="25" t="e">
        <f>SQRT(AN31)</f>
        <v>#DIV/0!</v>
      </c>
      <c r="AO32" s="25" t="e">
        <f>SQRT(AO31)</f>
        <v>#DIV/0!</v>
      </c>
      <c r="AQ32" s="15" t="s">
        <v>316</v>
      </c>
      <c r="AR32" s="18" t="e">
        <f>SQRT(AR31)</f>
        <v>#DIV/0!</v>
      </c>
      <c r="AS32" s="18" t="e">
        <f>SQRT(AS31)</f>
        <v>#DIV/0!</v>
      </c>
    </row>
    <row r="33" spans="1:45">
      <c r="A33" s="84"/>
      <c r="B33" s="59">
        <v>36739</v>
      </c>
      <c r="C33" s="60">
        <v>270.06689999999998</v>
      </c>
      <c r="D33" s="20"/>
      <c r="E33" s="17">
        <f t="shared" si="0"/>
        <v>268.86939999999998</v>
      </c>
      <c r="F33" s="17">
        <f t="shared" si="1"/>
        <v>1.1974999999999909</v>
      </c>
      <c r="G33" s="17">
        <f t="shared" si="4"/>
        <v>1.1974999999999909</v>
      </c>
      <c r="H33" s="17">
        <f t="shared" si="2"/>
        <v>4.4340865170814751E-3</v>
      </c>
      <c r="I33" s="17">
        <f t="shared" si="3"/>
        <v>1.4340062499999782</v>
      </c>
      <c r="X33" s="18"/>
      <c r="Y33" s="18"/>
      <c r="Z33" s="18"/>
      <c r="AA33" s="18"/>
      <c r="AB33" s="18"/>
      <c r="AC33" s="29"/>
      <c r="AD33" s="18"/>
    </row>
    <row r="34" spans="1:45">
      <c r="A34" s="84"/>
      <c r="B34" s="59">
        <v>36770</v>
      </c>
      <c r="C34" s="60">
        <v>264.11509999999998</v>
      </c>
      <c r="D34" s="20"/>
      <c r="E34" s="17">
        <f t="shared" si="0"/>
        <v>270.06689999999998</v>
      </c>
      <c r="F34" s="17">
        <f t="shared" si="1"/>
        <v>-5.9517999999999915</v>
      </c>
      <c r="G34" s="17">
        <f t="shared" si="4"/>
        <v>5.9517999999999915</v>
      </c>
      <c r="H34" s="17">
        <f t="shared" si="2"/>
        <v>2.2534872106895788E-2</v>
      </c>
      <c r="I34" s="17">
        <f t="shared" si="3"/>
        <v>35.423923239999901</v>
      </c>
      <c r="X34" s="18"/>
      <c r="Y34" s="18"/>
      <c r="Z34" s="18"/>
      <c r="AA34" s="18"/>
      <c r="AB34" s="18"/>
      <c r="AC34" s="29"/>
      <c r="AD34" s="18"/>
      <c r="AQ34" s="34" t="s">
        <v>347</v>
      </c>
      <c r="AR34" s="34" t="e">
        <f>1-AR30</f>
        <v>#DIV/0!</v>
      </c>
      <c r="AS34" s="34" t="e">
        <f>1-AS30</f>
        <v>#DIV/0!</v>
      </c>
    </row>
    <row r="35" spans="1:45">
      <c r="A35" s="84"/>
      <c r="B35" s="59">
        <v>36800</v>
      </c>
      <c r="C35" s="60">
        <v>260.37889999999999</v>
      </c>
      <c r="D35" s="20"/>
      <c r="E35" s="17">
        <f t="shared" si="0"/>
        <v>264.11509999999998</v>
      </c>
      <c r="F35" s="17">
        <f t="shared" si="1"/>
        <v>-3.7361999999999966</v>
      </c>
      <c r="G35" s="17">
        <f t="shared" si="4"/>
        <v>3.7361999999999966</v>
      </c>
      <c r="H35" s="17">
        <f t="shared" si="2"/>
        <v>1.4349088962277653E-2</v>
      </c>
      <c r="I35" s="17">
        <f t="shared" si="3"/>
        <v>13.959190439999976</v>
      </c>
      <c r="X35" s="18"/>
      <c r="Y35" s="18"/>
      <c r="Z35" s="18"/>
      <c r="AA35" s="18"/>
      <c r="AB35" s="18"/>
      <c r="AC35" s="29"/>
      <c r="AD35" s="18"/>
    </row>
    <row r="36" spans="1:45">
      <c r="A36" s="84"/>
      <c r="B36" s="59">
        <v>36831</v>
      </c>
      <c r="C36" s="60">
        <v>262.46429999999998</v>
      </c>
      <c r="D36" s="20"/>
      <c r="E36" s="17">
        <f t="shared" si="0"/>
        <v>260.37889999999999</v>
      </c>
      <c r="F36" s="17">
        <f t="shared" si="1"/>
        <v>2.0853999999999928</v>
      </c>
      <c r="G36" s="17">
        <f t="shared" si="4"/>
        <v>2.0853999999999928</v>
      </c>
      <c r="H36" s="17">
        <f t="shared" si="2"/>
        <v>7.9454615351497067E-3</v>
      </c>
      <c r="I36" s="17">
        <f t="shared" si="3"/>
        <v>4.3488931599999701</v>
      </c>
      <c r="X36" s="18"/>
      <c r="Y36" s="18"/>
      <c r="Z36" s="18"/>
      <c r="AA36" s="18"/>
      <c r="AB36" s="18"/>
      <c r="AC36" s="29"/>
      <c r="AD36" s="18"/>
    </row>
    <row r="37" spans="1:45">
      <c r="A37" s="84"/>
      <c r="B37" s="59">
        <v>36861</v>
      </c>
      <c r="C37" s="60">
        <v>270.57769999999999</v>
      </c>
      <c r="D37" s="20"/>
      <c r="E37" s="17">
        <f t="shared" si="0"/>
        <v>262.46429999999998</v>
      </c>
      <c r="F37" s="17">
        <f t="shared" si="1"/>
        <v>8.1134000000000128</v>
      </c>
      <c r="G37" s="17">
        <f t="shared" si="4"/>
        <v>8.1134000000000128</v>
      </c>
      <c r="H37" s="17">
        <f t="shared" si="2"/>
        <v>2.9985471825653087E-2</v>
      </c>
      <c r="I37" s="17">
        <f t="shared" si="3"/>
        <v>65.827259560000215</v>
      </c>
      <c r="X37" s="18"/>
      <c r="Y37" s="18"/>
      <c r="Z37" s="18"/>
      <c r="AA37" s="18"/>
      <c r="AB37" s="18"/>
      <c r="AC37" s="29"/>
      <c r="AD37" s="18"/>
    </row>
    <row r="38" spans="1:45">
      <c r="A38" s="84"/>
      <c r="B38" s="59">
        <v>36892</v>
      </c>
      <c r="C38" s="60">
        <v>279.87029999999999</v>
      </c>
      <c r="D38" s="20"/>
      <c r="E38" s="17">
        <f t="shared" si="0"/>
        <v>270.57769999999999</v>
      </c>
      <c r="F38" s="17">
        <f t="shared" si="1"/>
        <v>9.2925999999999931</v>
      </c>
      <c r="G38" s="17">
        <f t="shared" si="4"/>
        <v>9.2925999999999931</v>
      </c>
      <c r="H38" s="17">
        <f t="shared" si="2"/>
        <v>3.3203237356732723E-2</v>
      </c>
      <c r="I38" s="17">
        <f t="shared" si="3"/>
        <v>86.352414759999874</v>
      </c>
      <c r="X38" s="18"/>
      <c r="Y38" s="18"/>
      <c r="Z38" s="18"/>
      <c r="AA38" s="18"/>
      <c r="AB38" s="18"/>
      <c r="AC38" s="29"/>
      <c r="AD38" s="18"/>
    </row>
    <row r="39" spans="1:45">
      <c r="A39" s="84"/>
      <c r="B39" s="59">
        <v>36923</v>
      </c>
      <c r="C39" s="60">
        <v>276.16219999999998</v>
      </c>
      <c r="D39" s="20"/>
      <c r="E39" s="17">
        <f t="shared" si="0"/>
        <v>279.87029999999999</v>
      </c>
      <c r="F39" s="17">
        <f t="shared" si="1"/>
        <v>-3.7081000000000017</v>
      </c>
      <c r="G39" s="17">
        <f t="shared" si="4"/>
        <v>3.7081000000000017</v>
      </c>
      <c r="H39" s="17">
        <f t="shared" si="2"/>
        <v>1.3427253983347475E-2</v>
      </c>
      <c r="I39" s="17">
        <f t="shared" si="3"/>
        <v>13.750005610000013</v>
      </c>
      <c r="X39" s="18"/>
      <c r="Y39" s="18"/>
      <c r="Z39" s="18"/>
      <c r="AA39" s="18"/>
      <c r="AB39" s="18"/>
      <c r="AC39" s="29"/>
      <c r="AD39" s="18"/>
    </row>
    <row r="40" spans="1:45">
      <c r="A40" s="84"/>
      <c r="B40" s="59">
        <v>36951</v>
      </c>
      <c r="C40" s="60">
        <v>270.2928</v>
      </c>
      <c r="D40" s="20"/>
      <c r="E40" s="17">
        <f t="shared" si="0"/>
        <v>276.16219999999998</v>
      </c>
      <c r="F40" s="17">
        <f t="shared" si="1"/>
        <v>-5.8693999999999846</v>
      </c>
      <c r="G40" s="17">
        <f t="shared" si="4"/>
        <v>5.8693999999999846</v>
      </c>
      <c r="H40" s="17">
        <f t="shared" si="2"/>
        <v>2.1714969840114073E-2</v>
      </c>
      <c r="I40" s="17">
        <f t="shared" si="3"/>
        <v>34.449856359999821</v>
      </c>
      <c r="X40" s="18"/>
      <c r="Y40" s="18"/>
      <c r="Z40" s="18"/>
      <c r="AA40" s="18"/>
      <c r="AB40" s="18"/>
      <c r="AC40" s="29"/>
      <c r="AD40" s="18"/>
    </row>
    <row r="41" spans="1:45">
      <c r="A41" s="84"/>
      <c r="B41" s="59">
        <v>36982</v>
      </c>
      <c r="C41" s="60">
        <v>263.23840000000001</v>
      </c>
      <c r="D41" s="20"/>
      <c r="E41" s="17">
        <f t="shared" si="0"/>
        <v>270.2928</v>
      </c>
      <c r="F41" s="17">
        <f t="shared" si="1"/>
        <v>-7.0543999999999869</v>
      </c>
      <c r="G41" s="17">
        <f t="shared" si="4"/>
        <v>7.0543999999999869</v>
      </c>
      <c r="H41" s="17">
        <f t="shared" si="2"/>
        <v>2.6798521796212053E-2</v>
      </c>
      <c r="I41" s="17">
        <f t="shared" si="3"/>
        <v>49.764559359999815</v>
      </c>
      <c r="X41" s="18"/>
      <c r="Y41" s="18"/>
      <c r="Z41" s="18"/>
      <c r="AA41" s="18"/>
      <c r="AB41" s="18"/>
      <c r="AC41" s="29"/>
      <c r="AD41" s="18"/>
    </row>
    <row r="42" spans="1:45">
      <c r="A42" s="84"/>
      <c r="B42" s="59">
        <v>37012</v>
      </c>
      <c r="C42" s="60">
        <v>261.40649999999999</v>
      </c>
      <c r="D42" s="20"/>
      <c r="E42" s="17">
        <f t="shared" si="0"/>
        <v>263.23840000000001</v>
      </c>
      <c r="F42" s="17">
        <f t="shared" si="1"/>
        <v>-1.8319000000000187</v>
      </c>
      <c r="G42" s="17">
        <f t="shared" si="4"/>
        <v>1.8319000000000187</v>
      </c>
      <c r="H42" s="17">
        <f t="shared" si="2"/>
        <v>7.0078594067095453E-3</v>
      </c>
      <c r="I42" s="17">
        <f t="shared" si="3"/>
        <v>3.3558576100000685</v>
      </c>
      <c r="X42" s="18"/>
      <c r="Y42" s="18"/>
      <c r="Z42" s="18"/>
      <c r="AA42" s="18"/>
      <c r="AB42" s="18"/>
      <c r="AC42" s="29"/>
      <c r="AD42" s="18"/>
    </row>
    <row r="43" spans="1:45">
      <c r="A43" s="84"/>
      <c r="B43" s="59">
        <v>37043</v>
      </c>
      <c r="C43" s="60">
        <v>267.10969999999998</v>
      </c>
      <c r="D43" s="20"/>
      <c r="E43" s="17">
        <f t="shared" si="0"/>
        <v>261.40649999999999</v>
      </c>
      <c r="F43" s="17">
        <f t="shared" si="1"/>
        <v>5.7031999999999812</v>
      </c>
      <c r="G43" s="17">
        <f t="shared" si="4"/>
        <v>5.7031999999999812</v>
      </c>
      <c r="H43" s="17">
        <f t="shared" si="2"/>
        <v>2.1351527106653116E-2</v>
      </c>
      <c r="I43" s="17">
        <f t="shared" si="3"/>
        <v>32.526490239999788</v>
      </c>
      <c r="X43" s="18"/>
      <c r="Y43" s="18"/>
      <c r="Z43" s="18"/>
      <c r="AA43" s="18"/>
      <c r="AB43" s="18"/>
      <c r="AC43" s="29"/>
      <c r="AD43" s="18"/>
    </row>
    <row r="44" spans="1:45">
      <c r="A44" s="84"/>
      <c r="B44" s="59">
        <v>37073</v>
      </c>
      <c r="C44" s="60">
        <v>272.98160000000001</v>
      </c>
      <c r="D44" s="20"/>
      <c r="E44" s="17">
        <f t="shared" si="0"/>
        <v>267.10969999999998</v>
      </c>
      <c r="F44" s="17">
        <f t="shared" si="1"/>
        <v>5.8719000000000392</v>
      </c>
      <c r="G44" s="17">
        <f t="shared" si="4"/>
        <v>5.8719000000000392</v>
      </c>
      <c r="H44" s="17">
        <f t="shared" si="2"/>
        <v>2.1510240983275204E-2</v>
      </c>
      <c r="I44" s="17">
        <f t="shared" si="3"/>
        <v>34.47920961000046</v>
      </c>
      <c r="X44" s="18"/>
      <c r="Y44" s="18"/>
      <c r="Z44" s="18"/>
      <c r="AA44" s="18"/>
      <c r="AB44" s="18"/>
      <c r="AC44" s="29"/>
      <c r="AD44" s="18"/>
    </row>
    <row r="45" spans="1:45">
      <c r="A45" s="84"/>
      <c r="B45" s="59">
        <v>37104</v>
      </c>
      <c r="C45" s="60">
        <v>275.76549999999997</v>
      </c>
      <c r="D45" s="20"/>
      <c r="E45" s="17">
        <f t="shared" si="0"/>
        <v>272.98160000000001</v>
      </c>
      <c r="F45" s="17">
        <f t="shared" si="1"/>
        <v>2.7838999999999601</v>
      </c>
      <c r="G45" s="17">
        <f t="shared" si="4"/>
        <v>2.7838999999999601</v>
      </c>
      <c r="H45" s="17">
        <f t="shared" si="2"/>
        <v>1.0095171440952405E-2</v>
      </c>
      <c r="I45" s="17">
        <f t="shared" si="3"/>
        <v>7.7500992099997781</v>
      </c>
      <c r="X45" s="18"/>
      <c r="Y45" s="18"/>
      <c r="Z45" s="18"/>
      <c r="AA45" s="18"/>
      <c r="AB45" s="18"/>
      <c r="AC45" s="29"/>
      <c r="AD45" s="18"/>
    </row>
    <row r="46" spans="1:45">
      <c r="A46" s="84"/>
      <c r="B46" s="59">
        <v>37135</v>
      </c>
      <c r="C46" s="60">
        <v>267.51519999999999</v>
      </c>
      <c r="D46" s="20"/>
      <c r="E46" s="17">
        <f t="shared" si="0"/>
        <v>275.76549999999997</v>
      </c>
      <c r="F46" s="17">
        <f t="shared" si="1"/>
        <v>-8.2502999999999815</v>
      </c>
      <c r="G46" s="17">
        <f t="shared" si="4"/>
        <v>8.2502999999999815</v>
      </c>
      <c r="H46" s="17">
        <f t="shared" si="2"/>
        <v>3.0840490559041062E-2</v>
      </c>
      <c r="I46" s="17">
        <f t="shared" si="3"/>
        <v>68.067450089999696</v>
      </c>
      <c r="X46" s="18"/>
      <c r="Y46" s="18"/>
      <c r="Z46" s="18"/>
      <c r="AA46" s="18"/>
      <c r="AB46" s="18"/>
      <c r="AC46" s="29"/>
      <c r="AD46" s="18"/>
    </row>
    <row r="47" spans="1:45">
      <c r="A47" s="84"/>
      <c r="B47" s="59">
        <v>37165</v>
      </c>
      <c r="C47" s="60">
        <v>263.28320000000002</v>
      </c>
      <c r="D47" s="20"/>
      <c r="E47" s="17">
        <f t="shared" si="0"/>
        <v>267.51519999999999</v>
      </c>
      <c r="F47" s="17">
        <f t="shared" si="1"/>
        <v>-4.2319999999999709</v>
      </c>
      <c r="G47" s="17">
        <f t="shared" si="4"/>
        <v>4.2319999999999709</v>
      </c>
      <c r="H47" s="17">
        <f t="shared" si="2"/>
        <v>1.6073946229763124E-2</v>
      </c>
      <c r="I47" s="17">
        <f t="shared" si="3"/>
        <v>17.909823999999755</v>
      </c>
      <c r="X47" s="18"/>
      <c r="Y47" s="18"/>
      <c r="Z47" s="18"/>
      <c r="AA47" s="18"/>
      <c r="AB47" s="18"/>
      <c r="AC47" s="29"/>
      <c r="AD47" s="18"/>
    </row>
    <row r="48" spans="1:45">
      <c r="A48" s="84"/>
      <c r="B48" s="59">
        <v>37196</v>
      </c>
      <c r="C48" s="60">
        <v>265.1078</v>
      </c>
      <c r="D48" s="20"/>
      <c r="E48" s="17">
        <f t="shared" si="0"/>
        <v>263.28320000000002</v>
      </c>
      <c r="F48" s="17">
        <f t="shared" si="1"/>
        <v>1.8245999999999754</v>
      </c>
      <c r="G48" s="17">
        <f t="shared" si="4"/>
        <v>1.8245999999999754</v>
      </c>
      <c r="H48" s="17">
        <f t="shared" si="2"/>
        <v>6.8824832766141751E-3</v>
      </c>
      <c r="I48" s="17">
        <f t="shared" si="3"/>
        <v>3.3291651599999099</v>
      </c>
      <c r="X48" s="18"/>
      <c r="Y48" s="18"/>
      <c r="Z48" s="18"/>
      <c r="AA48" s="18"/>
      <c r="AB48" s="18"/>
      <c r="AC48" s="29"/>
      <c r="AD48" s="18"/>
    </row>
    <row r="49" spans="1:30">
      <c r="A49" s="84"/>
      <c r="B49" s="59">
        <v>37226</v>
      </c>
      <c r="C49" s="60">
        <v>273.86309999999997</v>
      </c>
      <c r="D49" s="20"/>
      <c r="E49" s="17">
        <f t="shared" si="0"/>
        <v>265.1078</v>
      </c>
      <c r="F49" s="17">
        <f t="shared" si="1"/>
        <v>8.755299999999977</v>
      </c>
      <c r="G49" s="17">
        <f t="shared" si="4"/>
        <v>8.755299999999977</v>
      </c>
      <c r="H49" s="17">
        <f t="shared" si="2"/>
        <v>3.1969622778680214E-2</v>
      </c>
      <c r="I49" s="17">
        <f t="shared" si="3"/>
        <v>76.655278089999598</v>
      </c>
      <c r="X49" s="18"/>
      <c r="Y49" s="18"/>
      <c r="Z49" s="18"/>
      <c r="AA49" s="18"/>
      <c r="AB49" s="18"/>
      <c r="AC49" s="29"/>
      <c r="AD49" s="18"/>
    </row>
    <row r="50" spans="1:30">
      <c r="A50" s="84"/>
      <c r="B50" s="59">
        <v>37257</v>
      </c>
      <c r="C50" s="60">
        <v>277.91879999999998</v>
      </c>
      <c r="D50" s="20"/>
      <c r="E50" s="17">
        <f t="shared" si="0"/>
        <v>273.86309999999997</v>
      </c>
      <c r="F50" s="17">
        <f t="shared" si="1"/>
        <v>4.0557000000000016</v>
      </c>
      <c r="G50" s="17">
        <f t="shared" si="4"/>
        <v>4.0557000000000016</v>
      </c>
      <c r="H50" s="17">
        <f t="shared" si="2"/>
        <v>1.4593111369220082E-2</v>
      </c>
      <c r="I50" s="17">
        <f t="shared" si="3"/>
        <v>16.448702490000013</v>
      </c>
      <c r="X50" s="18"/>
      <c r="Y50" s="18"/>
      <c r="Z50" s="18"/>
      <c r="AA50" s="18"/>
      <c r="AB50" s="18"/>
      <c r="AC50" s="29"/>
      <c r="AD50" s="18"/>
    </row>
    <row r="51" spans="1:30">
      <c r="A51" s="84"/>
      <c r="B51" s="59">
        <v>37288</v>
      </c>
      <c r="C51" s="60">
        <v>276.68220000000002</v>
      </c>
      <c r="D51" s="20"/>
      <c r="E51" s="17">
        <f t="shared" si="0"/>
        <v>277.91879999999998</v>
      </c>
      <c r="F51" s="17">
        <f t="shared" si="1"/>
        <v>-1.2365999999999531</v>
      </c>
      <c r="G51" s="17">
        <f t="shared" si="4"/>
        <v>1.2365999999999531</v>
      </c>
      <c r="H51" s="17">
        <f t="shared" si="2"/>
        <v>4.4693876223333229E-3</v>
      </c>
      <c r="I51" s="17">
        <f t="shared" si="3"/>
        <v>1.5291795599998839</v>
      </c>
      <c r="X51" s="18"/>
      <c r="Y51" s="18"/>
      <c r="Z51" s="18"/>
      <c r="AA51" s="18"/>
      <c r="AB51" s="18"/>
      <c r="AC51" s="29"/>
      <c r="AD51" s="18"/>
    </row>
    <row r="52" spans="1:30">
      <c r="A52" s="84"/>
      <c r="B52" s="59">
        <v>37316</v>
      </c>
      <c r="C52" s="60">
        <v>273.35230000000001</v>
      </c>
      <c r="D52" s="20"/>
      <c r="E52" s="17">
        <f t="shared" si="0"/>
        <v>276.68220000000002</v>
      </c>
      <c r="F52" s="17">
        <f t="shared" si="1"/>
        <v>-3.3299000000000092</v>
      </c>
      <c r="G52" s="17">
        <f t="shared" si="4"/>
        <v>3.3299000000000092</v>
      </c>
      <c r="H52" s="17">
        <f t="shared" si="2"/>
        <v>1.2181715683387368E-2</v>
      </c>
      <c r="I52" s="17">
        <f t="shared" si="3"/>
        <v>11.088234010000061</v>
      </c>
      <c r="X52" s="18"/>
      <c r="Y52" s="18"/>
      <c r="Z52" s="18"/>
      <c r="AA52" s="18"/>
      <c r="AB52" s="18"/>
      <c r="AC52" s="29"/>
      <c r="AD52" s="18"/>
    </row>
    <row r="53" spans="1:30">
      <c r="A53" s="84"/>
      <c r="B53" s="59">
        <v>37347</v>
      </c>
      <c r="C53" s="60">
        <v>265.10809999999998</v>
      </c>
      <c r="D53" s="20"/>
      <c r="E53" s="17">
        <f t="shared" si="0"/>
        <v>273.35230000000001</v>
      </c>
      <c r="F53" s="17">
        <f t="shared" si="1"/>
        <v>-8.2442000000000348</v>
      </c>
      <c r="G53" s="17">
        <f t="shared" si="4"/>
        <v>8.2442000000000348</v>
      </c>
      <c r="H53" s="17">
        <f t="shared" si="2"/>
        <v>3.1097503244902874E-2</v>
      </c>
      <c r="I53" s="17">
        <f t="shared" si="3"/>
        <v>67.966833640000573</v>
      </c>
      <c r="X53" s="18"/>
      <c r="Y53" s="18"/>
      <c r="Z53" s="18"/>
      <c r="AA53" s="18"/>
      <c r="AB53" s="18"/>
      <c r="AC53" s="29"/>
      <c r="AD53" s="18"/>
    </row>
    <row r="54" spans="1:30">
      <c r="A54" s="84"/>
      <c r="B54" s="59">
        <v>37377</v>
      </c>
      <c r="C54" s="60">
        <v>263.68920000000003</v>
      </c>
      <c r="D54" s="20"/>
      <c r="E54" s="17">
        <f t="shared" si="0"/>
        <v>265.10809999999998</v>
      </c>
      <c r="F54" s="17">
        <f t="shared" si="1"/>
        <v>-1.418899999999951</v>
      </c>
      <c r="G54" s="17">
        <f t="shared" si="4"/>
        <v>1.418899999999951</v>
      </c>
      <c r="H54" s="17">
        <f t="shared" si="2"/>
        <v>5.3809560649429357E-3</v>
      </c>
      <c r="I54" s="17">
        <f t="shared" si="3"/>
        <v>2.013277209999861</v>
      </c>
      <c r="X54" s="18"/>
      <c r="Y54" s="18"/>
      <c r="Z54" s="18"/>
      <c r="AA54" s="18"/>
      <c r="AB54" s="18"/>
      <c r="AC54" s="29"/>
      <c r="AD54" s="18"/>
    </row>
    <row r="55" spans="1:30">
      <c r="A55" s="84"/>
      <c r="B55" s="59">
        <v>37408</v>
      </c>
      <c r="C55" s="60">
        <v>268.47219999999999</v>
      </c>
      <c r="D55" s="20"/>
      <c r="E55" s="17">
        <f t="shared" si="0"/>
        <v>263.68920000000003</v>
      </c>
      <c r="F55" s="17">
        <f t="shared" si="1"/>
        <v>4.7829999999999586</v>
      </c>
      <c r="G55" s="17">
        <f t="shared" si="4"/>
        <v>4.7829999999999586</v>
      </c>
      <c r="H55" s="17">
        <f t="shared" si="2"/>
        <v>1.7815624857992592E-2</v>
      </c>
      <c r="I55" s="17">
        <f t="shared" si="3"/>
        <v>22.877088999999604</v>
      </c>
      <c r="X55" s="18"/>
      <c r="Y55" s="18"/>
      <c r="Z55" s="18"/>
      <c r="AA55" s="18"/>
      <c r="AB55" s="18"/>
      <c r="AC55" s="29"/>
      <c r="AD55" s="18"/>
    </row>
    <row r="56" spans="1:30">
      <c r="A56" s="84"/>
      <c r="B56" s="59">
        <v>37438</v>
      </c>
      <c r="C56" s="60">
        <v>274.0301</v>
      </c>
      <c r="D56" s="20"/>
      <c r="E56" s="17">
        <f t="shared" si="0"/>
        <v>268.47219999999999</v>
      </c>
      <c r="F56" s="17">
        <f t="shared" si="1"/>
        <v>5.5579000000000178</v>
      </c>
      <c r="G56" s="17">
        <f t="shared" si="4"/>
        <v>5.5579000000000178</v>
      </c>
      <c r="H56" s="17">
        <f t="shared" si="2"/>
        <v>2.0282078501595326E-2</v>
      </c>
      <c r="I56" s="17">
        <f t="shared" si="3"/>
        <v>30.890252410000198</v>
      </c>
      <c r="X56" s="18"/>
      <c r="Y56" s="18"/>
      <c r="Z56" s="18"/>
      <c r="AA56" s="18"/>
      <c r="AB56" s="18"/>
      <c r="AC56" s="29"/>
      <c r="AD56" s="18"/>
    </row>
    <row r="57" spans="1:30">
      <c r="A57" s="84"/>
      <c r="B57" s="59">
        <v>37469</v>
      </c>
      <c r="C57" s="60">
        <v>275.04480000000001</v>
      </c>
      <c r="D57" s="20"/>
      <c r="E57" s="17">
        <f t="shared" si="0"/>
        <v>274.0301</v>
      </c>
      <c r="F57" s="17">
        <f t="shared" si="1"/>
        <v>1.0147000000000048</v>
      </c>
      <c r="G57" s="17">
        <f t="shared" si="4"/>
        <v>1.0147000000000048</v>
      </c>
      <c r="H57" s="17">
        <f t="shared" si="2"/>
        <v>3.6892171748020858E-3</v>
      </c>
      <c r="I57" s="17">
        <f t="shared" si="3"/>
        <v>1.0296160900000098</v>
      </c>
      <c r="X57" s="18"/>
      <c r="Y57" s="18"/>
      <c r="Z57" s="18"/>
      <c r="AA57" s="18"/>
      <c r="AB57" s="18"/>
      <c r="AC57" s="29"/>
      <c r="AD57" s="18"/>
    </row>
    <row r="58" spans="1:30">
      <c r="A58" s="84"/>
      <c r="B58" s="59">
        <v>37500</v>
      </c>
      <c r="C58" s="60">
        <v>269.30529999999999</v>
      </c>
      <c r="D58" s="20"/>
      <c r="E58" s="17">
        <f t="shared" si="0"/>
        <v>275.04480000000001</v>
      </c>
      <c r="F58" s="17">
        <f t="shared" si="1"/>
        <v>-5.7395000000000209</v>
      </c>
      <c r="G58" s="17">
        <f t="shared" si="4"/>
        <v>5.7395000000000209</v>
      </c>
      <c r="H58" s="17">
        <f t="shared" si="2"/>
        <v>2.1312243019353951E-2</v>
      </c>
      <c r="I58" s="17">
        <f t="shared" si="3"/>
        <v>32.941860250000239</v>
      </c>
      <c r="X58" s="18"/>
      <c r="Y58" s="18"/>
      <c r="Z58" s="18"/>
      <c r="AA58" s="18"/>
      <c r="AB58" s="18"/>
      <c r="AC58" s="29"/>
      <c r="AD58" s="18"/>
    </row>
    <row r="59" spans="1:30">
      <c r="A59" s="84"/>
      <c r="B59" s="59">
        <v>37530</v>
      </c>
      <c r="C59" s="60">
        <v>265.87349999999998</v>
      </c>
      <c r="D59" s="20"/>
      <c r="E59" s="17">
        <f t="shared" si="0"/>
        <v>269.30529999999999</v>
      </c>
      <c r="F59" s="17">
        <f t="shared" si="1"/>
        <v>-3.4318000000000097</v>
      </c>
      <c r="G59" s="17">
        <f t="shared" si="4"/>
        <v>3.4318000000000097</v>
      </c>
      <c r="H59" s="17">
        <f t="shared" si="2"/>
        <v>1.2907642168173999E-2</v>
      </c>
      <c r="I59" s="17">
        <f t="shared" si="3"/>
        <v>11.777251240000068</v>
      </c>
      <c r="X59" s="18"/>
      <c r="Y59" s="18"/>
      <c r="Z59" s="18"/>
      <c r="AA59" s="18"/>
      <c r="AB59" s="18"/>
      <c r="AC59" s="29"/>
      <c r="AD59" s="18"/>
    </row>
    <row r="60" spans="1:30">
      <c r="A60" s="84"/>
      <c r="B60" s="59">
        <v>37561</v>
      </c>
      <c r="C60" s="60">
        <v>269.07060000000001</v>
      </c>
      <c r="D60" s="20"/>
      <c r="E60" s="17">
        <f t="shared" si="0"/>
        <v>265.87349999999998</v>
      </c>
      <c r="F60" s="17">
        <f t="shared" si="1"/>
        <v>3.1971000000000345</v>
      </c>
      <c r="G60" s="17">
        <f t="shared" si="4"/>
        <v>3.1971000000000345</v>
      </c>
      <c r="H60" s="17">
        <f t="shared" si="2"/>
        <v>1.1882011635608031E-2</v>
      </c>
      <c r="I60" s="17">
        <f t="shared" si="3"/>
        <v>10.221448410000221</v>
      </c>
      <c r="X60" s="18"/>
      <c r="Y60" s="18"/>
      <c r="Z60" s="18"/>
      <c r="AA60" s="18"/>
      <c r="AB60" s="18"/>
      <c r="AC60" s="29"/>
      <c r="AD60" s="18"/>
    </row>
    <row r="61" spans="1:30">
      <c r="A61" s="84"/>
      <c r="B61" s="59">
        <v>37591</v>
      </c>
      <c r="C61" s="60">
        <v>284.19490000000002</v>
      </c>
      <c r="D61" s="20"/>
      <c r="E61" s="17">
        <f t="shared" si="0"/>
        <v>269.07060000000001</v>
      </c>
      <c r="F61" s="17">
        <f t="shared" si="1"/>
        <v>15.124300000000005</v>
      </c>
      <c r="G61" s="17">
        <f t="shared" si="4"/>
        <v>15.124300000000005</v>
      </c>
      <c r="H61" s="17">
        <f t="shared" si="2"/>
        <v>5.3218055637170143E-2</v>
      </c>
      <c r="I61" s="17">
        <f t="shared" si="3"/>
        <v>228.74445049000016</v>
      </c>
      <c r="X61" s="18"/>
      <c r="Y61" s="18"/>
      <c r="Z61" s="18"/>
      <c r="AA61" s="18"/>
      <c r="AB61" s="18"/>
      <c r="AC61" s="29"/>
      <c r="AD61" s="18"/>
    </row>
    <row r="62" spans="1:30">
      <c r="A62" s="84"/>
      <c r="B62" s="59">
        <v>37622</v>
      </c>
      <c r="C62" s="60">
        <v>284.35980000000001</v>
      </c>
      <c r="D62" s="20"/>
      <c r="E62" s="17">
        <f t="shared" si="0"/>
        <v>284.19490000000002</v>
      </c>
      <c r="F62" s="17">
        <f t="shared" si="1"/>
        <v>0.16489999999998872</v>
      </c>
      <c r="G62" s="17">
        <f t="shared" si="4"/>
        <v>0.16489999999998872</v>
      </c>
      <c r="H62" s="17">
        <f t="shared" si="2"/>
        <v>5.7989912779509876E-4</v>
      </c>
      <c r="I62" s="17">
        <f t="shared" si="3"/>
        <v>2.719200999999628E-2</v>
      </c>
      <c r="X62" s="18"/>
      <c r="Y62" s="18"/>
      <c r="Z62" s="18"/>
      <c r="AA62" s="18"/>
      <c r="AB62" s="18"/>
      <c r="AC62" s="29"/>
      <c r="AD62" s="18"/>
    </row>
    <row r="63" spans="1:30">
      <c r="A63" s="84"/>
      <c r="B63" s="59">
        <v>37653</v>
      </c>
      <c r="C63" s="60">
        <v>277.17259999999999</v>
      </c>
      <c r="D63" s="20"/>
      <c r="E63" s="17">
        <f t="shared" si="0"/>
        <v>284.35980000000001</v>
      </c>
      <c r="F63" s="17">
        <f t="shared" si="1"/>
        <v>-7.1872000000000185</v>
      </c>
      <c r="G63" s="17">
        <f t="shared" si="4"/>
        <v>7.1872000000000185</v>
      </c>
      <c r="H63" s="17">
        <f t="shared" si="2"/>
        <v>2.5930413035054761E-2</v>
      </c>
      <c r="I63" s="17">
        <f t="shared" si="3"/>
        <v>51.655843840000266</v>
      </c>
      <c r="X63" s="18"/>
      <c r="Y63" s="18"/>
      <c r="Z63" s="18"/>
      <c r="AA63" s="18"/>
      <c r="AB63" s="18"/>
      <c r="AC63" s="29"/>
      <c r="AD63" s="18"/>
    </row>
    <row r="64" spans="1:30">
      <c r="A64" s="84"/>
      <c r="B64" s="59">
        <v>37681</v>
      </c>
      <c r="C64" s="60">
        <v>273.19639999999998</v>
      </c>
      <c r="D64" s="20"/>
      <c r="E64" s="17">
        <f t="shared" si="0"/>
        <v>277.17259999999999</v>
      </c>
      <c r="F64" s="17">
        <f t="shared" si="1"/>
        <v>-3.9762000000000057</v>
      </c>
      <c r="G64" s="17">
        <f t="shared" si="4"/>
        <v>3.9762000000000057</v>
      </c>
      <c r="H64" s="17">
        <f t="shared" si="2"/>
        <v>1.4554364552387974E-2</v>
      </c>
      <c r="I64" s="17">
        <f t="shared" si="3"/>
        <v>15.810166440000046</v>
      </c>
      <c r="X64" s="18"/>
      <c r="Y64" s="18"/>
      <c r="Z64" s="18"/>
      <c r="AA64" s="18"/>
      <c r="AB64" s="18"/>
      <c r="AC64" s="29"/>
      <c r="AD64" s="18"/>
    </row>
    <row r="65" spans="1:30">
      <c r="A65" s="84"/>
      <c r="B65" s="59">
        <v>37712</v>
      </c>
      <c r="C65" s="60">
        <v>267.27809999999999</v>
      </c>
      <c r="D65" s="20"/>
      <c r="E65" s="17">
        <f t="shared" si="0"/>
        <v>273.19639999999998</v>
      </c>
      <c r="F65" s="17">
        <f t="shared" si="1"/>
        <v>-5.9182999999999879</v>
      </c>
      <c r="G65" s="17">
        <f t="shared" si="4"/>
        <v>5.9182999999999879</v>
      </c>
      <c r="H65" s="17">
        <f t="shared" si="2"/>
        <v>2.2142854203168864E-2</v>
      </c>
      <c r="I65" s="17">
        <f t="shared" si="3"/>
        <v>35.026274889999854</v>
      </c>
      <c r="X65" s="18"/>
      <c r="Y65" s="18"/>
      <c r="Z65" s="18"/>
      <c r="AA65" s="18"/>
      <c r="AB65" s="18"/>
      <c r="AC65" s="29"/>
      <c r="AD65" s="18"/>
    </row>
    <row r="66" spans="1:30">
      <c r="A66" s="84"/>
      <c r="B66" s="59">
        <v>37742</v>
      </c>
      <c r="C66" s="60">
        <v>265.8218</v>
      </c>
      <c r="D66" s="20"/>
      <c r="E66" s="17">
        <f t="shared" si="0"/>
        <v>267.27809999999999</v>
      </c>
      <c r="F66" s="17">
        <f t="shared" si="1"/>
        <v>-1.4562999999999988</v>
      </c>
      <c r="G66" s="17">
        <f t="shared" si="4"/>
        <v>1.4562999999999988</v>
      </c>
      <c r="H66" s="17">
        <f t="shared" si="2"/>
        <v>5.4784822012340553E-3</v>
      </c>
      <c r="I66" s="17">
        <f t="shared" si="3"/>
        <v>2.1208096899999966</v>
      </c>
      <c r="X66" s="18"/>
      <c r="Y66" s="18"/>
      <c r="Z66" s="18"/>
      <c r="AA66" s="18"/>
      <c r="AB66" s="18"/>
      <c r="AC66" s="29"/>
      <c r="AD66" s="18"/>
    </row>
    <row r="67" spans="1:30">
      <c r="A67" s="84"/>
      <c r="B67" s="59">
        <v>37773</v>
      </c>
      <c r="C67" s="60">
        <v>271.46539999999999</v>
      </c>
      <c r="D67" s="20"/>
      <c r="E67" s="17">
        <f t="shared" ref="E67:E130" si="5">C66</f>
        <v>265.8218</v>
      </c>
      <c r="F67" s="17">
        <f t="shared" si="1"/>
        <v>5.6435999999999922</v>
      </c>
      <c r="G67" s="17">
        <f t="shared" si="4"/>
        <v>5.6435999999999922</v>
      </c>
      <c r="H67" s="17">
        <f t="shared" si="2"/>
        <v>2.0789389734382328E-2</v>
      </c>
      <c r="I67" s="17">
        <f t="shared" si="3"/>
        <v>31.850220959999913</v>
      </c>
      <c r="X67" s="18"/>
      <c r="Y67" s="18"/>
      <c r="Z67" s="18"/>
      <c r="AA67" s="18"/>
      <c r="AB67" s="18"/>
      <c r="AC67" s="29"/>
      <c r="AD67" s="18"/>
    </row>
    <row r="68" spans="1:30">
      <c r="A68" s="84"/>
      <c r="B68" s="59">
        <v>37803</v>
      </c>
      <c r="C68" s="60">
        <v>276.61399999999998</v>
      </c>
      <c r="D68" s="20"/>
      <c r="E68" s="17">
        <f t="shared" si="5"/>
        <v>271.46539999999999</v>
      </c>
      <c r="F68" s="17">
        <f t="shared" ref="F68:F131" si="6">C68-E68</f>
        <v>5.1485999999999876</v>
      </c>
      <c r="G68" s="17">
        <f t="shared" si="4"/>
        <v>5.1485999999999876</v>
      </c>
      <c r="H68" s="17">
        <f t="shared" ref="H68:H131" si="7">ABS((C68-E68)/C68)</f>
        <v>1.8612940776677928E-2</v>
      </c>
      <c r="I68" s="17">
        <f t="shared" ref="I68:I131" si="8">F68^2</f>
        <v>26.508081959999874</v>
      </c>
      <c r="X68" s="18"/>
      <c r="Y68" s="18"/>
      <c r="Z68" s="18"/>
      <c r="AA68" s="18"/>
      <c r="AB68" s="18"/>
      <c r="AC68" s="29"/>
      <c r="AD68" s="18"/>
    </row>
    <row r="69" spans="1:30">
      <c r="A69" s="84"/>
      <c r="B69" s="59">
        <v>37834</v>
      </c>
      <c r="C69" s="60">
        <v>277.10520000000002</v>
      </c>
      <c r="D69" s="20"/>
      <c r="E69" s="17">
        <f t="shared" si="5"/>
        <v>276.61399999999998</v>
      </c>
      <c r="F69" s="17">
        <f t="shared" si="6"/>
        <v>0.49120000000004893</v>
      </c>
      <c r="G69" s="17">
        <f t="shared" ref="G69:G132" si="9">ABS(F69)</f>
        <v>0.49120000000004893</v>
      </c>
      <c r="H69" s="17">
        <f t="shared" si="7"/>
        <v>1.7726119899592245E-3</v>
      </c>
      <c r="I69" s="17">
        <f t="shared" si="8"/>
        <v>0.24127744000004808</v>
      </c>
      <c r="X69" s="18"/>
      <c r="Y69" s="18"/>
      <c r="Z69" s="18"/>
      <c r="AA69" s="18"/>
      <c r="AB69" s="18"/>
      <c r="AC69" s="29"/>
      <c r="AD69" s="18"/>
    </row>
    <row r="70" spans="1:30">
      <c r="A70" s="84"/>
      <c r="B70" s="59">
        <v>37865</v>
      </c>
      <c r="C70" s="60">
        <v>273.06099999999998</v>
      </c>
      <c r="D70" s="20"/>
      <c r="E70" s="17">
        <f t="shared" si="5"/>
        <v>277.10520000000002</v>
      </c>
      <c r="F70" s="17">
        <f t="shared" si="6"/>
        <v>-4.0442000000000462</v>
      </c>
      <c r="G70" s="17">
        <f t="shared" si="9"/>
        <v>4.0442000000000462</v>
      </c>
      <c r="H70" s="17">
        <f t="shared" si="7"/>
        <v>1.4810610083461375E-2</v>
      </c>
      <c r="I70" s="17">
        <f t="shared" si="8"/>
        <v>16.355553640000373</v>
      </c>
      <c r="X70" s="18"/>
      <c r="Y70" s="18"/>
      <c r="Z70" s="18"/>
      <c r="AA70" s="18"/>
      <c r="AB70" s="18"/>
      <c r="AC70" s="29"/>
      <c r="AD70" s="18"/>
    </row>
    <row r="71" spans="1:30">
      <c r="A71" s="84"/>
      <c r="B71" s="59">
        <v>37895</v>
      </c>
      <c r="C71" s="60">
        <v>267.43650000000002</v>
      </c>
      <c r="D71" s="20"/>
      <c r="E71" s="17">
        <f t="shared" si="5"/>
        <v>273.06099999999998</v>
      </c>
      <c r="F71" s="17">
        <f t="shared" si="6"/>
        <v>-5.624499999999955</v>
      </c>
      <c r="G71" s="17">
        <f t="shared" si="9"/>
        <v>5.624499999999955</v>
      </c>
      <c r="H71" s="17">
        <f t="shared" si="7"/>
        <v>2.1031160668046264E-2</v>
      </c>
      <c r="I71" s="17">
        <f t="shared" si="8"/>
        <v>31.635000249999493</v>
      </c>
      <c r="X71" s="18"/>
      <c r="Y71" s="18"/>
      <c r="Z71" s="18"/>
      <c r="AA71" s="18"/>
      <c r="AB71" s="18"/>
      <c r="AC71" s="29"/>
      <c r="AD71" s="18"/>
    </row>
    <row r="72" spans="1:30">
      <c r="A72" s="84"/>
      <c r="B72" s="59">
        <v>37926</v>
      </c>
      <c r="C72" s="60">
        <v>268.56650000000002</v>
      </c>
      <c r="D72" s="20"/>
      <c r="E72" s="17">
        <f t="shared" si="5"/>
        <v>267.43650000000002</v>
      </c>
      <c r="F72" s="17">
        <f t="shared" si="6"/>
        <v>1.1299999999999955</v>
      </c>
      <c r="G72" s="17">
        <f t="shared" si="9"/>
        <v>1.1299999999999955</v>
      </c>
      <c r="H72" s="17">
        <f t="shared" si="7"/>
        <v>4.2075240210524964E-3</v>
      </c>
      <c r="I72" s="17">
        <f t="shared" si="8"/>
        <v>1.2768999999999897</v>
      </c>
      <c r="X72" s="18"/>
      <c r="Y72" s="18"/>
      <c r="Z72" s="18"/>
      <c r="AA72" s="18"/>
      <c r="AB72" s="18"/>
      <c r="AC72" s="29"/>
      <c r="AD72" s="18"/>
    </row>
    <row r="73" spans="1:30">
      <c r="A73" s="84"/>
      <c r="B73" s="59">
        <v>37956</v>
      </c>
      <c r="C73" s="60">
        <v>277.68389999999999</v>
      </c>
      <c r="D73" s="20"/>
      <c r="E73" s="17">
        <f t="shared" si="5"/>
        <v>268.56650000000002</v>
      </c>
      <c r="F73" s="17">
        <f t="shared" si="6"/>
        <v>9.1173999999999751</v>
      </c>
      <c r="G73" s="17">
        <f t="shared" si="9"/>
        <v>9.1173999999999751</v>
      </c>
      <c r="H73" s="17">
        <f t="shared" si="7"/>
        <v>3.2833736489583931E-2</v>
      </c>
      <c r="I73" s="17">
        <f t="shared" si="8"/>
        <v>83.126982759999549</v>
      </c>
      <c r="X73" s="18"/>
      <c r="Y73" s="18"/>
      <c r="Z73" s="18"/>
      <c r="AA73" s="18"/>
      <c r="AB73" s="18"/>
      <c r="AC73" s="29"/>
      <c r="AD73" s="18"/>
    </row>
    <row r="74" spans="1:30">
      <c r="A74" s="84"/>
      <c r="B74" s="59">
        <v>37987</v>
      </c>
      <c r="C74" s="60">
        <v>286.02140000000003</v>
      </c>
      <c r="D74" s="20"/>
      <c r="E74" s="17">
        <f t="shared" si="5"/>
        <v>277.68389999999999</v>
      </c>
      <c r="F74" s="17">
        <f t="shared" si="6"/>
        <v>8.3375000000000341</v>
      </c>
      <c r="G74" s="17">
        <f t="shared" si="9"/>
        <v>8.3375000000000341</v>
      </c>
      <c r="H74" s="17">
        <f t="shared" si="7"/>
        <v>2.9149916754480726E-2</v>
      </c>
      <c r="I74" s="17">
        <f t="shared" si="8"/>
        <v>69.513906250000574</v>
      </c>
      <c r="X74" s="18"/>
      <c r="Y74" s="18"/>
      <c r="Z74" s="18"/>
      <c r="AA74" s="18"/>
      <c r="AB74" s="18"/>
      <c r="AC74" s="29"/>
      <c r="AD74" s="18"/>
    </row>
    <row r="75" spans="1:30">
      <c r="A75" s="84"/>
      <c r="B75" s="59">
        <v>38018</v>
      </c>
      <c r="C75" s="60">
        <v>277.5573</v>
      </c>
      <c r="D75" s="20"/>
      <c r="E75" s="17">
        <f t="shared" si="5"/>
        <v>286.02140000000003</v>
      </c>
      <c r="F75" s="17">
        <f t="shared" si="6"/>
        <v>-8.4641000000000304</v>
      </c>
      <c r="G75" s="17">
        <f t="shared" si="9"/>
        <v>8.4641000000000304</v>
      </c>
      <c r="H75" s="17">
        <f t="shared" si="7"/>
        <v>3.0494964463193837E-2</v>
      </c>
      <c r="I75" s="17">
        <f t="shared" si="8"/>
        <v>71.640988810000508</v>
      </c>
      <c r="X75" s="18"/>
      <c r="Y75" s="18"/>
      <c r="Z75" s="18"/>
      <c r="AA75" s="18"/>
      <c r="AB75" s="18"/>
      <c r="AC75" s="29"/>
      <c r="AD75" s="18"/>
    </row>
    <row r="76" spans="1:30">
      <c r="A76" s="84"/>
      <c r="B76" s="59">
        <v>38047</v>
      </c>
      <c r="C76" s="60">
        <v>273.36500000000001</v>
      </c>
      <c r="D76" s="20"/>
      <c r="E76" s="17">
        <f t="shared" si="5"/>
        <v>277.5573</v>
      </c>
      <c r="F76" s="17">
        <f t="shared" si="6"/>
        <v>-4.1922999999999888</v>
      </c>
      <c r="G76" s="17">
        <f t="shared" si="9"/>
        <v>4.1922999999999888</v>
      </c>
      <c r="H76" s="17">
        <f t="shared" si="7"/>
        <v>1.5335906205988289E-2</v>
      </c>
      <c r="I76" s="17">
        <f t="shared" si="8"/>
        <v>17.575379289999905</v>
      </c>
      <c r="X76" s="18"/>
      <c r="Y76" s="18"/>
      <c r="Z76" s="18"/>
      <c r="AA76" s="18"/>
      <c r="AB76" s="18"/>
      <c r="AC76" s="29"/>
      <c r="AD76" s="18"/>
    </row>
    <row r="77" spans="1:30">
      <c r="A77" s="84"/>
      <c r="B77" s="59">
        <v>38078</v>
      </c>
      <c r="C77" s="60">
        <v>267.14999999999998</v>
      </c>
      <c r="D77" s="20"/>
      <c r="E77" s="17">
        <f t="shared" si="5"/>
        <v>273.36500000000001</v>
      </c>
      <c r="F77" s="17">
        <f t="shared" si="6"/>
        <v>-6.2150000000000318</v>
      </c>
      <c r="G77" s="17">
        <f t="shared" si="9"/>
        <v>6.2150000000000318</v>
      </c>
      <c r="H77" s="17">
        <f t="shared" si="7"/>
        <v>2.3264083848025575E-2</v>
      </c>
      <c r="I77" s="17">
        <f t="shared" si="8"/>
        <v>38.626225000000396</v>
      </c>
      <c r="X77" s="18"/>
      <c r="Y77" s="18"/>
      <c r="Z77" s="18"/>
      <c r="AA77" s="18"/>
      <c r="AB77" s="18"/>
      <c r="AC77" s="29"/>
      <c r="AD77" s="18"/>
    </row>
    <row r="78" spans="1:30">
      <c r="A78" s="84"/>
      <c r="B78" s="59">
        <v>38108</v>
      </c>
      <c r="C78" s="60">
        <v>268.81619999999998</v>
      </c>
      <c r="D78" s="20"/>
      <c r="E78" s="17">
        <f t="shared" si="5"/>
        <v>267.14999999999998</v>
      </c>
      <c r="F78" s="17">
        <f t="shared" si="6"/>
        <v>1.6662000000000035</v>
      </c>
      <c r="G78" s="17">
        <f t="shared" si="9"/>
        <v>1.6662000000000035</v>
      </c>
      <c r="H78" s="17">
        <f t="shared" si="7"/>
        <v>6.1982871568008312E-3</v>
      </c>
      <c r="I78" s="17">
        <f t="shared" si="8"/>
        <v>2.7762224400000117</v>
      </c>
      <c r="X78" s="18"/>
      <c r="Y78" s="18"/>
      <c r="Z78" s="18"/>
      <c r="AA78" s="18"/>
      <c r="AB78" s="18"/>
      <c r="AC78" s="29"/>
      <c r="AD78" s="18"/>
    </row>
    <row r="79" spans="1:30">
      <c r="A79" s="84"/>
      <c r="B79" s="59">
        <v>38139</v>
      </c>
      <c r="C79" s="60">
        <v>274.84480000000002</v>
      </c>
      <c r="D79" s="20"/>
      <c r="E79" s="17">
        <f t="shared" si="5"/>
        <v>268.81619999999998</v>
      </c>
      <c r="F79" s="17">
        <f t="shared" si="6"/>
        <v>6.0286000000000399</v>
      </c>
      <c r="G79" s="17">
        <f t="shared" si="9"/>
        <v>6.0286000000000399</v>
      </c>
      <c r="H79" s="17">
        <f t="shared" si="7"/>
        <v>2.1934560886726035E-2</v>
      </c>
      <c r="I79" s="17">
        <f t="shared" si="8"/>
        <v>36.344017960000478</v>
      </c>
      <c r="X79" s="18"/>
      <c r="Y79" s="18"/>
      <c r="Z79" s="18"/>
      <c r="AA79" s="18"/>
      <c r="AB79" s="18"/>
      <c r="AC79" s="29"/>
      <c r="AD79" s="18"/>
    </row>
    <row r="80" spans="1:30">
      <c r="A80" s="84"/>
      <c r="B80" s="59">
        <v>38169</v>
      </c>
      <c r="C80" s="60">
        <v>280.09280000000001</v>
      </c>
      <c r="D80" s="20"/>
      <c r="E80" s="17">
        <f t="shared" si="5"/>
        <v>274.84480000000002</v>
      </c>
      <c r="F80" s="17">
        <f t="shared" si="6"/>
        <v>5.2479999999999905</v>
      </c>
      <c r="G80" s="17">
        <f t="shared" si="9"/>
        <v>5.2479999999999905</v>
      </c>
      <c r="H80" s="17">
        <f t="shared" si="7"/>
        <v>1.8736647282614871E-2</v>
      </c>
      <c r="I80" s="17">
        <f t="shared" si="8"/>
        <v>27.5415039999999</v>
      </c>
      <c r="X80" s="18"/>
      <c r="Y80" s="18"/>
      <c r="Z80" s="18"/>
      <c r="AA80" s="18"/>
      <c r="AB80" s="18"/>
      <c r="AC80" s="29"/>
      <c r="AD80" s="18"/>
    </row>
    <row r="81" spans="1:30">
      <c r="A81" s="84"/>
      <c r="B81" s="59">
        <v>38200</v>
      </c>
      <c r="C81" s="60">
        <v>279.16059999999999</v>
      </c>
      <c r="D81" s="20"/>
      <c r="E81" s="17">
        <f t="shared" si="5"/>
        <v>280.09280000000001</v>
      </c>
      <c r="F81" s="17">
        <f t="shared" si="6"/>
        <v>-0.93220000000002301</v>
      </c>
      <c r="G81" s="17">
        <f t="shared" si="9"/>
        <v>0.93220000000002301</v>
      </c>
      <c r="H81" s="17">
        <f t="shared" si="7"/>
        <v>3.3392964479945345E-3</v>
      </c>
      <c r="I81" s="17">
        <f t="shared" si="8"/>
        <v>0.86899684000004285</v>
      </c>
      <c r="X81" s="18"/>
      <c r="Y81" s="18"/>
      <c r="Z81" s="18"/>
      <c r="AA81" s="18"/>
      <c r="AB81" s="18"/>
      <c r="AC81" s="29"/>
      <c r="AD81" s="18"/>
    </row>
    <row r="82" spans="1:30">
      <c r="A82" s="84"/>
      <c r="B82" s="59">
        <v>38231</v>
      </c>
      <c r="C82" s="60">
        <v>273.57429999999999</v>
      </c>
      <c r="D82" s="20"/>
      <c r="E82" s="17">
        <f t="shared" si="5"/>
        <v>279.16059999999999</v>
      </c>
      <c r="F82" s="17">
        <f t="shared" si="6"/>
        <v>-5.5862999999999943</v>
      </c>
      <c r="G82" s="17">
        <f t="shared" si="9"/>
        <v>5.5862999999999943</v>
      </c>
      <c r="H82" s="17">
        <f t="shared" si="7"/>
        <v>2.0419681234677359E-2</v>
      </c>
      <c r="I82" s="17">
        <f t="shared" si="8"/>
        <v>31.206747689999936</v>
      </c>
      <c r="X82" s="18"/>
      <c r="Y82" s="18"/>
      <c r="Z82" s="18"/>
      <c r="AA82" s="18"/>
      <c r="AB82" s="18"/>
      <c r="AC82" s="29"/>
      <c r="AD82" s="18"/>
    </row>
    <row r="83" spans="1:30">
      <c r="A83" s="84"/>
      <c r="B83" s="59">
        <v>38261</v>
      </c>
      <c r="C83" s="60">
        <v>268.75380000000001</v>
      </c>
      <c r="D83" s="20"/>
      <c r="E83" s="17">
        <f t="shared" si="5"/>
        <v>273.57429999999999</v>
      </c>
      <c r="F83" s="17">
        <f t="shared" si="6"/>
        <v>-4.8204999999999814</v>
      </c>
      <c r="G83" s="17">
        <f t="shared" si="9"/>
        <v>4.8204999999999814</v>
      </c>
      <c r="H83" s="17">
        <f t="shared" si="7"/>
        <v>1.7936490572412301E-2</v>
      </c>
      <c r="I83" s="17">
        <f t="shared" si="8"/>
        <v>23.237220249999819</v>
      </c>
      <c r="X83" s="18"/>
      <c r="Y83" s="18"/>
      <c r="Z83" s="18"/>
      <c r="AA83" s="18"/>
      <c r="AB83" s="18"/>
      <c r="AC83" s="29"/>
      <c r="AD83" s="18"/>
    </row>
    <row r="84" spans="1:30">
      <c r="A84" s="84"/>
      <c r="B84" s="59">
        <v>38292</v>
      </c>
      <c r="C84" s="60">
        <v>272.51659999999998</v>
      </c>
      <c r="D84" s="20"/>
      <c r="E84" s="17">
        <f t="shared" si="5"/>
        <v>268.75380000000001</v>
      </c>
      <c r="F84" s="17">
        <f t="shared" si="6"/>
        <v>3.7627999999999702</v>
      </c>
      <c r="G84" s="17">
        <f t="shared" si="9"/>
        <v>3.7627999999999702</v>
      </c>
      <c r="H84" s="17">
        <f t="shared" si="7"/>
        <v>1.3807599243495517E-2</v>
      </c>
      <c r="I84" s="17">
        <f t="shared" si="8"/>
        <v>14.158663839999775</v>
      </c>
      <c r="X84" s="18"/>
      <c r="Y84" s="18"/>
      <c r="Z84" s="18"/>
      <c r="AA84" s="18"/>
      <c r="AB84" s="18"/>
      <c r="AC84" s="29"/>
      <c r="AD84" s="18"/>
    </row>
    <row r="85" spans="1:30">
      <c r="A85" s="84"/>
      <c r="B85" s="59">
        <v>38322</v>
      </c>
      <c r="C85" s="60">
        <v>279.48939999999999</v>
      </c>
      <c r="D85" s="20"/>
      <c r="E85" s="17">
        <f t="shared" si="5"/>
        <v>272.51659999999998</v>
      </c>
      <c r="F85" s="17">
        <f t="shared" si="6"/>
        <v>6.9728000000000065</v>
      </c>
      <c r="G85" s="17">
        <f t="shared" si="9"/>
        <v>6.9728000000000065</v>
      </c>
      <c r="H85" s="17">
        <f t="shared" si="7"/>
        <v>2.4948352245201453E-2</v>
      </c>
      <c r="I85" s="17">
        <f t="shared" si="8"/>
        <v>48.619939840000093</v>
      </c>
      <c r="X85" s="18"/>
      <c r="Y85" s="18"/>
      <c r="Z85" s="18"/>
      <c r="AA85" s="18"/>
      <c r="AB85" s="18"/>
      <c r="AC85" s="29"/>
      <c r="AD85" s="18"/>
    </row>
    <row r="86" spans="1:30">
      <c r="A86" s="84"/>
      <c r="B86" s="59">
        <v>38353</v>
      </c>
      <c r="C86" s="60">
        <v>285.28550000000001</v>
      </c>
      <c r="D86" s="20"/>
      <c r="E86" s="17">
        <f t="shared" si="5"/>
        <v>279.48939999999999</v>
      </c>
      <c r="F86" s="17">
        <f t="shared" si="6"/>
        <v>5.796100000000024</v>
      </c>
      <c r="G86" s="17">
        <f t="shared" si="9"/>
        <v>5.796100000000024</v>
      </c>
      <c r="H86" s="17">
        <f t="shared" si="7"/>
        <v>2.0316840498378026E-2</v>
      </c>
      <c r="I86" s="17">
        <f t="shared" si="8"/>
        <v>33.594775210000279</v>
      </c>
      <c r="X86" s="18"/>
      <c r="Y86" s="18"/>
      <c r="Z86" s="18"/>
      <c r="AA86" s="18"/>
      <c r="AB86" s="18"/>
      <c r="AC86" s="29"/>
      <c r="AD86" s="18"/>
    </row>
    <row r="87" spans="1:30">
      <c r="A87" s="84"/>
      <c r="B87" s="59">
        <v>38384</v>
      </c>
      <c r="C87" s="60">
        <v>280.16430000000003</v>
      </c>
      <c r="D87" s="20"/>
      <c r="E87" s="17">
        <f t="shared" si="5"/>
        <v>285.28550000000001</v>
      </c>
      <c r="F87" s="17">
        <f t="shared" si="6"/>
        <v>-5.1211999999999875</v>
      </c>
      <c r="G87" s="17">
        <f t="shared" si="9"/>
        <v>5.1211999999999875</v>
      </c>
      <c r="H87" s="17">
        <f t="shared" si="7"/>
        <v>1.8279273983159122E-2</v>
      </c>
      <c r="I87" s="17">
        <f t="shared" si="8"/>
        <v>26.226689439999873</v>
      </c>
      <c r="X87" s="18"/>
      <c r="Y87" s="18"/>
      <c r="Z87" s="18"/>
      <c r="AA87" s="18"/>
      <c r="AB87" s="18"/>
      <c r="AC87" s="29"/>
      <c r="AD87" s="18"/>
    </row>
    <row r="88" spans="1:30">
      <c r="A88" s="84"/>
      <c r="B88" s="59">
        <v>38412</v>
      </c>
      <c r="C88" s="60">
        <v>274.52749999999997</v>
      </c>
      <c r="D88" s="20"/>
      <c r="E88" s="17">
        <f t="shared" si="5"/>
        <v>280.16430000000003</v>
      </c>
      <c r="F88" s="17">
        <f t="shared" si="6"/>
        <v>-5.6368000000000507</v>
      </c>
      <c r="G88" s="17">
        <f t="shared" si="9"/>
        <v>5.6368000000000507</v>
      </c>
      <c r="H88" s="17">
        <f t="shared" si="7"/>
        <v>2.0532733514857533E-2</v>
      </c>
      <c r="I88" s="17">
        <f t="shared" si="8"/>
        <v>31.773514240000573</v>
      </c>
      <c r="X88" s="18"/>
      <c r="Y88" s="18"/>
      <c r="Z88" s="18"/>
      <c r="AA88" s="18"/>
      <c r="AB88" s="18"/>
      <c r="AC88" s="29"/>
      <c r="AD88" s="18"/>
    </row>
    <row r="89" spans="1:30">
      <c r="A89" s="84"/>
      <c r="B89" s="59">
        <v>38443</v>
      </c>
      <c r="C89" s="60">
        <v>269.64409999999998</v>
      </c>
      <c r="D89" s="20"/>
      <c r="E89" s="17">
        <f t="shared" si="5"/>
        <v>274.52749999999997</v>
      </c>
      <c r="F89" s="17">
        <f t="shared" si="6"/>
        <v>-4.8833999999999946</v>
      </c>
      <c r="G89" s="17">
        <f t="shared" si="9"/>
        <v>4.8833999999999946</v>
      </c>
      <c r="H89" s="17">
        <f t="shared" si="7"/>
        <v>1.8110539040164405E-2</v>
      </c>
      <c r="I89" s="17">
        <f t="shared" si="8"/>
        <v>23.847595559999949</v>
      </c>
      <c r="X89" s="18"/>
      <c r="Y89" s="18"/>
      <c r="Z89" s="18"/>
      <c r="AA89" s="18"/>
      <c r="AB89" s="18"/>
      <c r="AC89" s="29"/>
      <c r="AD89" s="18"/>
    </row>
    <row r="90" spans="1:30">
      <c r="A90" s="84"/>
      <c r="B90" s="59">
        <v>38473</v>
      </c>
      <c r="C90" s="60">
        <v>267.17840000000001</v>
      </c>
      <c r="D90" s="20"/>
      <c r="E90" s="17">
        <f t="shared" si="5"/>
        <v>269.64409999999998</v>
      </c>
      <c r="F90" s="17">
        <f t="shared" si="6"/>
        <v>-2.4656999999999698</v>
      </c>
      <c r="G90" s="17">
        <f t="shared" si="9"/>
        <v>2.4656999999999698</v>
      </c>
      <c r="H90" s="17">
        <f t="shared" si="7"/>
        <v>9.2286651914974035E-3</v>
      </c>
      <c r="I90" s="17">
        <f t="shared" si="8"/>
        <v>6.0796764899998514</v>
      </c>
      <c r="X90" s="18"/>
      <c r="Y90" s="18"/>
      <c r="Z90" s="18"/>
      <c r="AA90" s="18"/>
      <c r="AB90" s="18"/>
      <c r="AC90" s="29"/>
      <c r="AD90" s="18"/>
    </row>
    <row r="91" spans="1:30">
      <c r="A91" s="84"/>
      <c r="B91" s="59">
        <v>38504</v>
      </c>
      <c r="C91" s="60">
        <v>271.20780000000002</v>
      </c>
      <c r="D91" s="20"/>
      <c r="E91" s="17">
        <f t="shared" si="5"/>
        <v>267.17840000000001</v>
      </c>
      <c r="F91" s="17">
        <f t="shared" si="6"/>
        <v>4.0294000000000096</v>
      </c>
      <c r="G91" s="17">
        <f t="shared" si="9"/>
        <v>4.0294000000000096</v>
      </c>
      <c r="H91" s="17">
        <f t="shared" si="7"/>
        <v>1.4857242306452873E-2</v>
      </c>
      <c r="I91" s="17">
        <f t="shared" si="8"/>
        <v>16.236064360000078</v>
      </c>
      <c r="X91" s="18"/>
      <c r="Y91" s="18"/>
      <c r="Z91" s="18"/>
      <c r="AA91" s="18"/>
      <c r="AB91" s="18"/>
      <c r="AC91" s="29"/>
      <c r="AD91" s="18"/>
    </row>
    <row r="92" spans="1:30">
      <c r="A92" s="84"/>
      <c r="B92" s="59">
        <v>38534</v>
      </c>
      <c r="C92" s="60">
        <v>277.50810000000001</v>
      </c>
      <c r="D92" s="20"/>
      <c r="E92" s="17">
        <f t="shared" si="5"/>
        <v>271.20780000000002</v>
      </c>
      <c r="F92" s="17">
        <f t="shared" si="6"/>
        <v>6.3002999999999929</v>
      </c>
      <c r="G92" s="17">
        <f t="shared" si="9"/>
        <v>6.3002999999999929</v>
      </c>
      <c r="H92" s="17">
        <f t="shared" si="7"/>
        <v>2.270312109808684E-2</v>
      </c>
      <c r="I92" s="17">
        <f t="shared" si="8"/>
        <v>39.693780089999912</v>
      </c>
      <c r="X92" s="18"/>
      <c r="Y92" s="18"/>
      <c r="Z92" s="18"/>
      <c r="AA92" s="18"/>
      <c r="AB92" s="18"/>
      <c r="AC92" s="29"/>
      <c r="AD92" s="18"/>
    </row>
    <row r="93" spans="1:30">
      <c r="A93" s="84"/>
      <c r="B93" s="59">
        <v>38565</v>
      </c>
      <c r="C93" s="60">
        <v>276.53739999999999</v>
      </c>
      <c r="D93" s="20"/>
      <c r="E93" s="17">
        <f t="shared" si="5"/>
        <v>277.50810000000001</v>
      </c>
      <c r="F93" s="17">
        <f t="shared" si="6"/>
        <v>-0.9707000000000221</v>
      </c>
      <c r="G93" s="17">
        <f t="shared" si="9"/>
        <v>0.9707000000000221</v>
      </c>
      <c r="H93" s="17">
        <f t="shared" si="7"/>
        <v>3.5101942811352899E-3</v>
      </c>
      <c r="I93" s="17">
        <f t="shared" si="8"/>
        <v>0.94225849000004291</v>
      </c>
      <c r="X93" s="18"/>
      <c r="Y93" s="18"/>
      <c r="Z93" s="18"/>
      <c r="AA93" s="18"/>
      <c r="AB93" s="18"/>
      <c r="AC93" s="29"/>
      <c r="AD93" s="18"/>
    </row>
    <row r="94" spans="1:30">
      <c r="A94" s="84"/>
      <c r="B94" s="59">
        <v>38596</v>
      </c>
      <c r="C94" s="60">
        <v>272.35410000000002</v>
      </c>
      <c r="D94" s="20"/>
      <c r="E94" s="17">
        <f t="shared" si="5"/>
        <v>276.53739999999999</v>
      </c>
      <c r="F94" s="17">
        <f t="shared" si="6"/>
        <v>-4.1832999999999743</v>
      </c>
      <c r="G94" s="17">
        <f t="shared" si="9"/>
        <v>4.1832999999999743</v>
      </c>
      <c r="H94" s="17">
        <f t="shared" si="7"/>
        <v>1.5359783458372663E-2</v>
      </c>
      <c r="I94" s="17">
        <f t="shared" si="8"/>
        <v>17.499998889999784</v>
      </c>
      <c r="X94" s="18"/>
      <c r="Y94" s="18"/>
      <c r="Z94" s="18"/>
      <c r="AA94" s="18"/>
      <c r="AB94" s="18"/>
      <c r="AC94" s="29"/>
      <c r="AD94" s="18"/>
    </row>
    <row r="95" spans="1:30">
      <c r="A95" s="84"/>
      <c r="B95" s="59">
        <v>38626</v>
      </c>
      <c r="C95" s="60">
        <v>269.02859999999998</v>
      </c>
      <c r="D95" s="20"/>
      <c r="E95" s="17">
        <f t="shared" si="5"/>
        <v>272.35410000000002</v>
      </c>
      <c r="F95" s="17">
        <f t="shared" si="6"/>
        <v>-3.3255000000000337</v>
      </c>
      <c r="G95" s="17">
        <f t="shared" si="9"/>
        <v>3.3255000000000337</v>
      </c>
      <c r="H95" s="17">
        <f t="shared" si="7"/>
        <v>1.236113929894455E-2</v>
      </c>
      <c r="I95" s="17">
        <f t="shared" si="8"/>
        <v>11.058950250000224</v>
      </c>
      <c r="X95" s="18"/>
      <c r="Y95" s="18"/>
      <c r="Z95" s="18"/>
      <c r="AA95" s="18"/>
      <c r="AB95" s="18"/>
      <c r="AC95" s="29"/>
      <c r="AD95" s="18"/>
    </row>
    <row r="96" spans="1:30">
      <c r="A96" s="84"/>
      <c r="B96" s="59">
        <v>38657</v>
      </c>
      <c r="C96" s="60">
        <v>273.49919999999997</v>
      </c>
      <c r="D96" s="20"/>
      <c r="E96" s="17">
        <f t="shared" si="5"/>
        <v>269.02859999999998</v>
      </c>
      <c r="F96" s="17">
        <f t="shared" si="6"/>
        <v>4.4705999999999904</v>
      </c>
      <c r="G96" s="17">
        <f t="shared" si="9"/>
        <v>4.4705999999999904</v>
      </c>
      <c r="H96" s="17">
        <f t="shared" si="7"/>
        <v>1.6345934467084332E-2</v>
      </c>
      <c r="I96" s="17">
        <f t="shared" si="8"/>
        <v>19.986264359999915</v>
      </c>
      <c r="X96" s="18"/>
      <c r="Y96" s="18"/>
      <c r="Z96" s="18"/>
      <c r="AA96" s="18"/>
      <c r="AB96" s="18"/>
      <c r="AC96" s="29"/>
      <c r="AD96" s="18"/>
    </row>
    <row r="97" spans="1:30">
      <c r="A97" s="84"/>
      <c r="B97" s="59">
        <v>38687</v>
      </c>
      <c r="C97" s="60">
        <v>284.51589999999999</v>
      </c>
      <c r="D97" s="20"/>
      <c r="E97" s="17">
        <f t="shared" si="5"/>
        <v>273.49919999999997</v>
      </c>
      <c r="F97" s="17">
        <f t="shared" si="6"/>
        <v>11.016700000000014</v>
      </c>
      <c r="G97" s="17">
        <f t="shared" si="9"/>
        <v>11.016700000000014</v>
      </c>
      <c r="H97" s="17">
        <f t="shared" si="7"/>
        <v>3.8720858834251498E-2</v>
      </c>
      <c r="I97" s="17">
        <f t="shared" si="8"/>
        <v>121.36767889000032</v>
      </c>
      <c r="X97" s="18"/>
      <c r="Y97" s="18"/>
      <c r="Z97" s="18"/>
      <c r="AA97" s="18"/>
      <c r="AB97" s="18"/>
      <c r="AC97" s="29"/>
      <c r="AD97" s="18"/>
    </row>
    <row r="98" spans="1:30">
      <c r="A98" s="84"/>
      <c r="B98" s="59">
        <v>38718</v>
      </c>
      <c r="C98" s="60">
        <v>287.94639999999998</v>
      </c>
      <c r="D98" s="20"/>
      <c r="E98" s="17">
        <f t="shared" si="5"/>
        <v>284.51589999999999</v>
      </c>
      <c r="F98" s="17">
        <f t="shared" si="6"/>
        <v>3.430499999999995</v>
      </c>
      <c r="G98" s="17">
        <f t="shared" si="9"/>
        <v>3.430499999999995</v>
      </c>
      <c r="H98" s="17">
        <f t="shared" si="7"/>
        <v>1.1913675600736787E-2</v>
      </c>
      <c r="I98" s="17">
        <f t="shared" si="8"/>
        <v>11.768330249999966</v>
      </c>
      <c r="X98" s="18"/>
      <c r="Y98" s="18"/>
      <c r="Z98" s="18"/>
      <c r="AA98" s="18"/>
      <c r="AB98" s="18"/>
      <c r="AC98" s="29"/>
      <c r="AD98" s="18"/>
    </row>
    <row r="99" spans="1:30">
      <c r="A99" s="84"/>
      <c r="B99" s="59">
        <v>38749</v>
      </c>
      <c r="C99" s="60">
        <v>284.55610000000001</v>
      </c>
      <c r="D99" s="20"/>
      <c r="E99" s="17">
        <f t="shared" si="5"/>
        <v>287.94639999999998</v>
      </c>
      <c r="F99" s="17">
        <f t="shared" si="6"/>
        <v>-3.3902999999999679</v>
      </c>
      <c r="G99" s="17">
        <f t="shared" si="9"/>
        <v>3.3902999999999679</v>
      </c>
      <c r="H99" s="17">
        <f t="shared" si="7"/>
        <v>1.1914346591058732E-2</v>
      </c>
      <c r="I99" s="17">
        <f t="shared" si="8"/>
        <v>11.494134089999783</v>
      </c>
      <c r="X99" s="18"/>
      <c r="Y99" s="18"/>
      <c r="Z99" s="18"/>
      <c r="AA99" s="18"/>
      <c r="AB99" s="18"/>
      <c r="AC99" s="29"/>
      <c r="AD99" s="18"/>
    </row>
    <row r="100" spans="1:30">
      <c r="A100" s="84"/>
      <c r="B100" s="59">
        <v>38777</v>
      </c>
      <c r="C100" s="60">
        <v>279.47469999999998</v>
      </c>
      <c r="D100" s="20"/>
      <c r="E100" s="17">
        <f t="shared" si="5"/>
        <v>284.55610000000001</v>
      </c>
      <c r="F100" s="17">
        <f t="shared" si="6"/>
        <v>-5.0814000000000306</v>
      </c>
      <c r="G100" s="17">
        <f t="shared" si="9"/>
        <v>5.0814000000000306</v>
      </c>
      <c r="H100" s="17">
        <f t="shared" si="7"/>
        <v>1.8181967813186779E-2</v>
      </c>
      <c r="I100" s="17">
        <f t="shared" si="8"/>
        <v>25.82062596000031</v>
      </c>
      <c r="X100" s="18"/>
      <c r="Y100" s="18"/>
      <c r="Z100" s="18"/>
      <c r="AA100" s="18"/>
      <c r="AB100" s="18"/>
      <c r="AC100" s="29"/>
      <c r="AD100" s="18"/>
    </row>
    <row r="101" spans="1:30">
      <c r="A101" s="84"/>
      <c r="B101" s="59">
        <v>38808</v>
      </c>
      <c r="C101" s="60">
        <v>271.05779999999999</v>
      </c>
      <c r="D101" s="20"/>
      <c r="E101" s="17">
        <f t="shared" si="5"/>
        <v>279.47469999999998</v>
      </c>
      <c r="F101" s="17">
        <f t="shared" si="6"/>
        <v>-8.4168999999999983</v>
      </c>
      <c r="G101" s="17">
        <f t="shared" si="9"/>
        <v>8.4168999999999983</v>
      </c>
      <c r="H101" s="17">
        <f t="shared" si="7"/>
        <v>3.1052048677440748E-2</v>
      </c>
      <c r="I101" s="17">
        <f t="shared" si="8"/>
        <v>70.844205609999975</v>
      </c>
      <c r="X101" s="18"/>
      <c r="Y101" s="18"/>
      <c r="Z101" s="18"/>
      <c r="AA101" s="18"/>
      <c r="AB101" s="18"/>
      <c r="AC101" s="29"/>
      <c r="AD101" s="18"/>
    </row>
    <row r="102" spans="1:30">
      <c r="A102" s="84"/>
      <c r="B102" s="59">
        <v>38838</v>
      </c>
      <c r="C102" s="60">
        <v>267.67619999999999</v>
      </c>
      <c r="D102" s="20"/>
      <c r="E102" s="17">
        <f t="shared" si="5"/>
        <v>271.05779999999999</v>
      </c>
      <c r="F102" s="17">
        <f t="shared" si="6"/>
        <v>-3.3815999999999917</v>
      </c>
      <c r="G102" s="17">
        <f t="shared" si="9"/>
        <v>3.3815999999999917</v>
      </c>
      <c r="H102" s="17">
        <f t="shared" si="7"/>
        <v>1.263317396167456E-2</v>
      </c>
      <c r="I102" s="17">
        <f t="shared" si="8"/>
        <v>11.435218559999944</v>
      </c>
      <c r="X102" s="18"/>
      <c r="Y102" s="18"/>
      <c r="Z102" s="18"/>
      <c r="AA102" s="18"/>
      <c r="AB102" s="18"/>
      <c r="AC102" s="29"/>
      <c r="AD102" s="18"/>
    </row>
    <row r="103" spans="1:30">
      <c r="A103" s="84"/>
      <c r="B103" s="59">
        <v>38869</v>
      </c>
      <c r="C103" s="60">
        <v>274.3297</v>
      </c>
      <c r="D103" s="20"/>
      <c r="E103" s="17">
        <f t="shared" si="5"/>
        <v>267.67619999999999</v>
      </c>
      <c r="F103" s="17">
        <f t="shared" si="6"/>
        <v>6.6535000000000082</v>
      </c>
      <c r="G103" s="17">
        <f t="shared" si="9"/>
        <v>6.6535000000000082</v>
      </c>
      <c r="H103" s="17">
        <f t="shared" si="7"/>
        <v>2.4253662654827413E-2</v>
      </c>
      <c r="I103" s="17">
        <f t="shared" si="8"/>
        <v>44.269062250000111</v>
      </c>
      <c r="X103" s="18"/>
      <c r="Y103" s="18"/>
      <c r="Z103" s="18"/>
      <c r="AA103" s="18"/>
      <c r="AB103" s="18"/>
      <c r="AC103" s="29"/>
      <c r="AD103" s="18"/>
    </row>
    <row r="104" spans="1:30">
      <c r="A104" s="84"/>
      <c r="B104" s="59">
        <v>38899</v>
      </c>
      <c r="C104" s="60">
        <v>282.10480000000001</v>
      </c>
      <c r="D104" s="20"/>
      <c r="E104" s="17">
        <f t="shared" si="5"/>
        <v>274.3297</v>
      </c>
      <c r="F104" s="17">
        <f t="shared" si="6"/>
        <v>7.775100000000009</v>
      </c>
      <c r="G104" s="17">
        <f t="shared" si="9"/>
        <v>7.775100000000009</v>
      </c>
      <c r="H104" s="17">
        <f t="shared" si="7"/>
        <v>2.7561034055429076E-2</v>
      </c>
      <c r="I104" s="17">
        <f t="shared" si="8"/>
        <v>60.452180010000141</v>
      </c>
      <c r="X104" s="18"/>
      <c r="Y104" s="18"/>
      <c r="Z104" s="18"/>
      <c r="AA104" s="18"/>
      <c r="AB104" s="18"/>
      <c r="AC104" s="29"/>
      <c r="AD104" s="18"/>
    </row>
    <row r="105" spans="1:30">
      <c r="A105" s="84"/>
      <c r="B105" s="59">
        <v>38930</v>
      </c>
      <c r="C105" s="60">
        <v>282.06049999999999</v>
      </c>
      <c r="D105" s="20"/>
      <c r="E105" s="17">
        <f t="shared" si="5"/>
        <v>282.10480000000001</v>
      </c>
      <c r="F105" s="17">
        <f t="shared" si="6"/>
        <v>-4.43000000000211E-2</v>
      </c>
      <c r="G105" s="17">
        <f t="shared" si="9"/>
        <v>4.43000000000211E-2</v>
      </c>
      <c r="H105" s="17">
        <f t="shared" si="7"/>
        <v>1.5705850340625894E-4</v>
      </c>
      <c r="I105" s="17">
        <f t="shared" si="8"/>
        <v>1.9624900000018695E-3</v>
      </c>
      <c r="X105" s="18"/>
      <c r="Y105" s="18"/>
      <c r="Z105" s="18"/>
      <c r="AA105" s="18"/>
      <c r="AB105" s="18"/>
      <c r="AC105" s="29"/>
      <c r="AD105" s="18"/>
    </row>
    <row r="106" spans="1:30">
      <c r="A106" s="84"/>
      <c r="B106" s="59">
        <v>38961</v>
      </c>
      <c r="C106" s="60">
        <v>274.60309999999998</v>
      </c>
      <c r="D106" s="20"/>
      <c r="E106" s="17">
        <f t="shared" si="5"/>
        <v>282.06049999999999</v>
      </c>
      <c r="F106" s="17">
        <f t="shared" si="6"/>
        <v>-7.4574000000000069</v>
      </c>
      <c r="G106" s="17">
        <f t="shared" si="9"/>
        <v>7.4574000000000069</v>
      </c>
      <c r="H106" s="17">
        <f t="shared" si="7"/>
        <v>2.7157013158263719E-2</v>
      </c>
      <c r="I106" s="17">
        <f t="shared" si="8"/>
        <v>55.612814760000106</v>
      </c>
      <c r="X106" s="18"/>
      <c r="Y106" s="18"/>
      <c r="Z106" s="18"/>
      <c r="AA106" s="18"/>
      <c r="AB106" s="18"/>
      <c r="AC106" s="29"/>
      <c r="AD106" s="18"/>
    </row>
    <row r="107" spans="1:30">
      <c r="A107" s="84"/>
      <c r="B107" s="59">
        <v>38991</v>
      </c>
      <c r="C107" s="60">
        <v>269.68099999999998</v>
      </c>
      <c r="D107" s="20"/>
      <c r="E107" s="17">
        <f t="shared" si="5"/>
        <v>274.60309999999998</v>
      </c>
      <c r="F107" s="17">
        <f t="shared" si="6"/>
        <v>-4.9221000000000004</v>
      </c>
      <c r="G107" s="17">
        <f t="shared" si="9"/>
        <v>4.9221000000000004</v>
      </c>
      <c r="H107" s="17">
        <f t="shared" si="7"/>
        <v>1.8251563884737896E-2</v>
      </c>
      <c r="I107" s="17">
        <f t="shared" si="8"/>
        <v>24.227068410000005</v>
      </c>
      <c r="X107" s="18"/>
      <c r="Y107" s="18"/>
      <c r="Z107" s="18"/>
      <c r="AA107" s="18"/>
      <c r="AB107" s="18"/>
      <c r="AC107" s="29"/>
      <c r="AD107" s="18"/>
    </row>
    <row r="108" spans="1:30">
      <c r="A108" s="84"/>
      <c r="B108" s="59">
        <v>39022</v>
      </c>
      <c r="C108" s="60">
        <v>274.42919999999998</v>
      </c>
      <c r="D108" s="20"/>
      <c r="E108" s="17">
        <f t="shared" si="5"/>
        <v>269.68099999999998</v>
      </c>
      <c r="F108" s="17">
        <f t="shared" si="6"/>
        <v>4.7481999999999971</v>
      </c>
      <c r="G108" s="17">
        <f t="shared" si="9"/>
        <v>4.7481999999999971</v>
      </c>
      <c r="H108" s="17">
        <f t="shared" si="7"/>
        <v>1.7302094675056435E-2</v>
      </c>
      <c r="I108" s="17">
        <f t="shared" si="8"/>
        <v>22.545403239999974</v>
      </c>
      <c r="X108" s="18"/>
      <c r="Y108" s="18"/>
      <c r="Z108" s="18"/>
      <c r="AA108" s="18"/>
      <c r="AB108" s="18"/>
      <c r="AC108" s="29"/>
      <c r="AD108" s="18"/>
    </row>
    <row r="109" spans="1:30">
      <c r="A109" s="84"/>
      <c r="B109" s="59">
        <v>39052</v>
      </c>
      <c r="C109" s="60">
        <v>284.22840000000002</v>
      </c>
      <c r="D109" s="20"/>
      <c r="E109" s="17">
        <f t="shared" si="5"/>
        <v>274.42919999999998</v>
      </c>
      <c r="F109" s="17">
        <f t="shared" si="6"/>
        <v>9.7992000000000417</v>
      </c>
      <c r="G109" s="17">
        <f t="shared" si="9"/>
        <v>9.7992000000000417</v>
      </c>
      <c r="H109" s="17">
        <f t="shared" si="7"/>
        <v>3.447649847798475E-2</v>
      </c>
      <c r="I109" s="17">
        <f t="shared" si="8"/>
        <v>96.024320640000823</v>
      </c>
      <c r="X109" s="18"/>
      <c r="Y109" s="18"/>
      <c r="Z109" s="18"/>
      <c r="AA109" s="18"/>
      <c r="AB109" s="18"/>
      <c r="AC109" s="29"/>
      <c r="AD109" s="18"/>
    </row>
    <row r="110" spans="1:30">
      <c r="A110" s="84"/>
      <c r="B110" s="59">
        <v>39083</v>
      </c>
      <c r="C110" s="60">
        <v>294.1386</v>
      </c>
      <c r="D110" s="20"/>
      <c r="E110" s="17">
        <f t="shared" si="5"/>
        <v>284.22840000000002</v>
      </c>
      <c r="F110" s="17">
        <f t="shared" si="6"/>
        <v>9.9101999999999748</v>
      </c>
      <c r="G110" s="17">
        <f t="shared" si="9"/>
        <v>9.9101999999999748</v>
      </c>
      <c r="H110" s="17">
        <f t="shared" si="7"/>
        <v>3.3692279761989671E-2</v>
      </c>
      <c r="I110" s="17">
        <f t="shared" si="8"/>
        <v>98.212064039999504</v>
      </c>
      <c r="X110" s="18"/>
      <c r="Y110" s="18"/>
      <c r="Z110" s="18"/>
      <c r="AA110" s="18"/>
      <c r="AB110" s="18"/>
      <c r="AC110" s="29"/>
      <c r="AD110" s="18"/>
    </row>
    <row r="111" spans="1:30">
      <c r="A111" s="84"/>
      <c r="B111" s="59">
        <v>39114</v>
      </c>
      <c r="C111" s="60">
        <v>287.16070000000002</v>
      </c>
      <c r="D111" s="20"/>
      <c r="E111" s="17">
        <f t="shared" si="5"/>
        <v>294.1386</v>
      </c>
      <c r="F111" s="17">
        <f t="shared" si="6"/>
        <v>-6.9778999999999769</v>
      </c>
      <c r="G111" s="17">
        <f t="shared" si="9"/>
        <v>6.9778999999999769</v>
      </c>
      <c r="H111" s="17">
        <f t="shared" si="7"/>
        <v>2.4299634316255588E-2</v>
      </c>
      <c r="I111" s="17">
        <f t="shared" si="8"/>
        <v>48.691088409999679</v>
      </c>
      <c r="X111" s="18"/>
      <c r="Y111" s="18"/>
      <c r="Z111" s="18"/>
      <c r="AA111" s="18"/>
      <c r="AB111" s="18"/>
      <c r="AC111" s="29"/>
      <c r="AD111" s="18"/>
    </row>
    <row r="112" spans="1:30">
      <c r="A112" s="84"/>
      <c r="B112" s="59">
        <v>39142</v>
      </c>
      <c r="C112" s="60">
        <v>279.24560000000002</v>
      </c>
      <c r="D112" s="20"/>
      <c r="E112" s="17">
        <f t="shared" si="5"/>
        <v>287.16070000000002</v>
      </c>
      <c r="F112" s="17">
        <f t="shared" si="6"/>
        <v>-7.9150999999999954</v>
      </c>
      <c r="G112" s="17">
        <f t="shared" si="9"/>
        <v>7.9150999999999954</v>
      </c>
      <c r="H112" s="17">
        <f t="shared" si="7"/>
        <v>2.8344582689933142E-2</v>
      </c>
      <c r="I112" s="17">
        <f t="shared" si="8"/>
        <v>62.648808009999925</v>
      </c>
      <c r="X112" s="18"/>
      <c r="Y112" s="18"/>
      <c r="Z112" s="18"/>
      <c r="AA112" s="18"/>
      <c r="AB112" s="18"/>
      <c r="AC112" s="29"/>
      <c r="AD112" s="18"/>
    </row>
    <row r="113" spans="1:30">
      <c r="A113" s="84"/>
      <c r="B113" s="59">
        <v>39173</v>
      </c>
      <c r="C113" s="60">
        <v>270.97489999999999</v>
      </c>
      <c r="D113" s="20"/>
      <c r="E113" s="17">
        <f t="shared" si="5"/>
        <v>279.24560000000002</v>
      </c>
      <c r="F113" s="17">
        <f t="shared" si="6"/>
        <v>-8.2707000000000335</v>
      </c>
      <c r="G113" s="17">
        <f t="shared" si="9"/>
        <v>8.2707000000000335</v>
      </c>
      <c r="H113" s="17">
        <f t="shared" si="7"/>
        <v>3.052201513867164E-2</v>
      </c>
      <c r="I113" s="17">
        <f t="shared" si="8"/>
        <v>68.404478490000557</v>
      </c>
      <c r="X113" s="18"/>
      <c r="Y113" s="18"/>
      <c r="Z113" s="18"/>
      <c r="AA113" s="18"/>
      <c r="AB113" s="18"/>
      <c r="AC113" s="29"/>
      <c r="AD113" s="18"/>
    </row>
    <row r="114" spans="1:30">
      <c r="A114" s="84"/>
      <c r="B114" s="59">
        <v>39203</v>
      </c>
      <c r="C114" s="60">
        <v>269.38440000000003</v>
      </c>
      <c r="D114" s="20"/>
      <c r="E114" s="17">
        <f t="shared" si="5"/>
        <v>270.97489999999999</v>
      </c>
      <c r="F114" s="17">
        <f t="shared" si="6"/>
        <v>-1.5904999999999632</v>
      </c>
      <c r="G114" s="17">
        <f t="shared" si="9"/>
        <v>1.5904999999999632</v>
      </c>
      <c r="H114" s="17">
        <f t="shared" si="7"/>
        <v>5.9042023220348431E-3</v>
      </c>
      <c r="I114" s="17">
        <f t="shared" si="8"/>
        <v>2.529690249999883</v>
      </c>
      <c r="X114" s="18"/>
      <c r="Y114" s="18"/>
      <c r="Z114" s="18"/>
      <c r="AA114" s="18"/>
      <c r="AB114" s="18"/>
      <c r="AC114" s="29"/>
      <c r="AD114" s="18"/>
    </row>
    <row r="115" spans="1:30">
      <c r="A115" s="84"/>
      <c r="B115" s="59">
        <v>39234</v>
      </c>
      <c r="C115" s="60">
        <v>277.98309999999998</v>
      </c>
      <c r="D115" s="20"/>
      <c r="E115" s="17">
        <f t="shared" si="5"/>
        <v>269.38440000000003</v>
      </c>
      <c r="F115" s="17">
        <f t="shared" si="6"/>
        <v>8.5986999999999512</v>
      </c>
      <c r="G115" s="17">
        <f t="shared" si="9"/>
        <v>8.5986999999999512</v>
      </c>
      <c r="H115" s="17">
        <f t="shared" si="7"/>
        <v>3.0932455965848111E-2</v>
      </c>
      <c r="I115" s="17">
        <f t="shared" si="8"/>
        <v>73.937641689999154</v>
      </c>
      <c r="X115" s="18"/>
      <c r="Y115" s="18"/>
      <c r="Z115" s="18"/>
      <c r="AA115" s="18"/>
      <c r="AB115" s="18"/>
      <c r="AC115" s="29"/>
      <c r="AD115" s="18"/>
    </row>
    <row r="116" spans="1:30">
      <c r="A116" s="84"/>
      <c r="B116" s="59">
        <v>39264</v>
      </c>
      <c r="C116" s="60">
        <v>283.27699999999999</v>
      </c>
      <c r="D116" s="20"/>
      <c r="E116" s="17">
        <f t="shared" si="5"/>
        <v>277.98309999999998</v>
      </c>
      <c r="F116" s="17">
        <f t="shared" si="6"/>
        <v>5.2939000000000078</v>
      </c>
      <c r="G116" s="17">
        <f t="shared" si="9"/>
        <v>5.2939000000000078</v>
      </c>
      <c r="H116" s="17">
        <f t="shared" si="7"/>
        <v>1.8688068568927262E-2</v>
      </c>
      <c r="I116" s="17">
        <f t="shared" si="8"/>
        <v>28.025377210000084</v>
      </c>
      <c r="X116" s="18"/>
      <c r="Y116" s="18"/>
      <c r="Z116" s="18"/>
      <c r="AA116" s="18"/>
      <c r="AB116" s="18"/>
      <c r="AC116" s="29"/>
      <c r="AD116" s="18"/>
    </row>
    <row r="117" spans="1:30">
      <c r="A117" s="84"/>
      <c r="B117" s="59">
        <v>39295</v>
      </c>
      <c r="C117" s="60">
        <v>281.88720000000001</v>
      </c>
      <c r="D117" s="20"/>
      <c r="E117" s="17">
        <f t="shared" si="5"/>
        <v>283.27699999999999</v>
      </c>
      <c r="F117" s="17">
        <f t="shared" si="6"/>
        <v>-1.3897999999999797</v>
      </c>
      <c r="G117" s="17">
        <f t="shared" si="9"/>
        <v>1.3897999999999797</v>
      </c>
      <c r="H117" s="17">
        <f t="shared" si="7"/>
        <v>4.9303409306984481E-3</v>
      </c>
      <c r="I117" s="17">
        <f t="shared" si="8"/>
        <v>1.9315440399999437</v>
      </c>
      <c r="X117" s="18"/>
      <c r="Y117" s="18"/>
      <c r="Z117" s="18"/>
      <c r="AA117" s="18"/>
      <c r="AB117" s="18"/>
      <c r="AC117" s="29"/>
      <c r="AD117" s="18"/>
    </row>
    <row r="118" spans="1:30">
      <c r="A118" s="84"/>
      <c r="B118" s="59">
        <v>39326</v>
      </c>
      <c r="C118" s="60">
        <v>275.68259999999998</v>
      </c>
      <c r="D118" s="20"/>
      <c r="E118" s="17">
        <f t="shared" si="5"/>
        <v>281.88720000000001</v>
      </c>
      <c r="F118" s="17">
        <f t="shared" si="6"/>
        <v>-6.2046000000000276</v>
      </c>
      <c r="G118" s="17">
        <f t="shared" si="9"/>
        <v>6.2046000000000276</v>
      </c>
      <c r="H118" s="17">
        <f t="shared" si="7"/>
        <v>2.2506317047213092E-2</v>
      </c>
      <c r="I118" s="17">
        <f t="shared" si="8"/>
        <v>38.497061160000342</v>
      </c>
      <c r="X118" s="18"/>
      <c r="Y118" s="18"/>
      <c r="Z118" s="18"/>
      <c r="AA118" s="18"/>
      <c r="AB118" s="18"/>
      <c r="AC118" s="29"/>
      <c r="AD118" s="18"/>
    </row>
    <row r="119" spans="1:30">
      <c r="A119" s="84"/>
      <c r="B119" s="59">
        <v>39356</v>
      </c>
      <c r="C119" s="60">
        <v>271.26609999999999</v>
      </c>
      <c r="D119" s="20"/>
      <c r="E119" s="17">
        <f t="shared" si="5"/>
        <v>275.68259999999998</v>
      </c>
      <c r="F119" s="17">
        <f t="shared" si="6"/>
        <v>-4.416499999999985</v>
      </c>
      <c r="G119" s="17">
        <f t="shared" si="9"/>
        <v>4.416499999999985</v>
      </c>
      <c r="H119" s="17">
        <f t="shared" si="7"/>
        <v>1.6281061290002639E-2</v>
      </c>
      <c r="I119" s="17">
        <f t="shared" si="8"/>
        <v>19.505472249999869</v>
      </c>
      <c r="X119" s="18"/>
      <c r="Y119" s="18"/>
      <c r="Z119" s="18"/>
      <c r="AA119" s="18"/>
      <c r="AB119" s="18"/>
      <c r="AC119" s="29"/>
      <c r="AD119" s="18"/>
    </row>
    <row r="120" spans="1:30">
      <c r="A120" s="84"/>
      <c r="B120" s="59">
        <v>39387</v>
      </c>
      <c r="C120" s="60">
        <v>275.24579999999997</v>
      </c>
      <c r="D120" s="20"/>
      <c r="E120" s="17">
        <f t="shared" si="5"/>
        <v>271.26609999999999</v>
      </c>
      <c r="F120" s="17">
        <f t="shared" si="6"/>
        <v>3.9796999999999798</v>
      </c>
      <c r="G120" s="17">
        <f t="shared" si="9"/>
        <v>3.9796999999999798</v>
      </c>
      <c r="H120" s="17">
        <f t="shared" si="7"/>
        <v>1.4458712903157761E-2</v>
      </c>
      <c r="I120" s="17">
        <f t="shared" si="8"/>
        <v>15.83801208999984</v>
      </c>
      <c r="X120" s="18"/>
      <c r="Y120" s="18"/>
      <c r="Z120" s="18"/>
      <c r="AA120" s="18"/>
      <c r="AB120" s="18"/>
      <c r="AC120" s="29"/>
      <c r="AD120" s="18"/>
    </row>
    <row r="121" spans="1:30">
      <c r="A121" s="84"/>
      <c r="B121" s="59">
        <v>39417</v>
      </c>
      <c r="C121" s="60">
        <v>284.81470000000002</v>
      </c>
      <c r="D121" s="20"/>
      <c r="E121" s="17">
        <f t="shared" si="5"/>
        <v>275.24579999999997</v>
      </c>
      <c r="F121" s="17">
        <f t="shared" si="6"/>
        <v>9.5689000000000419</v>
      </c>
      <c r="G121" s="17">
        <f t="shared" si="9"/>
        <v>9.5689000000000419</v>
      </c>
      <c r="H121" s="17">
        <f t="shared" si="7"/>
        <v>3.3596931619049301E-2</v>
      </c>
      <c r="I121" s="17">
        <f t="shared" si="8"/>
        <v>91.563847210000802</v>
      </c>
      <c r="X121" s="18"/>
      <c r="Y121" s="18"/>
      <c r="Z121" s="18"/>
      <c r="AA121" s="18"/>
      <c r="AB121" s="18"/>
      <c r="AC121" s="29"/>
      <c r="AD121" s="18"/>
    </row>
    <row r="122" spans="1:30">
      <c r="A122" s="84"/>
      <c r="B122" s="59">
        <v>39448</v>
      </c>
      <c r="C122" s="60">
        <v>292.45319999999998</v>
      </c>
      <c r="D122" s="20"/>
      <c r="E122" s="17">
        <f t="shared" si="5"/>
        <v>284.81470000000002</v>
      </c>
      <c r="F122" s="17">
        <f t="shared" si="6"/>
        <v>7.638499999999965</v>
      </c>
      <c r="G122" s="17">
        <f t="shared" si="9"/>
        <v>7.638499999999965</v>
      </c>
      <c r="H122" s="17">
        <f t="shared" si="7"/>
        <v>2.611870890795507E-2</v>
      </c>
      <c r="I122" s="17">
        <f t="shared" si="8"/>
        <v>58.346682249999468</v>
      </c>
      <c r="X122" s="18"/>
      <c r="Y122" s="18"/>
      <c r="Z122" s="18"/>
      <c r="AA122" s="18"/>
      <c r="AB122" s="18"/>
      <c r="AC122" s="29"/>
      <c r="AD122" s="18"/>
    </row>
    <row r="123" spans="1:30">
      <c r="A123" s="84"/>
      <c r="B123" s="59">
        <v>39479</v>
      </c>
      <c r="C123" s="60">
        <v>287.4033</v>
      </c>
      <c r="D123" s="20"/>
      <c r="E123" s="17">
        <f t="shared" si="5"/>
        <v>292.45319999999998</v>
      </c>
      <c r="F123" s="17">
        <f t="shared" si="6"/>
        <v>-5.0498999999999796</v>
      </c>
      <c r="G123" s="17">
        <f t="shared" si="9"/>
        <v>5.0498999999999796</v>
      </c>
      <c r="H123" s="17">
        <f t="shared" si="7"/>
        <v>1.7570779458690903E-2</v>
      </c>
      <c r="I123" s="17">
        <f t="shared" si="8"/>
        <v>25.501490009999795</v>
      </c>
      <c r="X123" s="18"/>
      <c r="Y123" s="18"/>
      <c r="Z123" s="18"/>
      <c r="AA123" s="18"/>
      <c r="AB123" s="18"/>
      <c r="AC123" s="29"/>
      <c r="AD123" s="18"/>
    </row>
    <row r="124" spans="1:30">
      <c r="A124" s="84"/>
      <c r="B124" s="59">
        <v>39508</v>
      </c>
      <c r="C124" s="60">
        <v>281.26609999999999</v>
      </c>
      <c r="D124" s="20"/>
      <c r="E124" s="17">
        <f t="shared" si="5"/>
        <v>287.4033</v>
      </c>
      <c r="F124" s="17">
        <f t="shared" si="6"/>
        <v>-6.1372000000000071</v>
      </c>
      <c r="G124" s="17">
        <f t="shared" si="9"/>
        <v>6.1372000000000071</v>
      </c>
      <c r="H124" s="17">
        <f t="shared" si="7"/>
        <v>2.1819906487130895E-2</v>
      </c>
      <c r="I124" s="17">
        <f t="shared" si="8"/>
        <v>37.665223840000088</v>
      </c>
      <c r="X124" s="18"/>
      <c r="Y124" s="18"/>
      <c r="Z124" s="18"/>
      <c r="AA124" s="18"/>
      <c r="AB124" s="18"/>
      <c r="AC124" s="29"/>
      <c r="AD124" s="18"/>
    </row>
    <row r="125" spans="1:30">
      <c r="A125" s="84"/>
      <c r="B125" s="59">
        <v>39539</v>
      </c>
      <c r="C125" s="60">
        <v>273.81670000000003</v>
      </c>
      <c r="D125" s="20"/>
      <c r="E125" s="17">
        <f t="shared" si="5"/>
        <v>281.26609999999999</v>
      </c>
      <c r="F125" s="17">
        <f t="shared" si="6"/>
        <v>-7.4493999999999687</v>
      </c>
      <c r="G125" s="17">
        <f t="shared" si="9"/>
        <v>7.4493999999999687</v>
      </c>
      <c r="H125" s="17">
        <f t="shared" si="7"/>
        <v>2.7205791319521302E-2</v>
      </c>
      <c r="I125" s="17">
        <f t="shared" si="8"/>
        <v>55.493560359999535</v>
      </c>
      <c r="X125" s="18"/>
      <c r="Y125" s="18"/>
      <c r="Z125" s="18"/>
      <c r="AA125" s="18"/>
      <c r="AB125" s="18"/>
      <c r="AC125" s="29"/>
      <c r="AD125" s="18"/>
    </row>
    <row r="126" spans="1:30">
      <c r="A126" s="84"/>
      <c r="B126" s="59">
        <v>39569</v>
      </c>
      <c r="C126" s="60">
        <v>273.26819999999998</v>
      </c>
      <c r="D126" s="20"/>
      <c r="E126" s="17">
        <f t="shared" si="5"/>
        <v>273.81670000000003</v>
      </c>
      <c r="F126" s="17">
        <f t="shared" si="6"/>
        <v>-0.54850000000004684</v>
      </c>
      <c r="G126" s="17">
        <f t="shared" si="9"/>
        <v>0.54850000000004684</v>
      </c>
      <c r="H126" s="17">
        <f t="shared" si="7"/>
        <v>2.0071856147186058E-3</v>
      </c>
      <c r="I126" s="17">
        <f t="shared" si="8"/>
        <v>0.30085225000005139</v>
      </c>
      <c r="X126" s="18"/>
      <c r="Y126" s="18"/>
      <c r="Z126" s="18"/>
      <c r="AA126" s="18"/>
      <c r="AB126" s="18"/>
      <c r="AC126" s="29"/>
      <c r="AD126" s="18"/>
    </row>
    <row r="127" spans="1:30">
      <c r="A127" s="84"/>
      <c r="B127" s="59">
        <v>39600</v>
      </c>
      <c r="C127" s="60">
        <v>278.30259999999998</v>
      </c>
      <c r="D127" s="20"/>
      <c r="E127" s="17">
        <f t="shared" si="5"/>
        <v>273.26819999999998</v>
      </c>
      <c r="F127" s="17">
        <f t="shared" si="6"/>
        <v>5.0344000000000051</v>
      </c>
      <c r="G127" s="17">
        <f t="shared" si="9"/>
        <v>5.0344000000000051</v>
      </c>
      <c r="H127" s="17">
        <f t="shared" si="7"/>
        <v>1.8089662115984562E-2</v>
      </c>
      <c r="I127" s="17">
        <f t="shared" si="8"/>
        <v>25.34518336000005</v>
      </c>
      <c r="X127" s="18"/>
      <c r="Y127" s="18"/>
      <c r="Z127" s="18"/>
      <c r="AA127" s="18"/>
      <c r="AB127" s="18"/>
      <c r="AC127" s="29"/>
      <c r="AD127" s="18"/>
    </row>
    <row r="128" spans="1:30">
      <c r="A128" s="84"/>
      <c r="B128" s="59">
        <v>39630</v>
      </c>
      <c r="C128" s="60">
        <v>285.98410000000001</v>
      </c>
      <c r="D128" s="20"/>
      <c r="E128" s="17">
        <f t="shared" si="5"/>
        <v>278.30259999999998</v>
      </c>
      <c r="F128" s="17">
        <f t="shared" si="6"/>
        <v>7.6815000000000282</v>
      </c>
      <c r="G128" s="17">
        <f t="shared" si="9"/>
        <v>7.6815000000000282</v>
      </c>
      <c r="H128" s="17">
        <f t="shared" si="7"/>
        <v>2.685988486772526E-2</v>
      </c>
      <c r="I128" s="17">
        <f t="shared" si="8"/>
        <v>59.005442250000435</v>
      </c>
      <c r="X128" s="18"/>
      <c r="Y128" s="18"/>
      <c r="Z128" s="18"/>
      <c r="AA128" s="18"/>
      <c r="AB128" s="18"/>
      <c r="AC128" s="29"/>
      <c r="AD128" s="18"/>
    </row>
    <row r="129" spans="1:30">
      <c r="A129" s="84"/>
      <c r="B129" s="59">
        <v>39661</v>
      </c>
      <c r="C129" s="60">
        <v>289.54669999999999</v>
      </c>
      <c r="D129" s="20"/>
      <c r="E129" s="17">
        <f t="shared" si="5"/>
        <v>285.98410000000001</v>
      </c>
      <c r="F129" s="17">
        <f t="shared" si="6"/>
        <v>3.5625999999999749</v>
      </c>
      <c r="G129" s="17">
        <f t="shared" si="9"/>
        <v>3.5625999999999749</v>
      </c>
      <c r="H129" s="17">
        <f t="shared" si="7"/>
        <v>1.2304060104984705E-2</v>
      </c>
      <c r="I129" s="17">
        <f t="shared" si="8"/>
        <v>12.692118759999822</v>
      </c>
      <c r="X129" s="18"/>
      <c r="Y129" s="18"/>
      <c r="Z129" s="18"/>
      <c r="AA129" s="18"/>
      <c r="AB129" s="18"/>
      <c r="AC129" s="29"/>
      <c r="AD129" s="18"/>
    </row>
    <row r="130" spans="1:30">
      <c r="A130" s="84"/>
      <c r="B130" s="59">
        <v>39692</v>
      </c>
      <c r="C130" s="60">
        <v>278.50349999999997</v>
      </c>
      <c r="D130" s="20"/>
      <c r="E130" s="17">
        <f t="shared" si="5"/>
        <v>289.54669999999999</v>
      </c>
      <c r="F130" s="17">
        <f t="shared" si="6"/>
        <v>-11.043200000000013</v>
      </c>
      <c r="G130" s="17">
        <f t="shared" si="9"/>
        <v>11.043200000000013</v>
      </c>
      <c r="H130" s="17">
        <f t="shared" si="7"/>
        <v>3.9651925379752907E-2</v>
      </c>
      <c r="I130" s="17">
        <f t="shared" si="8"/>
        <v>121.95226624000028</v>
      </c>
      <c r="X130" s="18"/>
      <c r="Y130" s="18"/>
      <c r="Z130" s="18"/>
      <c r="AA130" s="18"/>
      <c r="AB130" s="18"/>
      <c r="AC130" s="29"/>
      <c r="AD130" s="18"/>
    </row>
    <row r="131" spans="1:30">
      <c r="A131" s="84"/>
      <c r="B131" s="59">
        <v>39722</v>
      </c>
      <c r="C131" s="60">
        <v>273.70659999999998</v>
      </c>
      <c r="D131" s="20"/>
      <c r="E131" s="17">
        <f t="shared" ref="E131:E194" si="10">C130</f>
        <v>278.50349999999997</v>
      </c>
      <c r="F131" s="17">
        <f t="shared" si="6"/>
        <v>-4.7968999999999937</v>
      </c>
      <c r="G131" s="17">
        <f t="shared" si="9"/>
        <v>4.7968999999999937</v>
      </c>
      <c r="H131" s="17">
        <f t="shared" si="7"/>
        <v>1.752570087823967E-2</v>
      </c>
      <c r="I131" s="17">
        <f t="shared" si="8"/>
        <v>23.010249609999939</v>
      </c>
      <c r="X131" s="18"/>
      <c r="Y131" s="18"/>
      <c r="Z131" s="18"/>
      <c r="AA131" s="18"/>
      <c r="AB131" s="18"/>
      <c r="AC131" s="29"/>
      <c r="AD131" s="18"/>
    </row>
    <row r="132" spans="1:30">
      <c r="A132" s="84"/>
      <c r="B132" s="59">
        <v>39753</v>
      </c>
      <c r="C132" s="60">
        <v>279.65429999999998</v>
      </c>
      <c r="D132" s="20"/>
      <c r="E132" s="17">
        <f t="shared" si="10"/>
        <v>273.70659999999998</v>
      </c>
      <c r="F132" s="17">
        <f t="shared" ref="F132:F195" si="11">C132-E132</f>
        <v>5.9476999999999975</v>
      </c>
      <c r="G132" s="17">
        <f t="shared" si="9"/>
        <v>5.9476999999999975</v>
      </c>
      <c r="H132" s="17">
        <f t="shared" ref="H132:H195" si="12">ABS((C132-E132)/C132)</f>
        <v>2.1268044153084711E-2</v>
      </c>
      <c r="I132" s="17">
        <f t="shared" ref="I132:I195" si="13">F132^2</f>
        <v>35.375135289999967</v>
      </c>
      <c r="X132" s="18"/>
      <c r="Y132" s="18"/>
      <c r="Z132" s="18"/>
      <c r="AA132" s="18"/>
      <c r="AB132" s="18"/>
      <c r="AC132" s="29"/>
      <c r="AD132" s="18"/>
    </row>
    <row r="133" spans="1:30">
      <c r="A133" s="84"/>
      <c r="B133" s="59">
        <v>39783</v>
      </c>
      <c r="C133" s="60">
        <v>290.82510000000002</v>
      </c>
      <c r="D133" s="20"/>
      <c r="E133" s="17">
        <f t="shared" si="10"/>
        <v>279.65429999999998</v>
      </c>
      <c r="F133" s="17">
        <f t="shared" si="11"/>
        <v>11.170800000000042</v>
      </c>
      <c r="G133" s="17">
        <f t="shared" ref="G133:G196" si="14">ABS(F133)</f>
        <v>11.170800000000042</v>
      </c>
      <c r="H133" s="17">
        <f t="shared" si="12"/>
        <v>3.8410714893590825E-2</v>
      </c>
      <c r="I133" s="17">
        <f t="shared" si="13"/>
        <v>124.78677264000095</v>
      </c>
      <c r="X133" s="18"/>
      <c r="Y133" s="18"/>
      <c r="Z133" s="18"/>
      <c r="AA133" s="18"/>
      <c r="AB133" s="18"/>
      <c r="AC133" s="29"/>
      <c r="AD133" s="18"/>
    </row>
    <row r="134" spans="1:30">
      <c r="A134" s="84"/>
      <c r="B134" s="59">
        <v>39814</v>
      </c>
      <c r="C134" s="60">
        <v>298.97320000000002</v>
      </c>
      <c r="D134" s="20"/>
      <c r="E134" s="17">
        <f t="shared" si="10"/>
        <v>290.82510000000002</v>
      </c>
      <c r="F134" s="17">
        <f t="shared" si="11"/>
        <v>8.1480999999999995</v>
      </c>
      <c r="G134" s="17">
        <f t="shared" si="14"/>
        <v>8.1480999999999995</v>
      </c>
      <c r="H134" s="17">
        <f t="shared" si="12"/>
        <v>2.7253613367351985E-2</v>
      </c>
      <c r="I134" s="17">
        <f t="shared" si="13"/>
        <v>66.391533609999996</v>
      </c>
      <c r="X134" s="18"/>
      <c r="Y134" s="18"/>
      <c r="Z134" s="18"/>
      <c r="AA134" s="18"/>
      <c r="AB134" s="18"/>
      <c r="AC134" s="29"/>
      <c r="AD134" s="18"/>
    </row>
    <row r="135" spans="1:30">
      <c r="A135" s="84"/>
      <c r="B135" s="59">
        <v>39845</v>
      </c>
      <c r="C135" s="60">
        <v>292.88830000000002</v>
      </c>
      <c r="D135" s="20"/>
      <c r="E135" s="17">
        <f t="shared" si="10"/>
        <v>298.97320000000002</v>
      </c>
      <c r="F135" s="17">
        <f t="shared" si="11"/>
        <v>-6.0849000000000046</v>
      </c>
      <c r="G135" s="17">
        <f t="shared" si="14"/>
        <v>6.0849000000000046</v>
      </c>
      <c r="H135" s="17">
        <f t="shared" si="12"/>
        <v>2.0775497006879428E-2</v>
      </c>
      <c r="I135" s="17">
        <f t="shared" si="13"/>
        <v>37.026008010000055</v>
      </c>
      <c r="X135" s="18"/>
      <c r="Y135" s="18"/>
      <c r="Z135" s="18"/>
      <c r="AA135" s="18"/>
      <c r="AB135" s="18"/>
      <c r="AC135" s="29"/>
      <c r="AD135" s="18"/>
    </row>
    <row r="136" spans="1:30">
      <c r="A136" s="84"/>
      <c r="B136" s="59">
        <v>39873</v>
      </c>
      <c r="C136" s="60">
        <v>286.93560000000002</v>
      </c>
      <c r="D136" s="20"/>
      <c r="E136" s="17">
        <f t="shared" si="10"/>
        <v>292.88830000000002</v>
      </c>
      <c r="F136" s="17">
        <f t="shared" si="11"/>
        <v>-5.952699999999993</v>
      </c>
      <c r="G136" s="17">
        <f t="shared" si="14"/>
        <v>5.952699999999993</v>
      </c>
      <c r="H136" s="17">
        <f t="shared" si="12"/>
        <v>2.0745770130998011E-2</v>
      </c>
      <c r="I136" s="17">
        <f t="shared" si="13"/>
        <v>35.43463728999992</v>
      </c>
      <c r="X136" s="18"/>
      <c r="Y136" s="18"/>
      <c r="Z136" s="18"/>
      <c r="AA136" s="18"/>
      <c r="AB136" s="18"/>
      <c r="AC136" s="29"/>
      <c r="AD136" s="18"/>
    </row>
    <row r="137" spans="1:30">
      <c r="A137" s="84"/>
      <c r="B137" s="59">
        <v>39904</v>
      </c>
      <c r="C137" s="60">
        <v>277.22140000000002</v>
      </c>
      <c r="D137" s="20"/>
      <c r="E137" s="17">
        <f t="shared" si="10"/>
        <v>286.93560000000002</v>
      </c>
      <c r="F137" s="17">
        <f t="shared" si="11"/>
        <v>-9.7142000000000053</v>
      </c>
      <c r="G137" s="17">
        <f t="shared" si="14"/>
        <v>9.7142000000000053</v>
      </c>
      <c r="H137" s="17">
        <f t="shared" si="12"/>
        <v>3.5041306334936642E-2</v>
      </c>
      <c r="I137" s="17">
        <f t="shared" si="13"/>
        <v>94.365681640000105</v>
      </c>
      <c r="X137" s="18"/>
      <c r="Y137" s="18"/>
      <c r="Z137" s="18"/>
      <c r="AA137" s="18"/>
      <c r="AB137" s="18"/>
      <c r="AC137" s="29"/>
      <c r="AD137" s="18"/>
    </row>
    <row r="138" spans="1:30">
      <c r="A138" s="84"/>
      <c r="B138" s="59">
        <v>39934</v>
      </c>
      <c r="C138" s="60">
        <v>276.68259999999998</v>
      </c>
      <c r="D138" s="20"/>
      <c r="E138" s="17">
        <f t="shared" si="10"/>
        <v>277.22140000000002</v>
      </c>
      <c r="F138" s="17">
        <f t="shared" si="11"/>
        <v>-0.53880000000003747</v>
      </c>
      <c r="G138" s="17">
        <f t="shared" si="14"/>
        <v>0.53880000000003747</v>
      </c>
      <c r="H138" s="17">
        <f t="shared" si="12"/>
        <v>1.9473577304826451E-3</v>
      </c>
      <c r="I138" s="17">
        <f t="shared" si="13"/>
        <v>0.29030544000004038</v>
      </c>
      <c r="X138" s="18"/>
      <c r="Y138" s="18"/>
      <c r="Z138" s="18"/>
      <c r="AA138" s="18"/>
      <c r="AB138" s="18"/>
      <c r="AC138" s="29"/>
      <c r="AD138" s="18"/>
    </row>
    <row r="139" spans="1:30">
      <c r="A139" s="84"/>
      <c r="B139" s="59">
        <v>39965</v>
      </c>
      <c r="C139" s="60">
        <v>281.93060000000003</v>
      </c>
      <c r="D139" s="20"/>
      <c r="E139" s="17">
        <f t="shared" si="10"/>
        <v>276.68259999999998</v>
      </c>
      <c r="F139" s="17">
        <f t="shared" si="11"/>
        <v>5.2480000000000473</v>
      </c>
      <c r="G139" s="17">
        <f t="shared" si="14"/>
        <v>5.2480000000000473</v>
      </c>
      <c r="H139" s="17">
        <f t="shared" si="12"/>
        <v>1.8614510095747133E-2</v>
      </c>
      <c r="I139" s="17">
        <f t="shared" si="13"/>
        <v>27.541504000000497</v>
      </c>
      <c r="X139" s="18"/>
      <c r="Y139" s="18"/>
      <c r="Z139" s="18"/>
      <c r="AA139" s="18"/>
      <c r="AB139" s="18"/>
      <c r="AC139" s="29"/>
      <c r="AD139" s="18"/>
    </row>
    <row r="140" spans="1:30">
      <c r="A140" s="84"/>
      <c r="B140" s="59">
        <v>39995</v>
      </c>
      <c r="C140" s="60">
        <v>285.9606</v>
      </c>
      <c r="D140" s="20"/>
      <c r="E140" s="17">
        <f t="shared" si="10"/>
        <v>281.93060000000003</v>
      </c>
      <c r="F140" s="17">
        <f t="shared" si="11"/>
        <v>4.0299999999999727</v>
      </c>
      <c r="G140" s="17">
        <f t="shared" si="14"/>
        <v>4.0299999999999727</v>
      </c>
      <c r="H140" s="17">
        <f t="shared" si="12"/>
        <v>1.4092850553537699E-2</v>
      </c>
      <c r="I140" s="17">
        <f t="shared" si="13"/>
        <v>16.24089999999978</v>
      </c>
      <c r="X140" s="18"/>
      <c r="Y140" s="18"/>
      <c r="Z140" s="18"/>
      <c r="AA140" s="18"/>
      <c r="AB140" s="18"/>
      <c r="AC140" s="29"/>
      <c r="AD140" s="18"/>
    </row>
    <row r="141" spans="1:30">
      <c r="A141" s="84"/>
      <c r="B141" s="59">
        <v>40026</v>
      </c>
      <c r="C141" s="60">
        <v>286.55619999999999</v>
      </c>
      <c r="D141" s="20"/>
      <c r="E141" s="17">
        <f t="shared" si="10"/>
        <v>285.9606</v>
      </c>
      <c r="F141" s="17">
        <f t="shared" si="11"/>
        <v>0.59559999999999036</v>
      </c>
      <c r="G141" s="17">
        <f t="shared" si="14"/>
        <v>0.59559999999999036</v>
      </c>
      <c r="H141" s="17">
        <f t="shared" si="12"/>
        <v>2.0784753566664774E-3</v>
      </c>
      <c r="I141" s="17">
        <f t="shared" si="13"/>
        <v>0.35473935999998851</v>
      </c>
      <c r="X141" s="18"/>
      <c r="Y141" s="18"/>
      <c r="Z141" s="18"/>
      <c r="AA141" s="18"/>
      <c r="AB141" s="18"/>
      <c r="AC141" s="29"/>
      <c r="AD141" s="18"/>
    </row>
    <row r="142" spans="1:30">
      <c r="A142" s="84"/>
      <c r="B142" s="59">
        <v>40057</v>
      </c>
      <c r="C142" s="60">
        <v>279.19189999999998</v>
      </c>
      <c r="D142" s="20"/>
      <c r="E142" s="17">
        <f t="shared" si="10"/>
        <v>286.55619999999999</v>
      </c>
      <c r="F142" s="17">
        <f t="shared" si="11"/>
        <v>-7.3643000000000143</v>
      </c>
      <c r="G142" s="17">
        <f t="shared" si="14"/>
        <v>7.3643000000000143</v>
      </c>
      <c r="H142" s="17">
        <f t="shared" si="12"/>
        <v>2.6377197905813225E-2</v>
      </c>
      <c r="I142" s="17">
        <f t="shared" si="13"/>
        <v>54.232914490000212</v>
      </c>
      <c r="X142" s="18"/>
      <c r="Y142" s="18"/>
      <c r="Z142" s="18"/>
      <c r="AA142" s="18"/>
      <c r="AB142" s="18"/>
      <c r="AC142" s="29"/>
      <c r="AD142" s="18"/>
    </row>
    <row r="143" spans="1:30">
      <c r="A143" s="84"/>
      <c r="B143" s="59">
        <v>40087</v>
      </c>
      <c r="C143" s="60">
        <v>274.6891</v>
      </c>
      <c r="D143" s="20"/>
      <c r="E143" s="17">
        <f t="shared" si="10"/>
        <v>279.19189999999998</v>
      </c>
      <c r="F143" s="17">
        <f t="shared" si="11"/>
        <v>-4.5027999999999793</v>
      </c>
      <c r="G143" s="17">
        <f t="shared" si="14"/>
        <v>4.5027999999999793</v>
      </c>
      <c r="H143" s="17">
        <f t="shared" si="12"/>
        <v>1.6392350479141615E-2</v>
      </c>
      <c r="I143" s="17">
        <f t="shared" si="13"/>
        <v>20.275207839999812</v>
      </c>
      <c r="X143" s="18"/>
      <c r="Y143" s="18"/>
      <c r="Z143" s="18"/>
      <c r="AA143" s="18"/>
      <c r="AB143" s="18"/>
      <c r="AC143" s="29"/>
      <c r="AD143" s="18"/>
    </row>
    <row r="144" spans="1:30">
      <c r="A144" s="84"/>
      <c r="B144" s="59">
        <v>40118</v>
      </c>
      <c r="C144" s="60">
        <v>281.07400000000001</v>
      </c>
      <c r="D144" s="20"/>
      <c r="E144" s="17">
        <f t="shared" si="10"/>
        <v>274.6891</v>
      </c>
      <c r="F144" s="17">
        <f t="shared" si="11"/>
        <v>6.384900000000016</v>
      </c>
      <c r="G144" s="17">
        <f t="shared" si="14"/>
        <v>6.384900000000016</v>
      </c>
      <c r="H144" s="17">
        <f t="shared" si="12"/>
        <v>2.2716081885909106E-2</v>
      </c>
      <c r="I144" s="17">
        <f t="shared" si="13"/>
        <v>40.766948010000206</v>
      </c>
      <c r="X144" s="18"/>
      <c r="Y144" s="18"/>
      <c r="Z144" s="18"/>
      <c r="AA144" s="18"/>
      <c r="AB144" s="18"/>
      <c r="AC144" s="29"/>
      <c r="AD144" s="18"/>
    </row>
    <row r="145" spans="1:30">
      <c r="A145" s="84"/>
      <c r="B145" s="59">
        <v>40148</v>
      </c>
      <c r="C145" s="60">
        <v>290.4855</v>
      </c>
      <c r="D145" s="20"/>
      <c r="E145" s="17">
        <f t="shared" si="10"/>
        <v>281.07400000000001</v>
      </c>
      <c r="F145" s="17">
        <f t="shared" si="11"/>
        <v>9.4114999999999895</v>
      </c>
      <c r="G145" s="17">
        <f t="shared" si="14"/>
        <v>9.4114999999999895</v>
      </c>
      <c r="H145" s="17">
        <f t="shared" si="12"/>
        <v>3.2399207533594584E-2</v>
      </c>
      <c r="I145" s="17">
        <f t="shared" si="13"/>
        <v>88.576332249999808</v>
      </c>
      <c r="X145" s="18"/>
      <c r="Y145" s="18"/>
      <c r="Z145" s="18"/>
      <c r="AA145" s="18"/>
      <c r="AB145" s="18"/>
      <c r="AC145" s="29"/>
      <c r="AD145" s="18"/>
    </row>
    <row r="146" spans="1:30">
      <c r="A146" s="84"/>
      <c r="B146" s="59">
        <v>40179</v>
      </c>
      <c r="C146" s="60">
        <v>298.46129999999999</v>
      </c>
      <c r="D146" s="20"/>
      <c r="E146" s="17">
        <f t="shared" si="10"/>
        <v>290.4855</v>
      </c>
      <c r="F146" s="17">
        <f t="shared" si="11"/>
        <v>7.9757999999999925</v>
      </c>
      <c r="G146" s="17">
        <f t="shared" si="14"/>
        <v>7.9757999999999925</v>
      </c>
      <c r="H146" s="17">
        <f t="shared" si="12"/>
        <v>2.67230625880139E-2</v>
      </c>
      <c r="I146" s="17">
        <f t="shared" si="13"/>
        <v>63.613385639999876</v>
      </c>
      <c r="X146" s="18"/>
      <c r="Y146" s="18"/>
      <c r="Z146" s="18"/>
      <c r="AA146" s="18"/>
      <c r="AB146" s="18"/>
      <c r="AC146" s="29"/>
      <c r="AD146" s="18"/>
    </row>
    <row r="147" spans="1:30">
      <c r="A147" s="84"/>
      <c r="B147" s="59">
        <v>40210</v>
      </c>
      <c r="C147" s="60">
        <v>289.77949999999998</v>
      </c>
      <c r="D147" s="20"/>
      <c r="E147" s="17">
        <f t="shared" si="10"/>
        <v>298.46129999999999</v>
      </c>
      <c r="F147" s="17">
        <f t="shared" si="11"/>
        <v>-8.6818000000000097</v>
      </c>
      <c r="G147" s="17">
        <f t="shared" si="14"/>
        <v>8.6818000000000097</v>
      </c>
      <c r="H147" s="17">
        <f t="shared" si="12"/>
        <v>2.9960021326560404E-2</v>
      </c>
      <c r="I147" s="17">
        <f t="shared" si="13"/>
        <v>75.373651240000171</v>
      </c>
      <c r="X147" s="18"/>
      <c r="Y147" s="18"/>
      <c r="Z147" s="18"/>
      <c r="AA147" s="18"/>
      <c r="AB147" s="18"/>
      <c r="AC147" s="29"/>
      <c r="AD147" s="18"/>
    </row>
    <row r="148" spans="1:30">
      <c r="A148" s="84"/>
      <c r="B148" s="59">
        <v>40238</v>
      </c>
      <c r="C148" s="60">
        <v>283.01249999999999</v>
      </c>
      <c r="D148" s="20"/>
      <c r="E148" s="17">
        <f t="shared" si="10"/>
        <v>289.77949999999998</v>
      </c>
      <c r="F148" s="17">
        <f t="shared" si="11"/>
        <v>-6.7669999999999959</v>
      </c>
      <c r="G148" s="17">
        <f t="shared" si="14"/>
        <v>6.7669999999999959</v>
      </c>
      <c r="H148" s="17">
        <f t="shared" si="12"/>
        <v>2.3910604655271398E-2</v>
      </c>
      <c r="I148" s="17">
        <f t="shared" si="13"/>
        <v>45.792288999999947</v>
      </c>
      <c r="X148" s="18"/>
      <c r="Y148" s="18"/>
      <c r="Z148" s="18"/>
      <c r="AA148" s="18"/>
      <c r="AB148" s="18"/>
      <c r="AC148" s="29"/>
      <c r="AD148" s="18"/>
    </row>
    <row r="149" spans="1:30">
      <c r="A149" s="84"/>
      <c r="B149" s="59">
        <v>40269</v>
      </c>
      <c r="C149" s="60">
        <v>276.14760000000001</v>
      </c>
      <c r="D149" s="20"/>
      <c r="E149" s="17">
        <f t="shared" si="10"/>
        <v>283.01249999999999</v>
      </c>
      <c r="F149" s="17">
        <f t="shared" si="11"/>
        <v>-6.8648999999999774</v>
      </c>
      <c r="G149" s="17">
        <f t="shared" si="14"/>
        <v>6.8648999999999774</v>
      </c>
      <c r="H149" s="17">
        <f t="shared" si="12"/>
        <v>2.48595316417741E-2</v>
      </c>
      <c r="I149" s="17">
        <f t="shared" si="13"/>
        <v>47.126852009999688</v>
      </c>
      <c r="X149" s="18"/>
      <c r="Y149" s="18"/>
      <c r="Z149" s="18"/>
      <c r="AA149" s="18"/>
      <c r="AB149" s="18"/>
      <c r="AC149" s="29"/>
      <c r="AD149" s="18"/>
    </row>
    <row r="150" spans="1:30">
      <c r="A150" s="84"/>
      <c r="B150" s="59">
        <v>40299</v>
      </c>
      <c r="C150" s="60">
        <v>273.84710000000001</v>
      </c>
      <c r="D150" s="20"/>
      <c r="E150" s="17">
        <f t="shared" si="10"/>
        <v>276.14760000000001</v>
      </c>
      <c r="F150" s="17">
        <f t="shared" si="11"/>
        <v>-2.3004999999999995</v>
      </c>
      <c r="G150" s="17">
        <f t="shared" si="14"/>
        <v>2.3004999999999995</v>
      </c>
      <c r="H150" s="17">
        <f t="shared" si="12"/>
        <v>8.4006732223930788E-3</v>
      </c>
      <c r="I150" s="17">
        <f t="shared" si="13"/>
        <v>5.2923002499999976</v>
      </c>
      <c r="X150" s="18"/>
      <c r="Y150" s="18"/>
      <c r="Z150" s="18"/>
      <c r="AA150" s="18"/>
      <c r="AB150" s="18"/>
      <c r="AC150" s="29"/>
      <c r="AD150" s="18"/>
    </row>
    <row r="151" spans="1:30">
      <c r="A151" s="84"/>
      <c r="B151" s="59">
        <v>40330</v>
      </c>
      <c r="C151" s="60">
        <v>279.7645</v>
      </c>
      <c r="D151" s="20"/>
      <c r="E151" s="17">
        <f t="shared" si="10"/>
        <v>273.84710000000001</v>
      </c>
      <c r="F151" s="17">
        <f t="shared" si="11"/>
        <v>5.9173999999999864</v>
      </c>
      <c r="G151" s="17">
        <f t="shared" si="14"/>
        <v>5.9173999999999864</v>
      </c>
      <c r="H151" s="17">
        <f t="shared" si="12"/>
        <v>2.1151361234180842E-2</v>
      </c>
      <c r="I151" s="17">
        <f t="shared" si="13"/>
        <v>35.015622759999843</v>
      </c>
      <c r="X151" s="18"/>
      <c r="Y151" s="18"/>
      <c r="Z151" s="18"/>
      <c r="AA151" s="18"/>
      <c r="AB151" s="18"/>
      <c r="AC151" s="29"/>
      <c r="AD151" s="18"/>
    </row>
    <row r="152" spans="1:30">
      <c r="A152" s="84"/>
      <c r="B152" s="59">
        <v>40360</v>
      </c>
      <c r="C152" s="60">
        <v>288.45190000000002</v>
      </c>
      <c r="D152" s="20"/>
      <c r="E152" s="17">
        <f t="shared" si="10"/>
        <v>279.7645</v>
      </c>
      <c r="F152" s="17">
        <f t="shared" si="11"/>
        <v>8.6874000000000251</v>
      </c>
      <c r="G152" s="17">
        <f t="shared" si="14"/>
        <v>8.6874000000000251</v>
      </c>
      <c r="H152" s="17">
        <f t="shared" si="12"/>
        <v>3.0117326320263531E-2</v>
      </c>
      <c r="I152" s="17">
        <f t="shared" si="13"/>
        <v>75.47091876000043</v>
      </c>
      <c r="X152" s="18"/>
      <c r="Y152" s="18"/>
      <c r="Z152" s="18"/>
      <c r="AA152" s="18"/>
      <c r="AB152" s="18"/>
      <c r="AC152" s="29"/>
      <c r="AD152" s="18"/>
    </row>
    <row r="153" spans="1:30">
      <c r="A153" s="84"/>
      <c r="B153" s="59">
        <v>40391</v>
      </c>
      <c r="C153" s="60">
        <v>287.78280000000001</v>
      </c>
      <c r="D153" s="20"/>
      <c r="E153" s="17">
        <f t="shared" si="10"/>
        <v>288.45190000000002</v>
      </c>
      <c r="F153" s="17">
        <f t="shared" si="11"/>
        <v>-0.66910000000001446</v>
      </c>
      <c r="G153" s="17">
        <f t="shared" si="14"/>
        <v>0.66910000000001446</v>
      </c>
      <c r="H153" s="17">
        <f t="shared" si="12"/>
        <v>2.3250173394657862E-3</v>
      </c>
      <c r="I153" s="17">
        <f t="shared" si="13"/>
        <v>0.44769481000001937</v>
      </c>
      <c r="X153" s="18"/>
      <c r="Y153" s="18"/>
      <c r="Z153" s="18"/>
      <c r="AA153" s="18"/>
      <c r="AB153" s="18"/>
      <c r="AC153" s="29"/>
      <c r="AD153" s="18"/>
    </row>
    <row r="154" spans="1:30">
      <c r="A154" s="84"/>
      <c r="B154" s="59">
        <v>40422</v>
      </c>
      <c r="C154" s="60">
        <v>281.93860000000001</v>
      </c>
      <c r="D154" s="20"/>
      <c r="E154" s="17">
        <f t="shared" si="10"/>
        <v>287.78280000000001</v>
      </c>
      <c r="F154" s="17">
        <f t="shared" si="11"/>
        <v>-5.8442000000000007</v>
      </c>
      <c r="G154" s="17">
        <f t="shared" si="14"/>
        <v>5.8442000000000007</v>
      </c>
      <c r="H154" s="17">
        <f t="shared" si="12"/>
        <v>2.0728626729365901E-2</v>
      </c>
      <c r="I154" s="17">
        <f t="shared" si="13"/>
        <v>34.154673640000006</v>
      </c>
      <c r="X154" s="18"/>
      <c r="Y154" s="18"/>
      <c r="Z154" s="18"/>
      <c r="AA154" s="18"/>
      <c r="AB154" s="18"/>
      <c r="AC154" s="29"/>
      <c r="AD154" s="18"/>
    </row>
    <row r="155" spans="1:30">
      <c r="A155" s="84"/>
      <c r="B155" s="59">
        <v>40452</v>
      </c>
      <c r="C155" s="60">
        <v>277.5027</v>
      </c>
      <c r="D155" s="20"/>
      <c r="E155" s="17">
        <f t="shared" si="10"/>
        <v>281.93860000000001</v>
      </c>
      <c r="F155" s="17">
        <f t="shared" si="11"/>
        <v>-4.4359000000000037</v>
      </c>
      <c r="G155" s="17">
        <f t="shared" si="14"/>
        <v>4.4359000000000037</v>
      </c>
      <c r="H155" s="17">
        <f t="shared" si="12"/>
        <v>1.5985069694817396E-2</v>
      </c>
      <c r="I155" s="17">
        <f t="shared" si="13"/>
        <v>19.677208810000032</v>
      </c>
      <c r="X155" s="18"/>
      <c r="Y155" s="18"/>
      <c r="Z155" s="18"/>
      <c r="AA155" s="18"/>
      <c r="AB155" s="18"/>
      <c r="AC155" s="29"/>
      <c r="AD155" s="18"/>
    </row>
    <row r="156" spans="1:30">
      <c r="A156" s="84"/>
      <c r="B156" s="59">
        <v>40483</v>
      </c>
      <c r="C156" s="60">
        <v>282.04480000000001</v>
      </c>
      <c r="D156" s="20"/>
      <c r="E156" s="17">
        <f t="shared" si="10"/>
        <v>277.5027</v>
      </c>
      <c r="F156" s="17">
        <f t="shared" si="11"/>
        <v>4.5421000000000049</v>
      </c>
      <c r="G156" s="17">
        <f t="shared" si="14"/>
        <v>4.5421000000000049</v>
      </c>
      <c r="H156" s="17">
        <f t="shared" si="12"/>
        <v>1.6104179194227318E-2</v>
      </c>
      <c r="I156" s="17">
        <f t="shared" si="13"/>
        <v>20.630672410000045</v>
      </c>
      <c r="X156" s="18"/>
      <c r="Y156" s="18"/>
      <c r="Z156" s="18"/>
      <c r="AA156" s="18"/>
      <c r="AB156" s="18"/>
      <c r="AC156" s="29"/>
      <c r="AD156" s="18"/>
    </row>
    <row r="157" spans="1:30">
      <c r="A157" s="84"/>
      <c r="B157" s="59">
        <v>40513</v>
      </c>
      <c r="C157" s="60">
        <v>292.101</v>
      </c>
      <c r="D157" s="20"/>
      <c r="E157" s="17">
        <f t="shared" si="10"/>
        <v>282.04480000000001</v>
      </c>
      <c r="F157" s="17">
        <f t="shared" si="11"/>
        <v>10.05619999999999</v>
      </c>
      <c r="G157" s="17">
        <f t="shared" si="14"/>
        <v>10.05619999999999</v>
      </c>
      <c r="H157" s="17">
        <f t="shared" si="12"/>
        <v>3.4427133080680961E-2</v>
      </c>
      <c r="I157" s="17">
        <f t="shared" si="13"/>
        <v>101.12715843999979</v>
      </c>
      <c r="X157" s="18"/>
      <c r="Y157" s="18"/>
      <c r="Z157" s="18"/>
      <c r="AA157" s="18"/>
      <c r="AB157" s="18"/>
      <c r="AC157" s="29"/>
      <c r="AD157" s="18"/>
    </row>
    <row r="158" spans="1:30">
      <c r="A158" s="84"/>
      <c r="B158" s="59">
        <v>40544</v>
      </c>
      <c r="C158" s="60">
        <v>294.79199999999997</v>
      </c>
      <c r="D158" s="20"/>
      <c r="E158" s="17">
        <f t="shared" si="10"/>
        <v>292.101</v>
      </c>
      <c r="F158" s="17">
        <f t="shared" si="11"/>
        <v>2.6909999999999741</v>
      </c>
      <c r="G158" s="17">
        <f t="shared" si="14"/>
        <v>2.6909999999999741</v>
      </c>
      <c r="H158" s="17">
        <f t="shared" si="12"/>
        <v>9.1284702434257861E-3</v>
      </c>
      <c r="I158" s="17">
        <f t="shared" si="13"/>
        <v>7.2414809999998608</v>
      </c>
      <c r="X158" s="18"/>
      <c r="Y158" s="18"/>
      <c r="Z158" s="18"/>
      <c r="AA158" s="18"/>
      <c r="AB158" s="18"/>
      <c r="AC158" s="29"/>
      <c r="AD158" s="18"/>
    </row>
    <row r="159" spans="1:30">
      <c r="A159" s="84"/>
      <c r="B159" s="59">
        <v>40575</v>
      </c>
      <c r="C159" s="60">
        <v>287.82</v>
      </c>
      <c r="D159" s="20"/>
      <c r="E159" s="17">
        <f t="shared" si="10"/>
        <v>294.79199999999997</v>
      </c>
      <c r="F159" s="17">
        <f t="shared" si="11"/>
        <v>-6.97199999999998</v>
      </c>
      <c r="G159" s="17">
        <f t="shared" si="14"/>
        <v>6.97199999999998</v>
      </c>
      <c r="H159" s="17">
        <f t="shared" si="12"/>
        <v>2.422347300396074E-2</v>
      </c>
      <c r="I159" s="17">
        <f t="shared" si="13"/>
        <v>48.608783999999723</v>
      </c>
      <c r="X159" s="18"/>
      <c r="Y159" s="18"/>
      <c r="Z159" s="18"/>
      <c r="AA159" s="18"/>
      <c r="AB159" s="18"/>
      <c r="AC159" s="29"/>
      <c r="AD159" s="18"/>
    </row>
    <row r="160" spans="1:30">
      <c r="A160" s="84"/>
      <c r="B160" s="59">
        <v>40603</v>
      </c>
      <c r="C160" s="60">
        <v>286.55489999999998</v>
      </c>
      <c r="D160" s="20"/>
      <c r="E160" s="17">
        <f t="shared" si="10"/>
        <v>287.82</v>
      </c>
      <c r="F160" s="17">
        <f t="shared" si="11"/>
        <v>-1.2651000000000181</v>
      </c>
      <c r="G160" s="17">
        <f t="shared" si="14"/>
        <v>1.2651000000000181</v>
      </c>
      <c r="H160" s="17">
        <f t="shared" si="12"/>
        <v>4.4148608172466016E-3</v>
      </c>
      <c r="I160" s="17">
        <f t="shared" si="13"/>
        <v>1.6004780100000457</v>
      </c>
      <c r="X160" s="18"/>
      <c r="Y160" s="18"/>
      <c r="Z160" s="18"/>
      <c r="AA160" s="18"/>
      <c r="AB160" s="18"/>
      <c r="AC160" s="29"/>
      <c r="AD160" s="18"/>
    </row>
    <row r="161" spans="1:30">
      <c r="A161" s="84"/>
      <c r="B161" s="59">
        <v>40634</v>
      </c>
      <c r="C161" s="60">
        <v>276.75209999999998</v>
      </c>
      <c r="D161" s="20"/>
      <c r="E161" s="17">
        <f t="shared" si="10"/>
        <v>286.55489999999998</v>
      </c>
      <c r="F161" s="17">
        <f t="shared" si="11"/>
        <v>-9.8027999999999906</v>
      </c>
      <c r="G161" s="17">
        <f t="shared" si="14"/>
        <v>9.8027999999999906</v>
      </c>
      <c r="H161" s="17">
        <f t="shared" si="12"/>
        <v>3.5420869435137045E-2</v>
      </c>
      <c r="I161" s="17">
        <f t="shared" si="13"/>
        <v>96.094887839999814</v>
      </c>
      <c r="X161" s="18"/>
      <c r="Y161" s="18"/>
      <c r="Z161" s="18"/>
      <c r="AA161" s="18"/>
      <c r="AB161" s="18"/>
      <c r="AC161" s="29"/>
      <c r="AD161" s="18"/>
    </row>
    <row r="162" spans="1:30">
      <c r="A162" s="84"/>
      <c r="B162" s="59">
        <v>40664</v>
      </c>
      <c r="C162" s="60">
        <v>278.03030000000001</v>
      </c>
      <c r="D162" s="20"/>
      <c r="E162" s="17">
        <f t="shared" si="10"/>
        <v>276.75209999999998</v>
      </c>
      <c r="F162" s="17">
        <f t="shared" si="11"/>
        <v>1.2782000000000266</v>
      </c>
      <c r="G162" s="17">
        <f t="shared" si="14"/>
        <v>1.2782000000000266</v>
      </c>
      <c r="H162" s="17">
        <f t="shared" si="12"/>
        <v>4.5973406495623918E-3</v>
      </c>
      <c r="I162" s="17">
        <f t="shared" si="13"/>
        <v>1.6337952400000681</v>
      </c>
      <c r="X162" s="18"/>
      <c r="Y162" s="18"/>
      <c r="Z162" s="18"/>
      <c r="AA162" s="18"/>
      <c r="AB162" s="18"/>
      <c r="AC162" s="29"/>
      <c r="AD162" s="18"/>
    </row>
    <row r="163" spans="1:30">
      <c r="A163" s="84"/>
      <c r="B163" s="59">
        <v>40695</v>
      </c>
      <c r="C163" s="60">
        <v>286.4579</v>
      </c>
      <c r="D163" s="20"/>
      <c r="E163" s="17">
        <f t="shared" si="10"/>
        <v>278.03030000000001</v>
      </c>
      <c r="F163" s="17">
        <f t="shared" si="11"/>
        <v>8.427599999999984</v>
      </c>
      <c r="G163" s="17">
        <f t="shared" si="14"/>
        <v>8.427599999999984</v>
      </c>
      <c r="H163" s="17">
        <f t="shared" si="12"/>
        <v>2.9420029959027084E-2</v>
      </c>
      <c r="I163" s="17">
        <f t="shared" si="13"/>
        <v>71.024441759999732</v>
      </c>
      <c r="X163" s="18"/>
      <c r="Y163" s="18"/>
      <c r="Z163" s="18"/>
      <c r="AA163" s="18"/>
      <c r="AB163" s="18"/>
      <c r="AC163" s="29"/>
      <c r="AD163" s="18"/>
    </row>
    <row r="164" spans="1:30">
      <c r="A164" s="84"/>
      <c r="B164" s="59">
        <v>40725</v>
      </c>
      <c r="C164" s="60">
        <v>293.83789999999999</v>
      </c>
      <c r="D164" s="20"/>
      <c r="E164" s="17">
        <f t="shared" si="10"/>
        <v>286.4579</v>
      </c>
      <c r="F164" s="17">
        <f t="shared" si="11"/>
        <v>7.3799999999999955</v>
      </c>
      <c r="G164" s="17">
        <f t="shared" si="14"/>
        <v>7.3799999999999955</v>
      </c>
      <c r="H164" s="17">
        <f t="shared" si="12"/>
        <v>2.5115888726403218E-2</v>
      </c>
      <c r="I164" s="17">
        <f t="shared" si="13"/>
        <v>54.464399999999934</v>
      </c>
      <c r="X164" s="18"/>
      <c r="Y164" s="18"/>
      <c r="Z164" s="18"/>
      <c r="AA164" s="18"/>
      <c r="AB164" s="18"/>
      <c r="AC164" s="29"/>
      <c r="AD164" s="18"/>
    </row>
    <row r="165" spans="1:30">
      <c r="A165" s="84"/>
      <c r="B165" s="59">
        <v>40756</v>
      </c>
      <c r="C165" s="60">
        <v>293.53100000000001</v>
      </c>
      <c r="D165" s="20"/>
      <c r="E165" s="17">
        <f t="shared" si="10"/>
        <v>293.83789999999999</v>
      </c>
      <c r="F165" s="17">
        <f t="shared" si="11"/>
        <v>-0.30689999999998463</v>
      </c>
      <c r="G165" s="17">
        <f t="shared" si="14"/>
        <v>0.30689999999998463</v>
      </c>
      <c r="H165" s="17">
        <f t="shared" si="12"/>
        <v>1.0455454449444339E-3</v>
      </c>
      <c r="I165" s="17">
        <f t="shared" si="13"/>
        <v>9.4187609999990568E-2</v>
      </c>
      <c r="X165" s="18"/>
      <c r="Y165" s="18"/>
      <c r="Z165" s="18"/>
      <c r="AA165" s="18"/>
      <c r="AB165" s="18"/>
      <c r="AC165" s="29"/>
      <c r="AD165" s="18"/>
    </row>
    <row r="166" spans="1:30">
      <c r="A166" s="84"/>
      <c r="B166" s="59">
        <v>40787</v>
      </c>
      <c r="C166" s="60">
        <v>287.54140000000001</v>
      </c>
      <c r="D166" s="20"/>
      <c r="E166" s="17">
        <f t="shared" si="10"/>
        <v>293.53100000000001</v>
      </c>
      <c r="F166" s="17">
        <f t="shared" si="11"/>
        <v>-5.9895999999999958</v>
      </c>
      <c r="G166" s="17">
        <f t="shared" si="14"/>
        <v>5.9895999999999958</v>
      </c>
      <c r="H166" s="17">
        <f t="shared" si="12"/>
        <v>2.0830391727938987E-2</v>
      </c>
      <c r="I166" s="17">
        <f t="shared" si="13"/>
        <v>35.875308159999953</v>
      </c>
      <c r="X166" s="18"/>
      <c r="Y166" s="18"/>
      <c r="Z166" s="18"/>
      <c r="AA166" s="18"/>
      <c r="AB166" s="18"/>
      <c r="AC166" s="29"/>
      <c r="AD166" s="18"/>
    </row>
    <row r="167" spans="1:30">
      <c r="A167" s="84"/>
      <c r="B167" s="59">
        <v>40817</v>
      </c>
      <c r="C167" s="60">
        <v>280.0924</v>
      </c>
      <c r="D167" s="20"/>
      <c r="E167" s="17">
        <f t="shared" si="10"/>
        <v>287.54140000000001</v>
      </c>
      <c r="F167" s="17">
        <f t="shared" si="11"/>
        <v>-7.4490000000000123</v>
      </c>
      <c r="G167" s="17">
        <f t="shared" si="14"/>
        <v>7.4490000000000123</v>
      </c>
      <c r="H167" s="17">
        <f t="shared" si="12"/>
        <v>2.6594795146173234E-2</v>
      </c>
      <c r="I167" s="17">
        <f t="shared" si="13"/>
        <v>55.487601000000183</v>
      </c>
      <c r="X167" s="18"/>
      <c r="Y167" s="18"/>
      <c r="Z167" s="18"/>
      <c r="AA167" s="18"/>
      <c r="AB167" s="18"/>
      <c r="AC167" s="29"/>
      <c r="AD167" s="18"/>
    </row>
    <row r="168" spans="1:30">
      <c r="A168" s="84"/>
      <c r="B168" s="59">
        <v>40848</v>
      </c>
      <c r="C168" s="60">
        <v>281.43490000000003</v>
      </c>
      <c r="D168" s="20"/>
      <c r="E168" s="17">
        <f t="shared" si="10"/>
        <v>280.0924</v>
      </c>
      <c r="F168" s="17">
        <f t="shared" si="11"/>
        <v>1.3425000000000296</v>
      </c>
      <c r="G168" s="17">
        <f t="shared" si="14"/>
        <v>1.3425000000000296</v>
      </c>
      <c r="H168" s="17">
        <f t="shared" si="12"/>
        <v>4.7701972996242806E-3</v>
      </c>
      <c r="I168" s="17">
        <f t="shared" si="13"/>
        <v>1.8023062500000793</v>
      </c>
      <c r="X168" s="18"/>
      <c r="Y168" s="18"/>
      <c r="Z168" s="18"/>
      <c r="AA168" s="18"/>
      <c r="AB168" s="18"/>
      <c r="AC168" s="29"/>
      <c r="AD168" s="18"/>
    </row>
    <row r="169" spans="1:30">
      <c r="A169" s="84"/>
      <c r="B169" s="59">
        <v>40878</v>
      </c>
      <c r="C169" s="60">
        <v>291.6841</v>
      </c>
      <c r="D169" s="20"/>
      <c r="E169" s="17">
        <f t="shared" si="10"/>
        <v>281.43490000000003</v>
      </c>
      <c r="F169" s="17">
        <f t="shared" si="11"/>
        <v>10.249199999999973</v>
      </c>
      <c r="G169" s="17">
        <f t="shared" si="14"/>
        <v>10.249199999999973</v>
      </c>
      <c r="H169" s="17">
        <f t="shared" si="12"/>
        <v>3.5138014036418072E-2</v>
      </c>
      <c r="I169" s="17">
        <f t="shared" si="13"/>
        <v>105.04610063999945</v>
      </c>
      <c r="X169" s="18"/>
      <c r="Y169" s="18"/>
      <c r="Z169" s="18"/>
      <c r="AA169" s="18"/>
      <c r="AB169" s="18"/>
      <c r="AC169" s="29"/>
      <c r="AD169" s="18"/>
    </row>
    <row r="170" spans="1:30">
      <c r="A170" s="84"/>
      <c r="B170" s="59">
        <v>40909</v>
      </c>
      <c r="C170" s="60">
        <v>302.13479999999998</v>
      </c>
      <c r="D170" s="20"/>
      <c r="E170" s="17">
        <f t="shared" si="10"/>
        <v>291.6841</v>
      </c>
      <c r="F170" s="17">
        <f t="shared" si="11"/>
        <v>10.450699999999983</v>
      </c>
      <c r="G170" s="17">
        <f t="shared" si="14"/>
        <v>10.450699999999983</v>
      </c>
      <c r="H170" s="17">
        <f t="shared" si="12"/>
        <v>3.4589527588347928E-2</v>
      </c>
      <c r="I170" s="17">
        <f t="shared" si="13"/>
        <v>109.21713048999965</v>
      </c>
      <c r="X170" s="18"/>
      <c r="Y170" s="18"/>
      <c r="Z170" s="18"/>
      <c r="AA170" s="18"/>
      <c r="AB170" s="18"/>
      <c r="AC170" s="29"/>
      <c r="AD170" s="18"/>
    </row>
    <row r="171" spans="1:30">
      <c r="A171" s="84"/>
      <c r="B171" s="59">
        <v>40940</v>
      </c>
      <c r="C171" s="60">
        <v>291.18290000000002</v>
      </c>
      <c r="D171" s="20"/>
      <c r="E171" s="17">
        <f t="shared" si="10"/>
        <v>302.13479999999998</v>
      </c>
      <c r="F171" s="17">
        <f t="shared" si="11"/>
        <v>-10.951899999999966</v>
      </c>
      <c r="G171" s="17">
        <f t="shared" si="14"/>
        <v>10.951899999999966</v>
      </c>
      <c r="H171" s="17">
        <f t="shared" si="12"/>
        <v>3.761175536063404E-2</v>
      </c>
      <c r="I171" s="17">
        <f t="shared" si="13"/>
        <v>119.94411360999926</v>
      </c>
      <c r="X171" s="18"/>
      <c r="Y171" s="18"/>
      <c r="Z171" s="18"/>
      <c r="AA171" s="18"/>
      <c r="AB171" s="18"/>
      <c r="AC171" s="29"/>
      <c r="AD171" s="18"/>
    </row>
    <row r="172" spans="1:30">
      <c r="A172" s="84"/>
      <c r="B172" s="59">
        <v>40969</v>
      </c>
      <c r="C172" s="60">
        <v>290.73809999999997</v>
      </c>
      <c r="D172" s="20"/>
      <c r="E172" s="17">
        <f t="shared" si="10"/>
        <v>291.18290000000002</v>
      </c>
      <c r="F172" s="17">
        <f t="shared" si="11"/>
        <v>-0.44480000000004338</v>
      </c>
      <c r="G172" s="17">
        <f t="shared" si="14"/>
        <v>0.44480000000004338</v>
      </c>
      <c r="H172" s="17">
        <f t="shared" si="12"/>
        <v>1.5298992460913909E-3</v>
      </c>
      <c r="I172" s="17">
        <f t="shared" si="13"/>
        <v>0.19784704000003858</v>
      </c>
      <c r="X172" s="18"/>
      <c r="Y172" s="18"/>
      <c r="Z172" s="18"/>
      <c r="AA172" s="18"/>
      <c r="AB172" s="18"/>
      <c r="AC172" s="29"/>
      <c r="AD172" s="18"/>
    </row>
    <row r="173" spans="1:30">
      <c r="A173" s="84"/>
      <c r="B173" s="59">
        <v>41000</v>
      </c>
      <c r="C173" s="60">
        <v>280.51760000000002</v>
      </c>
      <c r="D173" s="20"/>
      <c r="E173" s="17">
        <f t="shared" si="10"/>
        <v>290.73809999999997</v>
      </c>
      <c r="F173" s="17">
        <f t="shared" si="11"/>
        <v>-10.220499999999959</v>
      </c>
      <c r="G173" s="17">
        <f t="shared" si="14"/>
        <v>10.220499999999959</v>
      </c>
      <c r="H173" s="17">
        <f t="shared" si="12"/>
        <v>3.6434434060465218E-2</v>
      </c>
      <c r="I173" s="17">
        <f t="shared" si="13"/>
        <v>104.45862024999916</v>
      </c>
      <c r="X173" s="18"/>
      <c r="Y173" s="18"/>
      <c r="Z173" s="18"/>
      <c r="AA173" s="18"/>
      <c r="AB173" s="18"/>
      <c r="AC173" s="29"/>
      <c r="AD173" s="18"/>
    </row>
    <row r="174" spans="1:30">
      <c r="A174" s="84"/>
      <c r="B174" s="59">
        <v>41030</v>
      </c>
      <c r="C174" s="60">
        <v>279.38869999999997</v>
      </c>
      <c r="D174" s="20"/>
      <c r="E174" s="17">
        <f t="shared" si="10"/>
        <v>280.51760000000002</v>
      </c>
      <c r="F174" s="17">
        <f t="shared" si="11"/>
        <v>-1.1289000000000442</v>
      </c>
      <c r="G174" s="17">
        <f t="shared" si="14"/>
        <v>1.1289000000000442</v>
      </c>
      <c r="H174" s="17">
        <f t="shared" si="12"/>
        <v>4.0406072257039901E-3</v>
      </c>
      <c r="I174" s="17">
        <f t="shared" si="13"/>
        <v>1.2744152100000998</v>
      </c>
      <c r="X174" s="18"/>
      <c r="Y174" s="18"/>
      <c r="Z174" s="18"/>
      <c r="AA174" s="18"/>
      <c r="AB174" s="18"/>
      <c r="AC174" s="29"/>
      <c r="AD174" s="18"/>
    </row>
    <row r="175" spans="1:30">
      <c r="A175" s="84"/>
      <c r="B175" s="59">
        <v>41061</v>
      </c>
      <c r="C175" s="60">
        <v>287.84309999999999</v>
      </c>
      <c r="D175" s="20"/>
      <c r="E175" s="17">
        <f t="shared" si="10"/>
        <v>279.38869999999997</v>
      </c>
      <c r="F175" s="17">
        <f t="shared" si="11"/>
        <v>8.454400000000021</v>
      </c>
      <c r="G175" s="17">
        <f t="shared" si="14"/>
        <v>8.454400000000021</v>
      </c>
      <c r="H175" s="17">
        <f t="shared" si="12"/>
        <v>2.937155693501085E-2</v>
      </c>
      <c r="I175" s="17">
        <f t="shared" si="13"/>
        <v>71.476879360000353</v>
      </c>
      <c r="X175" s="18"/>
      <c r="Y175" s="18"/>
      <c r="Z175" s="18"/>
      <c r="AA175" s="18"/>
      <c r="AB175" s="18"/>
      <c r="AC175" s="29"/>
      <c r="AD175" s="18"/>
    </row>
    <row r="176" spans="1:30">
      <c r="A176" s="84"/>
      <c r="B176" s="59">
        <v>41091</v>
      </c>
      <c r="C176" s="60">
        <v>297.49029999999999</v>
      </c>
      <c r="D176" s="20"/>
      <c r="E176" s="17">
        <f t="shared" si="10"/>
        <v>287.84309999999999</v>
      </c>
      <c r="F176" s="17">
        <f t="shared" si="11"/>
        <v>9.647199999999998</v>
      </c>
      <c r="G176" s="17">
        <f t="shared" si="14"/>
        <v>9.647199999999998</v>
      </c>
      <c r="H176" s="17">
        <f t="shared" si="12"/>
        <v>3.2428620361739519E-2</v>
      </c>
      <c r="I176" s="17">
        <f t="shared" si="13"/>
        <v>93.068467839999968</v>
      </c>
      <c r="X176" s="18"/>
      <c r="Y176" s="18"/>
      <c r="Z176" s="18"/>
      <c r="AA176" s="18"/>
      <c r="AB176" s="18"/>
      <c r="AC176" s="29"/>
      <c r="AD176" s="18"/>
    </row>
    <row r="177" spans="1:30">
      <c r="A177" s="84"/>
      <c r="B177" s="59">
        <v>41122</v>
      </c>
      <c r="C177" s="60">
        <v>296.41570000000002</v>
      </c>
      <c r="D177" s="20"/>
      <c r="E177" s="17">
        <f t="shared" si="10"/>
        <v>297.49029999999999</v>
      </c>
      <c r="F177" s="17">
        <f t="shared" si="11"/>
        <v>-1.0745999999999754</v>
      </c>
      <c r="G177" s="17">
        <f t="shared" si="14"/>
        <v>1.0745999999999754</v>
      </c>
      <c r="H177" s="17">
        <f t="shared" si="12"/>
        <v>3.625314043756708E-3</v>
      </c>
      <c r="I177" s="17">
        <f t="shared" si="13"/>
        <v>1.1547651599999471</v>
      </c>
      <c r="X177" s="18"/>
      <c r="Y177" s="18"/>
      <c r="Z177" s="18"/>
      <c r="AA177" s="18"/>
      <c r="AB177" s="18"/>
      <c r="AC177" s="29"/>
      <c r="AD177" s="18"/>
    </row>
    <row r="178" spans="1:30">
      <c r="A178" s="84"/>
      <c r="B178" s="59">
        <v>41153</v>
      </c>
      <c r="C178" s="60">
        <v>287.22480000000002</v>
      </c>
      <c r="D178" s="20"/>
      <c r="E178" s="17">
        <f t="shared" si="10"/>
        <v>296.41570000000002</v>
      </c>
      <c r="F178" s="17">
        <f t="shared" si="11"/>
        <v>-9.1908999999999992</v>
      </c>
      <c r="G178" s="17">
        <f t="shared" si="14"/>
        <v>9.1908999999999992</v>
      </c>
      <c r="H178" s="17">
        <f t="shared" si="12"/>
        <v>3.199897780414504E-2</v>
      </c>
      <c r="I178" s="17">
        <f t="shared" si="13"/>
        <v>84.472642809999982</v>
      </c>
      <c r="X178" s="18"/>
      <c r="Y178" s="18"/>
      <c r="Z178" s="18"/>
      <c r="AA178" s="18"/>
      <c r="AB178" s="18"/>
      <c r="AC178" s="29"/>
      <c r="AD178" s="18"/>
    </row>
    <row r="179" spans="1:30">
      <c r="A179" s="84"/>
      <c r="B179" s="59">
        <v>41183</v>
      </c>
      <c r="C179" s="60">
        <v>280.64089999999999</v>
      </c>
      <c r="D179" s="20"/>
      <c r="E179" s="17">
        <f t="shared" si="10"/>
        <v>287.22480000000002</v>
      </c>
      <c r="F179" s="17">
        <f t="shared" si="11"/>
        <v>-6.5839000000000283</v>
      </c>
      <c r="G179" s="17">
        <f t="shared" si="14"/>
        <v>6.5839000000000283</v>
      </c>
      <c r="H179" s="17">
        <f t="shared" si="12"/>
        <v>2.3460229781190226E-2</v>
      </c>
      <c r="I179" s="17">
        <f t="shared" si="13"/>
        <v>43.34773921000037</v>
      </c>
      <c r="X179" s="18"/>
      <c r="Y179" s="18"/>
      <c r="Z179" s="18"/>
      <c r="AA179" s="18"/>
      <c r="AB179" s="18"/>
      <c r="AC179" s="29"/>
      <c r="AD179" s="18"/>
    </row>
    <row r="180" spans="1:30">
      <c r="A180" s="84"/>
      <c r="B180" s="59">
        <v>41214</v>
      </c>
      <c r="C180" s="60">
        <v>282.20249999999999</v>
      </c>
      <c r="D180" s="20"/>
      <c r="E180" s="17">
        <f t="shared" si="10"/>
        <v>280.64089999999999</v>
      </c>
      <c r="F180" s="17">
        <f t="shared" si="11"/>
        <v>1.5615999999999985</v>
      </c>
      <c r="G180" s="17">
        <f t="shared" si="14"/>
        <v>1.5615999999999985</v>
      </c>
      <c r="H180" s="17">
        <f t="shared" si="12"/>
        <v>5.5336150459333235E-3</v>
      </c>
      <c r="I180" s="17">
        <f t="shared" si="13"/>
        <v>2.4385945599999954</v>
      </c>
      <c r="X180" s="18"/>
      <c r="Y180" s="18"/>
      <c r="Z180" s="18"/>
      <c r="AA180" s="18"/>
      <c r="AB180" s="18"/>
      <c r="AC180" s="29"/>
      <c r="AD180" s="18"/>
    </row>
    <row r="181" spans="1:30">
      <c r="A181" s="84"/>
      <c r="B181" s="59">
        <v>41244</v>
      </c>
      <c r="C181" s="60">
        <v>294.51130000000001</v>
      </c>
      <c r="D181" s="20"/>
      <c r="E181" s="17">
        <f t="shared" si="10"/>
        <v>282.20249999999999</v>
      </c>
      <c r="F181" s="17">
        <f t="shared" si="11"/>
        <v>12.308800000000019</v>
      </c>
      <c r="G181" s="17">
        <f t="shared" si="14"/>
        <v>12.308800000000019</v>
      </c>
      <c r="H181" s="17">
        <f t="shared" si="12"/>
        <v>4.1793982098479815E-2</v>
      </c>
      <c r="I181" s="17">
        <f t="shared" si="13"/>
        <v>151.50655744000048</v>
      </c>
      <c r="X181" s="18"/>
      <c r="Y181" s="18"/>
      <c r="Z181" s="18"/>
      <c r="AA181" s="18"/>
      <c r="AB181" s="18"/>
      <c r="AC181" s="29"/>
      <c r="AD181" s="18"/>
    </row>
    <row r="182" spans="1:30">
      <c r="A182" s="84"/>
      <c r="B182" s="59">
        <v>41275</v>
      </c>
      <c r="C182" s="60">
        <v>302.23009999999999</v>
      </c>
      <c r="D182" s="20"/>
      <c r="E182" s="17">
        <f t="shared" si="10"/>
        <v>294.51130000000001</v>
      </c>
      <c r="F182" s="17">
        <f t="shared" si="11"/>
        <v>7.7187999999999874</v>
      </c>
      <c r="G182" s="17">
        <f t="shared" si="14"/>
        <v>7.7187999999999874</v>
      </c>
      <c r="H182" s="17">
        <f t="shared" si="12"/>
        <v>2.5539481342195854E-2</v>
      </c>
      <c r="I182" s="17">
        <f t="shared" si="13"/>
        <v>59.579873439999808</v>
      </c>
      <c r="X182" s="18"/>
      <c r="Y182" s="18"/>
      <c r="Z182" s="18"/>
      <c r="AA182" s="18"/>
      <c r="AB182" s="18"/>
      <c r="AC182" s="29"/>
      <c r="AD182" s="18"/>
    </row>
    <row r="183" spans="1:30">
      <c r="A183" s="84"/>
      <c r="B183" s="59">
        <v>41306</v>
      </c>
      <c r="C183" s="60">
        <v>294.2989</v>
      </c>
      <c r="D183" s="20"/>
      <c r="E183" s="17">
        <f t="shared" si="10"/>
        <v>302.23009999999999</v>
      </c>
      <c r="F183" s="17">
        <f t="shared" si="11"/>
        <v>-7.9311999999999898</v>
      </c>
      <c r="G183" s="17">
        <f t="shared" si="14"/>
        <v>7.9311999999999898</v>
      </c>
      <c r="H183" s="17">
        <f t="shared" si="12"/>
        <v>2.6949472118312334E-2</v>
      </c>
      <c r="I183" s="17">
        <f t="shared" si="13"/>
        <v>62.90393343999984</v>
      </c>
      <c r="X183" s="18"/>
      <c r="Y183" s="18"/>
      <c r="Z183" s="18"/>
      <c r="AA183" s="18"/>
      <c r="AB183" s="18"/>
      <c r="AC183" s="29"/>
      <c r="AD183" s="18"/>
    </row>
    <row r="184" spans="1:30">
      <c r="A184" s="84"/>
      <c r="B184" s="59">
        <v>41334</v>
      </c>
      <c r="C184" s="60">
        <v>288.09269999999998</v>
      </c>
      <c r="D184" s="20"/>
      <c r="E184" s="17">
        <f t="shared" si="10"/>
        <v>294.2989</v>
      </c>
      <c r="F184" s="17">
        <f t="shared" si="11"/>
        <v>-6.2062000000000239</v>
      </c>
      <c r="G184" s="17">
        <f t="shared" si="14"/>
        <v>6.2062000000000239</v>
      </c>
      <c r="H184" s="17">
        <f t="shared" si="12"/>
        <v>2.1542371604695378E-2</v>
      </c>
      <c r="I184" s="17">
        <f t="shared" si="13"/>
        <v>38.516918440000296</v>
      </c>
      <c r="X184" s="18"/>
      <c r="Y184" s="18"/>
      <c r="Z184" s="18"/>
      <c r="AA184" s="18"/>
      <c r="AB184" s="18"/>
      <c r="AC184" s="29"/>
      <c r="AD184" s="18"/>
    </row>
    <row r="185" spans="1:30">
      <c r="A185" s="84"/>
      <c r="B185" s="59">
        <v>41365</v>
      </c>
      <c r="C185" s="60">
        <v>281.4425</v>
      </c>
      <c r="D185" s="20"/>
      <c r="E185" s="17">
        <f t="shared" si="10"/>
        <v>288.09269999999998</v>
      </c>
      <c r="F185" s="17">
        <f t="shared" si="11"/>
        <v>-6.6501999999999839</v>
      </c>
      <c r="G185" s="17">
        <f t="shared" si="14"/>
        <v>6.6501999999999839</v>
      </c>
      <c r="H185" s="17">
        <f t="shared" si="12"/>
        <v>2.3628982829529955E-2</v>
      </c>
      <c r="I185" s="17">
        <f t="shared" si="13"/>
        <v>44.225160039999786</v>
      </c>
      <c r="X185" s="18"/>
      <c r="Y185" s="18"/>
      <c r="Z185" s="18"/>
      <c r="AA185" s="18"/>
      <c r="AB185" s="18"/>
      <c r="AC185" s="29"/>
      <c r="AD185" s="18"/>
    </row>
    <row r="186" spans="1:30">
      <c r="A186" s="84"/>
      <c r="B186" s="59">
        <v>41395</v>
      </c>
      <c r="C186" s="60">
        <v>284.45519999999999</v>
      </c>
      <c r="D186" s="20"/>
      <c r="E186" s="17">
        <f t="shared" si="10"/>
        <v>281.4425</v>
      </c>
      <c r="F186" s="17">
        <f t="shared" si="11"/>
        <v>3.0126999999999953</v>
      </c>
      <c r="G186" s="17">
        <f t="shared" si="14"/>
        <v>3.0126999999999953</v>
      </c>
      <c r="H186" s="17">
        <f t="shared" si="12"/>
        <v>1.0591122960663033E-2</v>
      </c>
      <c r="I186" s="17">
        <f t="shared" si="13"/>
        <v>9.076361289999971</v>
      </c>
      <c r="X186" s="18"/>
      <c r="Y186" s="18"/>
      <c r="Z186" s="18"/>
      <c r="AA186" s="18"/>
      <c r="AB186" s="18"/>
      <c r="AC186" s="29"/>
      <c r="AD186" s="18"/>
    </row>
    <row r="187" spans="1:30">
      <c r="A187" s="84"/>
      <c r="B187" s="59">
        <v>41426</v>
      </c>
      <c r="C187" s="60">
        <v>291.04059999999998</v>
      </c>
      <c r="D187" s="20"/>
      <c r="E187" s="17">
        <f t="shared" si="10"/>
        <v>284.45519999999999</v>
      </c>
      <c r="F187" s="17">
        <f t="shared" si="11"/>
        <v>6.5853999999999928</v>
      </c>
      <c r="G187" s="17">
        <f t="shared" si="14"/>
        <v>6.5853999999999928</v>
      </c>
      <c r="H187" s="17">
        <f t="shared" si="12"/>
        <v>2.2627083644000161E-2</v>
      </c>
      <c r="I187" s="17">
        <f t="shared" si="13"/>
        <v>43.367493159999903</v>
      </c>
      <c r="X187" s="18"/>
      <c r="Y187" s="18"/>
      <c r="Z187" s="18"/>
      <c r="AA187" s="18"/>
      <c r="AB187" s="18"/>
      <c r="AC187" s="29"/>
      <c r="AD187" s="18"/>
    </row>
    <row r="188" spans="1:30">
      <c r="A188" s="84"/>
      <c r="B188" s="59">
        <v>41456</v>
      </c>
      <c r="C188" s="60">
        <v>295.9957</v>
      </c>
      <c r="D188" s="20"/>
      <c r="E188" s="17">
        <f t="shared" si="10"/>
        <v>291.04059999999998</v>
      </c>
      <c r="F188" s="17">
        <f t="shared" si="11"/>
        <v>4.9551000000000158</v>
      </c>
      <c r="G188" s="17">
        <f t="shared" si="14"/>
        <v>4.9551000000000158</v>
      </c>
      <c r="H188" s="17">
        <f t="shared" si="12"/>
        <v>1.6740445891612669E-2</v>
      </c>
      <c r="I188" s="17">
        <f t="shared" si="13"/>
        <v>24.553016010000157</v>
      </c>
      <c r="X188" s="18"/>
      <c r="Y188" s="18"/>
      <c r="Z188" s="18"/>
      <c r="AA188" s="18"/>
      <c r="AB188" s="18"/>
      <c r="AC188" s="29"/>
      <c r="AD188" s="18"/>
    </row>
    <row r="189" spans="1:30">
      <c r="A189" s="84"/>
      <c r="B189" s="59">
        <v>41487</v>
      </c>
      <c r="C189" s="60">
        <v>299.37040000000002</v>
      </c>
      <c r="D189" s="20"/>
      <c r="E189" s="17">
        <f t="shared" si="10"/>
        <v>295.9957</v>
      </c>
      <c r="F189" s="17">
        <f t="shared" si="11"/>
        <v>3.3747000000000185</v>
      </c>
      <c r="G189" s="17">
        <f t="shared" si="14"/>
        <v>3.3747000000000185</v>
      </c>
      <c r="H189" s="17">
        <f t="shared" si="12"/>
        <v>1.127265755064635E-2</v>
      </c>
      <c r="I189" s="17">
        <f t="shared" si="13"/>
        <v>11.388600090000125</v>
      </c>
      <c r="X189" s="18"/>
      <c r="Y189" s="18"/>
      <c r="Z189" s="18"/>
      <c r="AA189" s="18"/>
      <c r="AB189" s="18"/>
      <c r="AC189" s="29"/>
      <c r="AD189" s="18"/>
    </row>
    <row r="190" spans="1:30">
      <c r="A190" s="84"/>
      <c r="B190" s="59">
        <v>41518</v>
      </c>
      <c r="C190" s="60">
        <v>290.9178</v>
      </c>
      <c r="D190" s="20"/>
      <c r="E190" s="17">
        <f t="shared" si="10"/>
        <v>299.37040000000002</v>
      </c>
      <c r="F190" s="17">
        <f t="shared" si="11"/>
        <v>-8.4526000000000181</v>
      </c>
      <c r="G190" s="17">
        <f t="shared" si="14"/>
        <v>8.4526000000000181</v>
      </c>
      <c r="H190" s="17">
        <f t="shared" si="12"/>
        <v>2.905494266765395E-2</v>
      </c>
      <c r="I190" s="17">
        <f t="shared" si="13"/>
        <v>71.446446760000299</v>
      </c>
      <c r="X190" s="18"/>
      <c r="Y190" s="18"/>
      <c r="Z190" s="18"/>
      <c r="AA190" s="18"/>
      <c r="AB190" s="18"/>
      <c r="AC190" s="29"/>
      <c r="AD190" s="18"/>
    </row>
    <row r="191" spans="1:30">
      <c r="A191" s="84"/>
      <c r="B191" s="59">
        <v>41548</v>
      </c>
      <c r="C191" s="60">
        <v>283.14080000000001</v>
      </c>
      <c r="D191" s="20"/>
      <c r="E191" s="17">
        <f t="shared" si="10"/>
        <v>290.9178</v>
      </c>
      <c r="F191" s="17">
        <f t="shared" si="11"/>
        <v>-7.7769999999999868</v>
      </c>
      <c r="G191" s="17">
        <f t="shared" si="14"/>
        <v>7.7769999999999868</v>
      </c>
      <c r="H191" s="17">
        <f t="shared" si="12"/>
        <v>2.7466899860422753E-2</v>
      </c>
      <c r="I191" s="17">
        <f t="shared" si="13"/>
        <v>60.481728999999795</v>
      </c>
      <c r="X191" s="18"/>
      <c r="Y191" s="18"/>
      <c r="Z191" s="18"/>
      <c r="AA191" s="18"/>
      <c r="AB191" s="18"/>
      <c r="AC191" s="29"/>
      <c r="AD191" s="18"/>
    </row>
    <row r="192" spans="1:30">
      <c r="A192" s="84"/>
      <c r="B192" s="59">
        <v>41579</v>
      </c>
      <c r="C192" s="60">
        <v>288.041</v>
      </c>
      <c r="D192" s="20"/>
      <c r="E192" s="17">
        <f t="shared" si="10"/>
        <v>283.14080000000001</v>
      </c>
      <c r="F192" s="17">
        <f t="shared" si="11"/>
        <v>4.9001999999999839</v>
      </c>
      <c r="G192" s="17">
        <f t="shared" si="14"/>
        <v>4.9001999999999839</v>
      </c>
      <c r="H192" s="17">
        <f t="shared" si="12"/>
        <v>1.7012161463124984E-2</v>
      </c>
      <c r="I192" s="17">
        <f t="shared" si="13"/>
        <v>24.011960039999842</v>
      </c>
      <c r="X192" s="18"/>
      <c r="Y192" s="18"/>
      <c r="Z192" s="18"/>
      <c r="AA192" s="18"/>
      <c r="AB192" s="18"/>
      <c r="AC192" s="29"/>
      <c r="AD192" s="18"/>
    </row>
    <row r="193" spans="1:30">
      <c r="A193" s="84"/>
      <c r="B193" s="59">
        <v>41609</v>
      </c>
      <c r="C193" s="60">
        <v>302.45580000000001</v>
      </c>
      <c r="D193" s="20"/>
      <c r="E193" s="17">
        <f t="shared" si="10"/>
        <v>288.041</v>
      </c>
      <c r="F193" s="17">
        <f t="shared" si="11"/>
        <v>14.414800000000014</v>
      </c>
      <c r="G193" s="17">
        <f t="shared" si="14"/>
        <v>14.414800000000014</v>
      </c>
      <c r="H193" s="17">
        <f t="shared" si="12"/>
        <v>4.765919516173938E-2</v>
      </c>
      <c r="I193" s="17">
        <f t="shared" si="13"/>
        <v>207.78645904000041</v>
      </c>
      <c r="X193" s="18"/>
      <c r="Y193" s="18"/>
      <c r="Z193" s="18"/>
      <c r="AA193" s="18"/>
      <c r="AB193" s="18"/>
      <c r="AC193" s="29"/>
      <c r="AD193" s="18"/>
    </row>
    <row r="194" spans="1:30">
      <c r="A194" s="84"/>
      <c r="B194" s="59">
        <v>41640</v>
      </c>
      <c r="C194" s="60">
        <v>309.10809999999998</v>
      </c>
      <c r="D194" s="20"/>
      <c r="E194" s="17">
        <f t="shared" si="10"/>
        <v>302.45580000000001</v>
      </c>
      <c r="F194" s="17">
        <f t="shared" si="11"/>
        <v>6.6522999999999683</v>
      </c>
      <c r="G194" s="17">
        <f t="shared" si="14"/>
        <v>6.6522999999999683</v>
      </c>
      <c r="H194" s="17">
        <f t="shared" si="12"/>
        <v>2.1520950114215606E-2</v>
      </c>
      <c r="I194" s="17">
        <f t="shared" si="13"/>
        <v>44.253095289999578</v>
      </c>
      <c r="X194" s="18"/>
      <c r="Y194" s="18"/>
      <c r="Z194" s="18"/>
      <c r="AA194" s="18"/>
      <c r="AB194" s="18"/>
      <c r="AC194" s="29"/>
      <c r="AD194" s="18"/>
    </row>
    <row r="195" spans="1:30">
      <c r="A195" s="84"/>
      <c r="B195" s="59">
        <v>41671</v>
      </c>
      <c r="C195" s="60">
        <v>297.17169999999999</v>
      </c>
      <c r="D195" s="20"/>
      <c r="E195" s="17">
        <f t="shared" ref="E195:E258" si="15">C194</f>
        <v>309.10809999999998</v>
      </c>
      <c r="F195" s="17">
        <f t="shared" si="11"/>
        <v>-11.936399999999992</v>
      </c>
      <c r="G195" s="17">
        <f t="shared" si="14"/>
        <v>11.936399999999992</v>
      </c>
      <c r="H195" s="17">
        <f t="shared" si="12"/>
        <v>4.0166678051779467E-2</v>
      </c>
      <c r="I195" s="17">
        <f t="shared" si="13"/>
        <v>142.47764495999979</v>
      </c>
      <c r="X195" s="18"/>
      <c r="Y195" s="18"/>
      <c r="Z195" s="18"/>
      <c r="AA195" s="18"/>
      <c r="AB195" s="18"/>
      <c r="AC195" s="29"/>
      <c r="AD195" s="18"/>
    </row>
    <row r="196" spans="1:30">
      <c r="A196" s="84"/>
      <c r="B196" s="59">
        <v>41699</v>
      </c>
      <c r="C196" s="60">
        <v>292.82830000000001</v>
      </c>
      <c r="D196" s="20"/>
      <c r="E196" s="17">
        <f t="shared" si="15"/>
        <v>297.17169999999999</v>
      </c>
      <c r="F196" s="17">
        <f t="shared" ref="F196:F259" si="16">C196-E196</f>
        <v>-4.3433999999999742</v>
      </c>
      <c r="G196" s="17">
        <f t="shared" si="14"/>
        <v>4.3433999999999742</v>
      </c>
      <c r="H196" s="17">
        <f t="shared" ref="H196:H259" si="17">ABS((C196-E196)/C196)</f>
        <v>1.4832582779738071E-2</v>
      </c>
      <c r="I196" s="17">
        <f t="shared" ref="I196:I259" si="18">F196^2</f>
        <v>18.865123559999777</v>
      </c>
      <c r="X196" s="18"/>
      <c r="Y196" s="18"/>
      <c r="Z196" s="18"/>
      <c r="AA196" s="18"/>
      <c r="AB196" s="18"/>
      <c r="AC196" s="29"/>
      <c r="AD196" s="18"/>
    </row>
    <row r="197" spans="1:30">
      <c r="A197" s="84"/>
      <c r="B197" s="59">
        <v>41730</v>
      </c>
      <c r="C197" s="60">
        <v>282.91500000000002</v>
      </c>
      <c r="D197" s="20"/>
      <c r="E197" s="17">
        <f t="shared" si="15"/>
        <v>292.82830000000001</v>
      </c>
      <c r="F197" s="17">
        <f t="shared" si="16"/>
        <v>-9.9132999999999925</v>
      </c>
      <c r="G197" s="17">
        <f t="shared" ref="G197:G260" si="19">ABS(F197)</f>
        <v>9.9132999999999925</v>
      </c>
      <c r="H197" s="17">
        <f t="shared" si="17"/>
        <v>3.5039852959369393E-2</v>
      </c>
      <c r="I197" s="17">
        <f t="shared" si="18"/>
        <v>98.273516889999854</v>
      </c>
      <c r="X197" s="18"/>
      <c r="Y197" s="18"/>
      <c r="Z197" s="18"/>
      <c r="AA197" s="18"/>
      <c r="AB197" s="18"/>
      <c r="AC197" s="29"/>
      <c r="AD197" s="18"/>
    </row>
    <row r="198" spans="1:30">
      <c r="A198" s="84"/>
      <c r="B198" s="59">
        <v>41760</v>
      </c>
      <c r="C198" s="60">
        <v>282.54649999999998</v>
      </c>
      <c r="D198" s="20"/>
      <c r="E198" s="17">
        <f t="shared" si="15"/>
        <v>282.91500000000002</v>
      </c>
      <c r="F198" s="17">
        <f t="shared" si="16"/>
        <v>-0.36850000000004002</v>
      </c>
      <c r="G198" s="17">
        <f t="shared" si="19"/>
        <v>0.36850000000004002</v>
      </c>
      <c r="H198" s="17">
        <f t="shared" si="17"/>
        <v>1.3042101034698361E-3</v>
      </c>
      <c r="I198" s="17">
        <f t="shared" si="18"/>
        <v>0.13579225000002948</v>
      </c>
      <c r="X198" s="18"/>
      <c r="Y198" s="18"/>
      <c r="Z198" s="18"/>
      <c r="AA198" s="18"/>
      <c r="AB198" s="18"/>
      <c r="AC198" s="29"/>
      <c r="AD198" s="18"/>
    </row>
    <row r="199" spans="1:30">
      <c r="A199" s="84"/>
      <c r="B199" s="59">
        <v>41791</v>
      </c>
      <c r="C199" s="60">
        <v>290.39550000000003</v>
      </c>
      <c r="D199" s="20"/>
      <c r="E199" s="17">
        <f t="shared" si="15"/>
        <v>282.54649999999998</v>
      </c>
      <c r="F199" s="17">
        <f t="shared" si="16"/>
        <v>7.8490000000000464</v>
      </c>
      <c r="G199" s="17">
        <f t="shared" si="19"/>
        <v>7.8490000000000464</v>
      </c>
      <c r="H199" s="17">
        <f t="shared" si="17"/>
        <v>2.7028655747076129E-2</v>
      </c>
      <c r="I199" s="17">
        <f t="shared" si="18"/>
        <v>61.606801000000729</v>
      </c>
      <c r="X199" s="18"/>
      <c r="Y199" s="18"/>
      <c r="Z199" s="18"/>
      <c r="AA199" s="18"/>
      <c r="AB199" s="18"/>
      <c r="AC199" s="29"/>
      <c r="AD199" s="18"/>
    </row>
    <row r="200" spans="1:30">
      <c r="A200" s="84"/>
      <c r="B200" s="59">
        <v>41821</v>
      </c>
      <c r="C200" s="60">
        <v>296.07400000000001</v>
      </c>
      <c r="D200" s="20"/>
      <c r="E200" s="17">
        <f t="shared" si="15"/>
        <v>290.39550000000003</v>
      </c>
      <c r="F200" s="17">
        <f t="shared" si="16"/>
        <v>5.6784999999999854</v>
      </c>
      <c r="G200" s="17">
        <f t="shared" si="19"/>
        <v>5.6784999999999854</v>
      </c>
      <c r="H200" s="17">
        <f t="shared" si="17"/>
        <v>1.9179326789924091E-2</v>
      </c>
      <c r="I200" s="17">
        <f t="shared" si="18"/>
        <v>32.245362249999836</v>
      </c>
      <c r="X200" s="18"/>
      <c r="Y200" s="18"/>
      <c r="Z200" s="18"/>
      <c r="AA200" s="18"/>
      <c r="AB200" s="18"/>
      <c r="AC200" s="29"/>
      <c r="AD200" s="18"/>
    </row>
    <row r="201" spans="1:30">
      <c r="A201" s="84"/>
      <c r="B201" s="59">
        <v>41852</v>
      </c>
      <c r="C201" s="60">
        <v>299.55340000000001</v>
      </c>
      <c r="D201" s="20"/>
      <c r="E201" s="17">
        <f t="shared" si="15"/>
        <v>296.07400000000001</v>
      </c>
      <c r="F201" s="17">
        <f t="shared" si="16"/>
        <v>3.4793999999999983</v>
      </c>
      <c r="G201" s="17">
        <f t="shared" si="19"/>
        <v>3.4793999999999983</v>
      </c>
      <c r="H201" s="17">
        <f t="shared" si="17"/>
        <v>1.1615291296977427E-2</v>
      </c>
      <c r="I201" s="17">
        <f t="shared" si="18"/>
        <v>12.106224359999988</v>
      </c>
      <c r="X201" s="18"/>
      <c r="Y201" s="18"/>
      <c r="Z201" s="18"/>
      <c r="AA201" s="18"/>
      <c r="AB201" s="18"/>
      <c r="AC201" s="29"/>
      <c r="AD201" s="18"/>
    </row>
    <row r="202" spans="1:30">
      <c r="A202" s="84"/>
      <c r="B202" s="59">
        <v>41883</v>
      </c>
      <c r="C202" s="60">
        <v>288.28100000000001</v>
      </c>
      <c r="D202" s="20"/>
      <c r="E202" s="17">
        <f t="shared" si="15"/>
        <v>299.55340000000001</v>
      </c>
      <c r="F202" s="17">
        <f t="shared" si="16"/>
        <v>-11.272400000000005</v>
      </c>
      <c r="G202" s="17">
        <f t="shared" si="19"/>
        <v>11.272400000000005</v>
      </c>
      <c r="H202" s="17">
        <f t="shared" si="17"/>
        <v>3.9102126050624235E-2</v>
      </c>
      <c r="I202" s="17">
        <f t="shared" si="18"/>
        <v>127.06700176000011</v>
      </c>
      <c r="X202" s="18"/>
      <c r="Y202" s="18"/>
      <c r="Z202" s="18"/>
      <c r="AA202" s="18"/>
      <c r="AB202" s="18"/>
      <c r="AC202" s="29"/>
      <c r="AD202" s="18"/>
    </row>
    <row r="203" spans="1:30">
      <c r="A203" s="84"/>
      <c r="B203" s="59">
        <v>41913</v>
      </c>
      <c r="C203" s="60">
        <v>282.68599999999998</v>
      </c>
      <c r="D203" s="20"/>
      <c r="E203" s="17">
        <f t="shared" si="15"/>
        <v>288.28100000000001</v>
      </c>
      <c r="F203" s="17">
        <f t="shared" si="16"/>
        <v>-5.5950000000000273</v>
      </c>
      <c r="G203" s="17">
        <f t="shared" si="19"/>
        <v>5.5950000000000273</v>
      </c>
      <c r="H203" s="17">
        <f t="shared" si="17"/>
        <v>1.9792278358319929E-2</v>
      </c>
      <c r="I203" s="17">
        <f t="shared" si="18"/>
        <v>31.304025000000305</v>
      </c>
      <c r="X203" s="18"/>
      <c r="Y203" s="18"/>
      <c r="Z203" s="18"/>
      <c r="AA203" s="18"/>
      <c r="AB203" s="18"/>
      <c r="AC203" s="29"/>
      <c r="AD203" s="18"/>
    </row>
    <row r="204" spans="1:30">
      <c r="A204" s="84"/>
      <c r="B204" s="59">
        <v>41944</v>
      </c>
      <c r="C204" s="60">
        <v>282.93189999999998</v>
      </c>
      <c r="D204" s="20"/>
      <c r="E204" s="17">
        <f t="shared" si="15"/>
        <v>282.68599999999998</v>
      </c>
      <c r="F204" s="17">
        <f t="shared" si="16"/>
        <v>0.245900000000006</v>
      </c>
      <c r="G204" s="17">
        <f t="shared" si="19"/>
        <v>0.245900000000006</v>
      </c>
      <c r="H204" s="17">
        <f t="shared" si="17"/>
        <v>8.6911373372887965E-4</v>
      </c>
      <c r="I204" s="17">
        <f t="shared" si="18"/>
        <v>6.0466810000002952E-2</v>
      </c>
      <c r="X204" s="18"/>
      <c r="Y204" s="18"/>
      <c r="Z204" s="18"/>
      <c r="AA204" s="18"/>
      <c r="AB204" s="18"/>
      <c r="AC204" s="29"/>
      <c r="AD204" s="18"/>
    </row>
    <row r="205" spans="1:30">
      <c r="A205" s="84"/>
      <c r="B205" s="59">
        <v>41974</v>
      </c>
      <c r="C205" s="60">
        <v>293.03809999999999</v>
      </c>
      <c r="D205" s="20"/>
      <c r="E205" s="17">
        <f t="shared" si="15"/>
        <v>282.93189999999998</v>
      </c>
      <c r="F205" s="17">
        <f t="shared" si="16"/>
        <v>10.106200000000001</v>
      </c>
      <c r="G205" s="17">
        <f t="shared" si="19"/>
        <v>10.106200000000001</v>
      </c>
      <c r="H205" s="17">
        <f t="shared" si="17"/>
        <v>3.4487665597067417E-2</v>
      </c>
      <c r="I205" s="17">
        <f t="shared" si="18"/>
        <v>102.13527844000002</v>
      </c>
      <c r="X205" s="18"/>
      <c r="Y205" s="18"/>
      <c r="Z205" s="18"/>
      <c r="AA205" s="18"/>
      <c r="AB205" s="18"/>
      <c r="AC205" s="29"/>
      <c r="AD205" s="18"/>
    </row>
    <row r="206" spans="1:30">
      <c r="A206" s="84"/>
      <c r="B206" s="59">
        <v>42005</v>
      </c>
      <c r="C206" s="60">
        <v>302.99549999999999</v>
      </c>
      <c r="D206" s="20"/>
      <c r="E206" s="17">
        <f t="shared" si="15"/>
        <v>293.03809999999999</v>
      </c>
      <c r="F206" s="17">
        <f t="shared" si="16"/>
        <v>9.9574000000000069</v>
      </c>
      <c r="G206" s="17">
        <f t="shared" si="19"/>
        <v>9.9574000000000069</v>
      </c>
      <c r="H206" s="17">
        <f t="shared" si="17"/>
        <v>3.2863194337869731E-2</v>
      </c>
      <c r="I206" s="17">
        <f t="shared" si="18"/>
        <v>99.14981476000014</v>
      </c>
      <c r="X206" s="18"/>
      <c r="Y206" s="18"/>
      <c r="Z206" s="18"/>
      <c r="AA206" s="18"/>
      <c r="AB206" s="18"/>
      <c r="AC206" s="29"/>
      <c r="AD206" s="18"/>
    </row>
    <row r="207" spans="1:30">
      <c r="A207" s="84"/>
      <c r="B207" s="59">
        <v>42036</v>
      </c>
      <c r="C207" s="60">
        <v>295.20749999999998</v>
      </c>
      <c r="D207" s="20"/>
      <c r="E207" s="17">
        <f t="shared" si="15"/>
        <v>302.99549999999999</v>
      </c>
      <c r="F207" s="17">
        <f t="shared" si="16"/>
        <v>-7.7880000000000109</v>
      </c>
      <c r="G207" s="17">
        <f t="shared" si="19"/>
        <v>7.7880000000000109</v>
      </c>
      <c r="H207" s="17">
        <f t="shared" si="17"/>
        <v>2.638144356088518E-2</v>
      </c>
      <c r="I207" s="17">
        <f t="shared" si="18"/>
        <v>60.652944000000169</v>
      </c>
      <c r="X207" s="18"/>
      <c r="Y207" s="18"/>
      <c r="Z207" s="18"/>
      <c r="AA207" s="18"/>
      <c r="AB207" s="18"/>
      <c r="AC207" s="29"/>
      <c r="AD207" s="18"/>
    </row>
    <row r="208" spans="1:30">
      <c r="A208" s="84"/>
      <c r="B208" s="59">
        <v>42064</v>
      </c>
      <c r="C208" s="60">
        <v>293.25560000000002</v>
      </c>
      <c r="D208" s="20"/>
      <c r="E208" s="17">
        <f t="shared" si="15"/>
        <v>295.20749999999998</v>
      </c>
      <c r="F208" s="17">
        <f t="shared" si="16"/>
        <v>-1.9518999999999664</v>
      </c>
      <c r="G208" s="17">
        <f t="shared" si="19"/>
        <v>1.9518999999999664</v>
      </c>
      <c r="H208" s="17">
        <f t="shared" si="17"/>
        <v>6.6559683770743552E-3</v>
      </c>
      <c r="I208" s="17">
        <f t="shared" si="18"/>
        <v>3.8099136099998692</v>
      </c>
      <c r="X208" s="18"/>
      <c r="Y208" s="18"/>
      <c r="Z208" s="18"/>
      <c r="AA208" s="18"/>
      <c r="AB208" s="18"/>
      <c r="AC208" s="29"/>
      <c r="AD208" s="18"/>
    </row>
    <row r="209" spans="1:30">
      <c r="A209" s="84"/>
      <c r="B209" s="59">
        <v>42095</v>
      </c>
      <c r="C209" s="60">
        <v>285.79500000000002</v>
      </c>
      <c r="D209" s="20"/>
      <c r="E209" s="17">
        <f t="shared" si="15"/>
        <v>293.25560000000002</v>
      </c>
      <c r="F209" s="17">
        <f t="shared" si="16"/>
        <v>-7.4605999999999995</v>
      </c>
      <c r="G209" s="17">
        <f t="shared" si="19"/>
        <v>7.4605999999999995</v>
      </c>
      <c r="H209" s="17">
        <f t="shared" si="17"/>
        <v>2.6104725415070241E-2</v>
      </c>
      <c r="I209" s="17">
        <f t="shared" si="18"/>
        <v>55.66055235999999</v>
      </c>
      <c r="X209" s="18"/>
      <c r="Y209" s="18"/>
      <c r="Z209" s="18"/>
      <c r="AA209" s="18"/>
      <c r="AB209" s="18"/>
      <c r="AC209" s="29"/>
      <c r="AD209" s="18"/>
    </row>
    <row r="210" spans="1:30">
      <c r="A210" s="84"/>
      <c r="B210" s="59">
        <v>42125</v>
      </c>
      <c r="C210" s="60">
        <v>285.23509999999999</v>
      </c>
      <c r="D210" s="20"/>
      <c r="E210" s="17">
        <f t="shared" si="15"/>
        <v>285.79500000000002</v>
      </c>
      <c r="F210" s="17">
        <f t="shared" si="16"/>
        <v>-0.55990000000002738</v>
      </c>
      <c r="G210" s="17">
        <f t="shared" si="19"/>
        <v>0.55990000000002738</v>
      </c>
      <c r="H210" s="17">
        <f t="shared" si="17"/>
        <v>1.9629421484243259E-3</v>
      </c>
      <c r="I210" s="17">
        <f t="shared" si="18"/>
        <v>0.31348801000003068</v>
      </c>
      <c r="X210" s="18"/>
      <c r="Y210" s="18"/>
      <c r="Z210" s="18"/>
      <c r="AA210" s="18"/>
      <c r="AB210" s="18"/>
      <c r="AC210" s="29"/>
      <c r="AD210" s="18"/>
    </row>
    <row r="211" spans="1:30">
      <c r="A211" s="84"/>
      <c r="B211" s="59">
        <v>42156</v>
      </c>
      <c r="C211" s="60">
        <v>293.18959999999998</v>
      </c>
      <c r="D211" s="20"/>
      <c r="E211" s="17">
        <f t="shared" si="15"/>
        <v>285.23509999999999</v>
      </c>
      <c r="F211" s="17">
        <f t="shared" si="16"/>
        <v>7.9544999999999959</v>
      </c>
      <c r="G211" s="17">
        <f t="shared" si="19"/>
        <v>7.9544999999999959</v>
      </c>
      <c r="H211" s="17">
        <f t="shared" si="17"/>
        <v>2.7130907781176401E-2</v>
      </c>
      <c r="I211" s="17">
        <f t="shared" si="18"/>
        <v>63.274070249999937</v>
      </c>
      <c r="X211" s="18"/>
      <c r="Y211" s="18"/>
      <c r="Z211" s="18"/>
      <c r="AA211" s="18"/>
      <c r="AB211" s="18"/>
      <c r="AC211" s="29"/>
      <c r="AD211" s="18"/>
    </row>
    <row r="212" spans="1:30">
      <c r="A212" s="84"/>
      <c r="B212" s="59">
        <v>42186</v>
      </c>
      <c r="C212" s="60">
        <v>302.39299999999997</v>
      </c>
      <c r="D212" s="20"/>
      <c r="E212" s="17">
        <f t="shared" si="15"/>
        <v>293.18959999999998</v>
      </c>
      <c r="F212" s="17">
        <f t="shared" si="16"/>
        <v>9.2033999999999878</v>
      </c>
      <c r="G212" s="17">
        <f t="shared" si="19"/>
        <v>9.2033999999999878</v>
      </c>
      <c r="H212" s="17">
        <f t="shared" si="17"/>
        <v>3.0435228328698046E-2</v>
      </c>
      <c r="I212" s="17">
        <f t="shared" si="18"/>
        <v>84.702571559999782</v>
      </c>
      <c r="X212" s="18"/>
      <c r="Y212" s="18"/>
      <c r="Z212" s="18"/>
      <c r="AA212" s="18"/>
      <c r="AB212" s="18"/>
      <c r="AC212" s="29"/>
      <c r="AD212" s="18"/>
    </row>
    <row r="213" spans="1:30">
      <c r="A213" s="84"/>
      <c r="B213" s="59">
        <v>42217</v>
      </c>
      <c r="C213" s="60">
        <v>301.6293</v>
      </c>
      <c r="D213" s="20"/>
      <c r="E213" s="17">
        <f t="shared" si="15"/>
        <v>302.39299999999997</v>
      </c>
      <c r="F213" s="17">
        <f t="shared" si="16"/>
        <v>-0.76369999999997162</v>
      </c>
      <c r="G213" s="17">
        <f t="shared" si="19"/>
        <v>0.76369999999997162</v>
      </c>
      <c r="H213" s="17">
        <f t="shared" si="17"/>
        <v>2.5319158317841524E-3</v>
      </c>
      <c r="I213" s="17">
        <f t="shared" si="18"/>
        <v>0.58323768999995662</v>
      </c>
      <c r="X213" s="18"/>
      <c r="Y213" s="18"/>
      <c r="Z213" s="18"/>
      <c r="AA213" s="18"/>
      <c r="AB213" s="18"/>
      <c r="AC213" s="29"/>
      <c r="AD213" s="18"/>
    </row>
    <row r="214" spans="1:30">
      <c r="A214" s="84"/>
      <c r="B214" s="59">
        <v>42248</v>
      </c>
      <c r="C214" s="60">
        <v>293.30889999999999</v>
      </c>
      <c r="D214" s="20"/>
      <c r="E214" s="17">
        <f t="shared" si="15"/>
        <v>301.6293</v>
      </c>
      <c r="F214" s="17">
        <f t="shared" si="16"/>
        <v>-8.3204000000000065</v>
      </c>
      <c r="G214" s="17">
        <f t="shared" si="19"/>
        <v>8.3204000000000065</v>
      </c>
      <c r="H214" s="17">
        <f t="shared" si="17"/>
        <v>2.8367362872384734E-2</v>
      </c>
      <c r="I214" s="17">
        <f t="shared" si="18"/>
        <v>69.229056160000113</v>
      </c>
      <c r="X214" s="18"/>
      <c r="Y214" s="18"/>
      <c r="Z214" s="18"/>
      <c r="AA214" s="18"/>
      <c r="AB214" s="18"/>
      <c r="AC214" s="29"/>
      <c r="AD214" s="18"/>
    </row>
    <row r="215" spans="1:30">
      <c r="A215" s="84"/>
      <c r="B215" s="59">
        <v>42278</v>
      </c>
      <c r="C215" s="60">
        <v>286.90019999999998</v>
      </c>
      <c r="D215" s="20"/>
      <c r="E215" s="17">
        <f t="shared" si="15"/>
        <v>293.30889999999999</v>
      </c>
      <c r="F215" s="17">
        <f t="shared" si="16"/>
        <v>-6.4087000000000103</v>
      </c>
      <c r="G215" s="17">
        <f t="shared" si="19"/>
        <v>6.4087000000000103</v>
      </c>
      <c r="H215" s="17">
        <f t="shared" si="17"/>
        <v>2.2337732772580887E-2</v>
      </c>
      <c r="I215" s="17">
        <f t="shared" si="18"/>
        <v>41.071435690000129</v>
      </c>
      <c r="X215" s="18"/>
      <c r="Y215" s="18"/>
      <c r="Z215" s="18"/>
      <c r="AA215" s="18"/>
      <c r="AB215" s="18"/>
      <c r="AC215" s="29"/>
      <c r="AD215" s="18"/>
    </row>
    <row r="216" spans="1:30">
      <c r="A216" s="84"/>
      <c r="B216" s="59">
        <v>42309</v>
      </c>
      <c r="C216" s="60">
        <v>288.57490000000001</v>
      </c>
      <c r="D216" s="20"/>
      <c r="E216" s="17">
        <f t="shared" si="15"/>
        <v>286.90019999999998</v>
      </c>
      <c r="F216" s="17">
        <f t="shared" si="16"/>
        <v>1.6747000000000298</v>
      </c>
      <c r="G216" s="17">
        <f t="shared" si="19"/>
        <v>1.6747000000000298</v>
      </c>
      <c r="H216" s="17">
        <f t="shared" si="17"/>
        <v>5.8033460290552981E-3</v>
      </c>
      <c r="I216" s="17">
        <f t="shared" si="18"/>
        <v>2.8046200900000997</v>
      </c>
      <c r="X216" s="18"/>
      <c r="Y216" s="18"/>
      <c r="Z216" s="18"/>
      <c r="AA216" s="18"/>
      <c r="AB216" s="18"/>
      <c r="AC216" s="29"/>
      <c r="AD216" s="18"/>
    </row>
    <row r="217" spans="1:30">
      <c r="A217" s="84"/>
      <c r="B217" s="59">
        <v>42339</v>
      </c>
      <c r="C217" s="60">
        <v>300.80029999999999</v>
      </c>
      <c r="D217" s="20"/>
      <c r="E217" s="17">
        <f t="shared" si="15"/>
        <v>288.57490000000001</v>
      </c>
      <c r="F217" s="17">
        <f t="shared" si="16"/>
        <v>12.225399999999979</v>
      </c>
      <c r="G217" s="17">
        <f t="shared" si="19"/>
        <v>12.225399999999979</v>
      </c>
      <c r="H217" s="17">
        <f t="shared" si="17"/>
        <v>4.0642911592840766E-2</v>
      </c>
      <c r="I217" s="17">
        <f t="shared" si="18"/>
        <v>149.46040515999948</v>
      </c>
      <c r="X217" s="18"/>
      <c r="Y217" s="18"/>
      <c r="Z217" s="18"/>
      <c r="AA217" s="18"/>
      <c r="AB217" s="18"/>
      <c r="AC217" s="29"/>
      <c r="AD217" s="18"/>
    </row>
    <row r="218" spans="1:30">
      <c r="A218" s="84"/>
      <c r="B218" s="59">
        <v>42370</v>
      </c>
      <c r="C218" s="60">
        <v>310.1807</v>
      </c>
      <c r="D218" s="20"/>
      <c r="E218" s="17">
        <f t="shared" si="15"/>
        <v>300.80029999999999</v>
      </c>
      <c r="F218" s="17">
        <f t="shared" si="16"/>
        <v>9.3804000000000087</v>
      </c>
      <c r="G218" s="17">
        <f t="shared" si="19"/>
        <v>9.3804000000000087</v>
      </c>
      <c r="H218" s="17">
        <f t="shared" si="17"/>
        <v>3.0241726838581538E-2</v>
      </c>
      <c r="I218" s="17">
        <f t="shared" si="18"/>
        <v>87.991904160000161</v>
      </c>
      <c r="X218" s="18"/>
      <c r="Y218" s="18"/>
      <c r="Z218" s="18"/>
      <c r="AA218" s="18"/>
      <c r="AB218" s="18"/>
      <c r="AC218" s="29"/>
      <c r="AD218" s="18"/>
    </row>
    <row r="219" spans="1:30">
      <c r="A219" s="84"/>
      <c r="B219" s="59">
        <v>42401</v>
      </c>
      <c r="C219" s="60">
        <v>303.84129999999999</v>
      </c>
      <c r="D219" s="20"/>
      <c r="E219" s="17">
        <f t="shared" si="15"/>
        <v>310.1807</v>
      </c>
      <c r="F219" s="17">
        <f t="shared" si="16"/>
        <v>-6.3394000000000119</v>
      </c>
      <c r="G219" s="17">
        <f t="shared" si="19"/>
        <v>6.3394000000000119</v>
      </c>
      <c r="H219" s="17">
        <f t="shared" si="17"/>
        <v>2.086418139996114E-2</v>
      </c>
      <c r="I219" s="17">
        <f t="shared" si="18"/>
        <v>40.187992360000152</v>
      </c>
      <c r="X219" s="18"/>
      <c r="Y219" s="18"/>
      <c r="Z219" s="18"/>
      <c r="AA219" s="18"/>
      <c r="AB219" s="18"/>
      <c r="AC219" s="29"/>
      <c r="AD219" s="18"/>
    </row>
    <row r="220" spans="1:30">
      <c r="A220" s="84"/>
      <c r="B220" s="59">
        <v>42430</v>
      </c>
      <c r="C220" s="60">
        <v>294.5532</v>
      </c>
      <c r="D220" s="20"/>
      <c r="E220" s="17">
        <f t="shared" si="15"/>
        <v>303.84129999999999</v>
      </c>
      <c r="F220" s="17">
        <f t="shared" si="16"/>
        <v>-9.2880999999999858</v>
      </c>
      <c r="G220" s="17">
        <f t="shared" si="19"/>
        <v>9.2880999999999858</v>
      </c>
      <c r="H220" s="17">
        <f t="shared" si="17"/>
        <v>3.1532843642506636E-2</v>
      </c>
      <c r="I220" s="17">
        <f t="shared" si="18"/>
        <v>86.268801609999741</v>
      </c>
      <c r="X220" s="18"/>
      <c r="Y220" s="18"/>
      <c r="Z220" s="18"/>
      <c r="AA220" s="18"/>
      <c r="AB220" s="18"/>
      <c r="AC220" s="29"/>
      <c r="AD220" s="18"/>
    </row>
    <row r="221" spans="1:30">
      <c r="A221" s="84"/>
      <c r="B221" s="59">
        <v>42461</v>
      </c>
      <c r="C221" s="60">
        <v>285.06200000000001</v>
      </c>
      <c r="D221" s="20"/>
      <c r="E221" s="17">
        <f t="shared" si="15"/>
        <v>294.5532</v>
      </c>
      <c r="F221" s="17">
        <f t="shared" si="16"/>
        <v>-9.4911999999999921</v>
      </c>
      <c r="G221" s="17">
        <f t="shared" si="19"/>
        <v>9.4911999999999921</v>
      </c>
      <c r="H221" s="17">
        <f t="shared" si="17"/>
        <v>3.3295212971213253E-2</v>
      </c>
      <c r="I221" s="17">
        <f t="shared" si="18"/>
        <v>90.082877439999848</v>
      </c>
      <c r="X221" s="18"/>
      <c r="Y221" s="18"/>
      <c r="Z221" s="18"/>
      <c r="AA221" s="18"/>
      <c r="AB221" s="18"/>
      <c r="AC221" s="29"/>
      <c r="AD221" s="18"/>
    </row>
    <row r="222" spans="1:30">
      <c r="A222" s="84"/>
      <c r="B222" s="59">
        <v>42491</v>
      </c>
      <c r="C222" s="60">
        <v>285.46530000000001</v>
      </c>
      <c r="D222" s="20"/>
      <c r="E222" s="17">
        <f t="shared" si="15"/>
        <v>285.06200000000001</v>
      </c>
      <c r="F222" s="17">
        <f t="shared" si="16"/>
        <v>0.40330000000000155</v>
      </c>
      <c r="G222" s="17">
        <f t="shared" si="19"/>
        <v>0.40330000000000155</v>
      </c>
      <c r="H222" s="17">
        <f t="shared" si="17"/>
        <v>1.4127811681489888E-3</v>
      </c>
      <c r="I222" s="17">
        <f t="shared" si="18"/>
        <v>0.16265089000000124</v>
      </c>
      <c r="X222" s="18"/>
      <c r="Y222" s="18"/>
      <c r="Z222" s="18"/>
      <c r="AA222" s="18"/>
      <c r="AB222" s="18"/>
      <c r="AC222" s="29"/>
      <c r="AD222" s="18"/>
    </row>
    <row r="223" spans="1:30">
      <c r="A223" s="84"/>
      <c r="B223" s="59">
        <v>42522</v>
      </c>
      <c r="C223" s="60">
        <v>291.0761</v>
      </c>
      <c r="D223" s="20"/>
      <c r="E223" s="17">
        <f t="shared" si="15"/>
        <v>285.46530000000001</v>
      </c>
      <c r="F223" s="17">
        <f t="shared" si="16"/>
        <v>5.6107999999999834</v>
      </c>
      <c r="G223" s="17">
        <f t="shared" si="19"/>
        <v>5.6107999999999834</v>
      </c>
      <c r="H223" s="17">
        <f t="shared" si="17"/>
        <v>1.9276058735155456E-2</v>
      </c>
      <c r="I223" s="17">
        <f t="shared" si="18"/>
        <v>31.481076639999813</v>
      </c>
      <c r="X223" s="18"/>
      <c r="Y223" s="18"/>
      <c r="Z223" s="18"/>
      <c r="AA223" s="18"/>
      <c r="AB223" s="18"/>
      <c r="AC223" s="29"/>
      <c r="AD223" s="18"/>
    </row>
    <row r="224" spans="1:30">
      <c r="A224" s="84"/>
      <c r="B224" s="59">
        <v>42552</v>
      </c>
      <c r="C224" s="60">
        <v>302.22000000000003</v>
      </c>
      <c r="D224" s="20"/>
      <c r="E224" s="17">
        <f t="shared" si="15"/>
        <v>291.0761</v>
      </c>
      <c r="F224" s="17">
        <f t="shared" si="16"/>
        <v>11.143900000000031</v>
      </c>
      <c r="G224" s="17">
        <f t="shared" si="19"/>
        <v>11.143900000000031</v>
      </c>
      <c r="H224" s="17">
        <f t="shared" si="17"/>
        <v>3.6873469657865227E-2</v>
      </c>
      <c r="I224" s="17">
        <f t="shared" si="18"/>
        <v>124.18650721000068</v>
      </c>
      <c r="X224" s="18"/>
      <c r="Y224" s="18"/>
      <c r="Z224" s="18"/>
      <c r="AA224" s="18"/>
      <c r="AB224" s="18"/>
      <c r="AC224" s="29"/>
      <c r="AD224" s="18"/>
    </row>
    <row r="225" spans="1:30">
      <c r="A225" s="84"/>
      <c r="B225" s="59">
        <v>42583</v>
      </c>
      <c r="C225" s="60">
        <v>304.46820000000002</v>
      </c>
      <c r="D225" s="20"/>
      <c r="E225" s="17">
        <f t="shared" si="15"/>
        <v>302.22000000000003</v>
      </c>
      <c r="F225" s="17">
        <f t="shared" si="16"/>
        <v>2.2481999999999971</v>
      </c>
      <c r="G225" s="17">
        <f t="shared" si="19"/>
        <v>2.2481999999999971</v>
      </c>
      <c r="H225" s="17">
        <f t="shared" si="17"/>
        <v>7.3840223708091582E-3</v>
      </c>
      <c r="I225" s="17">
        <f t="shared" si="18"/>
        <v>5.0544032399999868</v>
      </c>
      <c r="X225" s="18"/>
      <c r="Y225" s="18"/>
      <c r="Z225" s="18"/>
      <c r="AA225" s="18"/>
      <c r="AB225" s="18"/>
      <c r="AC225" s="29"/>
      <c r="AD225" s="18"/>
    </row>
    <row r="226" spans="1:30">
      <c r="A226" s="84"/>
      <c r="B226" s="59">
        <v>42614</v>
      </c>
      <c r="C226" s="60">
        <v>292.9135</v>
      </c>
      <c r="D226" s="20"/>
      <c r="E226" s="17">
        <f t="shared" si="15"/>
        <v>304.46820000000002</v>
      </c>
      <c r="F226" s="17">
        <f t="shared" si="16"/>
        <v>-11.554700000000025</v>
      </c>
      <c r="G226" s="17">
        <f t="shared" si="19"/>
        <v>11.554700000000025</v>
      </c>
      <c r="H226" s="17">
        <f t="shared" si="17"/>
        <v>3.9447481935793414E-2</v>
      </c>
      <c r="I226" s="17">
        <f t="shared" si="18"/>
        <v>133.51109209000057</v>
      </c>
      <c r="X226" s="18"/>
      <c r="Y226" s="18"/>
      <c r="Z226" s="18"/>
      <c r="AA226" s="18"/>
      <c r="AB226" s="18"/>
      <c r="AC226" s="29"/>
      <c r="AD226" s="18"/>
    </row>
    <row r="227" spans="1:30">
      <c r="A227" s="84"/>
      <c r="B227" s="59">
        <v>42644</v>
      </c>
      <c r="C227" s="60">
        <v>286.50470000000001</v>
      </c>
      <c r="D227" s="20"/>
      <c r="E227" s="17">
        <f t="shared" si="15"/>
        <v>292.9135</v>
      </c>
      <c r="F227" s="17">
        <f t="shared" si="16"/>
        <v>-6.4087999999999852</v>
      </c>
      <c r="G227" s="17">
        <f t="shared" si="19"/>
        <v>6.4087999999999852</v>
      </c>
      <c r="H227" s="17">
        <f t="shared" si="17"/>
        <v>2.2368917508159499E-2</v>
      </c>
      <c r="I227" s="17">
        <f t="shared" si="18"/>
        <v>41.072717439999813</v>
      </c>
      <c r="X227" s="18"/>
      <c r="Y227" s="18"/>
      <c r="Z227" s="18"/>
      <c r="AA227" s="18"/>
      <c r="AB227" s="18"/>
      <c r="AC227" s="29"/>
      <c r="AD227" s="18"/>
    </row>
    <row r="228" spans="1:30">
      <c r="A228" s="84"/>
      <c r="B228" s="59">
        <v>42675</v>
      </c>
      <c r="C228" s="60">
        <v>288.57350000000002</v>
      </c>
      <c r="D228" s="20"/>
      <c r="E228" s="17">
        <f t="shared" si="15"/>
        <v>286.50470000000001</v>
      </c>
      <c r="F228" s="17">
        <f t="shared" si="16"/>
        <v>2.0688000000000102</v>
      </c>
      <c r="G228" s="17">
        <f t="shared" si="19"/>
        <v>2.0688000000000102</v>
      </c>
      <c r="H228" s="17">
        <f t="shared" si="17"/>
        <v>7.1690574498351721E-3</v>
      </c>
      <c r="I228" s="17">
        <f t="shared" si="18"/>
        <v>4.2799334400000424</v>
      </c>
      <c r="X228" s="18"/>
      <c r="Y228" s="18"/>
      <c r="Z228" s="18"/>
      <c r="AA228" s="18"/>
      <c r="AB228" s="18"/>
      <c r="AC228" s="29"/>
      <c r="AD228" s="18"/>
    </row>
    <row r="229" spans="1:30">
      <c r="A229" s="84"/>
      <c r="B229" s="59">
        <v>42705</v>
      </c>
      <c r="C229" s="60">
        <v>303.5428</v>
      </c>
      <c r="D229" s="20"/>
      <c r="E229" s="17">
        <f t="shared" si="15"/>
        <v>288.57350000000002</v>
      </c>
      <c r="F229" s="17">
        <f t="shared" si="16"/>
        <v>14.969299999999976</v>
      </c>
      <c r="G229" s="17">
        <f t="shared" si="19"/>
        <v>14.969299999999976</v>
      </c>
      <c r="H229" s="17">
        <f t="shared" si="17"/>
        <v>4.9315286015678764E-2</v>
      </c>
      <c r="I229" s="17">
        <f t="shared" si="18"/>
        <v>224.07994248999927</v>
      </c>
      <c r="X229" s="18"/>
      <c r="Y229" s="18"/>
      <c r="Z229" s="18"/>
      <c r="AA229" s="18"/>
      <c r="AB229" s="18"/>
      <c r="AC229" s="29"/>
      <c r="AD229" s="18"/>
    </row>
    <row r="230" spans="1:30">
      <c r="A230" s="84"/>
      <c r="B230" s="59">
        <v>42736</v>
      </c>
      <c r="C230" s="60">
        <v>313.7226</v>
      </c>
      <c r="D230" s="20"/>
      <c r="E230" s="17">
        <f t="shared" si="15"/>
        <v>303.5428</v>
      </c>
      <c r="F230" s="17">
        <f t="shared" si="16"/>
        <v>10.1798</v>
      </c>
      <c r="G230" s="17">
        <f t="shared" si="19"/>
        <v>10.1798</v>
      </c>
      <c r="H230" s="17">
        <f t="shared" si="17"/>
        <v>3.2448411430990309E-2</v>
      </c>
      <c r="I230" s="17">
        <f t="shared" si="18"/>
        <v>103.62832804</v>
      </c>
      <c r="X230" s="18"/>
      <c r="Y230" s="18"/>
      <c r="Z230" s="18"/>
      <c r="AA230" s="18"/>
      <c r="AB230" s="18"/>
      <c r="AC230" s="29"/>
      <c r="AD230" s="18"/>
    </row>
    <row r="231" spans="1:30">
      <c r="A231" s="84"/>
      <c r="B231" s="59">
        <v>42767</v>
      </c>
      <c r="C231" s="60">
        <v>306.15899999999999</v>
      </c>
      <c r="D231" s="20"/>
      <c r="E231" s="17">
        <f t="shared" si="15"/>
        <v>313.7226</v>
      </c>
      <c r="F231" s="17">
        <f t="shared" si="16"/>
        <v>-7.5636000000000081</v>
      </c>
      <c r="G231" s="17">
        <f t="shared" si="19"/>
        <v>7.5636000000000081</v>
      </c>
      <c r="H231" s="17">
        <f t="shared" si="17"/>
        <v>2.4704810245656697E-2</v>
      </c>
      <c r="I231" s="17">
        <f t="shared" si="18"/>
        <v>57.208044960000123</v>
      </c>
      <c r="X231" s="18"/>
      <c r="Y231" s="18"/>
      <c r="Z231" s="18"/>
      <c r="AA231" s="18"/>
      <c r="AB231" s="18"/>
      <c r="AC231" s="29"/>
      <c r="AD231" s="18"/>
    </row>
    <row r="232" spans="1:30">
      <c r="A232" s="84"/>
      <c r="B232" s="59">
        <v>42795</v>
      </c>
      <c r="C232" s="60">
        <v>295.40289999999999</v>
      </c>
      <c r="D232" s="20"/>
      <c r="E232" s="17">
        <f t="shared" si="15"/>
        <v>306.15899999999999</v>
      </c>
      <c r="F232" s="17">
        <f t="shared" si="16"/>
        <v>-10.756100000000004</v>
      </c>
      <c r="G232" s="17">
        <f t="shared" si="19"/>
        <v>10.756100000000004</v>
      </c>
      <c r="H232" s="17">
        <f t="shared" si="17"/>
        <v>3.6411626290737173E-2</v>
      </c>
      <c r="I232" s="17">
        <f t="shared" si="18"/>
        <v>115.69368721000008</v>
      </c>
      <c r="X232" s="18"/>
      <c r="Y232" s="18"/>
      <c r="Z232" s="18"/>
      <c r="AA232" s="18"/>
      <c r="AB232" s="18"/>
      <c r="AC232" s="29"/>
      <c r="AD232" s="18"/>
    </row>
    <row r="233" spans="1:30">
      <c r="A233" s="84"/>
      <c r="B233" s="59">
        <v>42826</v>
      </c>
      <c r="C233" s="60">
        <v>286.72329999999999</v>
      </c>
      <c r="D233" s="20"/>
      <c r="E233" s="17">
        <f t="shared" si="15"/>
        <v>295.40289999999999</v>
      </c>
      <c r="F233" s="17">
        <f t="shared" si="16"/>
        <v>-8.6795999999999935</v>
      </c>
      <c r="G233" s="17">
        <f t="shared" si="19"/>
        <v>8.6795999999999935</v>
      </c>
      <c r="H233" s="17">
        <f t="shared" si="17"/>
        <v>3.0271693999057606E-2</v>
      </c>
      <c r="I233" s="17">
        <f t="shared" si="18"/>
        <v>75.335456159999893</v>
      </c>
      <c r="X233" s="18"/>
      <c r="Y233" s="18"/>
      <c r="Z233" s="18"/>
      <c r="AA233" s="18"/>
      <c r="AB233" s="18"/>
      <c r="AC233" s="29"/>
      <c r="AD233" s="18"/>
    </row>
    <row r="234" spans="1:30">
      <c r="A234" s="84"/>
      <c r="B234" s="59">
        <v>42856</v>
      </c>
      <c r="C234" s="60">
        <v>289.03019999999998</v>
      </c>
      <c r="D234" s="20"/>
      <c r="E234" s="17">
        <f t="shared" si="15"/>
        <v>286.72329999999999</v>
      </c>
      <c r="F234" s="17">
        <f t="shared" si="16"/>
        <v>2.3068999999999846</v>
      </c>
      <c r="G234" s="17">
        <f t="shared" si="19"/>
        <v>2.3068999999999846</v>
      </c>
      <c r="H234" s="17">
        <f t="shared" si="17"/>
        <v>7.9815188862616595E-3</v>
      </c>
      <c r="I234" s="17">
        <f t="shared" si="18"/>
        <v>5.3217876099999293</v>
      </c>
      <c r="X234" s="18"/>
      <c r="Y234" s="18"/>
      <c r="Z234" s="18"/>
      <c r="AA234" s="18"/>
      <c r="AB234" s="18"/>
      <c r="AC234" s="29"/>
      <c r="AD234" s="18"/>
    </row>
    <row r="235" spans="1:30">
      <c r="A235" s="84"/>
      <c r="B235" s="59">
        <v>42887</v>
      </c>
      <c r="C235" s="60">
        <v>295.50450000000001</v>
      </c>
      <c r="D235" s="20"/>
      <c r="E235" s="17">
        <f t="shared" si="15"/>
        <v>289.03019999999998</v>
      </c>
      <c r="F235" s="17">
        <f t="shared" si="16"/>
        <v>6.4743000000000279</v>
      </c>
      <c r="G235" s="17">
        <f t="shared" si="19"/>
        <v>6.4743000000000279</v>
      </c>
      <c r="H235" s="17">
        <f t="shared" si="17"/>
        <v>2.1909311025720513E-2</v>
      </c>
      <c r="I235" s="17">
        <f t="shared" si="18"/>
        <v>41.916560490000364</v>
      </c>
      <c r="X235" s="18"/>
      <c r="Y235" s="18"/>
      <c r="Z235" s="18"/>
      <c r="AA235" s="18"/>
      <c r="AB235" s="18"/>
      <c r="AC235" s="29"/>
      <c r="AD235" s="18"/>
    </row>
    <row r="236" spans="1:30">
      <c r="A236" s="84"/>
      <c r="B236" s="59">
        <v>42917</v>
      </c>
      <c r="C236" s="60">
        <v>301.79480000000001</v>
      </c>
      <c r="D236" s="20"/>
      <c r="E236" s="17">
        <f t="shared" si="15"/>
        <v>295.50450000000001</v>
      </c>
      <c r="F236" s="17">
        <f t="shared" si="16"/>
        <v>6.290300000000002</v>
      </c>
      <c r="G236" s="17">
        <f t="shared" si="19"/>
        <v>6.290300000000002</v>
      </c>
      <c r="H236" s="17">
        <f t="shared" si="17"/>
        <v>2.0842970124071065E-2</v>
      </c>
      <c r="I236" s="17">
        <f t="shared" si="18"/>
        <v>39.567874090000025</v>
      </c>
      <c r="X236" s="18"/>
      <c r="Y236" s="18"/>
      <c r="Z236" s="18"/>
      <c r="AA236" s="18"/>
      <c r="AB236" s="18"/>
      <c r="AC236" s="29"/>
      <c r="AD236" s="18"/>
    </row>
    <row r="237" spans="1:30">
      <c r="A237" s="84"/>
      <c r="B237" s="59">
        <v>42948</v>
      </c>
      <c r="C237" s="60">
        <v>300.20249999999999</v>
      </c>
      <c r="D237" s="20"/>
      <c r="E237" s="17">
        <f t="shared" si="15"/>
        <v>301.79480000000001</v>
      </c>
      <c r="F237" s="17">
        <f t="shared" si="16"/>
        <v>-1.5923000000000229</v>
      </c>
      <c r="G237" s="17">
        <f t="shared" si="19"/>
        <v>1.5923000000000229</v>
      </c>
      <c r="H237" s="17">
        <f t="shared" si="17"/>
        <v>5.3040864083411131E-3</v>
      </c>
      <c r="I237" s="17">
        <f t="shared" si="18"/>
        <v>2.5354192900000729</v>
      </c>
      <c r="X237" s="18"/>
      <c r="Y237" s="18"/>
      <c r="Z237" s="18"/>
      <c r="AA237" s="18"/>
      <c r="AB237" s="18"/>
      <c r="AC237" s="29"/>
      <c r="AD237" s="18"/>
    </row>
    <row r="238" spans="1:30">
      <c r="A238" s="84"/>
      <c r="B238" s="59">
        <v>42979</v>
      </c>
      <c r="C238" s="60">
        <v>294.024</v>
      </c>
      <c r="D238" s="20"/>
      <c r="E238" s="17">
        <f t="shared" si="15"/>
        <v>300.20249999999999</v>
      </c>
      <c r="F238" s="17">
        <f t="shared" si="16"/>
        <v>-6.1784999999999854</v>
      </c>
      <c r="G238" s="17">
        <f t="shared" si="19"/>
        <v>6.1784999999999854</v>
      </c>
      <c r="H238" s="17">
        <f t="shared" si="17"/>
        <v>2.1013590727287521E-2</v>
      </c>
      <c r="I238" s="17">
        <f t="shared" si="18"/>
        <v>38.173862249999821</v>
      </c>
      <c r="X238" s="18"/>
      <c r="Y238" s="18"/>
      <c r="Z238" s="18"/>
      <c r="AA238" s="18"/>
      <c r="AB238" s="18"/>
      <c r="AC238" s="29"/>
      <c r="AD238" s="18"/>
    </row>
    <row r="239" spans="1:30">
      <c r="A239" s="84"/>
      <c r="B239" s="59">
        <v>43009</v>
      </c>
      <c r="C239" s="60">
        <v>287.52620000000002</v>
      </c>
      <c r="D239" s="20"/>
      <c r="E239" s="17">
        <f t="shared" si="15"/>
        <v>294.024</v>
      </c>
      <c r="F239" s="17">
        <f t="shared" si="16"/>
        <v>-6.4977999999999838</v>
      </c>
      <c r="G239" s="17">
        <f t="shared" si="19"/>
        <v>6.4977999999999838</v>
      </c>
      <c r="H239" s="17">
        <f t="shared" si="17"/>
        <v>2.259898402302115E-2</v>
      </c>
      <c r="I239" s="17">
        <f t="shared" si="18"/>
        <v>42.221404839999792</v>
      </c>
      <c r="X239" s="18"/>
      <c r="Y239" s="18"/>
      <c r="Z239" s="18"/>
      <c r="AA239" s="18"/>
      <c r="AB239" s="18"/>
      <c r="AC239" s="29"/>
      <c r="AD239" s="18"/>
    </row>
    <row r="240" spans="1:30">
      <c r="A240" s="84"/>
      <c r="B240" s="59">
        <v>43040</v>
      </c>
      <c r="C240" s="60">
        <v>289.61439999999999</v>
      </c>
      <c r="D240" s="20"/>
      <c r="E240" s="17">
        <f t="shared" si="15"/>
        <v>287.52620000000002</v>
      </c>
      <c r="F240" s="17">
        <f t="shared" si="16"/>
        <v>2.0881999999999721</v>
      </c>
      <c r="G240" s="17">
        <f t="shared" si="19"/>
        <v>2.0881999999999721</v>
      </c>
      <c r="H240" s="17">
        <f t="shared" si="17"/>
        <v>7.2102768370632545E-3</v>
      </c>
      <c r="I240" s="17">
        <f t="shared" si="18"/>
        <v>4.3605792399998835</v>
      </c>
      <c r="X240" s="18"/>
      <c r="Y240" s="18"/>
      <c r="Z240" s="18"/>
      <c r="AA240" s="18"/>
      <c r="AB240" s="18"/>
      <c r="AC240" s="29"/>
      <c r="AD240" s="18"/>
    </row>
    <row r="241" spans="1:30">
      <c r="A241" s="84"/>
      <c r="B241" s="59">
        <v>43070</v>
      </c>
      <c r="C241" s="60">
        <v>305.72629999999998</v>
      </c>
      <c r="D241" s="20"/>
      <c r="E241" s="17">
        <f t="shared" si="15"/>
        <v>289.61439999999999</v>
      </c>
      <c r="F241" s="17">
        <f t="shared" si="16"/>
        <v>16.111899999999991</v>
      </c>
      <c r="G241" s="17">
        <f t="shared" si="19"/>
        <v>16.111899999999991</v>
      </c>
      <c r="H241" s="17">
        <f t="shared" si="17"/>
        <v>5.2700405558828246E-2</v>
      </c>
      <c r="I241" s="17">
        <f t="shared" si="18"/>
        <v>259.59332160999975</v>
      </c>
      <c r="X241" s="18"/>
      <c r="Y241" s="18"/>
      <c r="Z241" s="18"/>
      <c r="AA241" s="18"/>
      <c r="AB241" s="18"/>
      <c r="AC241" s="29"/>
      <c r="AD241" s="18"/>
    </row>
    <row r="242" spans="1:30">
      <c r="A242" s="84"/>
      <c r="B242" s="59">
        <v>43101</v>
      </c>
      <c r="C242" s="60">
        <v>311.16140000000001</v>
      </c>
      <c r="D242" s="20"/>
      <c r="E242" s="17">
        <f t="shared" si="15"/>
        <v>305.72629999999998</v>
      </c>
      <c r="F242" s="17">
        <f t="shared" si="16"/>
        <v>5.435100000000034</v>
      </c>
      <c r="G242" s="17">
        <f t="shared" si="19"/>
        <v>5.435100000000034</v>
      </c>
      <c r="H242" s="17">
        <f t="shared" si="17"/>
        <v>1.7467140847161743E-2</v>
      </c>
      <c r="I242" s="17">
        <f t="shared" si="18"/>
        <v>29.54031201000037</v>
      </c>
      <c r="X242" s="18"/>
      <c r="Y242" s="18"/>
      <c r="Z242" s="18"/>
      <c r="AA242" s="18"/>
      <c r="AB242" s="18"/>
      <c r="AC242" s="29"/>
      <c r="AD242" s="18"/>
    </row>
    <row r="243" spans="1:30">
      <c r="A243" s="84"/>
      <c r="B243" s="59">
        <v>43132</v>
      </c>
      <c r="C243" s="60">
        <v>301.77949999999998</v>
      </c>
      <c r="D243" s="20"/>
      <c r="E243" s="17">
        <f t="shared" si="15"/>
        <v>311.16140000000001</v>
      </c>
      <c r="F243" s="17">
        <f t="shared" si="16"/>
        <v>-9.3819000000000301</v>
      </c>
      <c r="G243" s="17">
        <f t="shared" si="19"/>
        <v>9.3819000000000301</v>
      </c>
      <c r="H243" s="17">
        <f t="shared" si="17"/>
        <v>3.1088592830195657E-2</v>
      </c>
      <c r="I243" s="17">
        <f t="shared" si="18"/>
        <v>88.02004761000056</v>
      </c>
      <c r="X243" s="18"/>
      <c r="Y243" s="18"/>
      <c r="Z243" s="18"/>
      <c r="AA243" s="18"/>
      <c r="AB243" s="18"/>
      <c r="AC243" s="29"/>
      <c r="AD243" s="18"/>
    </row>
    <row r="244" spans="1:30">
      <c r="A244" s="84"/>
      <c r="B244" s="59">
        <v>43160</v>
      </c>
      <c r="C244" s="60">
        <v>298.95650000000001</v>
      </c>
      <c r="D244" s="20"/>
      <c r="E244" s="17">
        <f t="shared" si="15"/>
        <v>301.77949999999998</v>
      </c>
      <c r="F244" s="17">
        <f t="shared" si="16"/>
        <v>-2.8229999999999791</v>
      </c>
      <c r="G244" s="17">
        <f t="shared" si="19"/>
        <v>2.8229999999999791</v>
      </c>
      <c r="H244" s="17">
        <f t="shared" si="17"/>
        <v>9.4428453637903139E-3</v>
      </c>
      <c r="I244" s="17">
        <f t="shared" si="18"/>
        <v>7.969328999999882</v>
      </c>
      <c r="X244" s="18"/>
      <c r="Y244" s="18"/>
      <c r="Z244" s="18"/>
      <c r="AA244" s="18"/>
      <c r="AB244" s="18"/>
      <c r="AC244" s="29"/>
      <c r="AD244" s="18"/>
    </row>
    <row r="245" spans="1:30">
      <c r="A245" s="84"/>
      <c r="B245" s="59">
        <v>43191</v>
      </c>
      <c r="C245" s="60">
        <v>286.4776</v>
      </c>
      <c r="D245" s="20"/>
      <c r="E245" s="17">
        <f t="shared" si="15"/>
        <v>298.95650000000001</v>
      </c>
      <c r="F245" s="17">
        <f t="shared" si="16"/>
        <v>-12.47890000000001</v>
      </c>
      <c r="G245" s="17">
        <f t="shared" si="19"/>
        <v>12.47890000000001</v>
      </c>
      <c r="H245" s="17">
        <f t="shared" si="17"/>
        <v>4.3559775703231281E-2</v>
      </c>
      <c r="I245" s="17">
        <f t="shared" si="18"/>
        <v>155.72294521000026</v>
      </c>
      <c r="X245" s="18"/>
      <c r="Y245" s="18"/>
      <c r="Z245" s="18"/>
      <c r="AA245" s="18"/>
      <c r="AB245" s="18"/>
      <c r="AC245" s="29"/>
      <c r="AD245" s="18"/>
    </row>
    <row r="246" spans="1:30">
      <c r="A246" s="84"/>
      <c r="B246" s="59">
        <v>43221</v>
      </c>
      <c r="C246" s="60">
        <v>287.22340000000003</v>
      </c>
      <c r="D246" s="20"/>
      <c r="E246" s="17">
        <f t="shared" si="15"/>
        <v>286.4776</v>
      </c>
      <c r="F246" s="17">
        <f t="shared" si="16"/>
        <v>0.7458000000000311</v>
      </c>
      <c r="G246" s="17">
        <f t="shared" si="19"/>
        <v>0.7458000000000311</v>
      </c>
      <c r="H246" s="17">
        <f t="shared" si="17"/>
        <v>2.5965850971753383E-3</v>
      </c>
      <c r="I246" s="17">
        <f t="shared" si="18"/>
        <v>0.55621764000004636</v>
      </c>
      <c r="X246" s="18"/>
      <c r="Y246" s="18"/>
      <c r="Z246" s="18"/>
      <c r="AA246" s="18"/>
      <c r="AB246" s="18"/>
      <c r="AC246" s="29"/>
      <c r="AD246" s="18"/>
    </row>
    <row r="247" spans="1:30">
      <c r="A247" s="84"/>
      <c r="B247" s="59">
        <v>43252</v>
      </c>
      <c r="C247" s="60">
        <v>299.50760000000002</v>
      </c>
      <c r="D247" s="20"/>
      <c r="E247" s="17">
        <f t="shared" si="15"/>
        <v>287.22340000000003</v>
      </c>
      <c r="F247" s="17">
        <f t="shared" si="16"/>
        <v>12.284199999999998</v>
      </c>
      <c r="G247" s="17">
        <f t="shared" si="19"/>
        <v>12.284199999999998</v>
      </c>
      <c r="H247" s="17">
        <f t="shared" si="17"/>
        <v>4.1014652048896247E-2</v>
      </c>
      <c r="I247" s="17">
        <f t="shared" si="18"/>
        <v>150.90156963999996</v>
      </c>
      <c r="X247" s="18"/>
      <c r="Y247" s="18"/>
      <c r="Z247" s="18"/>
      <c r="AA247" s="18"/>
      <c r="AB247" s="18"/>
      <c r="AC247" s="29"/>
      <c r="AD247" s="18"/>
    </row>
    <row r="248" spans="1:30">
      <c r="A248" s="84"/>
      <c r="B248" s="59">
        <v>43282</v>
      </c>
      <c r="C248" s="60">
        <v>308.3501</v>
      </c>
      <c r="D248" s="20"/>
      <c r="E248" s="17">
        <f t="shared" si="15"/>
        <v>299.50760000000002</v>
      </c>
      <c r="F248" s="17">
        <f t="shared" si="16"/>
        <v>8.8424999999999727</v>
      </c>
      <c r="G248" s="17">
        <f t="shared" si="19"/>
        <v>8.8424999999999727</v>
      </c>
      <c r="H248" s="17">
        <f t="shared" si="17"/>
        <v>2.8676818979465137E-2</v>
      </c>
      <c r="I248" s="17">
        <f t="shared" si="18"/>
        <v>78.189806249999521</v>
      </c>
      <c r="X248" s="18"/>
      <c r="Y248" s="18"/>
      <c r="Z248" s="18"/>
      <c r="AA248" s="18"/>
      <c r="AB248" s="18"/>
      <c r="AC248" s="29"/>
      <c r="AD248" s="18"/>
    </row>
    <row r="249" spans="1:30">
      <c r="A249" s="84"/>
      <c r="B249" s="59">
        <v>43313</v>
      </c>
      <c r="C249" s="60">
        <v>309.4862</v>
      </c>
      <c r="D249" s="20"/>
      <c r="E249" s="17">
        <f t="shared" si="15"/>
        <v>308.3501</v>
      </c>
      <c r="F249" s="17">
        <f t="shared" si="16"/>
        <v>1.136099999999999</v>
      </c>
      <c r="G249" s="17">
        <f t="shared" si="19"/>
        <v>1.136099999999999</v>
      </c>
      <c r="H249" s="17">
        <f t="shared" si="17"/>
        <v>3.6709229684554561E-3</v>
      </c>
      <c r="I249" s="17">
        <f t="shared" si="18"/>
        <v>1.2907232099999977</v>
      </c>
      <c r="X249" s="18"/>
      <c r="Y249" s="18"/>
      <c r="Z249" s="18"/>
      <c r="AA249" s="18"/>
      <c r="AB249" s="18"/>
      <c r="AC249" s="29"/>
      <c r="AD249" s="18"/>
    </row>
    <row r="250" spans="1:30">
      <c r="A250" s="84"/>
      <c r="B250" s="59">
        <v>43344</v>
      </c>
      <c r="C250" s="60">
        <v>299.1155</v>
      </c>
      <c r="D250" s="20"/>
      <c r="E250" s="17">
        <f t="shared" si="15"/>
        <v>309.4862</v>
      </c>
      <c r="F250" s="17">
        <f t="shared" si="16"/>
        <v>-10.370699999999999</v>
      </c>
      <c r="G250" s="17">
        <f t="shared" si="19"/>
        <v>10.370699999999999</v>
      </c>
      <c r="H250" s="17">
        <f t="shared" si="17"/>
        <v>3.4671222320474863E-2</v>
      </c>
      <c r="I250" s="17">
        <f t="shared" si="18"/>
        <v>107.55141848999999</v>
      </c>
      <c r="X250" s="18"/>
      <c r="Y250" s="18"/>
      <c r="Z250" s="18"/>
      <c r="AA250" s="18"/>
      <c r="AB250" s="18"/>
      <c r="AC250" s="29"/>
      <c r="AD250" s="18"/>
    </row>
    <row r="251" spans="1:30">
      <c r="A251" s="84"/>
      <c r="B251" s="59">
        <v>43374</v>
      </c>
      <c r="C251" s="60">
        <v>289.75670000000002</v>
      </c>
      <c r="D251" s="20"/>
      <c r="E251" s="17">
        <f t="shared" si="15"/>
        <v>299.1155</v>
      </c>
      <c r="F251" s="17">
        <f t="shared" si="16"/>
        <v>-9.3587999999999738</v>
      </c>
      <c r="G251" s="17">
        <f t="shared" si="19"/>
        <v>9.3587999999999738</v>
      </c>
      <c r="H251" s="17">
        <f t="shared" si="17"/>
        <v>3.2298821735614651E-2</v>
      </c>
      <c r="I251" s="17">
        <f t="shared" si="18"/>
        <v>87.587137439999509</v>
      </c>
      <c r="X251" s="18"/>
      <c r="Y251" s="18"/>
      <c r="Z251" s="18"/>
      <c r="AA251" s="18"/>
      <c r="AB251" s="18"/>
      <c r="AC251" s="29"/>
      <c r="AD251" s="18"/>
    </row>
    <row r="252" spans="1:30">
      <c r="A252" s="84"/>
      <c r="B252" s="59">
        <v>43405</v>
      </c>
      <c r="C252" s="60">
        <v>290.45870000000002</v>
      </c>
      <c r="D252" s="20"/>
      <c r="E252" s="17">
        <f t="shared" si="15"/>
        <v>289.75670000000002</v>
      </c>
      <c r="F252" s="17">
        <f t="shared" si="16"/>
        <v>0.70199999999999818</v>
      </c>
      <c r="G252" s="17">
        <f t="shared" si="19"/>
        <v>0.70199999999999818</v>
      </c>
      <c r="H252" s="17">
        <f t="shared" si="17"/>
        <v>2.4168668385556986E-3</v>
      </c>
      <c r="I252" s="17">
        <f t="shared" si="18"/>
        <v>0.49280399999999747</v>
      </c>
      <c r="X252" s="18"/>
      <c r="Y252" s="18"/>
      <c r="Z252" s="18"/>
      <c r="AA252" s="18"/>
      <c r="AB252" s="18"/>
      <c r="AC252" s="29"/>
      <c r="AD252" s="18"/>
    </row>
    <row r="253" spans="1:30">
      <c r="A253" s="84"/>
      <c r="B253" s="59">
        <v>43435</v>
      </c>
      <c r="C253" s="60">
        <v>308.22570000000002</v>
      </c>
      <c r="D253" s="20"/>
      <c r="E253" s="17">
        <f t="shared" si="15"/>
        <v>290.45870000000002</v>
      </c>
      <c r="F253" s="17">
        <f t="shared" si="16"/>
        <v>17.766999999999996</v>
      </c>
      <c r="G253" s="17">
        <f t="shared" si="19"/>
        <v>17.766999999999996</v>
      </c>
      <c r="H253" s="17">
        <f t="shared" si="17"/>
        <v>5.7642824722273306E-2</v>
      </c>
      <c r="I253" s="17">
        <f t="shared" si="18"/>
        <v>315.66628899999984</v>
      </c>
      <c r="X253" s="18"/>
      <c r="Y253" s="18"/>
      <c r="Z253" s="18"/>
      <c r="AA253" s="18"/>
      <c r="AB253" s="18"/>
      <c r="AC253" s="29"/>
      <c r="AD253" s="18"/>
    </row>
    <row r="254" spans="1:30" ht="15" customHeight="1">
      <c r="A254" s="84" t="s">
        <v>371</v>
      </c>
      <c r="B254" s="70">
        <v>43466</v>
      </c>
      <c r="C254" s="71">
        <v>304.47239999999999</v>
      </c>
      <c r="E254" s="17">
        <f t="shared" si="15"/>
        <v>308.22570000000002</v>
      </c>
      <c r="F254" s="17">
        <f t="shared" si="16"/>
        <v>-3.7533000000000243</v>
      </c>
      <c r="G254" s="17">
        <f t="shared" si="19"/>
        <v>3.7533000000000243</v>
      </c>
      <c r="H254" s="17">
        <f t="shared" si="17"/>
        <v>1.2327225718981505E-2</v>
      </c>
      <c r="I254" s="17">
        <f t="shared" si="18"/>
        <v>14.087260890000183</v>
      </c>
      <c r="X254" s="18"/>
      <c r="Y254" s="18"/>
      <c r="Z254" s="18"/>
      <c r="AA254" s="18"/>
      <c r="AB254" s="18"/>
      <c r="AC254" s="29"/>
      <c r="AD254" s="18"/>
    </row>
    <row r="255" spans="1:30">
      <c r="A255" s="84"/>
      <c r="B255" s="70">
        <v>43497</v>
      </c>
      <c r="C255" s="71">
        <v>301.51960000000003</v>
      </c>
      <c r="E255" s="17">
        <f t="shared" si="15"/>
        <v>304.47239999999999</v>
      </c>
      <c r="F255" s="17">
        <f t="shared" si="16"/>
        <v>-2.9527999999999679</v>
      </c>
      <c r="G255" s="17">
        <f t="shared" si="19"/>
        <v>2.9527999999999679</v>
      </c>
      <c r="H255" s="17">
        <f t="shared" si="17"/>
        <v>9.7930615455843265E-3</v>
      </c>
      <c r="I255" s="17">
        <f t="shared" si="18"/>
        <v>8.7190278399998107</v>
      </c>
      <c r="X255" s="18"/>
      <c r="Y255" s="18"/>
      <c r="Z255" s="18"/>
      <c r="AA255" s="18"/>
      <c r="AB255" s="18"/>
      <c r="AC255" s="29"/>
      <c r="AD255" s="18"/>
    </row>
    <row r="256" spans="1:30">
      <c r="A256" s="84"/>
      <c r="B256" s="70">
        <v>43525</v>
      </c>
      <c r="C256" s="71">
        <v>298.40170000000001</v>
      </c>
      <c r="E256" s="17">
        <f t="shared" si="15"/>
        <v>301.51960000000003</v>
      </c>
      <c r="F256" s="17">
        <f t="shared" si="16"/>
        <v>-3.1179000000000201</v>
      </c>
      <c r="G256" s="17">
        <f t="shared" si="19"/>
        <v>3.1179000000000201</v>
      </c>
      <c r="H256" s="17">
        <f t="shared" si="17"/>
        <v>1.0448667014966806E-2</v>
      </c>
      <c r="I256" s="17">
        <f t="shared" si="18"/>
        <v>9.7213004100001257</v>
      </c>
      <c r="X256" s="18"/>
      <c r="Y256" s="18"/>
      <c r="Z256" s="18"/>
      <c r="AA256" s="18"/>
      <c r="AB256" s="18"/>
      <c r="AC256" s="29"/>
      <c r="AD256" s="18"/>
    </row>
    <row r="257" spans="1:30">
      <c r="A257" s="84"/>
      <c r="B257" s="70">
        <v>43556</v>
      </c>
      <c r="C257" s="71">
        <v>287.5093</v>
      </c>
      <c r="E257" s="17">
        <f t="shared" si="15"/>
        <v>298.40170000000001</v>
      </c>
      <c r="F257" s="17">
        <f t="shared" si="16"/>
        <v>-10.892400000000009</v>
      </c>
      <c r="G257" s="17">
        <f t="shared" si="19"/>
        <v>10.892400000000009</v>
      </c>
      <c r="H257" s="17">
        <f t="shared" si="17"/>
        <v>3.7885383185865672E-2</v>
      </c>
      <c r="I257" s="17">
        <f t="shared" si="18"/>
        <v>118.6443777600002</v>
      </c>
      <c r="X257" s="18"/>
      <c r="Y257" s="18"/>
      <c r="Z257" s="18"/>
      <c r="AA257" s="18"/>
      <c r="AB257" s="18"/>
      <c r="AC257" s="29"/>
      <c r="AD257" s="18"/>
    </row>
    <row r="258" spans="1:30">
      <c r="A258" s="84"/>
      <c r="B258" s="70">
        <v>43586</v>
      </c>
      <c r="C258" s="71">
        <v>290.0222</v>
      </c>
      <c r="E258" s="17">
        <f t="shared" si="15"/>
        <v>287.5093</v>
      </c>
      <c r="F258" s="17">
        <f t="shared" si="16"/>
        <v>2.5129000000000019</v>
      </c>
      <c r="G258" s="17">
        <f t="shared" si="19"/>
        <v>2.5129000000000019</v>
      </c>
      <c r="H258" s="17">
        <f t="shared" si="17"/>
        <v>8.6645091306803475E-3</v>
      </c>
      <c r="I258" s="17">
        <f t="shared" si="18"/>
        <v>6.3146664100000098</v>
      </c>
      <c r="X258" s="18"/>
      <c r="Y258" s="18"/>
      <c r="Z258" s="18"/>
      <c r="AA258" s="18"/>
      <c r="AB258" s="18"/>
      <c r="AC258" s="29"/>
      <c r="AD258" s="18"/>
    </row>
    <row r="259" spans="1:30">
      <c r="A259" s="84"/>
      <c r="B259" s="70">
        <v>43617</v>
      </c>
      <c r="C259" s="71">
        <v>300.52440000000001</v>
      </c>
      <c r="E259" s="17">
        <f t="shared" ref="E259:E265" si="20">C258</f>
        <v>290.0222</v>
      </c>
      <c r="F259" s="17">
        <f t="shared" si="16"/>
        <v>10.502200000000016</v>
      </c>
      <c r="G259" s="17">
        <f t="shared" si="19"/>
        <v>10.502200000000016</v>
      </c>
      <c r="H259" s="17">
        <f t="shared" si="17"/>
        <v>3.4946247293065107E-2</v>
      </c>
      <c r="I259" s="17">
        <f t="shared" si="18"/>
        <v>110.29620484000034</v>
      </c>
      <c r="X259" s="18"/>
      <c r="Y259" s="18"/>
      <c r="Z259" s="18"/>
      <c r="AA259" s="18"/>
      <c r="AB259" s="18"/>
      <c r="AC259" s="29"/>
      <c r="AD259" s="18"/>
    </row>
    <row r="260" spans="1:30">
      <c r="A260" s="84"/>
      <c r="B260" s="70">
        <v>43647</v>
      </c>
      <c r="C260" s="71">
        <v>310.95030000000003</v>
      </c>
      <c r="E260" s="17">
        <f t="shared" si="20"/>
        <v>300.52440000000001</v>
      </c>
      <c r="F260" s="17">
        <f t="shared" ref="F260:F265" si="21">C260-E260</f>
        <v>10.425900000000013</v>
      </c>
      <c r="G260" s="17">
        <f t="shared" si="19"/>
        <v>10.425900000000013</v>
      </c>
      <c r="H260" s="17">
        <f t="shared" ref="H260:H265" si="22">ABS((C260-E260)/C260)</f>
        <v>3.3529152407957195E-2</v>
      </c>
      <c r="I260" s="17">
        <f t="shared" ref="I260:I277" si="23">F260^2</f>
        <v>108.69939081000027</v>
      </c>
      <c r="X260" s="18"/>
      <c r="Y260" s="18"/>
      <c r="Z260" s="18"/>
      <c r="AA260" s="18"/>
      <c r="AB260" s="18"/>
      <c r="AC260" s="29"/>
      <c r="AD260" s="18"/>
    </row>
    <row r="261" spans="1:30">
      <c r="A261" s="84"/>
      <c r="B261" s="70">
        <v>43678</v>
      </c>
      <c r="C261" s="71">
        <v>311.51920000000001</v>
      </c>
      <c r="E261" s="17">
        <f t="shared" si="20"/>
        <v>310.95030000000003</v>
      </c>
      <c r="F261" s="17">
        <f t="shared" si="21"/>
        <v>0.56889999999998508</v>
      </c>
      <c r="G261" s="17">
        <f t="shared" ref="G261:G277" si="24">ABS(F261)</f>
        <v>0.56889999999998508</v>
      </c>
      <c r="H261" s="17">
        <f t="shared" si="22"/>
        <v>1.8262116749143715E-3</v>
      </c>
      <c r="I261" s="17">
        <f t="shared" si="23"/>
        <v>0.32364720999998303</v>
      </c>
      <c r="X261" s="18"/>
      <c r="Y261" s="18"/>
      <c r="Z261" s="18"/>
      <c r="AA261" s="18"/>
      <c r="AB261" s="18"/>
      <c r="AC261" s="29"/>
      <c r="AD261" s="18"/>
    </row>
    <row r="262" spans="1:30">
      <c r="A262" s="84"/>
      <c r="B262" s="70">
        <v>43709</v>
      </c>
      <c r="C262" s="71">
        <v>295.76319999999998</v>
      </c>
      <c r="E262" s="17">
        <f t="shared" si="20"/>
        <v>311.51920000000001</v>
      </c>
      <c r="F262" s="17">
        <f t="shared" si="21"/>
        <v>-15.756000000000029</v>
      </c>
      <c r="G262" s="17">
        <f t="shared" si="24"/>
        <v>15.756000000000029</v>
      </c>
      <c r="H262" s="17">
        <f t="shared" si="22"/>
        <v>5.327234760781608E-2</v>
      </c>
      <c r="I262" s="17">
        <f t="shared" si="23"/>
        <v>248.2515360000009</v>
      </c>
      <c r="X262" s="18"/>
      <c r="Y262" s="18"/>
      <c r="Z262" s="18"/>
      <c r="AA262" s="18"/>
      <c r="AB262" s="18"/>
      <c r="AC262" s="29"/>
      <c r="AD262" s="18"/>
    </row>
    <row r="263" spans="1:30">
      <c r="A263" s="84"/>
      <c r="B263" s="70">
        <v>43739</v>
      </c>
      <c r="C263" s="71">
        <v>290.37380000000002</v>
      </c>
      <c r="E263" s="17">
        <f t="shared" si="20"/>
        <v>295.76319999999998</v>
      </c>
      <c r="F263" s="17">
        <f t="shared" si="21"/>
        <v>-5.3893999999999664</v>
      </c>
      <c r="G263" s="17">
        <f t="shared" si="24"/>
        <v>5.3893999999999664</v>
      </c>
      <c r="H263" s="17">
        <f t="shared" si="22"/>
        <v>1.8560214454609768E-2</v>
      </c>
      <c r="I263" s="17">
        <f t="shared" si="23"/>
        <v>29.045632359999637</v>
      </c>
      <c r="X263" s="18"/>
      <c r="Y263" s="18"/>
      <c r="Z263" s="18"/>
      <c r="AA263" s="18"/>
      <c r="AB263" s="18"/>
      <c r="AC263" s="29"/>
      <c r="AD263" s="18"/>
    </row>
    <row r="264" spans="1:30">
      <c r="A264" s="84"/>
      <c r="B264" s="70">
        <v>43770</v>
      </c>
      <c r="C264" s="71">
        <v>292.35660000000001</v>
      </c>
      <c r="E264" s="17">
        <f t="shared" si="20"/>
        <v>290.37380000000002</v>
      </c>
      <c r="F264" s="17">
        <f>C264-E264</f>
        <v>1.9827999999999975</v>
      </c>
      <c r="G264" s="17">
        <f t="shared" si="24"/>
        <v>1.9827999999999975</v>
      </c>
      <c r="H264" s="17">
        <f t="shared" si="22"/>
        <v>6.782128400727048E-3</v>
      </c>
      <c r="I264" s="17">
        <f t="shared" si="23"/>
        <v>3.93149583999999</v>
      </c>
      <c r="X264" s="18"/>
      <c r="Y264" s="18"/>
      <c r="Z264" s="18"/>
      <c r="AA264" s="18"/>
      <c r="AB264" s="18"/>
      <c r="AC264" s="29"/>
      <c r="AD264" s="18"/>
    </row>
    <row r="265" spans="1:30">
      <c r="A265" s="84"/>
      <c r="B265" s="70">
        <v>43800</v>
      </c>
      <c r="C265" s="71">
        <v>303.06599999999997</v>
      </c>
      <c r="E265" s="17">
        <f t="shared" si="20"/>
        <v>292.35660000000001</v>
      </c>
      <c r="F265" s="17">
        <f t="shared" si="21"/>
        <v>10.70939999999996</v>
      </c>
      <c r="G265" s="17">
        <f t="shared" si="24"/>
        <v>10.70939999999996</v>
      </c>
      <c r="H265" s="17">
        <f t="shared" si="22"/>
        <v>3.5336857318207786E-2</v>
      </c>
      <c r="I265" s="17">
        <f t="shared" si="23"/>
        <v>114.69124835999914</v>
      </c>
      <c r="X265" s="18"/>
      <c r="Y265" s="18"/>
      <c r="Z265" s="18"/>
      <c r="AA265" s="18"/>
      <c r="AB265" s="18"/>
      <c r="AC265" s="29"/>
      <c r="AD265" s="18"/>
    </row>
    <row r="266" spans="1:30">
      <c r="A266" s="85" t="s">
        <v>370</v>
      </c>
      <c r="B266" s="61">
        <v>43831</v>
      </c>
      <c r="C266" s="14"/>
      <c r="D266" s="62">
        <v>312.05759999999998</v>
      </c>
      <c r="E266" s="31">
        <f>C265</f>
        <v>303.06599999999997</v>
      </c>
      <c r="F266" s="31">
        <f>D266-E266</f>
        <v>8.9916000000000054</v>
      </c>
      <c r="G266" s="31">
        <f>ABS(F266)</f>
        <v>8.9916000000000054</v>
      </c>
      <c r="H266" s="31">
        <f>ABS((D266-E266)/D266)</f>
        <v>2.8813911277917943E-2</v>
      </c>
      <c r="I266" s="31">
        <f>F266^2</f>
        <v>80.848870560000094</v>
      </c>
      <c r="J266" s="14"/>
      <c r="K266" s="14"/>
      <c r="L266" s="14"/>
      <c r="M266" s="14"/>
      <c r="N266" s="14"/>
      <c r="T266" s="14"/>
      <c r="U266" s="14"/>
      <c r="V266" s="14"/>
      <c r="W266" s="14"/>
      <c r="X266" s="14"/>
      <c r="Y266" s="14"/>
      <c r="Z266" s="30"/>
      <c r="AA266" s="30"/>
      <c r="AB266" s="30"/>
      <c r="AC266" s="42"/>
      <c r="AD266" s="30"/>
    </row>
    <row r="267" spans="1:30">
      <c r="A267" s="85"/>
      <c r="B267" s="61">
        <v>43862</v>
      </c>
      <c r="C267" s="14"/>
      <c r="D267" s="62">
        <v>311.8399</v>
      </c>
      <c r="E267" s="31">
        <f>E266</f>
        <v>303.06599999999997</v>
      </c>
      <c r="F267" s="31">
        <f t="shared" ref="F267:F277" si="25">D267-E267</f>
        <v>8.773900000000026</v>
      </c>
      <c r="G267" s="31">
        <f t="shared" si="24"/>
        <v>8.773900000000026</v>
      </c>
      <c r="H267" s="31">
        <f t="shared" ref="H267:H277" si="26">ABS((D267-E267)/D267)</f>
        <v>2.8135912049740992E-2</v>
      </c>
      <c r="I267" s="31">
        <f t="shared" si="23"/>
        <v>76.981321210000459</v>
      </c>
      <c r="J267" s="14"/>
      <c r="K267" s="14"/>
      <c r="L267" s="14"/>
      <c r="M267" s="14"/>
      <c r="N267" s="14"/>
      <c r="T267" s="14"/>
      <c r="U267" s="14"/>
      <c r="V267" s="14"/>
      <c r="W267" s="14"/>
      <c r="X267" s="14"/>
      <c r="Y267" s="14"/>
      <c r="Z267" s="30"/>
      <c r="AA267" s="30"/>
      <c r="AB267" s="30"/>
      <c r="AC267" s="42"/>
      <c r="AD267" s="30"/>
    </row>
    <row r="268" spans="1:30">
      <c r="A268" s="85"/>
      <c r="B268" s="61">
        <v>43891</v>
      </c>
      <c r="C268" s="14"/>
      <c r="D268" s="62">
        <v>299.1925</v>
      </c>
      <c r="E268" s="31">
        <f>E267</f>
        <v>303.06599999999997</v>
      </c>
      <c r="F268" s="31">
        <f t="shared" si="25"/>
        <v>-3.8734999999999786</v>
      </c>
      <c r="G268" s="31">
        <f t="shared" si="24"/>
        <v>3.8734999999999786</v>
      </c>
      <c r="H268" s="31">
        <f t="shared" si="26"/>
        <v>1.2946514367840032E-2</v>
      </c>
      <c r="I268" s="31">
        <f t="shared" si="23"/>
        <v>15.004002249999834</v>
      </c>
      <c r="J268" s="14"/>
      <c r="K268" s="14"/>
      <c r="L268" s="14"/>
      <c r="M268" s="14"/>
      <c r="N268" s="14"/>
      <c r="T268" s="14"/>
      <c r="U268" s="14"/>
      <c r="V268" s="14"/>
      <c r="W268" s="14"/>
      <c r="X268" s="14"/>
      <c r="Y268" s="14"/>
      <c r="Z268" s="30"/>
      <c r="AA268" s="30"/>
      <c r="AB268" s="30"/>
      <c r="AC268" s="42"/>
      <c r="AD268" s="30"/>
    </row>
    <row r="269" spans="1:30">
      <c r="A269" s="85"/>
      <c r="B269" s="61">
        <v>43922</v>
      </c>
      <c r="C269" s="14"/>
      <c r="D269" s="62">
        <v>290.8177</v>
      </c>
      <c r="E269" s="31">
        <f t="shared" ref="E269:E277" si="27">E268</f>
        <v>303.06599999999997</v>
      </c>
      <c r="F269" s="31">
        <f t="shared" si="25"/>
        <v>-12.248299999999972</v>
      </c>
      <c r="G269" s="31">
        <f t="shared" si="24"/>
        <v>12.248299999999972</v>
      </c>
      <c r="H269" s="31">
        <f t="shared" si="26"/>
        <v>4.2116762494167209E-2</v>
      </c>
      <c r="I269" s="31">
        <f t="shared" si="23"/>
        <v>150.0208528899993</v>
      </c>
      <c r="J269" s="14"/>
      <c r="K269" s="14"/>
      <c r="L269" s="14"/>
      <c r="M269" s="14"/>
      <c r="N269" s="14"/>
      <c r="T269" s="14"/>
      <c r="U269" s="14"/>
      <c r="V269" s="14"/>
      <c r="W269" s="14"/>
      <c r="X269" s="14"/>
      <c r="Y269" s="14"/>
      <c r="Z269" s="30"/>
      <c r="AA269" s="30"/>
      <c r="AB269" s="30"/>
      <c r="AC269" s="42"/>
      <c r="AD269" s="30"/>
    </row>
    <row r="270" spans="1:30">
      <c r="A270" s="85"/>
      <c r="B270" s="61">
        <v>43952</v>
      </c>
      <c r="C270" s="14"/>
      <c r="D270" s="62">
        <v>292.05869999999999</v>
      </c>
      <c r="E270" s="31">
        <f t="shared" si="27"/>
        <v>303.06599999999997</v>
      </c>
      <c r="F270" s="31">
        <f>D270-E270</f>
        <v>-11.007299999999987</v>
      </c>
      <c r="G270" s="31">
        <f t="shared" si="24"/>
        <v>11.007299999999987</v>
      </c>
      <c r="H270" s="31">
        <f t="shared" si="26"/>
        <v>3.7688656424205089E-2</v>
      </c>
      <c r="I270" s="31">
        <f t="shared" si="23"/>
        <v>121.1606532899997</v>
      </c>
      <c r="J270" s="14"/>
      <c r="K270" s="14"/>
      <c r="L270" s="14"/>
      <c r="M270" s="14"/>
      <c r="N270" s="14"/>
      <c r="T270" s="14"/>
      <c r="U270" s="14"/>
      <c r="V270" s="14"/>
      <c r="W270" s="14"/>
      <c r="X270" s="14"/>
      <c r="Y270" s="14"/>
      <c r="Z270" s="30"/>
      <c r="AA270" s="30"/>
      <c r="AB270" s="30"/>
      <c r="AC270" s="42"/>
      <c r="AD270" s="30"/>
    </row>
    <row r="271" spans="1:30">
      <c r="A271" s="85"/>
      <c r="B271" s="61">
        <v>43983</v>
      </c>
      <c r="C271" s="14"/>
      <c r="D271" s="62">
        <v>300.9676</v>
      </c>
      <c r="E271" s="31">
        <f t="shared" si="27"/>
        <v>303.06599999999997</v>
      </c>
      <c r="F271" s="31">
        <f t="shared" si="25"/>
        <v>-2.0983999999999696</v>
      </c>
      <c r="G271" s="31">
        <f t="shared" si="24"/>
        <v>2.0983999999999696</v>
      </c>
      <c r="H271" s="31">
        <f t="shared" si="26"/>
        <v>6.9721790651218587E-3</v>
      </c>
      <c r="I271" s="31">
        <f t="shared" si="23"/>
        <v>4.4032825599998722</v>
      </c>
      <c r="J271" s="14"/>
      <c r="K271" s="14"/>
      <c r="L271" s="14"/>
      <c r="M271" s="14"/>
      <c r="N271" s="14"/>
      <c r="T271" s="14"/>
      <c r="U271" s="14"/>
      <c r="V271" s="14"/>
      <c r="W271" s="14"/>
      <c r="X271" s="14"/>
      <c r="Y271" s="14"/>
      <c r="Z271" s="30"/>
      <c r="AA271" s="30"/>
      <c r="AB271" s="30"/>
      <c r="AC271" s="42"/>
      <c r="AD271" s="30"/>
    </row>
    <row r="272" spans="1:30">
      <c r="A272" s="85"/>
      <c r="B272" s="61">
        <v>44013</v>
      </c>
      <c r="C272" s="14"/>
      <c r="D272" s="62">
        <v>307.5686</v>
      </c>
      <c r="E272" s="31">
        <f t="shared" si="27"/>
        <v>303.06599999999997</v>
      </c>
      <c r="F272" s="31">
        <f t="shared" si="25"/>
        <v>4.5026000000000295</v>
      </c>
      <c r="G272" s="31">
        <f t="shared" si="24"/>
        <v>4.5026000000000295</v>
      </c>
      <c r="H272" s="31">
        <f t="shared" si="26"/>
        <v>1.4639335744936347E-2</v>
      </c>
      <c r="I272" s="31">
        <f t="shared" si="23"/>
        <v>20.273406760000267</v>
      </c>
      <c r="J272" s="14"/>
      <c r="K272" s="14"/>
      <c r="L272" s="14"/>
      <c r="M272" s="14"/>
      <c r="N272" s="14"/>
      <c r="T272" s="14"/>
      <c r="U272" s="14"/>
      <c r="V272" s="14"/>
      <c r="W272" s="14"/>
      <c r="X272" s="14"/>
      <c r="Y272" s="14"/>
      <c r="Z272" s="30"/>
      <c r="AA272" s="30"/>
      <c r="AB272" s="30"/>
      <c r="AC272" s="42"/>
      <c r="AD272" s="30"/>
    </row>
    <row r="273" spans="1:30">
      <c r="A273" s="85"/>
      <c r="B273" s="61">
        <v>44044</v>
      </c>
      <c r="C273" s="14"/>
      <c r="D273" s="62">
        <v>314.10359999999997</v>
      </c>
      <c r="E273" s="31">
        <f t="shared" si="27"/>
        <v>303.06599999999997</v>
      </c>
      <c r="F273" s="31">
        <f t="shared" si="25"/>
        <v>11.037599999999998</v>
      </c>
      <c r="G273" s="31">
        <f t="shared" si="24"/>
        <v>11.037599999999998</v>
      </c>
      <c r="H273" s="31">
        <f t="shared" si="26"/>
        <v>3.5139998395433858E-2</v>
      </c>
      <c r="I273" s="31">
        <f t="shared" si="23"/>
        <v>121.82861375999995</v>
      </c>
      <c r="J273" s="14"/>
      <c r="K273" s="14"/>
      <c r="L273" s="14"/>
      <c r="M273" s="14"/>
      <c r="N273" s="14"/>
      <c r="T273" s="14"/>
      <c r="U273" s="14"/>
      <c r="V273" s="14"/>
      <c r="W273" s="14"/>
      <c r="X273" s="14"/>
      <c r="Y273" s="14"/>
      <c r="Z273" s="30"/>
      <c r="AA273" s="30"/>
      <c r="AB273" s="30"/>
      <c r="AC273" s="42"/>
      <c r="AD273" s="30"/>
    </row>
    <row r="274" spans="1:30">
      <c r="A274" s="85"/>
      <c r="B274" s="61">
        <v>44075</v>
      </c>
      <c r="C274" s="14"/>
      <c r="D274" s="62">
        <v>301.53160000000003</v>
      </c>
      <c r="E274" s="31">
        <f t="shared" si="27"/>
        <v>303.06599999999997</v>
      </c>
      <c r="F274" s="31">
        <f t="shared" si="25"/>
        <v>-1.5343999999999482</v>
      </c>
      <c r="G274" s="31">
        <f t="shared" si="24"/>
        <v>1.5343999999999482</v>
      </c>
      <c r="H274" s="31">
        <f t="shared" si="26"/>
        <v>5.0886872221682505E-3</v>
      </c>
      <c r="I274" s="31">
        <f t="shared" si="23"/>
        <v>2.3543833599998414</v>
      </c>
      <c r="J274" s="14"/>
      <c r="K274" s="14"/>
      <c r="L274" s="14"/>
      <c r="M274" s="14"/>
      <c r="N274" s="14"/>
      <c r="T274" s="14"/>
      <c r="U274" s="14"/>
      <c r="V274" s="14"/>
      <c r="W274" s="14"/>
      <c r="X274" s="14"/>
      <c r="Y274" s="14"/>
      <c r="Z274" s="30"/>
      <c r="AA274" s="30"/>
      <c r="AB274" s="30"/>
      <c r="AC274" s="42"/>
      <c r="AD274" s="30"/>
    </row>
    <row r="275" spans="1:30">
      <c r="A275" s="85"/>
      <c r="B275" s="61">
        <v>44105</v>
      </c>
      <c r="C275" s="14"/>
      <c r="D275" s="62">
        <v>293.0068</v>
      </c>
      <c r="E275" s="31">
        <f t="shared" si="27"/>
        <v>303.06599999999997</v>
      </c>
      <c r="F275" s="31">
        <f t="shared" si="25"/>
        <v>-10.059199999999976</v>
      </c>
      <c r="G275" s="31">
        <f t="shared" si="24"/>
        <v>10.059199999999976</v>
      </c>
      <c r="H275" s="31">
        <f t="shared" si="26"/>
        <v>3.433094385522785E-2</v>
      </c>
      <c r="I275" s="31">
        <f t="shared" si="23"/>
        <v>101.18750463999952</v>
      </c>
      <c r="J275" s="14"/>
      <c r="K275" s="14"/>
      <c r="L275" s="14"/>
      <c r="M275" s="14"/>
      <c r="N275" s="14"/>
      <c r="T275" s="14"/>
      <c r="U275" s="14"/>
      <c r="V275" s="14"/>
      <c r="W275" s="14"/>
      <c r="X275" s="14"/>
      <c r="Y275" s="14"/>
      <c r="Z275" s="30"/>
      <c r="AA275" s="30"/>
      <c r="AB275" s="30"/>
      <c r="AC275" s="42"/>
      <c r="AD275" s="30"/>
    </row>
    <row r="276" spans="1:30">
      <c r="A276" s="85"/>
      <c r="B276" s="61">
        <v>44136</v>
      </c>
      <c r="C276" s="14"/>
      <c r="D276" s="62">
        <v>293.9126</v>
      </c>
      <c r="E276" s="31">
        <f t="shared" si="27"/>
        <v>303.06599999999997</v>
      </c>
      <c r="F276" s="31">
        <f t="shared" si="25"/>
        <v>-9.1533999999999764</v>
      </c>
      <c r="G276" s="31">
        <f t="shared" si="24"/>
        <v>9.1533999999999764</v>
      </c>
      <c r="H276" s="31">
        <f t="shared" si="26"/>
        <v>3.1143271843398265E-2</v>
      </c>
      <c r="I276" s="31">
        <f t="shared" si="23"/>
        <v>83.784731559999571</v>
      </c>
      <c r="J276" s="14"/>
      <c r="K276" s="14"/>
      <c r="L276" s="14"/>
      <c r="M276" s="14"/>
      <c r="N276" s="14"/>
      <c r="T276" s="14"/>
      <c r="U276" s="14"/>
      <c r="V276" s="14"/>
      <c r="W276" s="14"/>
      <c r="X276" s="14"/>
      <c r="Y276" s="14"/>
      <c r="Z276" s="30"/>
      <c r="AA276" s="30"/>
      <c r="AB276" s="30"/>
      <c r="AC276" s="42"/>
      <c r="AD276" s="30"/>
    </row>
    <row r="277" spans="1:30" ht="14.65" thickBot="1">
      <c r="A277" s="85"/>
      <c r="B277" s="61">
        <v>44166</v>
      </c>
      <c r="C277" s="14"/>
      <c r="D277" s="63">
        <v>306.75279999999998</v>
      </c>
      <c r="E277" s="31">
        <f t="shared" si="27"/>
        <v>303.06599999999997</v>
      </c>
      <c r="F277" s="31">
        <f t="shared" si="25"/>
        <v>3.6868000000000052</v>
      </c>
      <c r="G277" s="31">
        <f t="shared" si="24"/>
        <v>3.6868000000000052</v>
      </c>
      <c r="H277" s="31">
        <f t="shared" si="26"/>
        <v>1.201879819841907E-2</v>
      </c>
      <c r="I277" s="31">
        <f t="shared" si="23"/>
        <v>13.592494240000038</v>
      </c>
      <c r="J277" s="14"/>
      <c r="K277" s="14"/>
      <c r="L277" s="14"/>
      <c r="M277" s="14"/>
      <c r="N277" s="14"/>
      <c r="T277" s="14"/>
      <c r="U277" s="14"/>
      <c r="V277" s="14"/>
      <c r="W277" s="14"/>
      <c r="X277" s="14"/>
      <c r="Y277" s="14"/>
      <c r="Z277" s="30"/>
      <c r="AA277" s="30"/>
      <c r="AB277" s="30"/>
      <c r="AC277" s="42"/>
      <c r="AD277" s="30"/>
    </row>
    <row r="278" spans="1:30">
      <c r="A278" s="20"/>
      <c r="B278" s="69"/>
      <c r="C278" s="20"/>
      <c r="D278" s="20"/>
    </row>
    <row r="279" spans="1:30">
      <c r="A279" s="20"/>
      <c r="B279" s="69"/>
      <c r="C279" s="20"/>
      <c r="D279" s="20"/>
    </row>
    <row r="280" spans="1:30">
      <c r="A280" s="20"/>
      <c r="B280" s="69"/>
      <c r="C280" s="20"/>
      <c r="D280" s="20"/>
      <c r="O280" s="14"/>
      <c r="Z280" s="14"/>
    </row>
    <row r="281" spans="1:30">
      <c r="A281" s="20"/>
      <c r="B281" s="69"/>
      <c r="C281" s="20"/>
      <c r="D281" s="20"/>
    </row>
    <row r="282" spans="1:30">
      <c r="A282" s="20"/>
      <c r="B282" s="69"/>
      <c r="C282" s="20"/>
      <c r="D282" s="20"/>
    </row>
    <row r="283" spans="1:30">
      <c r="A283" s="20"/>
      <c r="B283" s="69"/>
      <c r="C283" s="20"/>
      <c r="D283" s="20"/>
    </row>
    <row r="284" spans="1:30">
      <c r="A284" s="20"/>
      <c r="B284" s="69"/>
      <c r="C284" s="20"/>
      <c r="D284" s="20"/>
      <c r="T284" t="s">
        <v>325</v>
      </c>
    </row>
    <row r="285" spans="1:30">
      <c r="A285" s="20"/>
      <c r="B285" s="69"/>
      <c r="C285" s="20"/>
      <c r="D285" s="20"/>
    </row>
    <row r="286" spans="1:30">
      <c r="A286" s="20"/>
      <c r="B286" s="69"/>
      <c r="C286" s="20"/>
      <c r="D286" s="20"/>
    </row>
    <row r="287" spans="1:30">
      <c r="A287" s="20"/>
      <c r="B287" s="69"/>
      <c r="C287" s="20"/>
      <c r="D287" s="20"/>
    </row>
    <row r="288" spans="1:30">
      <c r="A288" s="20"/>
      <c r="B288" s="69"/>
      <c r="C288" s="20"/>
      <c r="D288" s="20"/>
      <c r="T288" s="20" t="s">
        <v>326</v>
      </c>
      <c r="U288" s="20"/>
      <c r="V288" s="20"/>
    </row>
    <row r="289" spans="1:22">
      <c r="A289" s="20"/>
      <c r="B289" s="69"/>
      <c r="C289" s="20"/>
      <c r="D289" s="20"/>
    </row>
    <row r="290" spans="1:22">
      <c r="N290" s="26"/>
      <c r="T290" s="20" t="s">
        <v>322</v>
      </c>
      <c r="U290" s="20"/>
      <c r="V290" s="20"/>
    </row>
    <row r="291" spans="1:22">
      <c r="T291" s="20" t="s">
        <v>327</v>
      </c>
      <c r="U291" s="20"/>
      <c r="V291" s="20"/>
    </row>
    <row r="293" spans="1:22">
      <c r="E293" s="43"/>
      <c r="T293" s="20" t="s">
        <v>346</v>
      </c>
      <c r="U293" s="20"/>
      <c r="V293" s="20"/>
    </row>
    <row r="294" spans="1:22">
      <c r="E294" s="44"/>
    </row>
    <row r="295" spans="1:22">
      <c r="E295" s="46"/>
    </row>
    <row r="297" spans="1:22">
      <c r="E297" s="18"/>
    </row>
    <row r="300" spans="1:22">
      <c r="E300" s="45"/>
    </row>
    <row r="305" spans="1:19">
      <c r="E305" s="18"/>
      <c r="O305" s="8"/>
      <c r="Q305" s="8"/>
      <c r="R305" s="8"/>
      <c r="S305" s="8"/>
    </row>
    <row r="306" spans="1:19">
      <c r="E306" s="18"/>
    </row>
    <row r="315" spans="1:19">
      <c r="A315" s="21"/>
    </row>
    <row r="316" spans="1:19">
      <c r="A316" s="22"/>
    </row>
    <row r="317" spans="1:19">
      <c r="A317" s="22"/>
    </row>
    <row r="318" spans="1:19">
      <c r="A318" s="22"/>
    </row>
    <row r="319" spans="1:19">
      <c r="A319" s="22"/>
    </row>
    <row r="570" spans="15:19">
      <c r="O570" s="14"/>
      <c r="P570" s="14"/>
      <c r="Q570" s="14"/>
      <c r="R570" s="14"/>
      <c r="S570" s="14"/>
    </row>
    <row r="571" spans="15:19">
      <c r="O571" s="14"/>
      <c r="P571" s="14"/>
      <c r="Q571" s="14"/>
      <c r="R571" s="14"/>
      <c r="S571" s="14"/>
    </row>
    <row r="572" spans="15:19">
      <c r="O572" s="14"/>
      <c r="P572" s="14"/>
      <c r="Q572" s="14"/>
      <c r="R572" s="14"/>
      <c r="S572" s="14"/>
    </row>
    <row r="573" spans="15:19">
      <c r="O573" s="14"/>
      <c r="P573" s="14"/>
      <c r="Q573" s="14"/>
      <c r="R573" s="14"/>
      <c r="S573" s="14"/>
    </row>
    <row r="574" spans="15:19">
      <c r="O574" s="14"/>
      <c r="P574" s="14"/>
      <c r="Q574" s="14"/>
      <c r="R574" s="14"/>
      <c r="S574" s="14"/>
    </row>
    <row r="575" spans="15:19">
      <c r="O575" s="14"/>
      <c r="P575" s="14"/>
      <c r="Q575" s="14"/>
      <c r="R575" s="14"/>
      <c r="S575" s="14"/>
    </row>
    <row r="576" spans="15:19">
      <c r="O576" s="14"/>
      <c r="P576" s="14"/>
      <c r="Q576" s="14"/>
      <c r="R576" s="14"/>
      <c r="S576" s="14"/>
    </row>
    <row r="577" spans="15:19">
      <c r="O577" s="14"/>
      <c r="P577" s="14"/>
      <c r="Q577" s="14"/>
      <c r="R577" s="14"/>
      <c r="S577" s="14"/>
    </row>
    <row r="578" spans="15:19">
      <c r="O578" s="14"/>
      <c r="P578" s="14"/>
      <c r="Q578" s="14"/>
      <c r="R578" s="14"/>
      <c r="S578" s="14"/>
    </row>
    <row r="579" spans="15:19">
      <c r="O579" s="14"/>
      <c r="P579" s="14"/>
      <c r="Q579" s="14"/>
      <c r="R579" s="14"/>
      <c r="S579" s="14"/>
    </row>
    <row r="580" spans="15:19">
      <c r="O580" s="14"/>
      <c r="P580" s="14"/>
      <c r="Q580" s="14"/>
      <c r="R580" s="14"/>
      <c r="S580" s="14"/>
    </row>
    <row r="581" spans="15:19">
      <c r="O581" s="14"/>
      <c r="P581" s="14"/>
      <c r="Q581" s="14"/>
      <c r="R581" s="14"/>
      <c r="S581" s="14"/>
    </row>
  </sheetData>
  <mergeCells count="6">
    <mergeCell ref="AQ26:AR26"/>
    <mergeCell ref="A2:A253"/>
    <mergeCell ref="A254:A265"/>
    <mergeCell ref="A266:A277"/>
    <mergeCell ref="K3:M3"/>
    <mergeCell ref="AM26:AN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BB15F-0646-DF4F-AC37-084F705FCCED}">
  <dimension ref="A1:P306"/>
  <sheetViews>
    <sheetView topLeftCell="O1" zoomScale="130" zoomScaleNormal="130" workbookViewId="0">
      <pane ySplit="1" topLeftCell="A2" activePane="bottomLeft" state="frozen"/>
      <selection pane="bottomLeft" activeCell="Q12" sqref="Q12"/>
    </sheetView>
  </sheetViews>
  <sheetFormatPr defaultColWidth="10.796875" defaultRowHeight="14.25"/>
  <cols>
    <col min="6" max="6" width="11.46484375" customWidth="1"/>
  </cols>
  <sheetData>
    <row r="1" spans="1:16" ht="57.4" thickBot="1">
      <c r="B1" s="35" t="s">
        <v>0</v>
      </c>
      <c r="C1" s="36" t="s">
        <v>306</v>
      </c>
      <c r="D1" s="28" t="s">
        <v>307</v>
      </c>
      <c r="E1" s="28"/>
      <c r="F1" s="28" t="s">
        <v>308</v>
      </c>
      <c r="G1" s="27" t="s">
        <v>302</v>
      </c>
      <c r="H1" s="28" t="s">
        <v>303</v>
      </c>
      <c r="I1" s="28" t="s">
        <v>304</v>
      </c>
      <c r="J1" s="28" t="s">
        <v>305</v>
      </c>
    </row>
    <row r="2" spans="1:16" ht="15" customHeight="1">
      <c r="A2" s="87" t="s">
        <v>374</v>
      </c>
      <c r="B2" s="12">
        <v>35796</v>
      </c>
      <c r="C2" s="13">
        <v>272.5052</v>
      </c>
      <c r="F2" s="17"/>
      <c r="G2" s="17"/>
      <c r="H2" s="17"/>
      <c r="I2" s="17"/>
      <c r="J2" s="17"/>
      <c r="M2" s="88" t="s">
        <v>404</v>
      </c>
      <c r="N2" s="88"/>
      <c r="O2" s="88"/>
    </row>
    <row r="3" spans="1:16">
      <c r="A3" s="87"/>
      <c r="B3" s="12">
        <v>35827</v>
      </c>
      <c r="C3" s="13">
        <v>270.67200000000003</v>
      </c>
      <c r="E3" t="s">
        <v>407</v>
      </c>
      <c r="F3" s="17">
        <f>C2</f>
        <v>272.5052</v>
      </c>
      <c r="G3" s="17">
        <f>C3-F3</f>
        <v>-1.8331999999999766</v>
      </c>
      <c r="H3" s="17">
        <f>ABS(G3)</f>
        <v>1.8331999999999766</v>
      </c>
      <c r="I3" s="17">
        <f>ABS((C3-F3)/C3)</f>
        <v>6.772772950286607E-3</v>
      </c>
      <c r="J3" s="17">
        <f>G3^2</f>
        <v>3.3606222399999144</v>
      </c>
      <c r="N3" s="15" t="s">
        <v>369</v>
      </c>
      <c r="O3" s="74" t="s">
        <v>354</v>
      </c>
      <c r="P3" s="74" t="s">
        <v>355</v>
      </c>
    </row>
    <row r="4" spans="1:16">
      <c r="A4" s="87"/>
      <c r="B4" s="12">
        <v>35855</v>
      </c>
      <c r="C4" s="13">
        <v>262.4502</v>
      </c>
      <c r="E4">
        <v>0.3</v>
      </c>
      <c r="F4" s="17">
        <f>$E$4*C3+(1-$E$4)*F3</f>
        <v>271.95524</v>
      </c>
      <c r="G4" s="17">
        <f t="shared" ref="G4:G67" si="0">C4-F4</f>
        <v>-9.5050400000000081</v>
      </c>
      <c r="H4" s="17">
        <f t="shared" ref="H4:H67" si="1">ABS(G4)</f>
        <v>9.5050400000000081</v>
      </c>
      <c r="I4" s="17">
        <f t="shared" ref="I4:I67" si="2">ABS((C4-F4)/C4)</f>
        <v>3.6216546986818865E-2</v>
      </c>
      <c r="J4" s="17">
        <f t="shared" ref="J4:J67" si="3">G4^2</f>
        <v>90.345785401600153</v>
      </c>
      <c r="M4" s="15" t="s">
        <v>312</v>
      </c>
      <c r="N4" s="17">
        <f>AVERAGE(G3:G277)</f>
        <v>0.46984765677141249</v>
      </c>
      <c r="O4" s="38">
        <f>AVERAGE(G3:G265)</f>
        <v>0.32837012925987896</v>
      </c>
      <c r="P4" s="38">
        <f>AVERAGE(G266:G277)</f>
        <v>3.5705634680658562</v>
      </c>
    </row>
    <row r="5" spans="1:16">
      <c r="A5" s="87"/>
      <c r="B5" s="12">
        <v>35886</v>
      </c>
      <c r="C5" s="13">
        <v>257.47140000000002</v>
      </c>
      <c r="F5" s="17">
        <f t="shared" ref="F5:F68" si="4">$E$4*C4+(1-$E$4)*F4</f>
        <v>269.10372799999999</v>
      </c>
      <c r="G5" s="17">
        <f t="shared" si="0"/>
        <v>-11.632327999999973</v>
      </c>
      <c r="H5" s="17">
        <f t="shared" si="1"/>
        <v>11.632327999999973</v>
      </c>
      <c r="I5" s="17">
        <f t="shared" si="2"/>
        <v>4.517910727172017E-2</v>
      </c>
      <c r="J5" s="17">
        <f t="shared" si="3"/>
        <v>135.31105469958337</v>
      </c>
      <c r="M5" s="15" t="s">
        <v>313</v>
      </c>
      <c r="N5" s="17">
        <f>AVERAGE(H3:H277)</f>
        <v>6.3717641162946457</v>
      </c>
      <c r="O5" s="38">
        <f>AVERAGE(H3:H265)</f>
        <v>6.3181412348875696</v>
      </c>
      <c r="P5" s="38">
        <f>AVERAGE(H266:H277)</f>
        <v>7.5469989337997321</v>
      </c>
    </row>
    <row r="6" spans="1:16">
      <c r="A6" s="87"/>
      <c r="B6" s="12">
        <v>35916</v>
      </c>
      <c r="C6" s="13">
        <v>255.3151</v>
      </c>
      <c r="E6" t="s">
        <v>378</v>
      </c>
      <c r="F6" s="17">
        <f t="shared" si="4"/>
        <v>265.61402959999998</v>
      </c>
      <c r="G6" s="17">
        <f t="shared" si="0"/>
        <v>-10.29892959999998</v>
      </c>
      <c r="H6" s="17">
        <f t="shared" si="1"/>
        <v>10.29892959999998</v>
      </c>
      <c r="I6" s="17">
        <f t="shared" si="2"/>
        <v>4.0338113961923834E-2</v>
      </c>
      <c r="J6" s="17">
        <f t="shared" si="3"/>
        <v>106.06795090575574</v>
      </c>
      <c r="M6" s="15" t="s">
        <v>314</v>
      </c>
      <c r="N6" s="17">
        <f>AVERAGE(I3:I277)*100</f>
        <v>2.2328643186632391</v>
      </c>
      <c r="O6" s="38">
        <f>AVERAGE(I3:I265)*100</f>
        <v>2.2219093101731144</v>
      </c>
      <c r="P6" s="38">
        <f>AVERAGE(I266:I277)*100</f>
        <v>2.4729615880717817</v>
      </c>
    </row>
    <row r="7" spans="1:16">
      <c r="A7" s="87"/>
      <c r="B7" s="12">
        <v>35947</v>
      </c>
      <c r="C7" s="13">
        <v>258.09039999999999</v>
      </c>
      <c r="E7">
        <v>0.12254433653732827</v>
      </c>
      <c r="F7" s="17">
        <f t="shared" si="4"/>
        <v>262.52435071999997</v>
      </c>
      <c r="G7" s="17">
        <f t="shared" si="0"/>
        <v>-4.4339507199999844</v>
      </c>
      <c r="H7" s="17">
        <f t="shared" si="1"/>
        <v>4.4339507199999844</v>
      </c>
      <c r="I7" s="17">
        <f t="shared" si="2"/>
        <v>1.7179835902458925E-2</v>
      </c>
      <c r="J7" s="17">
        <f t="shared" si="3"/>
        <v>19.65991898738838</v>
      </c>
      <c r="M7" s="15" t="s">
        <v>315</v>
      </c>
      <c r="N7" s="17">
        <f>AVERAGE(J3:J277)</f>
        <v>57.52883347442377</v>
      </c>
      <c r="O7" s="38">
        <f>AVERAGE(J3:J265)</f>
        <v>56.616145882000119</v>
      </c>
      <c r="P7" s="38">
        <f>AVERAGE(J266:J277)</f>
        <v>77.531903208375397</v>
      </c>
    </row>
    <row r="8" spans="1:16">
      <c r="A8" s="87"/>
      <c r="B8" s="12">
        <v>35977</v>
      </c>
      <c r="C8" s="13">
        <v>262.62020000000001</v>
      </c>
      <c r="F8" s="17">
        <f t="shared" si="4"/>
        <v>261.19416550399995</v>
      </c>
      <c r="G8" s="17">
        <f t="shared" si="0"/>
        <v>1.4260344960000566</v>
      </c>
      <c r="H8" s="17">
        <f t="shared" si="1"/>
        <v>1.4260344960000566</v>
      </c>
      <c r="I8" s="17">
        <f t="shared" si="2"/>
        <v>5.4300259309834377E-3</v>
      </c>
      <c r="J8" s="17">
        <f t="shared" si="3"/>
        <v>2.0335743837821356</v>
      </c>
      <c r="M8" s="15" t="s">
        <v>316</v>
      </c>
      <c r="N8" s="17">
        <f>SQRT(N7)</f>
        <v>7.5847764287699189</v>
      </c>
      <c r="O8" s="38">
        <f>SQRT(O7)</f>
        <v>7.5243701319113825</v>
      </c>
      <c r="P8" s="38">
        <f>SQRT(P7)</f>
        <v>8.8052202248652129</v>
      </c>
    </row>
    <row r="9" spans="1:16">
      <c r="A9" s="87"/>
      <c r="B9" s="12">
        <v>36008</v>
      </c>
      <c r="C9" s="13">
        <v>263.24849999999998</v>
      </c>
      <c r="F9" s="17">
        <f t="shared" si="4"/>
        <v>261.62197585279995</v>
      </c>
      <c r="G9" s="17">
        <f t="shared" si="0"/>
        <v>1.6265241472000298</v>
      </c>
      <c r="H9" s="17">
        <f t="shared" si="1"/>
        <v>1.6265241472000298</v>
      </c>
      <c r="I9" s="17">
        <f t="shared" si="2"/>
        <v>6.1786644451916339E-3</v>
      </c>
      <c r="J9" s="17">
        <f t="shared" si="3"/>
        <v>2.6455808014247841</v>
      </c>
    </row>
    <row r="10" spans="1:16">
      <c r="A10" s="87"/>
      <c r="B10" s="12">
        <v>36039</v>
      </c>
      <c r="C10" s="13">
        <v>260.58460000000002</v>
      </c>
      <c r="F10" s="17">
        <f t="shared" si="4"/>
        <v>262.10993309695994</v>
      </c>
      <c r="G10" s="17">
        <f t="shared" si="0"/>
        <v>-1.5253330969599119</v>
      </c>
      <c r="H10" s="17">
        <f t="shared" si="1"/>
        <v>1.5253330969599119</v>
      </c>
      <c r="I10" s="17">
        <f t="shared" si="2"/>
        <v>5.8535043780787955E-3</v>
      </c>
      <c r="J10" s="17">
        <f t="shared" si="3"/>
        <v>2.326641056681316</v>
      </c>
    </row>
    <row r="11" spans="1:16">
      <c r="A11" s="87"/>
      <c r="B11" s="12">
        <v>36069</v>
      </c>
      <c r="C11" s="13">
        <v>256.31540000000001</v>
      </c>
      <c r="F11" s="17">
        <f t="shared" si="4"/>
        <v>261.65233316787197</v>
      </c>
      <c r="G11" s="17">
        <f t="shared" si="0"/>
        <v>-5.3369331678719618</v>
      </c>
      <c r="H11" s="17">
        <f t="shared" si="1"/>
        <v>5.3369331678719618</v>
      </c>
      <c r="I11" s="17">
        <f t="shared" si="2"/>
        <v>2.0821742149991617E-2</v>
      </c>
      <c r="J11" s="17">
        <f t="shared" si="3"/>
        <v>28.482855638331852</v>
      </c>
    </row>
    <row r="12" spans="1:16">
      <c r="A12" s="87"/>
      <c r="B12" s="12">
        <v>36100</v>
      </c>
      <c r="C12" s="13">
        <v>258.00049999999999</v>
      </c>
      <c r="F12" s="17">
        <f t="shared" si="4"/>
        <v>260.05125321751041</v>
      </c>
      <c r="G12" s="17">
        <f t="shared" si="0"/>
        <v>-2.0507532175104188</v>
      </c>
      <c r="H12" s="17">
        <f t="shared" si="1"/>
        <v>2.0507532175104188</v>
      </c>
      <c r="I12" s="17">
        <f t="shared" si="2"/>
        <v>7.9486404774813182E-3</v>
      </c>
      <c r="J12" s="17">
        <f t="shared" si="3"/>
        <v>4.2055887591293351</v>
      </c>
    </row>
    <row r="13" spans="1:16">
      <c r="A13" s="87"/>
      <c r="B13" s="12">
        <v>36130</v>
      </c>
      <c r="C13" s="13">
        <v>268.71449999999999</v>
      </c>
      <c r="F13" s="17">
        <f t="shared" si="4"/>
        <v>259.4360272522573</v>
      </c>
      <c r="G13" s="17">
        <f t="shared" si="0"/>
        <v>9.2784727477426827</v>
      </c>
      <c r="H13" s="17">
        <f t="shared" si="1"/>
        <v>9.2784727477426827</v>
      </c>
      <c r="I13" s="17">
        <f t="shared" si="2"/>
        <v>3.4529110813680257E-2</v>
      </c>
      <c r="J13" s="17">
        <f t="shared" si="3"/>
        <v>86.090056530603647</v>
      </c>
      <c r="N13" s="89"/>
      <c r="O13" s="89"/>
      <c r="P13" s="17"/>
    </row>
    <row r="14" spans="1:16">
      <c r="A14" s="87"/>
      <c r="B14" s="12">
        <v>36161</v>
      </c>
      <c r="C14" s="13">
        <v>273.3057</v>
      </c>
      <c r="F14" s="17">
        <f t="shared" si="4"/>
        <v>262.21956907658011</v>
      </c>
      <c r="G14" s="17">
        <f t="shared" si="0"/>
        <v>11.086130923419887</v>
      </c>
      <c r="H14" s="17">
        <f t="shared" si="1"/>
        <v>11.086130923419887</v>
      </c>
      <c r="I14" s="17">
        <f t="shared" si="2"/>
        <v>4.0563116405621567E-2</v>
      </c>
      <c r="J14" s="17">
        <f t="shared" si="3"/>
        <v>122.90229885120668</v>
      </c>
    </row>
    <row r="15" spans="1:16">
      <c r="A15" s="87"/>
      <c r="B15" s="12">
        <v>36192</v>
      </c>
      <c r="C15" s="13">
        <v>267.98689999999999</v>
      </c>
      <c r="F15" s="17">
        <f t="shared" si="4"/>
        <v>265.54540835360609</v>
      </c>
      <c r="G15" s="17">
        <f t="shared" si="0"/>
        <v>2.4414916463938994</v>
      </c>
      <c r="H15" s="17">
        <f t="shared" si="1"/>
        <v>2.4414916463938994</v>
      </c>
      <c r="I15" s="17">
        <f t="shared" si="2"/>
        <v>9.1104887828244562E-3</v>
      </c>
      <c r="J15" s="17">
        <f t="shared" si="3"/>
        <v>5.9608814594111932</v>
      </c>
    </row>
    <row r="16" spans="1:16">
      <c r="A16" s="87"/>
      <c r="B16" s="12">
        <v>36220</v>
      </c>
      <c r="C16" s="13">
        <v>262.22210000000001</v>
      </c>
      <c r="F16" s="17">
        <f t="shared" si="4"/>
        <v>266.27785584752422</v>
      </c>
      <c r="G16" s="17">
        <f t="shared" si="0"/>
        <v>-4.0557558475242104</v>
      </c>
      <c r="H16" s="17">
        <f t="shared" si="1"/>
        <v>4.0557558475242104</v>
      </c>
      <c r="I16" s="17">
        <f t="shared" si="2"/>
        <v>1.5466872729355039E-2</v>
      </c>
      <c r="J16" s="17">
        <f t="shared" si="3"/>
        <v>16.449155494726828</v>
      </c>
    </row>
    <row r="17" spans="1:10">
      <c r="A17" s="87"/>
      <c r="B17" s="12">
        <v>36251</v>
      </c>
      <c r="C17" s="13">
        <v>257.03289999999998</v>
      </c>
      <c r="F17" s="17">
        <f t="shared" si="4"/>
        <v>265.06112909326691</v>
      </c>
      <c r="G17" s="17">
        <f t="shared" si="0"/>
        <v>-8.0282290932669298</v>
      </c>
      <c r="H17" s="17">
        <f t="shared" si="1"/>
        <v>8.0282290932669298</v>
      </c>
      <c r="I17" s="17">
        <f t="shared" si="2"/>
        <v>3.123424702933722E-2</v>
      </c>
      <c r="J17" s="17">
        <f t="shared" si="3"/>
        <v>64.452462373977554</v>
      </c>
    </row>
    <row r="18" spans="1:10">
      <c r="A18" s="87"/>
      <c r="B18" s="12">
        <v>36281</v>
      </c>
      <c r="C18" s="13">
        <v>255.81369999999998</v>
      </c>
      <c r="F18" s="17">
        <f t="shared" si="4"/>
        <v>262.65266036528681</v>
      </c>
      <c r="G18" s="17">
        <f t="shared" si="0"/>
        <v>-6.8389603652868232</v>
      </c>
      <c r="H18" s="17">
        <f t="shared" si="1"/>
        <v>6.8389603652868232</v>
      </c>
      <c r="I18" s="17">
        <f t="shared" si="2"/>
        <v>2.6734144282682372E-2</v>
      </c>
      <c r="J18" s="17">
        <f t="shared" si="3"/>
        <v>46.771378877964075</v>
      </c>
    </row>
    <row r="19" spans="1:10">
      <c r="A19" s="87"/>
      <c r="B19" s="12">
        <v>36312</v>
      </c>
      <c r="C19" s="13">
        <v>259.90050000000002</v>
      </c>
      <c r="F19" s="17">
        <f t="shared" si="4"/>
        <v>260.60097225570075</v>
      </c>
      <c r="G19" s="17">
        <f t="shared" si="0"/>
        <v>-0.70047225570073124</v>
      </c>
      <c r="H19" s="17">
        <f t="shared" si="1"/>
        <v>0.70047225570073124</v>
      </c>
      <c r="I19" s="17">
        <f t="shared" si="2"/>
        <v>2.6951554756559958E-3</v>
      </c>
      <c r="J19" s="17">
        <f t="shared" si="3"/>
        <v>0.49066138100647061</v>
      </c>
    </row>
    <row r="20" spans="1:10">
      <c r="A20" s="87"/>
      <c r="B20" s="12">
        <v>36342</v>
      </c>
      <c r="C20" s="13">
        <v>265.76549999999997</v>
      </c>
      <c r="F20" s="17">
        <f t="shared" si="4"/>
        <v>260.39083057899052</v>
      </c>
      <c r="G20" s="17">
        <f t="shared" si="0"/>
        <v>5.3746694210094574</v>
      </c>
      <c r="H20" s="17">
        <f t="shared" si="1"/>
        <v>5.3746694210094574</v>
      </c>
      <c r="I20" s="17">
        <f t="shared" si="2"/>
        <v>2.0223352621049226E-2</v>
      </c>
      <c r="J20" s="17">
        <f t="shared" si="3"/>
        <v>28.887071385134135</v>
      </c>
    </row>
    <row r="21" spans="1:10">
      <c r="A21" s="87"/>
      <c r="B21" s="12">
        <v>36373</v>
      </c>
      <c r="C21" s="13">
        <v>264.48160000000001</v>
      </c>
      <c r="F21" s="17">
        <f t="shared" si="4"/>
        <v>262.00323140529338</v>
      </c>
      <c r="G21" s="17">
        <f t="shared" si="0"/>
        <v>2.4783685947066374</v>
      </c>
      <c r="H21" s="17">
        <f t="shared" si="1"/>
        <v>2.4783685947066374</v>
      </c>
      <c r="I21" s="17">
        <f t="shared" si="2"/>
        <v>9.3706654629533287E-3</v>
      </c>
      <c r="J21" s="17">
        <f t="shared" si="3"/>
        <v>6.1423108912281528</v>
      </c>
    </row>
    <row r="22" spans="1:10">
      <c r="A22" s="87"/>
      <c r="B22" s="12">
        <v>36404</v>
      </c>
      <c r="C22" s="13">
        <v>261.00049999999999</v>
      </c>
      <c r="F22" s="17">
        <f t="shared" si="4"/>
        <v>262.74674198370536</v>
      </c>
      <c r="G22" s="17">
        <f t="shared" si="0"/>
        <v>-1.7462419837053744</v>
      </c>
      <c r="H22" s="17">
        <f t="shared" si="1"/>
        <v>1.7462419837053744</v>
      </c>
      <c r="I22" s="17">
        <f t="shared" si="2"/>
        <v>6.6905694958644697E-3</v>
      </c>
      <c r="J22" s="17">
        <f t="shared" si="3"/>
        <v>3.049361065655281</v>
      </c>
    </row>
    <row r="23" spans="1:10">
      <c r="A23" s="87"/>
      <c r="B23" s="12">
        <v>36434</v>
      </c>
      <c r="C23" s="13">
        <v>257.53219999999999</v>
      </c>
      <c r="F23" s="17">
        <f t="shared" si="4"/>
        <v>262.22286938859372</v>
      </c>
      <c r="G23" s="17">
        <f t="shared" si="0"/>
        <v>-4.6906693885937329</v>
      </c>
      <c r="H23" s="17">
        <f t="shared" si="1"/>
        <v>4.6906693885937329</v>
      </c>
      <c r="I23" s="17">
        <f t="shared" si="2"/>
        <v>1.8213914176921305E-2</v>
      </c>
      <c r="J23" s="17">
        <f t="shared" si="3"/>
        <v>22.002379313090305</v>
      </c>
    </row>
    <row r="24" spans="1:10">
      <c r="A24" s="87"/>
      <c r="B24" s="12">
        <v>36465</v>
      </c>
      <c r="C24" s="13">
        <v>259.3417</v>
      </c>
      <c r="F24" s="17">
        <f t="shared" si="4"/>
        <v>260.81566857201562</v>
      </c>
      <c r="G24" s="17">
        <f t="shared" si="0"/>
        <v>-1.4739685720156217</v>
      </c>
      <c r="H24" s="17">
        <f t="shared" si="1"/>
        <v>1.4739685720156217</v>
      </c>
      <c r="I24" s="17">
        <f t="shared" si="2"/>
        <v>5.6835000773713664E-3</v>
      </c>
      <c r="J24" s="17">
        <f t="shared" si="3"/>
        <v>2.172583351289771</v>
      </c>
    </row>
    <row r="25" spans="1:10">
      <c r="A25" s="87"/>
      <c r="B25" s="12">
        <v>36495</v>
      </c>
      <c r="C25" s="13">
        <v>268.1354</v>
      </c>
      <c r="F25" s="17">
        <f t="shared" si="4"/>
        <v>260.3734780004109</v>
      </c>
      <c r="G25" s="17">
        <f t="shared" si="0"/>
        <v>7.7619219995891058</v>
      </c>
      <c r="H25" s="17">
        <f t="shared" si="1"/>
        <v>7.7619219995891058</v>
      </c>
      <c r="I25" s="17">
        <f t="shared" si="2"/>
        <v>2.8947770415950695E-2</v>
      </c>
      <c r="J25" s="17">
        <f t="shared" si="3"/>
        <v>60.247433127705342</v>
      </c>
    </row>
    <row r="26" spans="1:10">
      <c r="A26" s="87"/>
      <c r="B26" s="12">
        <v>36526</v>
      </c>
      <c r="C26" s="13">
        <v>273.8152</v>
      </c>
      <c r="F26" s="17">
        <f t="shared" si="4"/>
        <v>262.70205460028762</v>
      </c>
      <c r="G26" s="17">
        <f t="shared" si="0"/>
        <v>11.11314539971238</v>
      </c>
      <c r="H26" s="17">
        <f t="shared" si="1"/>
        <v>11.11314539971238</v>
      </c>
      <c r="I26" s="17">
        <f t="shared" si="2"/>
        <v>4.0586298349077697E-2</v>
      </c>
      <c r="J26" s="17">
        <f t="shared" si="3"/>
        <v>123.50200067514844</v>
      </c>
    </row>
    <row r="27" spans="1:10">
      <c r="A27" s="87"/>
      <c r="B27" s="12">
        <v>36557</v>
      </c>
      <c r="C27" s="13">
        <v>270.06200000000001</v>
      </c>
      <c r="F27" s="17">
        <f t="shared" si="4"/>
        <v>266.03599822020135</v>
      </c>
      <c r="G27" s="17">
        <f t="shared" si="0"/>
        <v>4.026001779798662</v>
      </c>
      <c r="H27" s="17">
        <f t="shared" si="1"/>
        <v>4.026001779798662</v>
      </c>
      <c r="I27" s="17">
        <f t="shared" si="2"/>
        <v>1.4907694454601765E-2</v>
      </c>
      <c r="J27" s="17">
        <f t="shared" si="3"/>
        <v>16.208690330941995</v>
      </c>
    </row>
    <row r="28" spans="1:10">
      <c r="A28" s="87"/>
      <c r="B28" s="12">
        <v>36586</v>
      </c>
      <c r="C28" s="13">
        <v>265.61</v>
      </c>
      <c r="F28" s="17">
        <f t="shared" si="4"/>
        <v>267.24379875414093</v>
      </c>
      <c r="G28" s="17">
        <f t="shared" si="0"/>
        <v>-1.633798754140912</v>
      </c>
      <c r="H28" s="17">
        <f t="shared" si="1"/>
        <v>1.633798754140912</v>
      </c>
      <c r="I28" s="17">
        <f t="shared" si="2"/>
        <v>6.1511191376112046E-3</v>
      </c>
      <c r="J28" s="17">
        <f t="shared" si="3"/>
        <v>2.6692983690323961</v>
      </c>
    </row>
    <row r="29" spans="1:10">
      <c r="A29" s="87"/>
      <c r="B29" s="12">
        <v>36617</v>
      </c>
      <c r="C29" s="13">
        <v>260.15859999999998</v>
      </c>
      <c r="F29" s="17">
        <f t="shared" si="4"/>
        <v>266.75365912789863</v>
      </c>
      <c r="G29" s="17">
        <f t="shared" si="0"/>
        <v>-6.5950591278986508</v>
      </c>
      <c r="H29" s="17">
        <f t="shared" si="1"/>
        <v>6.5950591278986508</v>
      </c>
      <c r="I29" s="17">
        <f t="shared" si="2"/>
        <v>2.5350148439831133E-2</v>
      </c>
      <c r="J29" s="17">
        <f t="shared" si="3"/>
        <v>43.494804900479309</v>
      </c>
    </row>
    <row r="30" spans="1:10">
      <c r="A30" s="87"/>
      <c r="B30" s="12">
        <v>36647</v>
      </c>
      <c r="C30" s="13">
        <v>258.8734</v>
      </c>
      <c r="F30" s="17">
        <f t="shared" si="4"/>
        <v>264.77514138952904</v>
      </c>
      <c r="G30" s="17">
        <f t="shared" si="0"/>
        <v>-5.901741389529036</v>
      </c>
      <c r="H30" s="17">
        <f t="shared" si="1"/>
        <v>5.901741389529036</v>
      </c>
      <c r="I30" s="17">
        <f t="shared" si="2"/>
        <v>2.2797789921749533E-2</v>
      </c>
      <c r="J30" s="17">
        <f t="shared" si="3"/>
        <v>34.830551428880121</v>
      </c>
    </row>
    <row r="31" spans="1:10">
      <c r="A31" s="87"/>
      <c r="B31" s="12">
        <v>36678</v>
      </c>
      <c r="C31" s="13">
        <v>263.89179999999999</v>
      </c>
      <c r="F31" s="17">
        <f t="shared" si="4"/>
        <v>263.0046189726703</v>
      </c>
      <c r="G31" s="17">
        <f t="shared" si="0"/>
        <v>0.88718102732968873</v>
      </c>
      <c r="H31" s="17">
        <f t="shared" si="1"/>
        <v>0.88718102732968873</v>
      </c>
      <c r="I31" s="17">
        <f t="shared" si="2"/>
        <v>3.3619120689983122E-3</v>
      </c>
      <c r="J31" s="17">
        <f t="shared" si="3"/>
        <v>0.7870901752537619</v>
      </c>
    </row>
    <row r="32" spans="1:10">
      <c r="A32" s="87"/>
      <c r="B32" s="12">
        <v>36708</v>
      </c>
      <c r="C32" s="13">
        <v>268.86939999999998</v>
      </c>
      <c r="F32" s="17">
        <f t="shared" si="4"/>
        <v>263.27077328086921</v>
      </c>
      <c r="G32" s="17">
        <f t="shared" si="0"/>
        <v>5.5986267191307775</v>
      </c>
      <c r="H32" s="17">
        <f t="shared" si="1"/>
        <v>5.5986267191307775</v>
      </c>
      <c r="I32" s="17">
        <f t="shared" si="2"/>
        <v>2.0822848264364698E-2</v>
      </c>
      <c r="J32" s="17">
        <f t="shared" si="3"/>
        <v>31.344621140165053</v>
      </c>
    </row>
    <row r="33" spans="1:10">
      <c r="A33" s="87"/>
      <c r="B33" s="12">
        <v>36739</v>
      </c>
      <c r="C33" s="13">
        <v>270.06690000000003</v>
      </c>
      <c r="F33" s="17">
        <f t="shared" si="4"/>
        <v>264.95036129660843</v>
      </c>
      <c r="G33" s="17">
        <f t="shared" si="0"/>
        <v>5.1165387033915977</v>
      </c>
      <c r="H33" s="17">
        <f t="shared" si="1"/>
        <v>5.1165387033915977</v>
      </c>
      <c r="I33" s="17">
        <f t="shared" si="2"/>
        <v>1.8945449084621615E-2</v>
      </c>
      <c r="J33" s="17">
        <f t="shared" si="3"/>
        <v>26.17896830330417</v>
      </c>
    </row>
    <row r="34" spans="1:10">
      <c r="A34" s="87"/>
      <c r="B34" s="12">
        <v>36770</v>
      </c>
      <c r="C34" s="13">
        <v>264.11509999999998</v>
      </c>
      <c r="F34" s="17">
        <f t="shared" si="4"/>
        <v>266.48532290762591</v>
      </c>
      <c r="G34" s="17">
        <f t="shared" si="0"/>
        <v>-2.37022290762593</v>
      </c>
      <c r="H34" s="17">
        <f t="shared" si="1"/>
        <v>2.37022290762593</v>
      </c>
      <c r="I34" s="17">
        <f t="shared" si="2"/>
        <v>8.9742044571701138E-3</v>
      </c>
      <c r="J34" s="17">
        <f t="shared" si="3"/>
        <v>5.6179566318347183</v>
      </c>
    </row>
    <row r="35" spans="1:10">
      <c r="A35" s="87"/>
      <c r="B35" s="12">
        <v>36800</v>
      </c>
      <c r="C35" s="13">
        <v>260.37889999999999</v>
      </c>
      <c r="F35" s="17">
        <f t="shared" si="4"/>
        <v>265.77425603533811</v>
      </c>
      <c r="G35" s="17">
        <f t="shared" si="0"/>
        <v>-5.3953560353381249</v>
      </c>
      <c r="H35" s="17">
        <f t="shared" si="1"/>
        <v>5.3953560353381249</v>
      </c>
      <c r="I35" s="17">
        <f t="shared" si="2"/>
        <v>2.0721172242981766E-2</v>
      </c>
      <c r="J35" s="17">
        <f t="shared" si="3"/>
        <v>29.109866748059531</v>
      </c>
    </row>
    <row r="36" spans="1:10">
      <c r="A36" s="87"/>
      <c r="B36" s="12">
        <v>36831</v>
      </c>
      <c r="C36" s="13">
        <v>262.46429999999998</v>
      </c>
      <c r="F36" s="17">
        <f t="shared" si="4"/>
        <v>264.15564922473669</v>
      </c>
      <c r="G36" s="17">
        <f t="shared" si="0"/>
        <v>-1.6913492247367117</v>
      </c>
      <c r="H36" s="17">
        <f t="shared" si="1"/>
        <v>1.6913492247367117</v>
      </c>
      <c r="I36" s="17">
        <f t="shared" si="2"/>
        <v>6.4441115410237195E-3</v>
      </c>
      <c r="J36" s="17">
        <f t="shared" si="3"/>
        <v>2.8606622000174755</v>
      </c>
    </row>
    <row r="37" spans="1:10">
      <c r="A37" s="87"/>
      <c r="B37" s="12">
        <v>36861</v>
      </c>
      <c r="C37" s="13">
        <v>270.57769999999999</v>
      </c>
      <c r="F37" s="17">
        <f t="shared" si="4"/>
        <v>263.64824445731568</v>
      </c>
      <c r="G37" s="17">
        <f t="shared" si="0"/>
        <v>6.929455542684309</v>
      </c>
      <c r="H37" s="17">
        <f t="shared" si="1"/>
        <v>6.929455542684309</v>
      </c>
      <c r="I37" s="17">
        <f t="shared" si="2"/>
        <v>2.5609854554474773E-2</v>
      </c>
      <c r="J37" s="17">
        <f t="shared" si="3"/>
        <v>48.017354118038291</v>
      </c>
    </row>
    <row r="38" spans="1:10">
      <c r="A38" s="87"/>
      <c r="B38" s="12">
        <v>36892</v>
      </c>
      <c r="C38" s="13">
        <v>279.87029999999999</v>
      </c>
      <c r="F38" s="17">
        <f t="shared" si="4"/>
        <v>265.72708112012094</v>
      </c>
      <c r="G38" s="17">
        <f t="shared" si="0"/>
        <v>14.143218879879043</v>
      </c>
      <c r="H38" s="17">
        <f t="shared" si="1"/>
        <v>14.143218879879043</v>
      </c>
      <c r="I38" s="17">
        <f t="shared" si="2"/>
        <v>5.0534904489254642E-2</v>
      </c>
      <c r="J38" s="17">
        <f t="shared" si="3"/>
        <v>200.03064028416702</v>
      </c>
    </row>
    <row r="39" spans="1:10">
      <c r="A39" s="87"/>
      <c r="B39" s="12">
        <v>36923</v>
      </c>
      <c r="C39" s="13">
        <v>276.16219999999998</v>
      </c>
      <c r="F39" s="17">
        <f t="shared" si="4"/>
        <v>269.97004678408467</v>
      </c>
      <c r="G39" s="17">
        <f t="shared" si="0"/>
        <v>6.1921532159153116</v>
      </c>
      <c r="H39" s="17">
        <f t="shared" si="1"/>
        <v>6.1921532159153116</v>
      </c>
      <c r="I39" s="17">
        <f t="shared" si="2"/>
        <v>2.2422160657451715E-2</v>
      </c>
      <c r="J39" s="17">
        <f t="shared" si="3"/>
        <v>38.342761449370336</v>
      </c>
    </row>
    <row r="40" spans="1:10">
      <c r="A40" s="87"/>
      <c r="B40" s="12">
        <v>36951</v>
      </c>
      <c r="C40" s="13">
        <v>270.2928</v>
      </c>
      <c r="F40" s="17">
        <f t="shared" si="4"/>
        <v>271.82769274885925</v>
      </c>
      <c r="G40" s="17">
        <f t="shared" si="0"/>
        <v>-1.5348927488592494</v>
      </c>
      <c r="H40" s="17">
        <f t="shared" si="1"/>
        <v>1.5348927488592494</v>
      </c>
      <c r="I40" s="17">
        <f t="shared" si="2"/>
        <v>5.6786298001990781E-3</v>
      </c>
      <c r="J40" s="17">
        <f t="shared" si="3"/>
        <v>2.3558957505007028</v>
      </c>
    </row>
    <row r="41" spans="1:10">
      <c r="A41" s="87"/>
      <c r="B41" s="12">
        <v>36982</v>
      </c>
      <c r="C41" s="13">
        <v>263.23840000000001</v>
      </c>
      <c r="F41" s="17">
        <f t="shared" si="4"/>
        <v>271.36722492420142</v>
      </c>
      <c r="G41" s="17">
        <f t="shared" si="0"/>
        <v>-8.1288249242014103</v>
      </c>
      <c r="H41" s="17">
        <f t="shared" si="1"/>
        <v>8.1288249242014103</v>
      </c>
      <c r="I41" s="17">
        <f t="shared" si="2"/>
        <v>3.0880087875482489E-2</v>
      </c>
      <c r="J41" s="17">
        <f t="shared" si="3"/>
        <v>66.077794648318061</v>
      </c>
    </row>
    <row r="42" spans="1:10">
      <c r="A42" s="87"/>
      <c r="B42" s="12">
        <v>37012</v>
      </c>
      <c r="C42" s="13">
        <v>261.40649999999999</v>
      </c>
      <c r="F42" s="17">
        <f t="shared" si="4"/>
        <v>268.92857744694095</v>
      </c>
      <c r="G42" s="17">
        <f t="shared" si="0"/>
        <v>-7.5220774469409548</v>
      </c>
      <c r="H42" s="17">
        <f t="shared" si="1"/>
        <v>7.5220774469409548</v>
      </c>
      <c r="I42" s="17">
        <f t="shared" si="2"/>
        <v>2.8775403239555845E-2</v>
      </c>
      <c r="J42" s="17">
        <f t="shared" si="3"/>
        <v>56.581649117777751</v>
      </c>
    </row>
    <row r="43" spans="1:10">
      <c r="A43" s="87"/>
      <c r="B43" s="12">
        <v>37043</v>
      </c>
      <c r="C43" s="13">
        <v>267.10969999999998</v>
      </c>
      <c r="F43" s="17">
        <f t="shared" si="4"/>
        <v>266.67195421285862</v>
      </c>
      <c r="G43" s="17">
        <f t="shared" si="0"/>
        <v>0.43774578714135259</v>
      </c>
      <c r="H43" s="17">
        <f t="shared" si="1"/>
        <v>0.43774578714135259</v>
      </c>
      <c r="I43" s="17">
        <f t="shared" si="2"/>
        <v>1.6388240005561483E-3</v>
      </c>
      <c r="J43" s="17">
        <f t="shared" si="3"/>
        <v>0.19162137416000238</v>
      </c>
    </row>
    <row r="44" spans="1:10">
      <c r="A44" s="87"/>
      <c r="B44" s="12">
        <v>37073</v>
      </c>
      <c r="C44" s="13">
        <v>272.98160000000001</v>
      </c>
      <c r="F44" s="17">
        <f t="shared" si="4"/>
        <v>266.80327794900103</v>
      </c>
      <c r="G44" s="17">
        <f t="shared" si="0"/>
        <v>6.178322050998986</v>
      </c>
      <c r="H44" s="17">
        <f t="shared" si="1"/>
        <v>6.178322050998986</v>
      </c>
      <c r="I44" s="17">
        <f t="shared" si="2"/>
        <v>2.2632741734237714E-2</v>
      </c>
      <c r="J44" s="17">
        <f t="shared" si="3"/>
        <v>38.171663365860319</v>
      </c>
    </row>
    <row r="45" spans="1:10">
      <c r="A45" s="87"/>
      <c r="B45" s="12">
        <v>37104</v>
      </c>
      <c r="C45" s="13">
        <v>275.76549999999997</v>
      </c>
      <c r="F45" s="17">
        <f t="shared" si="4"/>
        <v>268.65677456430069</v>
      </c>
      <c r="G45" s="17">
        <f t="shared" si="0"/>
        <v>7.1087254356992844</v>
      </c>
      <c r="H45" s="17">
        <f t="shared" si="1"/>
        <v>7.1087254356992844</v>
      </c>
      <c r="I45" s="17">
        <f t="shared" si="2"/>
        <v>2.5778153669328778E-2</v>
      </c>
      <c r="J45" s="17">
        <f t="shared" si="3"/>
        <v>50.53397732015798</v>
      </c>
    </row>
    <row r="46" spans="1:10">
      <c r="A46" s="87"/>
      <c r="B46" s="12">
        <v>37135</v>
      </c>
      <c r="C46" s="13">
        <v>267.51519999999999</v>
      </c>
      <c r="F46" s="17">
        <f t="shared" si="4"/>
        <v>270.78939219501046</v>
      </c>
      <c r="G46" s="17">
        <f t="shared" si="0"/>
        <v>-3.2741921950104711</v>
      </c>
      <c r="H46" s="17">
        <f t="shared" si="1"/>
        <v>3.2741921950104711</v>
      </c>
      <c r="I46" s="17">
        <f t="shared" si="2"/>
        <v>1.2239275357102966E-2</v>
      </c>
      <c r="J46" s="17">
        <f t="shared" si="3"/>
        <v>10.720334529867486</v>
      </c>
    </row>
    <row r="47" spans="1:10">
      <c r="A47" s="87"/>
      <c r="B47" s="12">
        <v>37165</v>
      </c>
      <c r="C47" s="13">
        <v>263.28320000000002</v>
      </c>
      <c r="F47" s="17">
        <f t="shared" si="4"/>
        <v>269.80713453650731</v>
      </c>
      <c r="G47" s="17">
        <f t="shared" si="0"/>
        <v>-6.5239345365072836</v>
      </c>
      <c r="H47" s="17">
        <f t="shared" si="1"/>
        <v>6.5239345365072836</v>
      </c>
      <c r="I47" s="17">
        <f t="shared" si="2"/>
        <v>2.4779152397522073E-2</v>
      </c>
      <c r="J47" s="17">
        <f t="shared" si="3"/>
        <v>42.561721836632508</v>
      </c>
    </row>
    <row r="48" spans="1:10">
      <c r="A48" s="87"/>
      <c r="B48" s="12">
        <v>37196</v>
      </c>
      <c r="C48" s="13">
        <v>265.1078</v>
      </c>
      <c r="F48" s="17">
        <f t="shared" si="4"/>
        <v>267.84995417555513</v>
      </c>
      <c r="G48" s="17">
        <f t="shared" si="0"/>
        <v>-2.7421541755551289</v>
      </c>
      <c r="H48" s="17">
        <f t="shared" si="1"/>
        <v>2.7421541755551289</v>
      </c>
      <c r="I48" s="17">
        <f t="shared" si="2"/>
        <v>1.0343543930262062E-2</v>
      </c>
      <c r="J48" s="17">
        <f t="shared" si="3"/>
        <v>7.5194095225144286</v>
      </c>
    </row>
    <row r="49" spans="1:10">
      <c r="A49" s="87"/>
      <c r="B49" s="12">
        <v>37226</v>
      </c>
      <c r="C49" s="13">
        <v>273.86310000000003</v>
      </c>
      <c r="F49" s="17">
        <f t="shared" si="4"/>
        <v>267.02730792288855</v>
      </c>
      <c r="G49" s="17">
        <f t="shared" si="0"/>
        <v>6.8357920771114777</v>
      </c>
      <c r="H49" s="17">
        <f t="shared" si="1"/>
        <v>6.8357920771114777</v>
      </c>
      <c r="I49" s="17">
        <f t="shared" si="2"/>
        <v>2.4960617465848729E-2</v>
      </c>
      <c r="J49" s="17">
        <f t="shared" si="3"/>
        <v>46.728053321500049</v>
      </c>
    </row>
    <row r="50" spans="1:10">
      <c r="A50" s="87"/>
      <c r="B50" s="12">
        <v>37257</v>
      </c>
      <c r="C50" s="13">
        <v>277.91880000000003</v>
      </c>
      <c r="F50" s="17">
        <f t="shared" si="4"/>
        <v>269.078045546022</v>
      </c>
      <c r="G50" s="17">
        <f t="shared" si="0"/>
        <v>8.8407544539780361</v>
      </c>
      <c r="H50" s="17">
        <f t="shared" si="1"/>
        <v>8.8407544539780361</v>
      </c>
      <c r="I50" s="17">
        <f t="shared" si="2"/>
        <v>3.1810566445947645E-2</v>
      </c>
      <c r="J50" s="17">
        <f t="shared" si="3"/>
        <v>78.158939315532479</v>
      </c>
    </row>
    <row r="51" spans="1:10">
      <c r="A51" s="87"/>
      <c r="B51" s="12">
        <v>37288</v>
      </c>
      <c r="C51" s="13">
        <v>276.68219999999997</v>
      </c>
      <c r="F51" s="17">
        <f t="shared" si="4"/>
        <v>271.73027188221539</v>
      </c>
      <c r="G51" s="17">
        <f t="shared" si="0"/>
        <v>4.9519281177845755</v>
      </c>
      <c r="H51" s="17">
        <f t="shared" si="1"/>
        <v>4.9519281177845755</v>
      </c>
      <c r="I51" s="17">
        <f t="shared" si="2"/>
        <v>1.7897530516182741E-2</v>
      </c>
      <c r="J51" s="17">
        <f t="shared" si="3"/>
        <v>24.521592083705489</v>
      </c>
    </row>
    <row r="52" spans="1:10">
      <c r="A52" s="87"/>
      <c r="B52" s="12">
        <v>37316</v>
      </c>
      <c r="C52" s="13">
        <v>273.35230000000001</v>
      </c>
      <c r="F52" s="17">
        <f t="shared" si="4"/>
        <v>273.21585031755075</v>
      </c>
      <c r="G52" s="17">
        <f t="shared" si="0"/>
        <v>0.13644968244926758</v>
      </c>
      <c r="H52" s="17">
        <f t="shared" si="1"/>
        <v>0.13644968244926758</v>
      </c>
      <c r="I52" s="17">
        <f t="shared" si="2"/>
        <v>4.9917151766883821E-4</v>
      </c>
      <c r="J52" s="17">
        <f t="shared" si="3"/>
        <v>1.8618515840505962E-2</v>
      </c>
    </row>
    <row r="53" spans="1:10">
      <c r="A53" s="87"/>
      <c r="B53" s="12">
        <v>37347</v>
      </c>
      <c r="C53" s="13">
        <v>265.10809999999998</v>
      </c>
      <c r="F53" s="17">
        <f t="shared" si="4"/>
        <v>273.25678522228549</v>
      </c>
      <c r="G53" s="17">
        <f t="shared" si="0"/>
        <v>-8.1486852222855077</v>
      </c>
      <c r="H53" s="17">
        <f t="shared" si="1"/>
        <v>8.1486852222855077</v>
      </c>
      <c r="I53" s="17">
        <f t="shared" si="2"/>
        <v>3.0737217091011206E-2</v>
      </c>
      <c r="J53" s="17">
        <f t="shared" si="3"/>
        <v>66.401070851894218</v>
      </c>
    </row>
    <row r="54" spans="1:10">
      <c r="A54" s="87"/>
      <c r="B54" s="12">
        <v>37377</v>
      </c>
      <c r="C54" s="13">
        <v>263.68920000000003</v>
      </c>
      <c r="F54" s="17">
        <f t="shared" si="4"/>
        <v>270.81217965559983</v>
      </c>
      <c r="G54" s="17">
        <f t="shared" si="0"/>
        <v>-7.1229796555998064</v>
      </c>
      <c r="H54" s="17">
        <f t="shared" si="1"/>
        <v>7.1229796555998064</v>
      </c>
      <c r="I54" s="17">
        <f t="shared" si="2"/>
        <v>2.7012784958958522E-2</v>
      </c>
      <c r="J54" s="17">
        <f t="shared" si="3"/>
        <v>50.736839174088736</v>
      </c>
    </row>
    <row r="55" spans="1:10">
      <c r="A55" s="87"/>
      <c r="B55" s="12">
        <v>37408</v>
      </c>
      <c r="C55" s="13">
        <v>268.47219999999999</v>
      </c>
      <c r="F55" s="17">
        <f t="shared" si="4"/>
        <v>268.67528575891987</v>
      </c>
      <c r="G55" s="17">
        <f t="shared" si="0"/>
        <v>-0.20308575891988312</v>
      </c>
      <c r="H55" s="17">
        <f t="shared" si="1"/>
        <v>0.20308575891988312</v>
      </c>
      <c r="I55" s="17">
        <f t="shared" si="2"/>
        <v>7.5644986303938775E-4</v>
      </c>
      <c r="J55" s="17">
        <f t="shared" si="3"/>
        <v>4.1243825476064887E-2</v>
      </c>
    </row>
    <row r="56" spans="1:10">
      <c r="A56" s="87"/>
      <c r="B56" s="12">
        <v>37438</v>
      </c>
      <c r="C56" s="13">
        <v>274.0301</v>
      </c>
      <c r="F56" s="17">
        <f t="shared" si="4"/>
        <v>268.6143600312439</v>
      </c>
      <c r="G56" s="17">
        <f t="shared" si="0"/>
        <v>5.4157399687560996</v>
      </c>
      <c r="H56" s="17">
        <f t="shared" si="1"/>
        <v>5.4157399687560996</v>
      </c>
      <c r="I56" s="17">
        <f t="shared" si="2"/>
        <v>1.9763303260321035E-2</v>
      </c>
      <c r="J56" s="17">
        <f t="shared" si="3"/>
        <v>29.330239409182319</v>
      </c>
    </row>
    <row r="57" spans="1:10">
      <c r="A57" s="87"/>
      <c r="B57" s="12">
        <v>37469</v>
      </c>
      <c r="C57" s="13">
        <v>275.04480000000001</v>
      </c>
      <c r="F57" s="17">
        <f t="shared" si="4"/>
        <v>270.23908202187073</v>
      </c>
      <c r="G57" s="17">
        <f t="shared" si="0"/>
        <v>4.8057179781292803</v>
      </c>
      <c r="H57" s="17">
        <f t="shared" si="1"/>
        <v>4.8057179781292803</v>
      </c>
      <c r="I57" s="17">
        <f t="shared" si="2"/>
        <v>1.7472491674553673E-2</v>
      </c>
      <c r="J57" s="17">
        <f t="shared" si="3"/>
        <v>23.094925285314979</v>
      </c>
    </row>
    <row r="58" spans="1:10">
      <c r="A58" s="87"/>
      <c r="B58" s="12">
        <v>37500</v>
      </c>
      <c r="C58" s="13">
        <v>269.30529999999999</v>
      </c>
      <c r="F58" s="17">
        <f t="shared" si="4"/>
        <v>271.68079741530948</v>
      </c>
      <c r="G58" s="17">
        <f t="shared" si="0"/>
        <v>-2.3754974153094963</v>
      </c>
      <c r="H58" s="17">
        <f t="shared" si="1"/>
        <v>2.3754974153094963</v>
      </c>
      <c r="I58" s="17">
        <f t="shared" si="2"/>
        <v>8.8208342550610639E-3</v>
      </c>
      <c r="J58" s="17">
        <f t="shared" si="3"/>
        <v>5.642987970142098</v>
      </c>
    </row>
    <row r="59" spans="1:10">
      <c r="A59" s="87"/>
      <c r="B59" s="12">
        <v>37530</v>
      </c>
      <c r="C59" s="13">
        <v>265.87350000000004</v>
      </c>
      <c r="F59" s="17">
        <f t="shared" si="4"/>
        <v>270.96814819071665</v>
      </c>
      <c r="G59" s="17">
        <f t="shared" si="0"/>
        <v>-5.0946481907166117</v>
      </c>
      <c r="H59" s="17">
        <f t="shared" si="1"/>
        <v>5.0946481907166117</v>
      </c>
      <c r="I59" s="17">
        <f t="shared" si="2"/>
        <v>1.9161925467248941E-2</v>
      </c>
      <c r="J59" s="17">
        <f t="shared" si="3"/>
        <v>25.955440187172044</v>
      </c>
    </row>
    <row r="60" spans="1:10">
      <c r="A60" s="87"/>
      <c r="B60" s="12">
        <v>37561</v>
      </c>
      <c r="C60" s="13">
        <v>269.07060000000001</v>
      </c>
      <c r="F60" s="17">
        <f t="shared" si="4"/>
        <v>269.43975373350162</v>
      </c>
      <c r="G60" s="17">
        <f t="shared" si="0"/>
        <v>-0.36915373350160507</v>
      </c>
      <c r="H60" s="17">
        <f t="shared" si="1"/>
        <v>0.36915373350160507</v>
      </c>
      <c r="I60" s="17">
        <f t="shared" si="2"/>
        <v>1.3719586365125178E-3</v>
      </c>
      <c r="J60" s="17">
        <f t="shared" si="3"/>
        <v>0.13627447895817407</v>
      </c>
    </row>
    <row r="61" spans="1:10">
      <c r="A61" s="87"/>
      <c r="B61" s="12">
        <v>37591</v>
      </c>
      <c r="C61" s="13">
        <v>284.19490000000002</v>
      </c>
      <c r="F61" s="17">
        <f t="shared" si="4"/>
        <v>269.32900761345115</v>
      </c>
      <c r="G61" s="17">
        <f t="shared" si="0"/>
        <v>14.865892386548865</v>
      </c>
      <c r="H61" s="17">
        <f t="shared" si="1"/>
        <v>14.865892386548865</v>
      </c>
      <c r="I61" s="17">
        <f t="shared" si="2"/>
        <v>5.2308793671346193E-2</v>
      </c>
      <c r="J61" s="17">
        <f t="shared" si="3"/>
        <v>220.99475644845148</v>
      </c>
    </row>
    <row r="62" spans="1:10">
      <c r="A62" s="87"/>
      <c r="B62" s="12">
        <v>37622</v>
      </c>
      <c r="C62" s="13">
        <v>284.35980000000001</v>
      </c>
      <c r="F62" s="17">
        <f t="shared" si="4"/>
        <v>273.78877532941578</v>
      </c>
      <c r="G62" s="17">
        <f t="shared" si="0"/>
        <v>10.571024670584222</v>
      </c>
      <c r="H62" s="17">
        <f t="shared" si="1"/>
        <v>10.571024670584222</v>
      </c>
      <c r="I62" s="17">
        <f t="shared" si="2"/>
        <v>3.7174821021059311E-2</v>
      </c>
      <c r="J62" s="17">
        <f t="shared" si="3"/>
        <v>111.74656258610027</v>
      </c>
    </row>
    <row r="63" spans="1:10">
      <c r="A63" s="87"/>
      <c r="B63" s="12">
        <v>37653</v>
      </c>
      <c r="C63" s="13">
        <v>277.17259999999999</v>
      </c>
      <c r="F63" s="17">
        <f t="shared" si="4"/>
        <v>276.96008273059101</v>
      </c>
      <c r="G63" s="17">
        <f t="shared" si="0"/>
        <v>0.21251726940897697</v>
      </c>
      <c r="H63" s="17">
        <f t="shared" si="1"/>
        <v>0.21251726940897697</v>
      </c>
      <c r="I63" s="17">
        <f t="shared" si="2"/>
        <v>7.6673260419311644E-4</v>
      </c>
      <c r="J63" s="17">
        <f t="shared" si="3"/>
        <v>4.5163589797047703E-2</v>
      </c>
    </row>
    <row r="64" spans="1:10">
      <c r="A64" s="87"/>
      <c r="B64" s="12">
        <v>37681</v>
      </c>
      <c r="C64" s="13">
        <v>273.19639999999998</v>
      </c>
      <c r="F64" s="17">
        <f t="shared" si="4"/>
        <v>277.02383791141369</v>
      </c>
      <c r="G64" s="17">
        <f t="shared" si="0"/>
        <v>-3.8274379114137105</v>
      </c>
      <c r="H64" s="17">
        <f t="shared" si="1"/>
        <v>3.8274379114137105</v>
      </c>
      <c r="I64" s="17">
        <f t="shared" si="2"/>
        <v>1.4009840215367811E-2</v>
      </c>
      <c r="J64" s="17">
        <f t="shared" si="3"/>
        <v>14.649280965726946</v>
      </c>
    </row>
    <row r="65" spans="1:10">
      <c r="A65" s="87"/>
      <c r="B65" s="12">
        <v>37712</v>
      </c>
      <c r="C65" s="13">
        <v>267.27809999999999</v>
      </c>
      <c r="F65" s="17">
        <f t="shared" si="4"/>
        <v>275.87560653798954</v>
      </c>
      <c r="G65" s="17">
        <f t="shared" si="0"/>
        <v>-8.5975065379895454</v>
      </c>
      <c r="H65" s="17">
        <f t="shared" si="1"/>
        <v>8.5975065379895454</v>
      </c>
      <c r="I65" s="17">
        <f t="shared" si="2"/>
        <v>3.2166894848435192E-2</v>
      </c>
      <c r="J65" s="17">
        <f t="shared" si="3"/>
        <v>73.917118670772979</v>
      </c>
    </row>
    <row r="66" spans="1:10">
      <c r="A66" s="87"/>
      <c r="B66" s="12">
        <v>37742</v>
      </c>
      <c r="C66" s="13">
        <v>265.8218</v>
      </c>
      <c r="F66" s="17">
        <f t="shared" si="4"/>
        <v>273.29635457659265</v>
      </c>
      <c r="G66" s="17">
        <f t="shared" si="0"/>
        <v>-7.4745545765926522</v>
      </c>
      <c r="H66" s="17">
        <f t="shared" si="1"/>
        <v>7.4745545765926522</v>
      </c>
      <c r="I66" s="17">
        <f t="shared" si="2"/>
        <v>2.8118666627765864E-2</v>
      </c>
      <c r="J66" s="17">
        <f t="shared" si="3"/>
        <v>55.868966118462161</v>
      </c>
    </row>
    <row r="67" spans="1:10">
      <c r="A67" s="87"/>
      <c r="B67" s="12">
        <v>37773</v>
      </c>
      <c r="C67" s="13">
        <v>271.46539999999999</v>
      </c>
      <c r="F67" s="17">
        <f t="shared" si="4"/>
        <v>271.05398820361484</v>
      </c>
      <c r="G67" s="17">
        <f t="shared" si="0"/>
        <v>0.41141179638515268</v>
      </c>
      <c r="H67" s="17">
        <f t="shared" si="1"/>
        <v>0.41141179638515268</v>
      </c>
      <c r="I67" s="17">
        <f t="shared" si="2"/>
        <v>1.5155220384813412E-3</v>
      </c>
      <c r="J67" s="17">
        <f t="shared" si="3"/>
        <v>0.16925966620485833</v>
      </c>
    </row>
    <row r="68" spans="1:10">
      <c r="A68" s="87"/>
      <c r="B68" s="12">
        <v>37803</v>
      </c>
      <c r="C68" s="13">
        <v>276.61400000000003</v>
      </c>
      <c r="F68" s="17">
        <f t="shared" si="4"/>
        <v>271.17741174253035</v>
      </c>
      <c r="G68" s="17">
        <f t="shared" ref="G68:G131" si="5">C68-F68</f>
        <v>5.4365882574696798</v>
      </c>
      <c r="H68" s="17">
        <f t="shared" ref="H68:H131" si="6">ABS(G68)</f>
        <v>5.4365882574696798</v>
      </c>
      <c r="I68" s="17">
        <f t="shared" ref="I68:I131" si="7">ABS((C68-F68)/C68)</f>
        <v>1.9654060378251566E-2</v>
      </c>
      <c r="J68" s="17">
        <f t="shared" ref="J68:J131" si="8">G68^2</f>
        <v>29.556491881257209</v>
      </c>
    </row>
    <row r="69" spans="1:10">
      <c r="A69" s="87"/>
      <c r="B69" s="12">
        <v>37834</v>
      </c>
      <c r="C69" s="13">
        <v>277.10519999999997</v>
      </c>
      <c r="F69" s="17">
        <f t="shared" ref="F69:F132" si="9">$E$4*C68+(1-$E$4)*F68</f>
        <v>272.80838821977125</v>
      </c>
      <c r="G69" s="17">
        <f t="shared" si="5"/>
        <v>4.2968117802287225</v>
      </c>
      <c r="H69" s="17">
        <f t="shared" si="6"/>
        <v>4.2968117802287225</v>
      </c>
      <c r="I69" s="17">
        <f t="shared" si="7"/>
        <v>1.5506066938580448E-2</v>
      </c>
      <c r="J69" s="17">
        <f t="shared" si="8"/>
        <v>18.462591474712323</v>
      </c>
    </row>
    <row r="70" spans="1:10">
      <c r="A70" s="87"/>
      <c r="B70" s="12">
        <v>37865</v>
      </c>
      <c r="C70" s="13">
        <v>273.06100000000004</v>
      </c>
      <c r="F70" s="17">
        <f t="shared" si="9"/>
        <v>274.09743175383983</v>
      </c>
      <c r="G70" s="17">
        <f t="shared" si="5"/>
        <v>-1.0364317538397927</v>
      </c>
      <c r="H70" s="17">
        <f t="shared" si="6"/>
        <v>1.0364317538397927</v>
      </c>
      <c r="I70" s="17">
        <f t="shared" si="7"/>
        <v>3.7956052085057644E-3</v>
      </c>
      <c r="J70" s="17">
        <f t="shared" si="8"/>
        <v>1.0741907803674287</v>
      </c>
    </row>
    <row r="71" spans="1:10">
      <c r="A71" s="87"/>
      <c r="B71" s="12">
        <v>37895</v>
      </c>
      <c r="C71" s="13">
        <v>267.43650000000002</v>
      </c>
      <c r="F71" s="17">
        <f t="shared" si="9"/>
        <v>273.78650222768789</v>
      </c>
      <c r="G71" s="17">
        <f t="shared" si="5"/>
        <v>-6.3500022276878667</v>
      </c>
      <c r="H71" s="17">
        <f t="shared" si="6"/>
        <v>6.3500022276878667</v>
      </c>
      <c r="I71" s="17">
        <f t="shared" si="7"/>
        <v>2.3743962502081301E-2</v>
      </c>
      <c r="J71" s="17">
        <f t="shared" si="8"/>
        <v>40.322528291640872</v>
      </c>
    </row>
    <row r="72" spans="1:10">
      <c r="A72" s="87"/>
      <c r="B72" s="12">
        <v>37926</v>
      </c>
      <c r="C72" s="13">
        <v>268.56650000000002</v>
      </c>
      <c r="F72" s="17">
        <f t="shared" si="9"/>
        <v>271.88150155938149</v>
      </c>
      <c r="G72" s="17">
        <f t="shared" si="5"/>
        <v>-3.3150015593814715</v>
      </c>
      <c r="H72" s="17">
        <f t="shared" si="6"/>
        <v>3.3150015593814715</v>
      </c>
      <c r="I72" s="17">
        <f t="shared" si="7"/>
        <v>1.2343317425596533E-2</v>
      </c>
      <c r="J72" s="17">
        <f t="shared" si="8"/>
        <v>10.989235338701587</v>
      </c>
    </row>
    <row r="73" spans="1:10">
      <c r="A73" s="87"/>
      <c r="B73" s="12">
        <v>37956</v>
      </c>
      <c r="C73" s="13">
        <v>277.68389999999999</v>
      </c>
      <c r="F73" s="17">
        <f t="shared" si="9"/>
        <v>270.88700109156707</v>
      </c>
      <c r="G73" s="17">
        <f t="shared" si="5"/>
        <v>6.7968989084329223</v>
      </c>
      <c r="H73" s="17">
        <f t="shared" si="6"/>
        <v>6.7968989084329223</v>
      </c>
      <c r="I73" s="17">
        <f t="shared" si="7"/>
        <v>2.4477108353897804E-2</v>
      </c>
      <c r="J73" s="17">
        <f t="shared" si="8"/>
        <v>46.197834771456648</v>
      </c>
    </row>
    <row r="74" spans="1:10">
      <c r="A74" s="87"/>
      <c r="B74" s="12">
        <v>37987</v>
      </c>
      <c r="C74" s="13">
        <v>286.02139999999997</v>
      </c>
      <c r="F74" s="17">
        <f t="shared" si="9"/>
        <v>272.92607076409695</v>
      </c>
      <c r="G74" s="17">
        <f t="shared" si="5"/>
        <v>13.095329235903023</v>
      </c>
      <c r="H74" s="17">
        <f t="shared" si="6"/>
        <v>13.095329235903023</v>
      </c>
      <c r="I74" s="17">
        <f t="shared" si="7"/>
        <v>4.5784438632574427E-2</v>
      </c>
      <c r="J74" s="17">
        <f t="shared" si="8"/>
        <v>171.48764779669645</v>
      </c>
    </row>
    <row r="75" spans="1:10">
      <c r="A75" s="87"/>
      <c r="B75" s="12">
        <v>38018</v>
      </c>
      <c r="C75" s="13">
        <v>277.5573</v>
      </c>
      <c r="F75" s="17">
        <f t="shared" si="9"/>
        <v>276.85466953486787</v>
      </c>
      <c r="G75" s="17">
        <f t="shared" si="5"/>
        <v>0.70263046513213112</v>
      </c>
      <c r="H75" s="17">
        <f t="shared" si="6"/>
        <v>0.70263046513213112</v>
      </c>
      <c r="I75" s="17">
        <f t="shared" si="7"/>
        <v>2.5314789599557683E-3</v>
      </c>
      <c r="J75" s="17">
        <f t="shared" si="8"/>
        <v>0.49368957053179491</v>
      </c>
    </row>
    <row r="76" spans="1:10">
      <c r="A76" s="87"/>
      <c r="B76" s="12">
        <v>38047</v>
      </c>
      <c r="C76" s="13">
        <v>273.36500000000001</v>
      </c>
      <c r="F76" s="17">
        <f t="shared" si="9"/>
        <v>277.06545867440752</v>
      </c>
      <c r="G76" s="17">
        <f t="shared" si="5"/>
        <v>-3.7004586744075141</v>
      </c>
      <c r="H76" s="17">
        <f t="shared" si="6"/>
        <v>3.7004586744075141</v>
      </c>
      <c r="I76" s="17">
        <f t="shared" si="7"/>
        <v>1.3536695167294693E-2</v>
      </c>
      <c r="J76" s="17">
        <f t="shared" si="8"/>
        <v>13.693394400997816</v>
      </c>
    </row>
    <row r="77" spans="1:10">
      <c r="A77" s="87"/>
      <c r="B77" s="12">
        <v>38078</v>
      </c>
      <c r="C77" s="13">
        <v>267.14999999999998</v>
      </c>
      <c r="F77" s="17">
        <f t="shared" si="9"/>
        <v>275.95532107208527</v>
      </c>
      <c r="G77" s="17">
        <f t="shared" si="5"/>
        <v>-8.8053210720852917</v>
      </c>
      <c r="H77" s="17">
        <f t="shared" si="6"/>
        <v>8.8053210720852917</v>
      </c>
      <c r="I77" s="17">
        <f t="shared" si="7"/>
        <v>3.2960213633109837E-2</v>
      </c>
      <c r="J77" s="17">
        <f t="shared" si="8"/>
        <v>77.533679182509275</v>
      </c>
    </row>
    <row r="78" spans="1:10">
      <c r="A78" s="87"/>
      <c r="B78" s="12">
        <v>38108</v>
      </c>
      <c r="C78" s="13">
        <v>268.81619999999998</v>
      </c>
      <c r="F78" s="17">
        <f t="shared" si="9"/>
        <v>273.3137247504597</v>
      </c>
      <c r="G78" s="17">
        <f t="shared" si="5"/>
        <v>-4.4975247504597178</v>
      </c>
      <c r="H78" s="17">
        <f t="shared" si="6"/>
        <v>4.4975247504597178</v>
      </c>
      <c r="I78" s="17">
        <f t="shared" si="7"/>
        <v>1.6730854578182856E-2</v>
      </c>
      <c r="J78" s="17">
        <f t="shared" si="8"/>
        <v>20.227728880997745</v>
      </c>
    </row>
    <row r="79" spans="1:10">
      <c r="A79" s="87"/>
      <c r="B79" s="12">
        <v>38139</v>
      </c>
      <c r="C79" s="13">
        <v>274.84480000000002</v>
      </c>
      <c r="F79" s="17">
        <f t="shared" si="9"/>
        <v>271.96446732532178</v>
      </c>
      <c r="G79" s="17">
        <f t="shared" si="5"/>
        <v>2.8803326746782432</v>
      </c>
      <c r="H79" s="17">
        <f t="shared" si="6"/>
        <v>2.8803326746782432</v>
      </c>
      <c r="I79" s="17">
        <f t="shared" si="7"/>
        <v>1.0479851445900534E-2</v>
      </c>
      <c r="J79" s="17">
        <f t="shared" si="8"/>
        <v>8.296316316819123</v>
      </c>
    </row>
    <row r="80" spans="1:10">
      <c r="A80" s="87"/>
      <c r="B80" s="12">
        <v>38169</v>
      </c>
      <c r="C80" s="13">
        <v>280.09280000000001</v>
      </c>
      <c r="F80" s="17">
        <f t="shared" si="9"/>
        <v>272.82856712772525</v>
      </c>
      <c r="G80" s="17">
        <f t="shared" si="5"/>
        <v>7.2642328722747607</v>
      </c>
      <c r="H80" s="17">
        <f t="shared" si="6"/>
        <v>7.2642328722747607</v>
      </c>
      <c r="I80" s="17">
        <f t="shared" si="7"/>
        <v>2.5935093198664015E-2</v>
      </c>
      <c r="J80" s="17">
        <f t="shared" si="8"/>
        <v>52.769079222637217</v>
      </c>
    </row>
    <row r="81" spans="1:10">
      <c r="A81" s="87"/>
      <c r="B81" s="12">
        <v>38200</v>
      </c>
      <c r="C81" s="13">
        <v>279.16059999999999</v>
      </c>
      <c r="F81" s="17">
        <f t="shared" si="9"/>
        <v>275.00783698940768</v>
      </c>
      <c r="G81" s="17">
        <f t="shared" si="5"/>
        <v>4.1527630105923095</v>
      </c>
      <c r="H81" s="17">
        <f t="shared" si="6"/>
        <v>4.1527630105923095</v>
      </c>
      <c r="I81" s="17">
        <f t="shared" si="7"/>
        <v>1.4875892266287971E-2</v>
      </c>
      <c r="J81" s="17">
        <f t="shared" si="8"/>
        <v>17.2454406221437</v>
      </c>
    </row>
    <row r="82" spans="1:10">
      <c r="A82" s="87"/>
      <c r="B82" s="12">
        <v>38231</v>
      </c>
      <c r="C82" s="13">
        <v>273.57429999999999</v>
      </c>
      <c r="F82" s="17">
        <f t="shared" si="9"/>
        <v>276.25366589258533</v>
      </c>
      <c r="G82" s="17">
        <f t="shared" si="5"/>
        <v>-2.6793658925853379</v>
      </c>
      <c r="H82" s="17">
        <f t="shared" si="6"/>
        <v>2.6793658925853379</v>
      </c>
      <c r="I82" s="17">
        <f t="shared" si="7"/>
        <v>9.7939239635643337E-3</v>
      </c>
      <c r="J82" s="17">
        <f t="shared" si="8"/>
        <v>7.1790015863496244</v>
      </c>
    </row>
    <row r="83" spans="1:10">
      <c r="A83" s="87"/>
      <c r="B83" s="12">
        <v>38261</v>
      </c>
      <c r="C83" s="13">
        <v>268.75380000000001</v>
      </c>
      <c r="F83" s="17">
        <f t="shared" si="9"/>
        <v>275.44985612480974</v>
      </c>
      <c r="G83" s="17">
        <f t="shared" si="5"/>
        <v>-6.6960561248097292</v>
      </c>
      <c r="H83" s="17">
        <f t="shared" si="6"/>
        <v>6.6960561248097292</v>
      </c>
      <c r="I83" s="17">
        <f t="shared" si="7"/>
        <v>2.4915205384294953E-2</v>
      </c>
      <c r="J83" s="17">
        <f t="shared" si="8"/>
        <v>44.837167626601889</v>
      </c>
    </row>
    <row r="84" spans="1:10">
      <c r="A84" s="87"/>
      <c r="B84" s="12">
        <v>38292</v>
      </c>
      <c r="C84" s="13">
        <v>272.51659999999998</v>
      </c>
      <c r="F84" s="17">
        <f t="shared" si="9"/>
        <v>273.44103928736683</v>
      </c>
      <c r="G84" s="17">
        <f t="shared" si="5"/>
        <v>-0.92443928736685166</v>
      </c>
      <c r="H84" s="17">
        <f t="shared" si="6"/>
        <v>0.92443928736685166</v>
      </c>
      <c r="I84" s="17">
        <f t="shared" si="7"/>
        <v>3.3922311057999832E-3</v>
      </c>
      <c r="J84" s="17">
        <f t="shared" si="8"/>
        <v>0.85458799602733249</v>
      </c>
    </row>
    <row r="85" spans="1:10">
      <c r="A85" s="87"/>
      <c r="B85" s="12">
        <v>38322</v>
      </c>
      <c r="C85" s="13">
        <v>279.48939999999999</v>
      </c>
      <c r="F85" s="17">
        <f t="shared" si="9"/>
        <v>273.16370750115675</v>
      </c>
      <c r="G85" s="17">
        <f t="shared" si="5"/>
        <v>6.3256924988432388</v>
      </c>
      <c r="H85" s="17">
        <f t="shared" si="6"/>
        <v>6.3256924988432388</v>
      </c>
      <c r="I85" s="17">
        <f t="shared" si="7"/>
        <v>2.2633031874708803E-2</v>
      </c>
      <c r="J85" s="17">
        <f t="shared" si="8"/>
        <v>40.014385589921616</v>
      </c>
    </row>
    <row r="86" spans="1:10">
      <c r="A86" s="87"/>
      <c r="B86" s="12">
        <v>38353</v>
      </c>
      <c r="C86" s="13">
        <v>285.28550000000001</v>
      </c>
      <c r="F86" s="17">
        <f t="shared" si="9"/>
        <v>275.06141525080972</v>
      </c>
      <c r="G86" s="17">
        <f t="shared" si="5"/>
        <v>10.224084749190297</v>
      </c>
      <c r="H86" s="17">
        <f t="shared" si="6"/>
        <v>10.224084749190297</v>
      </c>
      <c r="I86" s="17">
        <f t="shared" si="7"/>
        <v>3.5838080621658989E-2</v>
      </c>
      <c r="J86" s="17">
        <f t="shared" si="8"/>
        <v>104.53190895862562</v>
      </c>
    </row>
    <row r="87" spans="1:10">
      <c r="A87" s="87"/>
      <c r="B87" s="12">
        <v>38384</v>
      </c>
      <c r="C87" s="13">
        <v>280.16430000000003</v>
      </c>
      <c r="F87" s="17">
        <f t="shared" si="9"/>
        <v>278.12864067556677</v>
      </c>
      <c r="G87" s="17">
        <f t="shared" si="5"/>
        <v>2.0356593244332544</v>
      </c>
      <c r="H87" s="17">
        <f t="shared" si="6"/>
        <v>2.0356593244332544</v>
      </c>
      <c r="I87" s="17">
        <f t="shared" si="7"/>
        <v>7.2659483183019902E-3</v>
      </c>
      <c r="J87" s="17">
        <f t="shared" si="8"/>
        <v>4.1439088851520536</v>
      </c>
    </row>
    <row r="88" spans="1:10">
      <c r="A88" s="87"/>
      <c r="B88" s="12">
        <v>38412</v>
      </c>
      <c r="C88" s="13">
        <v>274.52750000000003</v>
      </c>
      <c r="F88" s="17">
        <f t="shared" si="9"/>
        <v>278.73933847289675</v>
      </c>
      <c r="G88" s="17">
        <f t="shared" si="5"/>
        <v>-4.2118384728967158</v>
      </c>
      <c r="H88" s="17">
        <f t="shared" si="6"/>
        <v>4.2118384728967158</v>
      </c>
      <c r="I88" s="17">
        <f t="shared" si="7"/>
        <v>1.5342136845659233E-2</v>
      </c>
      <c r="J88" s="17">
        <f t="shared" si="8"/>
        <v>17.73958332177294</v>
      </c>
    </row>
    <row r="89" spans="1:10">
      <c r="A89" s="87"/>
      <c r="B89" s="12">
        <v>38443</v>
      </c>
      <c r="C89" s="13">
        <v>269.64409999999998</v>
      </c>
      <c r="F89" s="17">
        <f t="shared" si="9"/>
        <v>277.4757869310277</v>
      </c>
      <c r="G89" s="17">
        <f t="shared" si="5"/>
        <v>-7.8316869310277184</v>
      </c>
      <c r="H89" s="17">
        <f t="shared" si="6"/>
        <v>7.8316869310277184</v>
      </c>
      <c r="I89" s="17">
        <f t="shared" si="7"/>
        <v>2.9044532889937955E-2</v>
      </c>
      <c r="J89" s="17">
        <f t="shared" si="8"/>
        <v>61.335320185630366</v>
      </c>
    </row>
    <row r="90" spans="1:10">
      <c r="A90" s="87"/>
      <c r="B90" s="12">
        <v>38473</v>
      </c>
      <c r="C90" s="13">
        <v>267.17840000000001</v>
      </c>
      <c r="F90" s="17">
        <f t="shared" si="9"/>
        <v>275.12628085171934</v>
      </c>
      <c r="G90" s="17">
        <f t="shared" si="5"/>
        <v>-7.9478808517193329</v>
      </c>
      <c r="H90" s="17">
        <f t="shared" si="6"/>
        <v>7.9478808517193329</v>
      </c>
      <c r="I90" s="17">
        <f t="shared" si="7"/>
        <v>2.9747467803233094E-2</v>
      </c>
      <c r="J90" s="17">
        <f t="shared" si="8"/>
        <v>63.168810033126832</v>
      </c>
    </row>
    <row r="91" spans="1:10">
      <c r="A91" s="87"/>
      <c r="B91" s="12">
        <v>38504</v>
      </c>
      <c r="C91" s="13">
        <v>271.20780000000002</v>
      </c>
      <c r="F91" s="17">
        <f t="shared" si="9"/>
        <v>272.74191659620351</v>
      </c>
      <c r="G91" s="17">
        <f t="shared" si="5"/>
        <v>-1.5341165962034893</v>
      </c>
      <c r="H91" s="17">
        <f t="shared" si="6"/>
        <v>1.5341165962034893</v>
      </c>
      <c r="I91" s="17">
        <f t="shared" si="7"/>
        <v>5.6566094198009396E-3</v>
      </c>
      <c r="J91" s="17">
        <f t="shared" si="8"/>
        <v>2.3535137307469798</v>
      </c>
    </row>
    <row r="92" spans="1:10">
      <c r="A92" s="87"/>
      <c r="B92" s="12">
        <v>38534</v>
      </c>
      <c r="C92" s="13">
        <v>277.50810000000001</v>
      </c>
      <c r="F92" s="17">
        <f t="shared" si="9"/>
        <v>272.28168161734243</v>
      </c>
      <c r="G92" s="17">
        <f t="shared" si="5"/>
        <v>5.2264183826575845</v>
      </c>
      <c r="H92" s="17">
        <f t="shared" si="6"/>
        <v>5.2264183826575845</v>
      </c>
      <c r="I92" s="17">
        <f t="shared" si="7"/>
        <v>1.8833390386289929E-2</v>
      </c>
      <c r="J92" s="17">
        <f t="shared" si="8"/>
        <v>27.31544911058112</v>
      </c>
    </row>
    <row r="93" spans="1:10">
      <c r="A93" s="87"/>
      <c r="B93" s="12">
        <v>38565</v>
      </c>
      <c r="C93" s="13">
        <v>276.53739999999999</v>
      </c>
      <c r="F93" s="17">
        <f t="shared" si="9"/>
        <v>273.84960713213968</v>
      </c>
      <c r="G93" s="17">
        <f t="shared" si="5"/>
        <v>2.6877928678603098</v>
      </c>
      <c r="H93" s="17">
        <f t="shared" si="6"/>
        <v>2.6877928678603098</v>
      </c>
      <c r="I93" s="17">
        <f t="shared" si="7"/>
        <v>9.7194551907275831E-3</v>
      </c>
      <c r="J93" s="17">
        <f t="shared" si="8"/>
        <v>7.2242305005207488</v>
      </c>
    </row>
    <row r="94" spans="1:10">
      <c r="A94" s="87"/>
      <c r="B94" s="12">
        <v>38596</v>
      </c>
      <c r="C94" s="13">
        <v>272.35410000000002</v>
      </c>
      <c r="F94" s="17">
        <f t="shared" si="9"/>
        <v>274.65594499249778</v>
      </c>
      <c r="G94" s="17">
        <f t="shared" si="5"/>
        <v>-2.3018449924977631</v>
      </c>
      <c r="H94" s="17">
        <f t="shared" si="6"/>
        <v>2.3018449924977631</v>
      </c>
      <c r="I94" s="17">
        <f t="shared" si="7"/>
        <v>8.4516627159193225E-3</v>
      </c>
      <c r="J94" s="17">
        <f t="shared" si="8"/>
        <v>5.2984903694870269</v>
      </c>
    </row>
    <row r="95" spans="1:10">
      <c r="A95" s="87"/>
      <c r="B95" s="12">
        <v>38626</v>
      </c>
      <c r="C95" s="13">
        <v>269.02859999999998</v>
      </c>
      <c r="F95" s="17">
        <f t="shared" si="9"/>
        <v>273.96539149474847</v>
      </c>
      <c r="G95" s="17">
        <f t="shared" si="5"/>
        <v>-4.9367914947484905</v>
      </c>
      <c r="H95" s="17">
        <f t="shared" si="6"/>
        <v>4.9367914947484905</v>
      </c>
      <c r="I95" s="17">
        <f t="shared" si="7"/>
        <v>1.8350433726185583E-2</v>
      </c>
      <c r="J95" s="17">
        <f t="shared" si="8"/>
        <v>24.371910262621036</v>
      </c>
    </row>
    <row r="96" spans="1:10">
      <c r="A96" s="87"/>
      <c r="B96" s="12">
        <v>38657</v>
      </c>
      <c r="C96" s="13">
        <v>273.49919999999997</v>
      </c>
      <c r="F96" s="17">
        <f t="shared" si="9"/>
        <v>272.48435404632392</v>
      </c>
      <c r="G96" s="17">
        <f t="shared" si="5"/>
        <v>1.0148459536760583</v>
      </c>
      <c r="H96" s="17">
        <f t="shared" si="6"/>
        <v>1.0148459536760583</v>
      </c>
      <c r="I96" s="17">
        <f t="shared" si="7"/>
        <v>3.7105993497460266E-3</v>
      </c>
      <c r="J96" s="17">
        <f t="shared" si="8"/>
        <v>1.0299123096926683</v>
      </c>
    </row>
    <row r="97" spans="1:10">
      <c r="A97" s="87"/>
      <c r="B97" s="12">
        <v>38687</v>
      </c>
      <c r="C97" s="13">
        <v>284.51589999999999</v>
      </c>
      <c r="F97" s="17">
        <f t="shared" si="9"/>
        <v>272.78880783242676</v>
      </c>
      <c r="G97" s="17">
        <f t="shared" si="5"/>
        <v>11.727092167573232</v>
      </c>
      <c r="H97" s="17">
        <f t="shared" si="6"/>
        <v>11.727092167573232</v>
      </c>
      <c r="I97" s="17">
        <f t="shared" si="7"/>
        <v>4.1217704063545246E-2</v>
      </c>
      <c r="J97" s="17">
        <f t="shared" si="8"/>
        <v>137.52469070675747</v>
      </c>
    </row>
    <row r="98" spans="1:10">
      <c r="A98" s="87"/>
      <c r="B98" s="12">
        <v>38718</v>
      </c>
      <c r="C98" s="13">
        <v>287.94639999999998</v>
      </c>
      <c r="F98" s="17">
        <f t="shared" si="9"/>
        <v>276.30693548269869</v>
      </c>
      <c r="G98" s="17">
        <f t="shared" si="5"/>
        <v>11.639464517301292</v>
      </c>
      <c r="H98" s="17">
        <f t="shared" si="6"/>
        <v>11.639464517301292</v>
      </c>
      <c r="I98" s="17">
        <f t="shared" si="7"/>
        <v>4.0422330396564406E-2</v>
      </c>
      <c r="J98" s="17">
        <f t="shared" si="8"/>
        <v>135.47713424951579</v>
      </c>
    </row>
    <row r="99" spans="1:10">
      <c r="A99" s="87"/>
      <c r="B99" s="12">
        <v>38749</v>
      </c>
      <c r="C99" s="13">
        <v>284.55610000000001</v>
      </c>
      <c r="F99" s="17">
        <f t="shared" si="9"/>
        <v>279.79877483788903</v>
      </c>
      <c r="G99" s="17">
        <f t="shared" si="5"/>
        <v>4.7573251621109875</v>
      </c>
      <c r="H99" s="17">
        <f t="shared" si="6"/>
        <v>4.7573251621109875</v>
      </c>
      <c r="I99" s="17">
        <f t="shared" si="7"/>
        <v>1.67184086445906E-2</v>
      </c>
      <c r="J99" s="17">
        <f t="shared" si="8"/>
        <v>22.632142698054334</v>
      </c>
    </row>
    <row r="100" spans="1:10">
      <c r="A100" s="87"/>
      <c r="B100" s="12">
        <v>38777</v>
      </c>
      <c r="C100" s="13">
        <v>279.47469999999998</v>
      </c>
      <c r="F100" s="17">
        <f t="shared" si="9"/>
        <v>281.2259723865223</v>
      </c>
      <c r="G100" s="17">
        <f t="shared" si="5"/>
        <v>-1.7512723865223165</v>
      </c>
      <c r="H100" s="17">
        <f t="shared" si="6"/>
        <v>1.7512723865223165</v>
      </c>
      <c r="I100" s="17">
        <f t="shared" si="7"/>
        <v>6.2663002644687219E-3</v>
      </c>
      <c r="J100" s="17">
        <f t="shared" si="8"/>
        <v>3.0669549717955702</v>
      </c>
    </row>
    <row r="101" spans="1:10">
      <c r="A101" s="87"/>
      <c r="B101" s="12">
        <v>38808</v>
      </c>
      <c r="C101" s="13">
        <v>271.05779999999999</v>
      </c>
      <c r="F101" s="17">
        <f t="shared" si="9"/>
        <v>280.70059067056559</v>
      </c>
      <c r="G101" s="17">
        <f t="shared" si="5"/>
        <v>-9.6427906705656028</v>
      </c>
      <c r="H101" s="17">
        <f t="shared" si="6"/>
        <v>9.6427906705656028</v>
      </c>
      <c r="I101" s="17">
        <f t="shared" si="7"/>
        <v>3.5574665885156613E-2</v>
      </c>
      <c r="J101" s="17">
        <f t="shared" si="8"/>
        <v>92.983411916347023</v>
      </c>
    </row>
    <row r="102" spans="1:10">
      <c r="A102" s="87"/>
      <c r="B102" s="12">
        <v>38838</v>
      </c>
      <c r="C102" s="13">
        <v>267.67619999999999</v>
      </c>
      <c r="F102" s="17">
        <f t="shared" si="9"/>
        <v>277.80775346939589</v>
      </c>
      <c r="G102" s="17">
        <f t="shared" si="5"/>
        <v>-10.131553469395897</v>
      </c>
      <c r="H102" s="17">
        <f t="shared" si="6"/>
        <v>10.131553469395897</v>
      </c>
      <c r="I102" s="17">
        <f t="shared" si="7"/>
        <v>3.7850034741213068E-2</v>
      </c>
      <c r="J102" s="17">
        <f t="shared" si="8"/>
        <v>102.64837570322803</v>
      </c>
    </row>
    <row r="103" spans="1:10">
      <c r="A103" s="87"/>
      <c r="B103" s="12">
        <v>38869</v>
      </c>
      <c r="C103" s="13">
        <v>274.3297</v>
      </c>
      <c r="F103" s="17">
        <f t="shared" si="9"/>
        <v>274.76828742857708</v>
      </c>
      <c r="G103" s="17">
        <f t="shared" si="5"/>
        <v>-0.43858742857707966</v>
      </c>
      <c r="H103" s="17">
        <f t="shared" si="6"/>
        <v>0.43858742857707966</v>
      </c>
      <c r="I103" s="17">
        <f t="shared" si="7"/>
        <v>1.5987602821607709E-3</v>
      </c>
      <c r="J103" s="17">
        <f t="shared" si="8"/>
        <v>0.19235893250585495</v>
      </c>
    </row>
    <row r="104" spans="1:10">
      <c r="A104" s="87"/>
      <c r="B104" s="12">
        <v>38899</v>
      </c>
      <c r="C104" s="13">
        <v>282.10480000000001</v>
      </c>
      <c r="F104" s="17">
        <f t="shared" si="9"/>
        <v>274.63671120000396</v>
      </c>
      <c r="G104" s="17">
        <f t="shared" si="5"/>
        <v>7.4680887999960532</v>
      </c>
      <c r="H104" s="17">
        <f t="shared" si="6"/>
        <v>7.4680887999960532</v>
      </c>
      <c r="I104" s="17">
        <f t="shared" si="7"/>
        <v>2.6472746298524707E-2</v>
      </c>
      <c r="J104" s="17">
        <f t="shared" si="8"/>
        <v>55.772350324626494</v>
      </c>
    </row>
    <row r="105" spans="1:10">
      <c r="A105" s="87"/>
      <c r="B105" s="12">
        <v>38930</v>
      </c>
      <c r="C105" s="13">
        <v>282.06049999999999</v>
      </c>
      <c r="F105" s="17">
        <f t="shared" si="9"/>
        <v>276.87713784000277</v>
      </c>
      <c r="G105" s="17">
        <f t="shared" si="5"/>
        <v>5.1833621599972162</v>
      </c>
      <c r="H105" s="17">
        <f t="shared" si="6"/>
        <v>5.1833621599972162</v>
      </c>
      <c r="I105" s="17">
        <f t="shared" si="7"/>
        <v>1.8376774344501325E-2</v>
      </c>
      <c r="J105" s="17">
        <f t="shared" si="8"/>
        <v>26.867243281691007</v>
      </c>
    </row>
    <row r="106" spans="1:10">
      <c r="A106" s="87"/>
      <c r="B106" s="12">
        <v>38961</v>
      </c>
      <c r="C106" s="13">
        <v>274.60309999999998</v>
      </c>
      <c r="F106" s="17">
        <f t="shared" si="9"/>
        <v>278.43214648800193</v>
      </c>
      <c r="G106" s="17">
        <f t="shared" si="5"/>
        <v>-3.8290464880019499</v>
      </c>
      <c r="H106" s="17">
        <f t="shared" si="6"/>
        <v>3.8290464880019499</v>
      </c>
      <c r="I106" s="17">
        <f t="shared" si="7"/>
        <v>1.3943930305236722E-2</v>
      </c>
      <c r="J106" s="17">
        <f t="shared" si="8"/>
        <v>14.661597007280067</v>
      </c>
    </row>
    <row r="107" spans="1:10">
      <c r="A107" s="87"/>
      <c r="B107" s="12">
        <v>38991</v>
      </c>
      <c r="C107" s="13">
        <v>269.68099999999998</v>
      </c>
      <c r="F107" s="17">
        <f t="shared" si="9"/>
        <v>277.28343254160131</v>
      </c>
      <c r="G107" s="17">
        <f t="shared" si="5"/>
        <v>-7.6024325416013312</v>
      </c>
      <c r="H107" s="17">
        <f t="shared" si="6"/>
        <v>7.6024325416013312</v>
      </c>
      <c r="I107" s="17">
        <f t="shared" si="7"/>
        <v>2.8190464072742727E-2</v>
      </c>
      <c r="J107" s="17">
        <f t="shared" si="8"/>
        <v>57.796980549598878</v>
      </c>
    </row>
    <row r="108" spans="1:10">
      <c r="A108" s="87"/>
      <c r="B108" s="12">
        <v>39022</v>
      </c>
      <c r="C108" s="13">
        <v>274.42919999999998</v>
      </c>
      <c r="F108" s="17">
        <f t="shared" si="9"/>
        <v>275.00270277912091</v>
      </c>
      <c r="G108" s="17">
        <f t="shared" si="5"/>
        <v>-0.57350277912092906</v>
      </c>
      <c r="H108" s="17">
        <f t="shared" si="6"/>
        <v>0.57350277912092906</v>
      </c>
      <c r="I108" s="17">
        <f t="shared" si="7"/>
        <v>2.0898023210391939E-3</v>
      </c>
      <c r="J108" s="17">
        <f t="shared" si="8"/>
        <v>0.32890543765942915</v>
      </c>
    </row>
    <row r="109" spans="1:10">
      <c r="A109" s="87"/>
      <c r="B109" s="12">
        <v>39052</v>
      </c>
      <c r="C109" s="13">
        <v>284.22839999999997</v>
      </c>
      <c r="F109" s="17">
        <f t="shared" si="9"/>
        <v>274.8306519453846</v>
      </c>
      <c r="G109" s="17">
        <f t="shared" si="5"/>
        <v>9.3977480546153629</v>
      </c>
      <c r="H109" s="17">
        <f t="shared" si="6"/>
        <v>9.3977480546153629</v>
      </c>
      <c r="I109" s="17">
        <f t="shared" si="7"/>
        <v>3.3064071199835642E-2</v>
      </c>
      <c r="J109" s="17">
        <f t="shared" si="8"/>
        <v>88.317668498026833</v>
      </c>
    </row>
    <row r="110" spans="1:10">
      <c r="A110" s="87"/>
      <c r="B110" s="12">
        <v>39083</v>
      </c>
      <c r="C110" s="13">
        <v>294.1386</v>
      </c>
      <c r="F110" s="17">
        <f t="shared" si="9"/>
        <v>277.64997636176918</v>
      </c>
      <c r="G110" s="17">
        <f t="shared" si="5"/>
        <v>16.48862363823082</v>
      </c>
      <c r="H110" s="17">
        <f t="shared" si="6"/>
        <v>16.48862363823082</v>
      </c>
      <c r="I110" s="17">
        <f t="shared" si="7"/>
        <v>5.6057326846020279E-2</v>
      </c>
      <c r="J110" s="17">
        <f t="shared" si="8"/>
        <v>271.87470948322414</v>
      </c>
    </row>
    <row r="111" spans="1:10">
      <c r="A111" s="87"/>
      <c r="B111" s="12">
        <v>39114</v>
      </c>
      <c r="C111" s="13">
        <v>287.16070000000002</v>
      </c>
      <c r="F111" s="17">
        <f t="shared" si="9"/>
        <v>282.59656345323845</v>
      </c>
      <c r="G111" s="17">
        <f t="shared" si="5"/>
        <v>4.5641365467615742</v>
      </c>
      <c r="H111" s="17">
        <f t="shared" si="6"/>
        <v>4.5641365467615742</v>
      </c>
      <c r="I111" s="17">
        <f t="shared" si="7"/>
        <v>1.5894015256132103E-2</v>
      </c>
      <c r="J111" s="17">
        <f t="shared" si="8"/>
        <v>20.831342417484667</v>
      </c>
    </row>
    <row r="112" spans="1:10">
      <c r="A112" s="87"/>
      <c r="B112" s="12">
        <v>39142</v>
      </c>
      <c r="C112" s="13">
        <v>279.24559999999997</v>
      </c>
      <c r="F112" s="17">
        <f t="shared" si="9"/>
        <v>283.9658044172669</v>
      </c>
      <c r="G112" s="17">
        <f t="shared" si="5"/>
        <v>-4.7202044172669275</v>
      </c>
      <c r="H112" s="17">
        <f t="shared" si="6"/>
        <v>4.7202044172669275</v>
      </c>
      <c r="I112" s="17">
        <f t="shared" si="7"/>
        <v>1.690341554984905E-2</v>
      </c>
      <c r="J112" s="17">
        <f t="shared" si="8"/>
        <v>22.280329740786215</v>
      </c>
    </row>
    <row r="113" spans="1:10">
      <c r="A113" s="87"/>
      <c r="B113" s="12">
        <v>39173</v>
      </c>
      <c r="C113" s="13">
        <v>270.97489999999999</v>
      </c>
      <c r="F113" s="17">
        <f t="shared" si="9"/>
        <v>282.54974309208683</v>
      </c>
      <c r="G113" s="17">
        <f t="shared" si="5"/>
        <v>-11.574843092086837</v>
      </c>
      <c r="H113" s="17">
        <f t="shared" si="6"/>
        <v>11.574843092086837</v>
      </c>
      <c r="I113" s="17">
        <f t="shared" si="7"/>
        <v>4.2715554437281228E-2</v>
      </c>
      <c r="J113" s="17">
        <f t="shared" si="8"/>
        <v>133.97699260643037</v>
      </c>
    </row>
    <row r="114" spans="1:10">
      <c r="A114" s="87"/>
      <c r="B114" s="12">
        <v>39203</v>
      </c>
      <c r="C114" s="13">
        <v>269.38440000000003</v>
      </c>
      <c r="F114" s="17">
        <f t="shared" si="9"/>
        <v>279.07729016446075</v>
      </c>
      <c r="G114" s="17">
        <f t="shared" si="5"/>
        <v>-9.6928901644607208</v>
      </c>
      <c r="H114" s="17">
        <f t="shared" si="6"/>
        <v>9.6928901644607208</v>
      </c>
      <c r="I114" s="17">
        <f t="shared" si="7"/>
        <v>3.5981631321118521E-2</v>
      </c>
      <c r="J114" s="17">
        <f t="shared" si="8"/>
        <v>93.952119740299381</v>
      </c>
    </row>
    <row r="115" spans="1:10">
      <c r="A115" s="87"/>
      <c r="B115" s="12">
        <v>39234</v>
      </c>
      <c r="C115" s="13">
        <v>277.98309999999998</v>
      </c>
      <c r="F115" s="17">
        <f t="shared" si="9"/>
        <v>276.16942311512253</v>
      </c>
      <c r="G115" s="17">
        <f t="shared" si="5"/>
        <v>1.8136768848774523</v>
      </c>
      <c r="H115" s="17">
        <f t="shared" si="6"/>
        <v>1.8136768848774523</v>
      </c>
      <c r="I115" s="17">
        <f t="shared" si="7"/>
        <v>6.5244141995590829E-3</v>
      </c>
      <c r="J115" s="17">
        <f t="shared" si="8"/>
        <v>3.2894238427387794</v>
      </c>
    </row>
    <row r="116" spans="1:10">
      <c r="A116" s="87"/>
      <c r="B116" s="12">
        <v>39264</v>
      </c>
      <c r="C116" s="13">
        <v>283.27699999999999</v>
      </c>
      <c r="F116" s="17">
        <f t="shared" si="9"/>
        <v>276.71352618058575</v>
      </c>
      <c r="G116" s="17">
        <f t="shared" si="5"/>
        <v>6.5634738194142415</v>
      </c>
      <c r="H116" s="17">
        <f t="shared" si="6"/>
        <v>6.5634738194142415</v>
      </c>
      <c r="I116" s="17">
        <f t="shared" si="7"/>
        <v>2.3169808418665269E-2</v>
      </c>
      <c r="J116" s="17">
        <f t="shared" si="8"/>
        <v>43.079188578136169</v>
      </c>
    </row>
    <row r="117" spans="1:10">
      <c r="A117" s="87"/>
      <c r="B117" s="12">
        <v>39295</v>
      </c>
      <c r="C117" s="13">
        <v>281.88720000000001</v>
      </c>
      <c r="F117" s="17">
        <f t="shared" si="9"/>
        <v>278.68256832640998</v>
      </c>
      <c r="G117" s="17">
        <f t="shared" si="5"/>
        <v>3.2046316735900291</v>
      </c>
      <c r="H117" s="17">
        <f t="shared" si="6"/>
        <v>3.2046316735900291</v>
      </c>
      <c r="I117" s="17">
        <f t="shared" si="7"/>
        <v>1.1368489500729472E-2</v>
      </c>
      <c r="J117" s="17">
        <f t="shared" si="8"/>
        <v>10.269664163376431</v>
      </c>
    </row>
    <row r="118" spans="1:10">
      <c r="A118" s="87"/>
      <c r="B118" s="12">
        <v>39326</v>
      </c>
      <c r="C118" s="13">
        <v>275.68259999999998</v>
      </c>
      <c r="F118" s="17">
        <f t="shared" si="9"/>
        <v>279.64395782848698</v>
      </c>
      <c r="G118" s="17">
        <f t="shared" si="5"/>
        <v>-3.9613578284869959</v>
      </c>
      <c r="H118" s="17">
        <f t="shared" si="6"/>
        <v>3.9613578284869959</v>
      </c>
      <c r="I118" s="17">
        <f t="shared" si="7"/>
        <v>1.4369270416366488E-2</v>
      </c>
      <c r="J118" s="17">
        <f t="shared" si="8"/>
        <v>15.692355845315207</v>
      </c>
    </row>
    <row r="119" spans="1:10">
      <c r="A119" s="87"/>
      <c r="B119" s="12">
        <v>39356</v>
      </c>
      <c r="C119" s="13">
        <v>271.26609999999999</v>
      </c>
      <c r="F119" s="17">
        <f t="shared" si="9"/>
        <v>278.45555047994088</v>
      </c>
      <c r="G119" s="17">
        <f t="shared" si="5"/>
        <v>-7.1894504799408878</v>
      </c>
      <c r="H119" s="17">
        <f t="shared" si="6"/>
        <v>7.1894504799408878</v>
      </c>
      <c r="I119" s="17">
        <f t="shared" si="7"/>
        <v>2.6503313462098242E-2</v>
      </c>
      <c r="J119" s="17">
        <f t="shared" si="8"/>
        <v>51.688198203522262</v>
      </c>
    </row>
    <row r="120" spans="1:10">
      <c r="A120" s="87"/>
      <c r="B120" s="12">
        <v>39387</v>
      </c>
      <c r="C120" s="13">
        <v>275.24580000000003</v>
      </c>
      <c r="F120" s="17">
        <f t="shared" si="9"/>
        <v>276.2987153359586</v>
      </c>
      <c r="G120" s="17">
        <f t="shared" si="5"/>
        <v>-1.0529153359585735</v>
      </c>
      <c r="H120" s="17">
        <f t="shared" si="6"/>
        <v>1.0529153359585735</v>
      </c>
      <c r="I120" s="17">
        <f t="shared" si="7"/>
        <v>3.8253638600791486E-3</v>
      </c>
      <c r="J120" s="17">
        <f t="shared" si="8"/>
        <v>1.1086307046967556</v>
      </c>
    </row>
    <row r="121" spans="1:10">
      <c r="A121" s="87"/>
      <c r="B121" s="12">
        <v>39417</v>
      </c>
      <c r="C121" s="13">
        <v>284.81470000000002</v>
      </c>
      <c r="F121" s="17">
        <f t="shared" si="9"/>
        <v>275.98284073517101</v>
      </c>
      <c r="G121" s="17">
        <f t="shared" si="5"/>
        <v>8.8318592648290064</v>
      </c>
      <c r="H121" s="17">
        <f t="shared" si="6"/>
        <v>8.8318592648290064</v>
      </c>
      <c r="I121" s="17">
        <f t="shared" si="7"/>
        <v>3.100914125861132E-2</v>
      </c>
      <c r="J121" s="17">
        <f t="shared" si="8"/>
        <v>78.001738073745955</v>
      </c>
    </row>
    <row r="122" spans="1:10">
      <c r="A122" s="87"/>
      <c r="B122" s="12">
        <v>39448</v>
      </c>
      <c r="C122" s="13">
        <v>292.45319999999998</v>
      </c>
      <c r="F122" s="17">
        <f t="shared" si="9"/>
        <v>278.63239851461969</v>
      </c>
      <c r="G122" s="17">
        <f t="shared" si="5"/>
        <v>13.820801485380287</v>
      </c>
      <c r="H122" s="17">
        <f t="shared" si="6"/>
        <v>13.820801485380287</v>
      </c>
      <c r="I122" s="17">
        <f t="shared" si="7"/>
        <v>4.7258164675169523E-2</v>
      </c>
      <c r="J122" s="17">
        <f t="shared" si="8"/>
        <v>191.01455369828994</v>
      </c>
    </row>
    <row r="123" spans="1:10">
      <c r="A123" s="87"/>
      <c r="B123" s="12">
        <v>39479</v>
      </c>
      <c r="C123" s="13">
        <v>287.4033</v>
      </c>
      <c r="F123" s="17">
        <f t="shared" si="9"/>
        <v>282.77863896023376</v>
      </c>
      <c r="G123" s="17">
        <f t="shared" si="5"/>
        <v>4.624661039766238</v>
      </c>
      <c r="H123" s="17">
        <f t="shared" si="6"/>
        <v>4.624661039766238</v>
      </c>
      <c r="I123" s="17">
        <f t="shared" si="7"/>
        <v>1.609118976631875E-2</v>
      </c>
      <c r="J123" s="17">
        <f t="shared" si="8"/>
        <v>21.387489732731741</v>
      </c>
    </row>
    <row r="124" spans="1:10">
      <c r="A124" s="87"/>
      <c r="B124" s="12">
        <v>39508</v>
      </c>
      <c r="C124" s="13">
        <v>281.26609999999999</v>
      </c>
      <c r="F124" s="17">
        <f t="shared" si="9"/>
        <v>284.16603727216363</v>
      </c>
      <c r="G124" s="17">
        <f t="shared" si="5"/>
        <v>-2.8999372721636405</v>
      </c>
      <c r="H124" s="17">
        <f t="shared" si="6"/>
        <v>2.8999372721636405</v>
      </c>
      <c r="I124" s="17">
        <f t="shared" si="7"/>
        <v>1.0310297871530342E-2</v>
      </c>
      <c r="J124" s="17">
        <f t="shared" si="8"/>
        <v>8.4096361824838972</v>
      </c>
    </row>
    <row r="125" spans="1:10">
      <c r="A125" s="87"/>
      <c r="B125" s="12">
        <v>39539</v>
      </c>
      <c r="C125" s="13">
        <v>273.81669999999997</v>
      </c>
      <c r="F125" s="17">
        <f t="shared" si="9"/>
        <v>283.29605609051453</v>
      </c>
      <c r="G125" s="17">
        <f t="shared" si="5"/>
        <v>-9.4793560905145569</v>
      </c>
      <c r="H125" s="17">
        <f t="shared" si="6"/>
        <v>9.4793560905145569</v>
      </c>
      <c r="I125" s="17">
        <f t="shared" si="7"/>
        <v>3.4619349698227164E-2</v>
      </c>
      <c r="J125" s="17">
        <f t="shared" si="8"/>
        <v>89.85819189077543</v>
      </c>
    </row>
    <row r="126" spans="1:10">
      <c r="A126" s="87"/>
      <c r="B126" s="12">
        <v>39569</v>
      </c>
      <c r="C126" s="13">
        <v>273.26819999999998</v>
      </c>
      <c r="F126" s="17">
        <f t="shared" si="9"/>
        <v>280.45224926336016</v>
      </c>
      <c r="G126" s="17">
        <f t="shared" si="5"/>
        <v>-7.1840492633601798</v>
      </c>
      <c r="H126" s="17">
        <f t="shared" si="6"/>
        <v>7.1840492633601798</v>
      </c>
      <c r="I126" s="17">
        <f t="shared" si="7"/>
        <v>2.6289371625971045E-2</v>
      </c>
      <c r="J126" s="17">
        <f t="shared" si="8"/>
        <v>51.610563818385941</v>
      </c>
    </row>
    <row r="127" spans="1:10">
      <c r="A127" s="87"/>
      <c r="B127" s="12">
        <v>39600</v>
      </c>
      <c r="C127" s="13">
        <v>278.30259999999998</v>
      </c>
      <c r="F127" s="17">
        <f t="shared" si="9"/>
        <v>278.29703448435208</v>
      </c>
      <c r="G127" s="17">
        <f t="shared" si="5"/>
        <v>5.5655156479019752E-3</v>
      </c>
      <c r="H127" s="17">
        <f t="shared" si="6"/>
        <v>5.5655156479019752E-3</v>
      </c>
      <c r="I127" s="17">
        <f t="shared" si="7"/>
        <v>1.9998072773671448E-5</v>
      </c>
      <c r="J127" s="17">
        <f t="shared" si="8"/>
        <v>3.0974964427041746E-5</v>
      </c>
    </row>
    <row r="128" spans="1:10">
      <c r="A128" s="87"/>
      <c r="B128" s="12">
        <v>39630</v>
      </c>
      <c r="C128" s="13">
        <v>285.98410000000001</v>
      </c>
      <c r="F128" s="17">
        <f t="shared" si="9"/>
        <v>278.29870413904644</v>
      </c>
      <c r="G128" s="17">
        <f t="shared" si="5"/>
        <v>7.6853958609535766</v>
      </c>
      <c r="H128" s="17">
        <f t="shared" si="6"/>
        <v>7.6853958609535766</v>
      </c>
      <c r="I128" s="17">
        <f t="shared" si="7"/>
        <v>2.6873507516514298E-2</v>
      </c>
      <c r="J128" s="17">
        <f t="shared" si="8"/>
        <v>59.065309539562371</v>
      </c>
    </row>
    <row r="129" spans="1:10">
      <c r="A129" s="87"/>
      <c r="B129" s="12">
        <v>39661</v>
      </c>
      <c r="C129" s="13">
        <v>289.54669999999999</v>
      </c>
      <c r="F129" s="17">
        <f t="shared" si="9"/>
        <v>280.60432289733251</v>
      </c>
      <c r="G129" s="17">
        <f t="shared" si="5"/>
        <v>8.9423771026674785</v>
      </c>
      <c r="H129" s="17">
        <f t="shared" si="6"/>
        <v>8.9423771026674785</v>
      </c>
      <c r="I129" s="17">
        <f t="shared" si="7"/>
        <v>3.0884058090344248E-2</v>
      </c>
      <c r="J129" s="17">
        <f t="shared" si="8"/>
        <v>79.966108246311606</v>
      </c>
    </row>
    <row r="130" spans="1:10">
      <c r="A130" s="87"/>
      <c r="B130" s="12">
        <v>39692</v>
      </c>
      <c r="C130" s="13">
        <v>278.50350000000003</v>
      </c>
      <c r="F130" s="17">
        <f t="shared" si="9"/>
        <v>283.28703602813272</v>
      </c>
      <c r="G130" s="17">
        <f t="shared" si="5"/>
        <v>-4.7835360281326871</v>
      </c>
      <c r="H130" s="17">
        <f t="shared" si="6"/>
        <v>4.7835360281326871</v>
      </c>
      <c r="I130" s="17">
        <f t="shared" si="7"/>
        <v>1.7175856059736004E-2</v>
      </c>
      <c r="J130" s="17">
        <f t="shared" si="8"/>
        <v>22.882216932443445</v>
      </c>
    </row>
    <row r="131" spans="1:10">
      <c r="A131" s="87"/>
      <c r="B131" s="12">
        <v>39722</v>
      </c>
      <c r="C131" s="13">
        <v>273.70659999999998</v>
      </c>
      <c r="F131" s="17">
        <f t="shared" si="9"/>
        <v>281.85197521969292</v>
      </c>
      <c r="G131" s="17">
        <f t="shared" si="5"/>
        <v>-8.1453752196929372</v>
      </c>
      <c r="H131" s="17">
        <f t="shared" si="6"/>
        <v>8.1453752196929372</v>
      </c>
      <c r="I131" s="17">
        <f t="shared" si="7"/>
        <v>2.9759513360996546E-2</v>
      </c>
      <c r="J131" s="17">
        <f t="shared" si="8"/>
        <v>66.347137469587764</v>
      </c>
    </row>
    <row r="132" spans="1:10">
      <c r="A132" s="87"/>
      <c r="B132" s="12">
        <v>39753</v>
      </c>
      <c r="C132" s="13">
        <v>279.65430000000003</v>
      </c>
      <c r="F132" s="17">
        <f t="shared" si="9"/>
        <v>279.40836265378505</v>
      </c>
      <c r="G132" s="17">
        <f t="shared" ref="G132:G195" si="10">C132-F132</f>
        <v>0.24593734621498697</v>
      </c>
      <c r="H132" s="17">
        <f t="shared" ref="H132:H195" si="11">ABS(G132)</f>
        <v>0.24593734621498697</v>
      </c>
      <c r="I132" s="17">
        <f t="shared" ref="I132:I195" si="12">ABS((C132-F132)/C132)</f>
        <v>8.7943345128248317E-4</v>
      </c>
      <c r="J132" s="17">
        <f t="shared" ref="J132:J195" si="13">G132^2</f>
        <v>6.0485178263270364E-2</v>
      </c>
    </row>
    <row r="133" spans="1:10">
      <c r="A133" s="87"/>
      <c r="B133" s="12">
        <v>39783</v>
      </c>
      <c r="C133" s="13">
        <v>290.82510000000002</v>
      </c>
      <c r="F133" s="17">
        <f t="shared" ref="F133:F196" si="14">$E$4*C132+(1-$E$4)*F132</f>
        <v>279.48214385764953</v>
      </c>
      <c r="G133" s="17">
        <f t="shared" si="10"/>
        <v>11.342956142350488</v>
      </c>
      <c r="H133" s="17">
        <f t="shared" si="11"/>
        <v>11.342956142350488</v>
      </c>
      <c r="I133" s="17">
        <f t="shared" si="12"/>
        <v>3.9002672542192841E-2</v>
      </c>
      <c r="J133" s="17">
        <f t="shared" si="13"/>
        <v>128.66265404728665</v>
      </c>
    </row>
    <row r="134" spans="1:10">
      <c r="A134" s="87"/>
      <c r="B134" s="12">
        <v>39814</v>
      </c>
      <c r="C134" s="13">
        <v>298.97320000000002</v>
      </c>
      <c r="F134" s="17">
        <f t="shared" si="14"/>
        <v>282.88503070035466</v>
      </c>
      <c r="G134" s="17">
        <f t="shared" si="10"/>
        <v>16.088169299645358</v>
      </c>
      <c r="H134" s="17">
        <f t="shared" si="11"/>
        <v>16.088169299645358</v>
      </c>
      <c r="I134" s="17">
        <f t="shared" si="12"/>
        <v>5.3811409516456181E-2</v>
      </c>
      <c r="J134" s="17">
        <f t="shared" si="13"/>
        <v>258.82919141405142</v>
      </c>
    </row>
    <row r="135" spans="1:10">
      <c r="A135" s="87"/>
      <c r="B135" s="12">
        <v>39845</v>
      </c>
      <c r="C135" s="13">
        <v>292.88830000000002</v>
      </c>
      <c r="F135" s="17">
        <f t="shared" si="14"/>
        <v>287.71148149024827</v>
      </c>
      <c r="G135" s="17">
        <f t="shared" si="10"/>
        <v>5.1768185097517403</v>
      </c>
      <c r="H135" s="17">
        <f t="shared" si="11"/>
        <v>5.1768185097517403</v>
      </c>
      <c r="I135" s="17">
        <f t="shared" si="12"/>
        <v>1.7675060798781447E-2</v>
      </c>
      <c r="J135" s="17">
        <f t="shared" si="13"/>
        <v>26.799449882908227</v>
      </c>
    </row>
    <row r="136" spans="1:10">
      <c r="A136" s="87"/>
      <c r="B136" s="12">
        <v>39873</v>
      </c>
      <c r="C136" s="13">
        <v>286.93560000000002</v>
      </c>
      <c r="F136" s="17">
        <f t="shared" si="14"/>
        <v>289.26452704317376</v>
      </c>
      <c r="G136" s="17">
        <f t="shared" si="10"/>
        <v>-2.328927043173735</v>
      </c>
      <c r="H136" s="17">
        <f t="shared" si="11"/>
        <v>2.328927043173735</v>
      </c>
      <c r="I136" s="17">
        <f t="shared" si="12"/>
        <v>8.1165496479828052E-3</v>
      </c>
      <c r="J136" s="17">
        <f t="shared" si="13"/>
        <v>5.423901172425956</v>
      </c>
    </row>
    <row r="137" spans="1:10">
      <c r="A137" s="87"/>
      <c r="B137" s="12">
        <v>39904</v>
      </c>
      <c r="C137" s="13">
        <v>277.22140000000002</v>
      </c>
      <c r="F137" s="17">
        <f t="shared" si="14"/>
        <v>288.56584893022159</v>
      </c>
      <c r="G137" s="17">
        <f t="shared" si="10"/>
        <v>-11.344448930221574</v>
      </c>
      <c r="H137" s="17">
        <f t="shared" si="11"/>
        <v>11.344448930221574</v>
      </c>
      <c r="I137" s="17">
        <f t="shared" si="12"/>
        <v>4.0921981240342825E-2</v>
      </c>
      <c r="J137" s="17">
        <f t="shared" si="13"/>
        <v>128.69652153040542</v>
      </c>
    </row>
    <row r="138" spans="1:10">
      <c r="A138" s="87"/>
      <c r="B138" s="12">
        <v>39934</v>
      </c>
      <c r="C138" s="13">
        <v>276.68259999999998</v>
      </c>
      <c r="F138" s="17">
        <f t="shared" si="14"/>
        <v>285.16251425115513</v>
      </c>
      <c r="G138" s="17">
        <f t="shared" si="10"/>
        <v>-8.4799142511551509</v>
      </c>
      <c r="H138" s="17">
        <f t="shared" si="11"/>
        <v>8.4799142511551509</v>
      </c>
      <c r="I138" s="17">
        <f t="shared" si="12"/>
        <v>3.0648527414283196E-2</v>
      </c>
      <c r="J138" s="17">
        <f t="shared" si="13"/>
        <v>71.908945706944223</v>
      </c>
    </row>
    <row r="139" spans="1:10">
      <c r="A139" s="87"/>
      <c r="B139" s="12">
        <v>39965</v>
      </c>
      <c r="C139" s="13">
        <v>281.93060000000003</v>
      </c>
      <c r="F139" s="17">
        <f t="shared" si="14"/>
        <v>282.61853997580857</v>
      </c>
      <c r="G139" s="17">
        <f t="shared" si="10"/>
        <v>-0.68793997580854693</v>
      </c>
      <c r="H139" s="17">
        <f t="shared" si="11"/>
        <v>0.68793997580854693</v>
      </c>
      <c r="I139" s="17">
        <f t="shared" si="12"/>
        <v>2.4401039681699924E-3</v>
      </c>
      <c r="J139" s="17">
        <f t="shared" si="13"/>
        <v>0.47326141031546415</v>
      </c>
    </row>
    <row r="140" spans="1:10">
      <c r="A140" s="87"/>
      <c r="B140" s="12">
        <v>39995</v>
      </c>
      <c r="C140" s="13">
        <v>285.9606</v>
      </c>
      <c r="F140" s="17">
        <f t="shared" si="14"/>
        <v>282.41215798306598</v>
      </c>
      <c r="G140" s="17">
        <f t="shared" si="10"/>
        <v>3.5484420169340183</v>
      </c>
      <c r="H140" s="17">
        <f t="shared" si="11"/>
        <v>3.5484420169340183</v>
      </c>
      <c r="I140" s="17">
        <f t="shared" si="12"/>
        <v>1.2408849390209763E-2</v>
      </c>
      <c r="J140" s="17">
        <f t="shared" si="13"/>
        <v>12.591440747542764</v>
      </c>
    </row>
    <row r="141" spans="1:10">
      <c r="A141" s="87"/>
      <c r="B141" s="12">
        <v>40026</v>
      </c>
      <c r="C141" s="13">
        <v>286.55619999999999</v>
      </c>
      <c r="F141" s="17">
        <f t="shared" si="14"/>
        <v>283.4766905881462</v>
      </c>
      <c r="G141" s="17">
        <f t="shared" si="10"/>
        <v>3.0795094118537918</v>
      </c>
      <c r="H141" s="17">
        <f t="shared" si="11"/>
        <v>3.0795094118537918</v>
      </c>
      <c r="I141" s="17">
        <f t="shared" si="12"/>
        <v>1.0746615888449777E-2</v>
      </c>
      <c r="J141" s="17">
        <f t="shared" si="13"/>
        <v>9.483378217696087</v>
      </c>
    </row>
    <row r="142" spans="1:10">
      <c r="A142" s="87"/>
      <c r="B142" s="12">
        <v>40057</v>
      </c>
      <c r="C142" s="13">
        <v>279.19190000000003</v>
      </c>
      <c r="F142" s="17">
        <f t="shared" si="14"/>
        <v>284.4005434117023</v>
      </c>
      <c r="G142" s="17">
        <f t="shared" si="10"/>
        <v>-5.2086434117022691</v>
      </c>
      <c r="H142" s="17">
        <f t="shared" si="11"/>
        <v>5.2086434117022691</v>
      </c>
      <c r="I142" s="17">
        <f t="shared" si="12"/>
        <v>1.8656140854022871E-2</v>
      </c>
      <c r="J142" s="17">
        <f t="shared" si="13"/>
        <v>27.129966190269453</v>
      </c>
    </row>
    <row r="143" spans="1:10">
      <c r="A143" s="87"/>
      <c r="B143" s="12">
        <v>40087</v>
      </c>
      <c r="C143" s="13">
        <v>274.6891</v>
      </c>
      <c r="F143" s="17">
        <f t="shared" si="14"/>
        <v>282.83795038819159</v>
      </c>
      <c r="G143" s="17">
        <f t="shared" si="10"/>
        <v>-8.1488503881915904</v>
      </c>
      <c r="H143" s="17">
        <f t="shared" si="11"/>
        <v>8.1488503881915904</v>
      </c>
      <c r="I143" s="17">
        <f t="shared" si="12"/>
        <v>2.9665721676584874E-2</v>
      </c>
      <c r="J143" s="17">
        <f t="shared" si="13"/>
        <v>66.403762649130229</v>
      </c>
    </row>
    <row r="144" spans="1:10">
      <c r="A144" s="87"/>
      <c r="B144" s="12">
        <v>40118</v>
      </c>
      <c r="C144" s="13">
        <v>281.07400000000001</v>
      </c>
      <c r="F144" s="17">
        <f t="shared" si="14"/>
        <v>280.39329527173408</v>
      </c>
      <c r="G144" s="17">
        <f t="shared" si="10"/>
        <v>0.68070472826593686</v>
      </c>
      <c r="H144" s="17">
        <f t="shared" si="11"/>
        <v>0.68070472826593686</v>
      </c>
      <c r="I144" s="17">
        <f t="shared" si="12"/>
        <v>2.4217989862667369E-3</v>
      </c>
      <c r="J144" s="17">
        <f t="shared" si="13"/>
        <v>0.46335892708360293</v>
      </c>
    </row>
    <row r="145" spans="1:10">
      <c r="A145" s="87"/>
      <c r="B145" s="12">
        <v>40148</v>
      </c>
      <c r="C145" s="13">
        <v>290.4855</v>
      </c>
      <c r="F145" s="17">
        <f t="shared" si="14"/>
        <v>280.59750669021383</v>
      </c>
      <c r="G145" s="17">
        <f t="shared" si="10"/>
        <v>9.8879933097861681</v>
      </c>
      <c r="H145" s="17">
        <f t="shared" si="11"/>
        <v>9.8879933097861681</v>
      </c>
      <c r="I145" s="17">
        <f t="shared" si="12"/>
        <v>3.4039541766408887E-2</v>
      </c>
      <c r="J145" s="17">
        <f t="shared" si="13"/>
        <v>97.772411694376018</v>
      </c>
    </row>
    <row r="146" spans="1:10">
      <c r="A146" s="87"/>
      <c r="B146" s="12">
        <v>40179</v>
      </c>
      <c r="C146" s="13">
        <v>298.46129999999999</v>
      </c>
      <c r="F146" s="17">
        <f t="shared" si="14"/>
        <v>283.5639046831497</v>
      </c>
      <c r="G146" s="17">
        <f t="shared" si="10"/>
        <v>14.897395316850293</v>
      </c>
      <c r="H146" s="17">
        <f t="shared" si="11"/>
        <v>14.897395316850293</v>
      </c>
      <c r="I146" s="17">
        <f t="shared" si="12"/>
        <v>4.9913993260936318E-2</v>
      </c>
      <c r="J146" s="17">
        <f t="shared" si="13"/>
        <v>221.93238722651304</v>
      </c>
    </row>
    <row r="147" spans="1:10">
      <c r="A147" s="87"/>
      <c r="B147" s="12">
        <v>40210</v>
      </c>
      <c r="C147" s="13">
        <v>289.77949999999998</v>
      </c>
      <c r="F147" s="17">
        <f t="shared" si="14"/>
        <v>288.03312327820481</v>
      </c>
      <c r="G147" s="17">
        <f t="shared" si="10"/>
        <v>1.7463767217951727</v>
      </c>
      <c r="H147" s="17">
        <f t="shared" si="11"/>
        <v>1.7463767217951727</v>
      </c>
      <c r="I147" s="17">
        <f t="shared" si="12"/>
        <v>6.0265709679089537E-3</v>
      </c>
      <c r="J147" s="17">
        <f t="shared" si="13"/>
        <v>3.0498316544280537</v>
      </c>
    </row>
    <row r="148" spans="1:10">
      <c r="A148" s="87"/>
      <c r="B148" s="12">
        <v>40238</v>
      </c>
      <c r="C148" s="13">
        <v>283.01249999999999</v>
      </c>
      <c r="F148" s="17">
        <f t="shared" si="14"/>
        <v>288.55703629474334</v>
      </c>
      <c r="G148" s="17">
        <f t="shared" si="10"/>
        <v>-5.5445362947433523</v>
      </c>
      <c r="H148" s="17">
        <f t="shared" si="11"/>
        <v>5.5445362947433523</v>
      </c>
      <c r="I148" s="17">
        <f t="shared" si="12"/>
        <v>1.9591135708646623E-2</v>
      </c>
      <c r="J148" s="17">
        <f t="shared" si="13"/>
        <v>30.741882723726341</v>
      </c>
    </row>
    <row r="149" spans="1:10">
      <c r="A149" s="87"/>
      <c r="B149" s="12">
        <v>40269</v>
      </c>
      <c r="C149" s="13">
        <v>276.14760000000001</v>
      </c>
      <c r="F149" s="17">
        <f t="shared" si="14"/>
        <v>286.89367540632031</v>
      </c>
      <c r="G149" s="17">
        <f t="shared" si="10"/>
        <v>-10.746075406320301</v>
      </c>
      <c r="H149" s="17">
        <f t="shared" si="11"/>
        <v>10.746075406320301</v>
      </c>
      <c r="I149" s="17">
        <f t="shared" si="12"/>
        <v>3.8914245158459829E-2</v>
      </c>
      <c r="J149" s="17">
        <f t="shared" si="13"/>
        <v>115.47813663832203</v>
      </c>
    </row>
    <row r="150" spans="1:10">
      <c r="A150" s="87"/>
      <c r="B150" s="12">
        <v>40299</v>
      </c>
      <c r="C150" s="13">
        <v>273.84710000000001</v>
      </c>
      <c r="F150" s="17">
        <f t="shared" si="14"/>
        <v>283.66985278442417</v>
      </c>
      <c r="G150" s="17">
        <f t="shared" si="10"/>
        <v>-9.8227527844241536</v>
      </c>
      <c r="H150" s="17">
        <f t="shared" si="11"/>
        <v>9.8227527844241536</v>
      </c>
      <c r="I150" s="17">
        <f t="shared" si="12"/>
        <v>3.586947893340537E-2</v>
      </c>
      <c r="J150" s="17">
        <f t="shared" si="13"/>
        <v>96.486472263912461</v>
      </c>
    </row>
    <row r="151" spans="1:10">
      <c r="A151" s="87"/>
      <c r="B151" s="12">
        <v>40330</v>
      </c>
      <c r="C151" s="13">
        <v>279.7645</v>
      </c>
      <c r="F151" s="17">
        <f t="shared" si="14"/>
        <v>280.72302694909689</v>
      </c>
      <c r="G151" s="17">
        <f t="shared" si="10"/>
        <v>-0.95852694909689262</v>
      </c>
      <c r="H151" s="17">
        <f t="shared" si="11"/>
        <v>0.95852694909689262</v>
      </c>
      <c r="I151" s="17">
        <f t="shared" si="12"/>
        <v>3.426192204861205E-3</v>
      </c>
      <c r="J151" s="17">
        <f t="shared" si="13"/>
        <v>0.91877391214499693</v>
      </c>
    </row>
    <row r="152" spans="1:10">
      <c r="A152" s="87"/>
      <c r="B152" s="12">
        <v>40360</v>
      </c>
      <c r="C152" s="13">
        <v>288.45190000000002</v>
      </c>
      <c r="F152" s="17">
        <f t="shared" si="14"/>
        <v>280.43546886436781</v>
      </c>
      <c r="G152" s="17">
        <f t="shared" si="10"/>
        <v>8.0164311356322173</v>
      </c>
      <c r="H152" s="17">
        <f t="shared" si="11"/>
        <v>8.0164311356322173</v>
      </c>
      <c r="I152" s="17">
        <f t="shared" si="12"/>
        <v>2.7791223200929572E-2</v>
      </c>
      <c r="J152" s="17">
        <f t="shared" si="13"/>
        <v>64.263168152333648</v>
      </c>
    </row>
    <row r="153" spans="1:10">
      <c r="A153" s="87"/>
      <c r="B153" s="12">
        <v>40391</v>
      </c>
      <c r="C153" s="13">
        <v>287.78280000000001</v>
      </c>
      <c r="F153" s="17">
        <f t="shared" si="14"/>
        <v>282.84039820505745</v>
      </c>
      <c r="G153" s="17">
        <f t="shared" si="10"/>
        <v>4.9424017949425547</v>
      </c>
      <c r="H153" s="17">
        <f t="shared" si="11"/>
        <v>4.9424017949425547</v>
      </c>
      <c r="I153" s="17">
        <f t="shared" si="12"/>
        <v>1.717406945426396E-2</v>
      </c>
      <c r="J153" s="17">
        <f t="shared" si="13"/>
        <v>24.427335502651388</v>
      </c>
    </row>
    <row r="154" spans="1:10">
      <c r="A154" s="87"/>
      <c r="B154" s="12">
        <v>40422</v>
      </c>
      <c r="C154" s="13">
        <v>281.93860000000001</v>
      </c>
      <c r="F154" s="17">
        <f t="shared" si="14"/>
        <v>284.32311874354019</v>
      </c>
      <c r="G154" s="17">
        <f t="shared" si="10"/>
        <v>-2.384518743540184</v>
      </c>
      <c r="H154" s="17">
        <f t="shared" si="11"/>
        <v>2.384518743540184</v>
      </c>
      <c r="I154" s="17">
        <f t="shared" si="12"/>
        <v>8.4575816987818766E-3</v>
      </c>
      <c r="J154" s="17">
        <f t="shared" si="13"/>
        <v>5.685929638294458</v>
      </c>
    </row>
    <row r="155" spans="1:10">
      <c r="A155" s="87"/>
      <c r="B155" s="12">
        <v>40452</v>
      </c>
      <c r="C155" s="13">
        <v>277.5027</v>
      </c>
      <c r="F155" s="17">
        <f t="shared" si="14"/>
        <v>283.60776312047813</v>
      </c>
      <c r="G155" s="17">
        <f t="shared" si="10"/>
        <v>-6.1050631204781212</v>
      </c>
      <c r="H155" s="17">
        <f t="shared" si="11"/>
        <v>6.1050631204781212</v>
      </c>
      <c r="I155" s="17">
        <f t="shared" si="12"/>
        <v>2.2000013406997917E-2</v>
      </c>
      <c r="J155" s="17">
        <f t="shared" si="13"/>
        <v>37.271795705022058</v>
      </c>
    </row>
    <row r="156" spans="1:10">
      <c r="A156" s="87"/>
      <c r="B156" s="12">
        <v>40483</v>
      </c>
      <c r="C156" s="13">
        <v>282.04480000000001</v>
      </c>
      <c r="F156" s="17">
        <f t="shared" si="14"/>
        <v>281.7762441843347</v>
      </c>
      <c r="G156" s="17">
        <f t="shared" si="10"/>
        <v>0.26855581566530873</v>
      </c>
      <c r="H156" s="17">
        <f t="shared" si="11"/>
        <v>0.26855581566530873</v>
      </c>
      <c r="I156" s="17">
        <f t="shared" si="12"/>
        <v>9.521743200559227E-4</v>
      </c>
      <c r="J156" s="17">
        <f t="shared" si="13"/>
        <v>7.2122226127659284E-2</v>
      </c>
    </row>
    <row r="157" spans="1:10">
      <c r="A157" s="87"/>
      <c r="B157" s="12">
        <v>40513</v>
      </c>
      <c r="C157" s="13">
        <v>292.101</v>
      </c>
      <c r="F157" s="17">
        <f t="shared" si="14"/>
        <v>281.85681092903428</v>
      </c>
      <c r="G157" s="17">
        <f t="shared" si="10"/>
        <v>10.244189070965717</v>
      </c>
      <c r="H157" s="17">
        <f t="shared" si="11"/>
        <v>10.244189070965717</v>
      </c>
      <c r="I157" s="17">
        <f t="shared" si="12"/>
        <v>3.5070708662297348E-2</v>
      </c>
      <c r="J157" s="17">
        <f t="shared" si="13"/>
        <v>104.94340972169344</v>
      </c>
    </row>
    <row r="158" spans="1:10">
      <c r="A158" s="87"/>
      <c r="B158" s="12">
        <v>40544</v>
      </c>
      <c r="C158" s="13">
        <v>294.79200000000003</v>
      </c>
      <c r="F158" s="17">
        <f t="shared" si="14"/>
        <v>284.93006765032396</v>
      </c>
      <c r="G158" s="17">
        <f t="shared" si="10"/>
        <v>9.8619323496760671</v>
      </c>
      <c r="H158" s="17">
        <f t="shared" si="11"/>
        <v>9.8619323496760671</v>
      </c>
      <c r="I158" s="17">
        <f t="shared" si="12"/>
        <v>3.3453866962726488E-2</v>
      </c>
      <c r="J158" s="17">
        <f t="shared" si="13"/>
        <v>97.257709669587314</v>
      </c>
    </row>
    <row r="159" spans="1:10">
      <c r="A159" s="87"/>
      <c r="B159" s="12">
        <v>40575</v>
      </c>
      <c r="C159" s="13">
        <v>287.82</v>
      </c>
      <c r="F159" s="17">
        <f t="shared" si="14"/>
        <v>287.88864735522679</v>
      </c>
      <c r="G159" s="17">
        <f t="shared" si="10"/>
        <v>-6.864735522680121E-2</v>
      </c>
      <c r="H159" s="17">
        <f t="shared" si="11"/>
        <v>6.864735522680121E-2</v>
      </c>
      <c r="I159" s="17">
        <f t="shared" si="12"/>
        <v>2.3850793977764302E-4</v>
      </c>
      <c r="J159" s="17">
        <f t="shared" si="13"/>
        <v>4.7124593796346315E-3</v>
      </c>
    </row>
    <row r="160" spans="1:10">
      <c r="A160" s="87"/>
      <c r="B160" s="12">
        <v>40603</v>
      </c>
      <c r="C160" s="13">
        <v>286.55489999999998</v>
      </c>
      <c r="F160" s="17">
        <f t="shared" si="14"/>
        <v>287.86805314865876</v>
      </c>
      <c r="G160" s="17">
        <f t="shared" si="10"/>
        <v>-1.3131531486587846</v>
      </c>
      <c r="H160" s="17">
        <f t="shared" si="11"/>
        <v>1.3131531486587846</v>
      </c>
      <c r="I160" s="17">
        <f t="shared" si="12"/>
        <v>4.5825534606415202E-3</v>
      </c>
      <c r="J160" s="17">
        <f t="shared" si="13"/>
        <v>1.7243711918324802</v>
      </c>
    </row>
    <row r="161" spans="1:10">
      <c r="A161" s="87"/>
      <c r="B161" s="12">
        <v>40634</v>
      </c>
      <c r="C161" s="13">
        <v>276.75209999999998</v>
      </c>
      <c r="F161" s="17">
        <f t="shared" si="14"/>
        <v>287.47410720406111</v>
      </c>
      <c r="G161" s="17">
        <f t="shared" si="10"/>
        <v>-10.722007204061129</v>
      </c>
      <c r="H161" s="17">
        <f t="shared" si="11"/>
        <v>10.722007204061129</v>
      </c>
      <c r="I161" s="17">
        <f t="shared" si="12"/>
        <v>3.8742279477052312E-2</v>
      </c>
      <c r="J161" s="17">
        <f t="shared" si="13"/>
        <v>114.96143848393874</v>
      </c>
    </row>
    <row r="162" spans="1:10">
      <c r="A162" s="87"/>
      <c r="B162" s="12">
        <v>40664</v>
      </c>
      <c r="C162" s="13">
        <v>278.03030000000001</v>
      </c>
      <c r="F162" s="17">
        <f t="shared" si="14"/>
        <v>284.25750504284275</v>
      </c>
      <c r="G162" s="17">
        <f t="shared" si="10"/>
        <v>-6.2272050428427406</v>
      </c>
      <c r="H162" s="17">
        <f t="shared" si="11"/>
        <v>6.2272050428427406</v>
      </c>
      <c r="I162" s="17">
        <f t="shared" si="12"/>
        <v>2.2397576964966553E-2</v>
      </c>
      <c r="J162" s="17">
        <f t="shared" si="13"/>
        <v>38.778082645606055</v>
      </c>
    </row>
    <row r="163" spans="1:10">
      <c r="A163" s="87"/>
      <c r="B163" s="12">
        <v>40695</v>
      </c>
      <c r="C163" s="13">
        <v>286.4579</v>
      </c>
      <c r="F163" s="17">
        <f t="shared" si="14"/>
        <v>282.3893435299899</v>
      </c>
      <c r="G163" s="17">
        <f t="shared" si="10"/>
        <v>4.068556470010094</v>
      </c>
      <c r="H163" s="17">
        <f t="shared" si="11"/>
        <v>4.068556470010094</v>
      </c>
      <c r="I163" s="17">
        <f t="shared" si="12"/>
        <v>1.4202982253273846E-2</v>
      </c>
      <c r="J163" s="17">
        <f t="shared" si="13"/>
        <v>16.553151749660998</v>
      </c>
    </row>
    <row r="164" spans="1:10">
      <c r="A164" s="87"/>
      <c r="B164" s="12">
        <v>40725</v>
      </c>
      <c r="C164" s="13">
        <v>293.83789999999999</v>
      </c>
      <c r="F164" s="17">
        <f t="shared" si="14"/>
        <v>283.60991047099293</v>
      </c>
      <c r="G164" s="17">
        <f t="shared" si="10"/>
        <v>10.227989529007061</v>
      </c>
      <c r="H164" s="17">
        <f t="shared" si="11"/>
        <v>10.227989529007061</v>
      </c>
      <c r="I164" s="17">
        <f t="shared" si="12"/>
        <v>3.4808271938395495E-2</v>
      </c>
      <c r="J164" s="17">
        <f t="shared" si="13"/>
        <v>104.61176980547809</v>
      </c>
    </row>
    <row r="165" spans="1:10">
      <c r="A165" s="87"/>
      <c r="B165" s="12">
        <v>40756</v>
      </c>
      <c r="C165" s="13">
        <v>293.53100000000001</v>
      </c>
      <c r="F165" s="17">
        <f t="shared" si="14"/>
        <v>286.67830732969503</v>
      </c>
      <c r="G165" s="17">
        <f t="shared" si="10"/>
        <v>6.8526926703049753</v>
      </c>
      <c r="H165" s="17">
        <f t="shared" si="11"/>
        <v>6.8526926703049753</v>
      </c>
      <c r="I165" s="17">
        <f t="shared" si="12"/>
        <v>2.3345720453052575E-2</v>
      </c>
      <c r="J165" s="17">
        <f t="shared" si="13"/>
        <v>46.959396833651532</v>
      </c>
    </row>
    <row r="166" spans="1:10">
      <c r="A166" s="87"/>
      <c r="B166" s="12">
        <v>40787</v>
      </c>
      <c r="C166" s="13">
        <v>287.54140000000001</v>
      </c>
      <c r="F166" s="17">
        <f t="shared" si="14"/>
        <v>288.73411513078651</v>
      </c>
      <c r="G166" s="17">
        <f t="shared" si="10"/>
        <v>-1.192715130786496</v>
      </c>
      <c r="H166" s="17">
        <f t="shared" si="11"/>
        <v>1.192715130786496</v>
      </c>
      <c r="I166" s="17">
        <f t="shared" si="12"/>
        <v>4.147977059256497E-3</v>
      </c>
      <c r="J166" s="17">
        <f t="shared" si="13"/>
        <v>1.4225693832070483</v>
      </c>
    </row>
    <row r="167" spans="1:10">
      <c r="A167" s="87"/>
      <c r="B167" s="12">
        <v>40817</v>
      </c>
      <c r="C167" s="13">
        <v>280.0924</v>
      </c>
      <c r="F167" s="17">
        <f t="shared" si="14"/>
        <v>288.37630059155055</v>
      </c>
      <c r="G167" s="17">
        <f t="shared" si="10"/>
        <v>-8.2839005915505481</v>
      </c>
      <c r="H167" s="17">
        <f t="shared" si="11"/>
        <v>8.2839005915505481</v>
      </c>
      <c r="I167" s="17">
        <f t="shared" si="12"/>
        <v>2.9575599307766109E-2</v>
      </c>
      <c r="J167" s="17">
        <f t="shared" si="13"/>
        <v>68.623009010691518</v>
      </c>
    </row>
    <row r="168" spans="1:10">
      <c r="A168" s="87"/>
      <c r="B168" s="12">
        <v>40848</v>
      </c>
      <c r="C168" s="13">
        <v>281.43489999999997</v>
      </c>
      <c r="F168" s="17">
        <f t="shared" si="14"/>
        <v>285.89113041408535</v>
      </c>
      <c r="G168" s="17">
        <f t="shared" si="10"/>
        <v>-4.4562304140853826</v>
      </c>
      <c r="H168" s="17">
        <f t="shared" si="11"/>
        <v>4.4562304140853826</v>
      </c>
      <c r="I168" s="17">
        <f t="shared" si="12"/>
        <v>1.5833965205045226E-2</v>
      </c>
      <c r="J168" s="17">
        <f t="shared" si="13"/>
        <v>19.857989503419581</v>
      </c>
    </row>
    <row r="169" spans="1:10">
      <c r="A169" s="87"/>
      <c r="B169" s="12">
        <v>40878</v>
      </c>
      <c r="C169" s="13">
        <v>291.6841</v>
      </c>
      <c r="F169" s="17">
        <f t="shared" si="14"/>
        <v>284.55426128985971</v>
      </c>
      <c r="G169" s="17">
        <f t="shared" si="10"/>
        <v>7.1298387101402909</v>
      </c>
      <c r="H169" s="17">
        <f t="shared" si="11"/>
        <v>7.1298387101402909</v>
      </c>
      <c r="I169" s="17">
        <f t="shared" si="12"/>
        <v>2.4443700257025636E-2</v>
      </c>
      <c r="J169" s="17">
        <f t="shared" si="13"/>
        <v>50.834600032614965</v>
      </c>
    </row>
    <row r="170" spans="1:10">
      <c r="A170" s="87"/>
      <c r="B170" s="12">
        <v>40909</v>
      </c>
      <c r="C170" s="13">
        <v>302.13479999999998</v>
      </c>
      <c r="F170" s="17">
        <f t="shared" si="14"/>
        <v>286.69321290290179</v>
      </c>
      <c r="G170" s="17">
        <f t="shared" si="10"/>
        <v>15.441587097098193</v>
      </c>
      <c r="H170" s="17">
        <f t="shared" si="11"/>
        <v>15.441587097098193</v>
      </c>
      <c r="I170" s="17">
        <f t="shared" si="12"/>
        <v>5.1108270537184704E-2</v>
      </c>
      <c r="J170" s="17">
        <f t="shared" si="13"/>
        <v>238.44261207726939</v>
      </c>
    </row>
    <row r="171" spans="1:10">
      <c r="A171" s="87"/>
      <c r="B171" s="12">
        <v>40940</v>
      </c>
      <c r="C171" s="13">
        <v>291.18290000000002</v>
      </c>
      <c r="F171" s="17">
        <f t="shared" si="14"/>
        <v>291.32568903203122</v>
      </c>
      <c r="G171" s="17">
        <f t="shared" si="10"/>
        <v>-0.14278903203120308</v>
      </c>
      <c r="H171" s="17">
        <f t="shared" si="11"/>
        <v>0.14278903203120308</v>
      </c>
      <c r="I171" s="17">
        <f t="shared" si="12"/>
        <v>4.9037574675986492E-4</v>
      </c>
      <c r="J171" s="17">
        <f t="shared" si="13"/>
        <v>2.0388707668407939E-2</v>
      </c>
    </row>
    <row r="172" spans="1:10">
      <c r="A172" s="87"/>
      <c r="B172" s="12">
        <v>40969</v>
      </c>
      <c r="C172" s="13">
        <v>290.73810000000003</v>
      </c>
      <c r="F172" s="17">
        <f t="shared" si="14"/>
        <v>291.28285232242183</v>
      </c>
      <c r="G172" s="17">
        <f t="shared" si="10"/>
        <v>-0.54475232242180027</v>
      </c>
      <c r="H172" s="17">
        <f t="shared" si="11"/>
        <v>0.54475232242180027</v>
      </c>
      <c r="I172" s="17">
        <f t="shared" si="12"/>
        <v>1.8736874266626913E-3</v>
      </c>
      <c r="J172" s="17">
        <f t="shared" si="13"/>
        <v>0.29675509278394502</v>
      </c>
    </row>
    <row r="173" spans="1:10">
      <c r="A173" s="87"/>
      <c r="B173" s="12">
        <v>41000</v>
      </c>
      <c r="C173" s="13">
        <v>280.51760000000002</v>
      </c>
      <c r="F173" s="17">
        <f t="shared" si="14"/>
        <v>291.11942662569527</v>
      </c>
      <c r="G173" s="17">
        <f t="shared" si="10"/>
        <v>-10.601826625695253</v>
      </c>
      <c r="H173" s="17">
        <f t="shared" si="11"/>
        <v>10.601826625695253</v>
      </c>
      <c r="I173" s="17">
        <f t="shared" si="12"/>
        <v>3.7793801977826891E-2</v>
      </c>
      <c r="J173" s="17">
        <f t="shared" si="13"/>
        <v>112.39872780130079</v>
      </c>
    </row>
    <row r="174" spans="1:10">
      <c r="A174" s="87"/>
      <c r="B174" s="12">
        <v>41030</v>
      </c>
      <c r="C174" s="13">
        <v>279.38869999999997</v>
      </c>
      <c r="F174" s="17">
        <f t="shared" si="14"/>
        <v>287.9388786379867</v>
      </c>
      <c r="G174" s="17">
        <f t="shared" si="10"/>
        <v>-8.5501786379867326</v>
      </c>
      <c r="H174" s="17">
        <f t="shared" si="11"/>
        <v>8.5501786379867326</v>
      </c>
      <c r="I174" s="17">
        <f t="shared" si="12"/>
        <v>3.0603165546733757E-2</v>
      </c>
      <c r="J174" s="17">
        <f t="shared" si="13"/>
        <v>73.105554741484653</v>
      </c>
    </row>
    <row r="175" spans="1:10">
      <c r="A175" s="87"/>
      <c r="B175" s="12">
        <v>41061</v>
      </c>
      <c r="C175" s="13">
        <v>287.84309999999999</v>
      </c>
      <c r="F175" s="17">
        <f t="shared" si="14"/>
        <v>285.37382504659064</v>
      </c>
      <c r="G175" s="17">
        <f t="shared" si="10"/>
        <v>2.4692749534093537</v>
      </c>
      <c r="H175" s="17">
        <f t="shared" si="11"/>
        <v>2.4692749534093537</v>
      </c>
      <c r="I175" s="17">
        <f t="shared" si="12"/>
        <v>8.5785448857705945E-3</v>
      </c>
      <c r="J175" s="17">
        <f t="shared" si="13"/>
        <v>6.0973187955347656</v>
      </c>
    </row>
    <row r="176" spans="1:10">
      <c r="A176" s="87"/>
      <c r="B176" s="12">
        <v>41091</v>
      </c>
      <c r="C176" s="13">
        <v>297.49029999999999</v>
      </c>
      <c r="F176" s="17">
        <f t="shared" si="14"/>
        <v>286.11460753261343</v>
      </c>
      <c r="G176" s="17">
        <f t="shared" si="10"/>
        <v>11.375692467386557</v>
      </c>
      <c r="H176" s="17">
        <f t="shared" si="11"/>
        <v>11.375692467386557</v>
      </c>
      <c r="I176" s="17">
        <f t="shared" si="12"/>
        <v>3.8238868519029218E-2</v>
      </c>
      <c r="J176" s="17">
        <f t="shared" si="13"/>
        <v>129.40637911255524</v>
      </c>
    </row>
    <row r="177" spans="1:10">
      <c r="A177" s="87"/>
      <c r="B177" s="12">
        <v>41122</v>
      </c>
      <c r="C177" s="13">
        <v>296.41570000000002</v>
      </c>
      <c r="F177" s="17">
        <f t="shared" si="14"/>
        <v>289.52731527282941</v>
      </c>
      <c r="G177" s="17">
        <f t="shared" si="10"/>
        <v>6.8883847271706031</v>
      </c>
      <c r="H177" s="17">
        <f t="shared" si="11"/>
        <v>6.8883847271706031</v>
      </c>
      <c r="I177" s="17">
        <f t="shared" si="12"/>
        <v>2.3238933454505287E-2</v>
      </c>
      <c r="J177" s="17">
        <f t="shared" si="13"/>
        <v>47.449844149517226</v>
      </c>
    </row>
    <row r="178" spans="1:10">
      <c r="A178" s="87"/>
      <c r="B178" s="12">
        <v>41153</v>
      </c>
      <c r="C178" s="13">
        <v>287.22480000000002</v>
      </c>
      <c r="F178" s="17">
        <f t="shared" si="14"/>
        <v>291.59383069098055</v>
      </c>
      <c r="G178" s="17">
        <f t="shared" si="10"/>
        <v>-4.3690306909805372</v>
      </c>
      <c r="H178" s="17">
        <f t="shared" si="11"/>
        <v>4.3690306909805372</v>
      </c>
      <c r="I178" s="17">
        <f t="shared" si="12"/>
        <v>1.5211188904929299E-2</v>
      </c>
      <c r="J178" s="17">
        <f t="shared" si="13"/>
        <v>19.088429178729871</v>
      </c>
    </row>
    <row r="179" spans="1:10">
      <c r="A179" s="87"/>
      <c r="B179" s="12">
        <v>41183</v>
      </c>
      <c r="C179" s="13">
        <v>280.64089999999999</v>
      </c>
      <c r="F179" s="17">
        <f t="shared" si="14"/>
        <v>290.28312148368639</v>
      </c>
      <c r="G179" s="17">
        <f t="shared" si="10"/>
        <v>-9.6422214836863986</v>
      </c>
      <c r="H179" s="17">
        <f t="shared" si="11"/>
        <v>9.6422214836863986</v>
      </c>
      <c r="I179" s="17">
        <f t="shared" si="12"/>
        <v>3.4357862605509028E-2</v>
      </c>
      <c r="J179" s="17">
        <f t="shared" si="13"/>
        <v>92.972435140463531</v>
      </c>
    </row>
    <row r="180" spans="1:10">
      <c r="A180" s="87"/>
      <c r="B180" s="12">
        <v>41214</v>
      </c>
      <c r="C180" s="13">
        <v>282.20249999999999</v>
      </c>
      <c r="F180" s="17">
        <f t="shared" si="14"/>
        <v>287.39045503858046</v>
      </c>
      <c r="G180" s="17">
        <f t="shared" si="10"/>
        <v>-5.1879550385804691</v>
      </c>
      <c r="H180" s="17">
        <f t="shared" si="11"/>
        <v>5.1879550385804691</v>
      </c>
      <c r="I180" s="17">
        <f t="shared" si="12"/>
        <v>1.8383802548100989E-2</v>
      </c>
      <c r="J180" s="17">
        <f t="shared" si="13"/>
        <v>26.914877482332479</v>
      </c>
    </row>
    <row r="181" spans="1:10">
      <c r="A181" s="87"/>
      <c r="B181" s="12">
        <v>41244</v>
      </c>
      <c r="C181" s="13">
        <v>294.51130000000001</v>
      </c>
      <c r="F181" s="17">
        <f t="shared" si="14"/>
        <v>285.83406852700631</v>
      </c>
      <c r="G181" s="17">
        <f t="shared" si="10"/>
        <v>8.6772314729936966</v>
      </c>
      <c r="H181" s="17">
        <f t="shared" si="11"/>
        <v>8.6772314729936966</v>
      </c>
      <c r="I181" s="17">
        <f t="shared" si="12"/>
        <v>2.946315293502727E-2</v>
      </c>
      <c r="J181" s="17">
        <f t="shared" si="13"/>
        <v>75.294346035912355</v>
      </c>
    </row>
    <row r="182" spans="1:10">
      <c r="A182" s="87"/>
      <c r="B182" s="12">
        <v>41275</v>
      </c>
      <c r="C182" s="13">
        <v>302.23009999999999</v>
      </c>
      <c r="F182" s="17">
        <f t="shared" si="14"/>
        <v>288.43723796890441</v>
      </c>
      <c r="G182" s="17">
        <f t="shared" si="10"/>
        <v>13.792862031095581</v>
      </c>
      <c r="H182" s="17">
        <f t="shared" si="11"/>
        <v>13.792862031095581</v>
      </c>
      <c r="I182" s="17">
        <f t="shared" si="12"/>
        <v>4.5636956845448488E-2</v>
      </c>
      <c r="J182" s="17">
        <f t="shared" si="13"/>
        <v>190.2430430088381</v>
      </c>
    </row>
    <row r="183" spans="1:10">
      <c r="A183" s="87"/>
      <c r="B183" s="12">
        <v>41306</v>
      </c>
      <c r="C183" s="13">
        <v>294.2989</v>
      </c>
      <c r="F183" s="17">
        <f t="shared" si="14"/>
        <v>292.57509657823306</v>
      </c>
      <c r="G183" s="17">
        <f t="shared" si="10"/>
        <v>1.7238034217669451</v>
      </c>
      <c r="H183" s="17">
        <f t="shared" si="11"/>
        <v>1.7238034217669451</v>
      </c>
      <c r="I183" s="17">
        <f t="shared" si="12"/>
        <v>5.85732200075143E-3</v>
      </c>
      <c r="J183" s="17">
        <f t="shared" si="13"/>
        <v>2.9714982368954286</v>
      </c>
    </row>
    <row r="184" spans="1:10">
      <c r="A184" s="87"/>
      <c r="B184" s="12">
        <v>41334</v>
      </c>
      <c r="C184" s="13">
        <v>288.09269999999998</v>
      </c>
      <c r="F184" s="17">
        <f t="shared" si="14"/>
        <v>293.09223760476311</v>
      </c>
      <c r="G184" s="17">
        <f t="shared" si="10"/>
        <v>-4.9995376047631339</v>
      </c>
      <c r="H184" s="17">
        <f t="shared" si="11"/>
        <v>4.9995376047631339</v>
      </c>
      <c r="I184" s="17">
        <f t="shared" si="12"/>
        <v>1.7353919779165297E-2</v>
      </c>
      <c r="J184" s="17">
        <f t="shared" si="13"/>
        <v>24.995376261440693</v>
      </c>
    </row>
    <row r="185" spans="1:10">
      <c r="A185" s="87"/>
      <c r="B185" s="12">
        <v>41365</v>
      </c>
      <c r="C185" s="13">
        <v>281.4425</v>
      </c>
      <c r="F185" s="17">
        <f t="shared" si="14"/>
        <v>291.59237632333418</v>
      </c>
      <c r="G185" s="17">
        <f t="shared" si="10"/>
        <v>-10.149876323334183</v>
      </c>
      <c r="H185" s="17">
        <f t="shared" si="11"/>
        <v>10.149876323334183</v>
      </c>
      <c r="I185" s="17">
        <f t="shared" si="12"/>
        <v>3.6063765505686539E-2</v>
      </c>
      <c r="J185" s="17">
        <f t="shared" si="13"/>
        <v>103.01998937897984</v>
      </c>
    </row>
    <row r="186" spans="1:10">
      <c r="A186" s="87"/>
      <c r="B186" s="12">
        <v>41395</v>
      </c>
      <c r="C186" s="13">
        <v>284.45519999999999</v>
      </c>
      <c r="F186" s="17">
        <f t="shared" si="14"/>
        <v>288.54741342633395</v>
      </c>
      <c r="G186" s="17">
        <f t="shared" si="10"/>
        <v>-4.0922134263339558</v>
      </c>
      <c r="H186" s="17">
        <f t="shared" si="11"/>
        <v>4.0922134263339558</v>
      </c>
      <c r="I186" s="17">
        <f t="shared" si="12"/>
        <v>1.4386143850890952E-2</v>
      </c>
      <c r="J186" s="17">
        <f t="shared" si="13"/>
        <v>16.746210726667893</v>
      </c>
    </row>
    <row r="187" spans="1:10">
      <c r="A187" s="87"/>
      <c r="B187" s="12">
        <v>41426</v>
      </c>
      <c r="C187" s="13">
        <v>291.04059999999998</v>
      </c>
      <c r="F187" s="17">
        <f t="shared" si="14"/>
        <v>287.31974939843371</v>
      </c>
      <c r="G187" s="17">
        <f t="shared" si="10"/>
        <v>3.7208506015662692</v>
      </c>
      <c r="H187" s="17">
        <f t="shared" si="11"/>
        <v>3.7208506015662692</v>
      </c>
      <c r="I187" s="17">
        <f t="shared" si="12"/>
        <v>1.2784644484536761E-2</v>
      </c>
      <c r="J187" s="17">
        <f t="shared" si="13"/>
        <v>13.844729199176067</v>
      </c>
    </row>
    <row r="188" spans="1:10">
      <c r="A188" s="87"/>
      <c r="B188" s="12">
        <v>41456</v>
      </c>
      <c r="C188" s="13">
        <v>295.9957</v>
      </c>
      <c r="F188" s="17">
        <f t="shared" si="14"/>
        <v>288.43600457890358</v>
      </c>
      <c r="G188" s="17">
        <f t="shared" si="10"/>
        <v>7.5596954210964213</v>
      </c>
      <c r="H188" s="17">
        <f t="shared" si="11"/>
        <v>7.5596954210964213</v>
      </c>
      <c r="I188" s="17">
        <f t="shared" si="12"/>
        <v>2.5539882576322635E-2</v>
      </c>
      <c r="J188" s="17">
        <f t="shared" si="13"/>
        <v>57.148994859746196</v>
      </c>
    </row>
    <row r="189" spans="1:10">
      <c r="A189" s="87"/>
      <c r="B189" s="12">
        <v>41487</v>
      </c>
      <c r="C189" s="13">
        <v>299.37040000000002</v>
      </c>
      <c r="F189" s="17">
        <f t="shared" si="14"/>
        <v>290.70391320523248</v>
      </c>
      <c r="G189" s="17">
        <f t="shared" si="10"/>
        <v>8.6664867947675361</v>
      </c>
      <c r="H189" s="17">
        <f t="shared" si="11"/>
        <v>8.6664867947675361</v>
      </c>
      <c r="I189" s="17">
        <f t="shared" si="12"/>
        <v>2.8949043708955648E-2</v>
      </c>
      <c r="J189" s="17">
        <f t="shared" si="13"/>
        <v>75.107993363880084</v>
      </c>
    </row>
    <row r="190" spans="1:10">
      <c r="A190" s="87"/>
      <c r="B190" s="12">
        <v>41518</v>
      </c>
      <c r="C190" s="13">
        <v>290.9178</v>
      </c>
      <c r="F190" s="17">
        <f t="shared" si="14"/>
        <v>293.30385924366271</v>
      </c>
      <c r="G190" s="17">
        <f t="shared" si="10"/>
        <v>-2.3860592436627144</v>
      </c>
      <c r="H190" s="17">
        <f t="shared" si="11"/>
        <v>2.3860592436627144</v>
      </c>
      <c r="I190" s="17">
        <f t="shared" si="12"/>
        <v>8.2018331077119179E-3</v>
      </c>
      <c r="J190" s="17">
        <f t="shared" si="13"/>
        <v>5.6932787142682848</v>
      </c>
    </row>
    <row r="191" spans="1:10">
      <c r="A191" s="87"/>
      <c r="B191" s="12">
        <v>41548</v>
      </c>
      <c r="C191" s="13">
        <v>283.14080000000001</v>
      </c>
      <c r="F191" s="17">
        <f t="shared" si="14"/>
        <v>292.58804147056389</v>
      </c>
      <c r="G191" s="17">
        <f t="shared" si="10"/>
        <v>-9.4472414705638812</v>
      </c>
      <c r="H191" s="17">
        <f t="shared" si="11"/>
        <v>9.4472414705638812</v>
      </c>
      <c r="I191" s="17">
        <f t="shared" si="12"/>
        <v>3.3365878285870072E-2</v>
      </c>
      <c r="J191" s="17">
        <f t="shared" si="13"/>
        <v>89.250371403141997</v>
      </c>
    </row>
    <row r="192" spans="1:10">
      <c r="A192" s="87"/>
      <c r="B192" s="12">
        <v>41579</v>
      </c>
      <c r="C192" s="13">
        <v>288.041</v>
      </c>
      <c r="F192" s="17">
        <f t="shared" si="14"/>
        <v>289.75386902939471</v>
      </c>
      <c r="G192" s="17">
        <f t="shared" si="10"/>
        <v>-1.7128690293947102</v>
      </c>
      <c r="H192" s="17">
        <f t="shared" si="11"/>
        <v>1.7128690293947102</v>
      </c>
      <c r="I192" s="17">
        <f t="shared" si="12"/>
        <v>5.9466153408532473E-3</v>
      </c>
      <c r="J192" s="17">
        <f t="shared" si="13"/>
        <v>2.9339203118595765</v>
      </c>
    </row>
    <row r="193" spans="1:10">
      <c r="A193" s="87"/>
      <c r="B193" s="12">
        <v>41609</v>
      </c>
      <c r="C193" s="13">
        <v>302.45580000000001</v>
      </c>
      <c r="F193" s="17">
        <f t="shared" si="14"/>
        <v>289.24000832057629</v>
      </c>
      <c r="G193" s="17">
        <f t="shared" si="10"/>
        <v>13.215791679423717</v>
      </c>
      <c r="H193" s="17">
        <f t="shared" si="11"/>
        <v>13.215791679423717</v>
      </c>
      <c r="I193" s="17">
        <f t="shared" si="12"/>
        <v>4.3694952053899172E-2</v>
      </c>
      <c r="J193" s="17">
        <f t="shared" si="13"/>
        <v>174.65714971392515</v>
      </c>
    </row>
    <row r="194" spans="1:10">
      <c r="A194" s="87"/>
      <c r="B194" s="12">
        <v>41640</v>
      </c>
      <c r="C194" s="13">
        <v>309.10809999999998</v>
      </c>
      <c r="F194" s="17">
        <f t="shared" si="14"/>
        <v>293.2047458244034</v>
      </c>
      <c r="G194" s="17">
        <f t="shared" si="10"/>
        <v>15.903354175596576</v>
      </c>
      <c r="H194" s="17">
        <f t="shared" si="11"/>
        <v>15.903354175596576</v>
      </c>
      <c r="I194" s="17">
        <f t="shared" si="12"/>
        <v>5.1449166733568537E-2</v>
      </c>
      <c r="J194" s="17">
        <f t="shared" si="13"/>
        <v>252.91667403446505</v>
      </c>
    </row>
    <row r="195" spans="1:10">
      <c r="A195" s="87"/>
      <c r="B195" s="12">
        <v>41671</v>
      </c>
      <c r="C195" s="13">
        <v>297.17169999999999</v>
      </c>
      <c r="F195" s="17">
        <f t="shared" si="14"/>
        <v>297.97575207708235</v>
      </c>
      <c r="G195" s="17">
        <f t="shared" si="10"/>
        <v>-0.80405207708236048</v>
      </c>
      <c r="H195" s="17">
        <f t="shared" si="11"/>
        <v>0.80405207708236048</v>
      </c>
      <c r="I195" s="17">
        <f t="shared" si="12"/>
        <v>2.7056818569276969E-3</v>
      </c>
      <c r="J195" s="17">
        <f t="shared" si="13"/>
        <v>0.64649974266045818</v>
      </c>
    </row>
    <row r="196" spans="1:10">
      <c r="A196" s="87"/>
      <c r="B196" s="12">
        <v>41699</v>
      </c>
      <c r="C196" s="13">
        <v>292.82830000000001</v>
      </c>
      <c r="F196" s="17">
        <f t="shared" si="14"/>
        <v>297.73453645395762</v>
      </c>
      <c r="G196" s="17">
        <f t="shared" ref="G196:G259" si="15">C196-F196</f>
        <v>-4.9062364539576038</v>
      </c>
      <c r="H196" s="17">
        <f t="shared" ref="H196:H259" si="16">ABS(G196)</f>
        <v>4.9062364539576038</v>
      </c>
      <c r="I196" s="17">
        <f t="shared" ref="I196:I259" si="17">ABS((C196-F196)/C196)</f>
        <v>1.6754652654670344E-2</v>
      </c>
      <c r="J196" s="17">
        <f t="shared" ref="J196:J259" si="18">G196^2</f>
        <v>24.071156142142481</v>
      </c>
    </row>
    <row r="197" spans="1:10">
      <c r="A197" s="87"/>
      <c r="B197" s="12">
        <v>41730</v>
      </c>
      <c r="C197" s="13">
        <v>282.91500000000002</v>
      </c>
      <c r="F197" s="17">
        <f t="shared" ref="F197:F260" si="19">$E$4*C196+(1-$E$4)*F196</f>
        <v>296.2626655177703</v>
      </c>
      <c r="G197" s="17">
        <f t="shared" si="15"/>
        <v>-13.347665517770281</v>
      </c>
      <c r="H197" s="17">
        <f t="shared" si="16"/>
        <v>13.347665517770281</v>
      </c>
      <c r="I197" s="17">
        <f t="shared" si="17"/>
        <v>4.717906621342198E-2</v>
      </c>
      <c r="J197" s="17">
        <f t="shared" si="18"/>
        <v>178.16017477427377</v>
      </c>
    </row>
    <row r="198" spans="1:10">
      <c r="A198" s="87"/>
      <c r="B198" s="12">
        <v>41760</v>
      </c>
      <c r="C198" s="13">
        <v>282.54649999999998</v>
      </c>
      <c r="F198" s="17">
        <f t="shared" si="19"/>
        <v>292.25836586243918</v>
      </c>
      <c r="G198" s="17">
        <f t="shared" si="15"/>
        <v>-9.7118658624391969</v>
      </c>
      <c r="H198" s="17">
        <f t="shared" si="16"/>
        <v>9.7118658624391969</v>
      </c>
      <c r="I198" s="17">
        <f t="shared" si="17"/>
        <v>3.4372628443244554E-2</v>
      </c>
      <c r="J198" s="17">
        <f t="shared" si="18"/>
        <v>94.320338530011853</v>
      </c>
    </row>
    <row r="199" spans="1:10">
      <c r="A199" s="87"/>
      <c r="B199" s="12">
        <v>41791</v>
      </c>
      <c r="C199" s="13">
        <v>290.39549999999997</v>
      </c>
      <c r="F199" s="17">
        <f t="shared" si="19"/>
        <v>289.34480610370741</v>
      </c>
      <c r="G199" s="17">
        <f t="shared" si="15"/>
        <v>1.0506938962925574</v>
      </c>
      <c r="H199" s="17">
        <f t="shared" si="16"/>
        <v>1.0506938962925574</v>
      </c>
      <c r="I199" s="17">
        <f t="shared" si="17"/>
        <v>3.6181479957249942E-3</v>
      </c>
      <c r="J199" s="17">
        <f t="shared" si="18"/>
        <v>1.1039576637064352</v>
      </c>
    </row>
    <row r="200" spans="1:10">
      <c r="A200" s="87"/>
      <c r="B200" s="12">
        <v>41821</v>
      </c>
      <c r="C200" s="13">
        <v>296.07400000000001</v>
      </c>
      <c r="F200" s="17">
        <f t="shared" si="19"/>
        <v>289.66001427259516</v>
      </c>
      <c r="G200" s="17">
        <f t="shared" si="15"/>
        <v>6.4139857274048495</v>
      </c>
      <c r="H200" s="17">
        <f t="shared" si="16"/>
        <v>6.4139857274048495</v>
      </c>
      <c r="I200" s="17">
        <f t="shared" si="17"/>
        <v>2.1663454836982812E-2</v>
      </c>
      <c r="J200" s="17">
        <f t="shared" si="18"/>
        <v>41.13921291135312</v>
      </c>
    </row>
    <row r="201" spans="1:10">
      <c r="A201" s="87"/>
      <c r="B201" s="12">
        <v>41852</v>
      </c>
      <c r="C201" s="13">
        <v>299.55340000000001</v>
      </c>
      <c r="F201" s="17">
        <f t="shared" si="19"/>
        <v>291.58420999081659</v>
      </c>
      <c r="G201" s="17">
        <f t="shared" si="15"/>
        <v>7.9691900091834214</v>
      </c>
      <c r="H201" s="17">
        <f t="shared" si="16"/>
        <v>7.9691900091834214</v>
      </c>
      <c r="I201" s="17">
        <f t="shared" si="17"/>
        <v>2.6603570545964163E-2</v>
      </c>
      <c r="J201" s="17">
        <f t="shared" si="18"/>
        <v>63.507989402468858</v>
      </c>
    </row>
    <row r="202" spans="1:10">
      <c r="A202" s="87"/>
      <c r="B202" s="12">
        <v>41883</v>
      </c>
      <c r="C202" s="13">
        <v>288.28100000000001</v>
      </c>
      <c r="F202" s="17">
        <f t="shared" si="19"/>
        <v>293.97496699357163</v>
      </c>
      <c r="G202" s="17">
        <f t="shared" si="15"/>
        <v>-5.6939669935716211</v>
      </c>
      <c r="H202" s="17">
        <f t="shared" si="16"/>
        <v>5.6939669935716211</v>
      </c>
      <c r="I202" s="17">
        <f t="shared" si="17"/>
        <v>1.9751447350229882E-2</v>
      </c>
      <c r="J202" s="17">
        <f t="shared" si="18"/>
        <v>32.421260123883044</v>
      </c>
    </row>
    <row r="203" spans="1:10">
      <c r="A203" s="87"/>
      <c r="B203" s="12">
        <v>41913</v>
      </c>
      <c r="C203" s="13">
        <v>282.68600000000004</v>
      </c>
      <c r="F203" s="17">
        <f t="shared" si="19"/>
        <v>292.26677689550013</v>
      </c>
      <c r="G203" s="17">
        <f t="shared" si="15"/>
        <v>-9.5807768955000938</v>
      </c>
      <c r="H203" s="17">
        <f t="shared" si="16"/>
        <v>9.5807768955000938</v>
      </c>
      <c r="I203" s="17">
        <f t="shared" si="17"/>
        <v>3.3891939804235417E-2</v>
      </c>
      <c r="J203" s="17">
        <f t="shared" si="18"/>
        <v>91.791285921348418</v>
      </c>
    </row>
    <row r="204" spans="1:10">
      <c r="A204" s="87"/>
      <c r="B204" s="12">
        <v>41944</v>
      </c>
      <c r="C204" s="13">
        <v>282.93189999999998</v>
      </c>
      <c r="F204" s="17">
        <f t="shared" si="19"/>
        <v>289.3925438268501</v>
      </c>
      <c r="G204" s="17">
        <f t="shared" si="15"/>
        <v>-6.4606438268501165</v>
      </c>
      <c r="H204" s="17">
        <f t="shared" si="16"/>
        <v>6.4606438268501165</v>
      </c>
      <c r="I204" s="17">
        <f t="shared" si="17"/>
        <v>2.2834624963993515E-2</v>
      </c>
      <c r="J204" s="17">
        <f t="shared" si="18"/>
        <v>41.739918657416517</v>
      </c>
    </row>
    <row r="205" spans="1:10">
      <c r="A205" s="87"/>
      <c r="B205" s="12">
        <v>41974</v>
      </c>
      <c r="C205" s="13">
        <v>293.03809999999999</v>
      </c>
      <c r="F205" s="17">
        <f t="shared" si="19"/>
        <v>287.45435067879504</v>
      </c>
      <c r="G205" s="17">
        <f t="shared" si="15"/>
        <v>5.583749321204948</v>
      </c>
      <c r="H205" s="17">
        <f t="shared" si="16"/>
        <v>5.583749321204948</v>
      </c>
      <c r="I205" s="17">
        <f t="shared" si="17"/>
        <v>1.9054687159126914E-2</v>
      </c>
      <c r="J205" s="17">
        <f t="shared" si="18"/>
        <v>31.178256482056717</v>
      </c>
    </row>
    <row r="206" spans="1:10">
      <c r="A206" s="87"/>
      <c r="B206" s="12">
        <v>42005</v>
      </c>
      <c r="C206" s="13">
        <v>302.99549999999999</v>
      </c>
      <c r="F206" s="17">
        <f t="shared" si="19"/>
        <v>289.12947547515648</v>
      </c>
      <c r="G206" s="17">
        <f t="shared" si="15"/>
        <v>13.86602452484351</v>
      </c>
      <c r="H206" s="17">
        <f t="shared" si="16"/>
        <v>13.86602452484351</v>
      </c>
      <c r="I206" s="17">
        <f t="shared" si="17"/>
        <v>4.5763136828248306E-2</v>
      </c>
      <c r="J206" s="17">
        <f t="shared" si="18"/>
        <v>192.26663612356171</v>
      </c>
    </row>
    <row r="207" spans="1:10">
      <c r="A207" s="87"/>
      <c r="B207" s="12">
        <v>42036</v>
      </c>
      <c r="C207" s="13">
        <v>295.20749999999998</v>
      </c>
      <c r="F207" s="17">
        <f t="shared" si="19"/>
        <v>293.2892828326095</v>
      </c>
      <c r="G207" s="17">
        <f t="shared" si="15"/>
        <v>1.9182171673904804</v>
      </c>
      <c r="H207" s="17">
        <f t="shared" si="16"/>
        <v>1.9182171673904804</v>
      </c>
      <c r="I207" s="17">
        <f t="shared" si="17"/>
        <v>6.4978605468712022E-3</v>
      </c>
      <c r="J207" s="17">
        <f t="shared" si="18"/>
        <v>3.6795571012715582</v>
      </c>
    </row>
    <row r="208" spans="1:10">
      <c r="A208" s="87"/>
      <c r="B208" s="12">
        <v>42064</v>
      </c>
      <c r="C208" s="13">
        <v>293.25560000000002</v>
      </c>
      <c r="F208" s="17">
        <f t="shared" si="19"/>
        <v>293.86474798282666</v>
      </c>
      <c r="G208" s="17">
        <f t="shared" si="15"/>
        <v>-0.60914798282664151</v>
      </c>
      <c r="H208" s="17">
        <f t="shared" si="16"/>
        <v>0.60914798282664151</v>
      </c>
      <c r="I208" s="17">
        <f t="shared" si="17"/>
        <v>2.0771913062415225E-3</v>
      </c>
      <c r="J208" s="17">
        <f t="shared" si="18"/>
        <v>0.37106126498176634</v>
      </c>
    </row>
    <row r="209" spans="1:10">
      <c r="A209" s="87"/>
      <c r="B209" s="12">
        <v>42095</v>
      </c>
      <c r="C209" s="13">
        <v>285.79500000000002</v>
      </c>
      <c r="F209" s="17">
        <f t="shared" si="19"/>
        <v>293.68200358797867</v>
      </c>
      <c r="G209" s="17">
        <f t="shared" si="15"/>
        <v>-7.8870035879786542</v>
      </c>
      <c r="H209" s="17">
        <f t="shared" si="16"/>
        <v>7.8870035879786542</v>
      </c>
      <c r="I209" s="17">
        <f t="shared" si="17"/>
        <v>2.7596716485518129E-2</v>
      </c>
      <c r="J209" s="17">
        <f t="shared" si="18"/>
        <v>62.204825596788162</v>
      </c>
    </row>
    <row r="210" spans="1:10">
      <c r="A210" s="87"/>
      <c r="B210" s="12">
        <v>42125</v>
      </c>
      <c r="C210" s="13">
        <v>285.23509999999999</v>
      </c>
      <c r="F210" s="17">
        <f t="shared" si="19"/>
        <v>291.31590251158508</v>
      </c>
      <c r="G210" s="17">
        <f t="shared" si="15"/>
        <v>-6.080802511585091</v>
      </c>
      <c r="H210" s="17">
        <f t="shared" si="16"/>
        <v>6.080802511585091</v>
      </c>
      <c r="I210" s="17">
        <f t="shared" si="17"/>
        <v>2.1318563218850315E-2</v>
      </c>
      <c r="J210" s="17">
        <f t="shared" si="18"/>
        <v>36.976159184899551</v>
      </c>
    </row>
    <row r="211" spans="1:10">
      <c r="A211" s="87"/>
      <c r="B211" s="12">
        <v>42156</v>
      </c>
      <c r="C211" s="13">
        <v>293.18959999999998</v>
      </c>
      <c r="F211" s="17">
        <f t="shared" si="19"/>
        <v>289.49166175810956</v>
      </c>
      <c r="G211" s="17">
        <f t="shared" si="15"/>
        <v>3.6979382418904265</v>
      </c>
      <c r="H211" s="17">
        <f t="shared" si="16"/>
        <v>3.6979382418904265</v>
      </c>
      <c r="I211" s="17">
        <f t="shared" si="17"/>
        <v>1.2612787908883627E-2</v>
      </c>
      <c r="J211" s="17">
        <f t="shared" si="18"/>
        <v>13.674747240835659</v>
      </c>
    </row>
    <row r="212" spans="1:10">
      <c r="A212" s="87"/>
      <c r="B212" s="12">
        <v>42186</v>
      </c>
      <c r="C212" s="13">
        <v>302.39300000000003</v>
      </c>
      <c r="F212" s="17">
        <f t="shared" si="19"/>
        <v>290.60104323067668</v>
      </c>
      <c r="G212" s="17">
        <f t="shared" si="15"/>
        <v>11.791956769323349</v>
      </c>
      <c r="H212" s="17">
        <f t="shared" si="16"/>
        <v>11.791956769323349</v>
      </c>
      <c r="I212" s="17">
        <f t="shared" si="17"/>
        <v>3.8995468709008961E-2</v>
      </c>
      <c r="J212" s="17">
        <f t="shared" si="18"/>
        <v>139.05024444959076</v>
      </c>
    </row>
    <row r="213" spans="1:10">
      <c r="A213" s="87"/>
      <c r="B213" s="12">
        <v>42217</v>
      </c>
      <c r="C213" s="13">
        <v>301.6293</v>
      </c>
      <c r="F213" s="17">
        <f t="shared" si="19"/>
        <v>294.13863026147368</v>
      </c>
      <c r="G213" s="17">
        <f t="shared" si="15"/>
        <v>7.4906697385263215</v>
      </c>
      <c r="H213" s="17">
        <f t="shared" si="16"/>
        <v>7.4906697385263215</v>
      </c>
      <c r="I213" s="17">
        <f t="shared" si="17"/>
        <v>2.4834025535736486E-2</v>
      </c>
      <c r="J213" s="17">
        <f t="shared" si="18"/>
        <v>56.11013313167399</v>
      </c>
    </row>
    <row r="214" spans="1:10">
      <c r="A214" s="87"/>
      <c r="B214" s="12">
        <v>42248</v>
      </c>
      <c r="C214" s="13">
        <v>293.30889999999999</v>
      </c>
      <c r="F214" s="17">
        <f t="shared" si="19"/>
        <v>296.38583118303154</v>
      </c>
      <c r="G214" s="17">
        <f t="shared" si="15"/>
        <v>-3.0769311830315473</v>
      </c>
      <c r="H214" s="17">
        <f t="shared" si="16"/>
        <v>3.0769311830315473</v>
      </c>
      <c r="I214" s="17">
        <f t="shared" si="17"/>
        <v>1.0490411927601064E-2</v>
      </c>
      <c r="J214" s="17">
        <f t="shared" si="18"/>
        <v>9.4675055051119177</v>
      </c>
    </row>
    <row r="215" spans="1:10">
      <c r="A215" s="87"/>
      <c r="B215" s="12">
        <v>42278</v>
      </c>
      <c r="C215" s="13">
        <v>286.90019999999998</v>
      </c>
      <c r="F215" s="17">
        <f t="shared" si="19"/>
        <v>295.46275182812207</v>
      </c>
      <c r="G215" s="17">
        <f t="shared" si="15"/>
        <v>-8.562551828122082</v>
      </c>
      <c r="H215" s="17">
        <f t="shared" si="16"/>
        <v>8.562551828122082</v>
      </c>
      <c r="I215" s="17">
        <f t="shared" si="17"/>
        <v>2.9845053534720722E-2</v>
      </c>
      <c r="J215" s="17">
        <f t="shared" si="18"/>
        <v>73.317293809276805</v>
      </c>
    </row>
    <row r="216" spans="1:10">
      <c r="A216" s="87"/>
      <c r="B216" s="12">
        <v>42309</v>
      </c>
      <c r="C216" s="13">
        <v>288.57490000000001</v>
      </c>
      <c r="F216" s="17">
        <f t="shared" si="19"/>
        <v>292.89398627968541</v>
      </c>
      <c r="G216" s="17">
        <f t="shared" si="15"/>
        <v>-4.3190862796853935</v>
      </c>
      <c r="H216" s="17">
        <f t="shared" si="16"/>
        <v>4.3190862796853935</v>
      </c>
      <c r="I216" s="17">
        <f t="shared" si="17"/>
        <v>1.4966950624206726E-2</v>
      </c>
      <c r="J216" s="17">
        <f t="shared" si="18"/>
        <v>18.654506291366612</v>
      </c>
    </row>
    <row r="217" spans="1:10">
      <c r="A217" s="87"/>
      <c r="B217" s="12">
        <v>42339</v>
      </c>
      <c r="C217" s="13">
        <v>300.80029999999999</v>
      </c>
      <c r="F217" s="17">
        <f t="shared" si="19"/>
        <v>291.59826039577979</v>
      </c>
      <c r="G217" s="17">
        <f t="shared" si="15"/>
        <v>9.2020396042202037</v>
      </c>
      <c r="H217" s="17">
        <f t="shared" si="16"/>
        <v>9.2020396042202037</v>
      </c>
      <c r="I217" s="17">
        <f t="shared" si="17"/>
        <v>3.059185647161989E-2</v>
      </c>
      <c r="J217" s="17">
        <f t="shared" si="18"/>
        <v>84.67753287763712</v>
      </c>
    </row>
    <row r="218" spans="1:10">
      <c r="A218" s="87"/>
      <c r="B218" s="12">
        <v>42370</v>
      </c>
      <c r="C218" s="13">
        <v>310.1807</v>
      </c>
      <c r="F218" s="17">
        <f t="shared" si="19"/>
        <v>294.35887227704586</v>
      </c>
      <c r="G218" s="17">
        <f t="shared" si="15"/>
        <v>15.82182772295414</v>
      </c>
      <c r="H218" s="17">
        <f t="shared" si="16"/>
        <v>15.82182772295414</v>
      </c>
      <c r="I218" s="17">
        <f t="shared" si="17"/>
        <v>5.100842097188555E-2</v>
      </c>
      <c r="J218" s="17">
        <f t="shared" si="18"/>
        <v>250.33023249484017</v>
      </c>
    </row>
    <row r="219" spans="1:10">
      <c r="A219" s="87"/>
      <c r="B219" s="12">
        <v>42401</v>
      </c>
      <c r="C219" s="13">
        <v>303.84129999999999</v>
      </c>
      <c r="F219" s="17">
        <f t="shared" si="19"/>
        <v>299.10542059393208</v>
      </c>
      <c r="G219" s="17">
        <f t="shared" si="15"/>
        <v>4.7358794060679088</v>
      </c>
      <c r="H219" s="17">
        <f t="shared" si="16"/>
        <v>4.7358794060679088</v>
      </c>
      <c r="I219" s="17">
        <f t="shared" si="17"/>
        <v>1.5586687544016922E-2</v>
      </c>
      <c r="J219" s="17">
        <f t="shared" si="18"/>
        <v>22.428553748818128</v>
      </c>
    </row>
    <row r="220" spans="1:10">
      <c r="A220" s="87"/>
      <c r="B220" s="12">
        <v>42430</v>
      </c>
      <c r="C220" s="13">
        <v>294.5532</v>
      </c>
      <c r="F220" s="17">
        <f t="shared" si="19"/>
        <v>300.52618441575248</v>
      </c>
      <c r="G220" s="17">
        <f t="shared" si="15"/>
        <v>-5.9729844157524781</v>
      </c>
      <c r="H220" s="17">
        <f t="shared" si="16"/>
        <v>5.9729844157524781</v>
      </c>
      <c r="I220" s="17">
        <f t="shared" si="17"/>
        <v>2.0278117554833823E-2</v>
      </c>
      <c r="J220" s="17">
        <f t="shared" si="18"/>
        <v>35.676542830821973</v>
      </c>
    </row>
    <row r="221" spans="1:10">
      <c r="A221" s="87"/>
      <c r="B221" s="12">
        <v>42461</v>
      </c>
      <c r="C221" s="13">
        <v>285.06200000000001</v>
      </c>
      <c r="F221" s="17">
        <f t="shared" si="19"/>
        <v>298.73428909102677</v>
      </c>
      <c r="G221" s="17">
        <f t="shared" si="15"/>
        <v>-13.672289091026755</v>
      </c>
      <c r="H221" s="17">
        <f t="shared" si="16"/>
        <v>13.672289091026755</v>
      </c>
      <c r="I221" s="17">
        <f t="shared" si="17"/>
        <v>4.7962510229447468E-2</v>
      </c>
      <c r="J221" s="17">
        <f t="shared" si="18"/>
        <v>186.9314889886092</v>
      </c>
    </row>
    <row r="222" spans="1:10">
      <c r="A222" s="87"/>
      <c r="B222" s="12">
        <v>42491</v>
      </c>
      <c r="C222" s="13">
        <v>285.46530000000001</v>
      </c>
      <c r="F222" s="17">
        <f t="shared" si="19"/>
        <v>294.63260236371872</v>
      </c>
      <c r="G222" s="17">
        <f t="shared" si="15"/>
        <v>-9.1673023637187043</v>
      </c>
      <c r="H222" s="17">
        <f t="shared" si="16"/>
        <v>9.1673023637187043</v>
      </c>
      <c r="I222" s="17">
        <f t="shared" si="17"/>
        <v>3.2113543620603639E-2</v>
      </c>
      <c r="J222" s="17">
        <f t="shared" si="18"/>
        <v>84.039432627842544</v>
      </c>
    </row>
    <row r="223" spans="1:10">
      <c r="A223" s="87"/>
      <c r="B223" s="12">
        <v>42522</v>
      </c>
      <c r="C223" s="13">
        <v>291.0761</v>
      </c>
      <c r="F223" s="17">
        <f t="shared" si="19"/>
        <v>291.88241165460306</v>
      </c>
      <c r="G223" s="17">
        <f t="shared" si="15"/>
        <v>-0.8063116546030642</v>
      </c>
      <c r="H223" s="17">
        <f t="shared" si="16"/>
        <v>0.8063116546030642</v>
      </c>
      <c r="I223" s="17">
        <f t="shared" si="17"/>
        <v>2.7701060121496208E-3</v>
      </c>
      <c r="J223" s="17">
        <f t="shared" si="18"/>
        <v>0.65013848434873112</v>
      </c>
    </row>
    <row r="224" spans="1:10">
      <c r="A224" s="87"/>
      <c r="B224" s="12">
        <v>42552</v>
      </c>
      <c r="C224" s="13">
        <v>302.22000000000003</v>
      </c>
      <c r="F224" s="17">
        <f t="shared" si="19"/>
        <v>291.64051815822211</v>
      </c>
      <c r="G224" s="17">
        <f t="shared" si="15"/>
        <v>10.57948184177792</v>
      </c>
      <c r="H224" s="17">
        <f t="shared" si="16"/>
        <v>10.57948184177792</v>
      </c>
      <c r="I224" s="17">
        <f t="shared" si="17"/>
        <v>3.5005895843352258E-2</v>
      </c>
      <c r="J224" s="17">
        <f t="shared" si="18"/>
        <v>111.92543604050873</v>
      </c>
    </row>
    <row r="225" spans="1:10">
      <c r="A225" s="87"/>
      <c r="B225" s="12">
        <v>42583</v>
      </c>
      <c r="C225" s="13">
        <v>304.46820000000002</v>
      </c>
      <c r="F225" s="17">
        <f t="shared" si="19"/>
        <v>294.81436271075546</v>
      </c>
      <c r="G225" s="17">
        <f t="shared" si="15"/>
        <v>9.6538372892445636</v>
      </c>
      <c r="H225" s="17">
        <f t="shared" si="16"/>
        <v>9.6538372892445636</v>
      </c>
      <c r="I225" s="17">
        <f t="shared" si="17"/>
        <v>3.1707210438543541E-2</v>
      </c>
      <c r="J225" s="17">
        <f t="shared" si="18"/>
        <v>93.196574407208828</v>
      </c>
    </row>
    <row r="226" spans="1:10">
      <c r="A226" s="87"/>
      <c r="B226" s="12">
        <v>42614</v>
      </c>
      <c r="C226" s="13">
        <v>292.9135</v>
      </c>
      <c r="F226" s="17">
        <f t="shared" si="19"/>
        <v>297.71051389752881</v>
      </c>
      <c r="G226" s="17">
        <f t="shared" si="15"/>
        <v>-4.7970138975288137</v>
      </c>
      <c r="H226" s="17">
        <f t="shared" si="16"/>
        <v>4.7970138975288137</v>
      </c>
      <c r="I226" s="17">
        <f t="shared" si="17"/>
        <v>1.6376895901106688E-2</v>
      </c>
      <c r="J226" s="17">
        <f t="shared" si="18"/>
        <v>23.011342333084581</v>
      </c>
    </row>
    <row r="227" spans="1:10">
      <c r="A227" s="87"/>
      <c r="B227" s="12">
        <v>42644</v>
      </c>
      <c r="C227" s="13">
        <v>286.50470000000001</v>
      </c>
      <c r="F227" s="17">
        <f t="shared" si="19"/>
        <v>296.27140972827016</v>
      </c>
      <c r="G227" s="17">
        <f t="shared" si="15"/>
        <v>-9.7667097282701434</v>
      </c>
      <c r="H227" s="17">
        <f t="shared" si="16"/>
        <v>9.7667097282701434</v>
      </c>
      <c r="I227" s="17">
        <f t="shared" si="17"/>
        <v>3.4089178042350239E-2</v>
      </c>
      <c r="J227" s="17">
        <f t="shared" si="18"/>
        <v>95.38861891628666</v>
      </c>
    </row>
    <row r="228" spans="1:10">
      <c r="A228" s="87"/>
      <c r="B228" s="12">
        <v>42675</v>
      </c>
      <c r="C228" s="13">
        <v>288.57349999999997</v>
      </c>
      <c r="F228" s="17">
        <f t="shared" si="19"/>
        <v>293.3413968097891</v>
      </c>
      <c r="G228" s="17">
        <f t="shared" si="15"/>
        <v>-4.7678968097891357</v>
      </c>
      <c r="H228" s="17">
        <f t="shared" si="16"/>
        <v>4.7678968097891357</v>
      </c>
      <c r="I228" s="17">
        <f t="shared" si="17"/>
        <v>1.6522296086747868E-2</v>
      </c>
      <c r="J228" s="17">
        <f t="shared" si="18"/>
        <v>22.732839988797416</v>
      </c>
    </row>
    <row r="229" spans="1:10">
      <c r="A229" s="87"/>
      <c r="B229" s="12">
        <v>42705</v>
      </c>
      <c r="C229" s="13">
        <v>303.5428</v>
      </c>
      <c r="F229" s="17">
        <f t="shared" si="19"/>
        <v>291.91102776685238</v>
      </c>
      <c r="G229" s="17">
        <f t="shared" si="15"/>
        <v>11.631772233147615</v>
      </c>
      <c r="H229" s="17">
        <f t="shared" si="16"/>
        <v>11.631772233147615</v>
      </c>
      <c r="I229" s="17">
        <f t="shared" si="17"/>
        <v>3.8320039984962959E-2</v>
      </c>
      <c r="J229" s="17">
        <f t="shared" si="18"/>
        <v>135.29812528382385</v>
      </c>
    </row>
    <row r="230" spans="1:10">
      <c r="A230" s="87"/>
      <c r="B230" s="12">
        <v>42736</v>
      </c>
      <c r="C230" s="13">
        <v>313.7226</v>
      </c>
      <c r="F230" s="17">
        <f t="shared" si="19"/>
        <v>295.40055943679664</v>
      </c>
      <c r="G230" s="17">
        <f t="shared" si="15"/>
        <v>18.322040563203359</v>
      </c>
      <c r="H230" s="17">
        <f t="shared" si="16"/>
        <v>18.322040563203359</v>
      </c>
      <c r="I230" s="17">
        <f t="shared" si="17"/>
        <v>5.840204232402562E-2</v>
      </c>
      <c r="J230" s="17">
        <f t="shared" si="18"/>
        <v>335.69717039966923</v>
      </c>
    </row>
    <row r="231" spans="1:10">
      <c r="A231" s="87"/>
      <c r="B231" s="12">
        <v>42767</v>
      </c>
      <c r="C231" s="13">
        <v>306.15899999999999</v>
      </c>
      <c r="F231" s="17">
        <f t="shared" si="19"/>
        <v>300.89717160575765</v>
      </c>
      <c r="G231" s="17">
        <f t="shared" si="15"/>
        <v>5.2618283942423432</v>
      </c>
      <c r="H231" s="17">
        <f t="shared" si="16"/>
        <v>5.2618283942423432</v>
      </c>
      <c r="I231" s="17">
        <f t="shared" si="17"/>
        <v>1.7186587342662939E-2</v>
      </c>
      <c r="J231" s="17">
        <f t="shared" si="18"/>
        <v>27.686838050454956</v>
      </c>
    </row>
    <row r="232" spans="1:10">
      <c r="A232" s="87"/>
      <c r="B232" s="12">
        <v>42795</v>
      </c>
      <c r="C232" s="13">
        <v>295.40289999999999</v>
      </c>
      <c r="F232" s="17">
        <f t="shared" si="19"/>
        <v>302.47572012403032</v>
      </c>
      <c r="G232" s="17">
        <f t="shared" si="15"/>
        <v>-7.0728201240303292</v>
      </c>
      <c r="H232" s="17">
        <f t="shared" si="16"/>
        <v>7.0728201240303292</v>
      </c>
      <c r="I232" s="17">
        <f t="shared" si="17"/>
        <v>2.394296103399909E-2</v>
      </c>
      <c r="J232" s="17">
        <f t="shared" si="18"/>
        <v>50.024784506888402</v>
      </c>
    </row>
    <row r="233" spans="1:10">
      <c r="A233" s="87"/>
      <c r="B233" s="12">
        <v>42826</v>
      </c>
      <c r="C233" s="13">
        <v>286.72329999999999</v>
      </c>
      <c r="F233" s="17">
        <f t="shared" si="19"/>
        <v>300.35387408682118</v>
      </c>
      <c r="G233" s="17">
        <f t="shared" si="15"/>
        <v>-13.630574086821184</v>
      </c>
      <c r="H233" s="17">
        <f t="shared" si="16"/>
        <v>13.630574086821184</v>
      </c>
      <c r="I233" s="17">
        <f t="shared" si="17"/>
        <v>4.7539122515753637E-2</v>
      </c>
      <c r="J233" s="17">
        <f t="shared" si="18"/>
        <v>185.79254993632117</v>
      </c>
    </row>
    <row r="234" spans="1:10">
      <c r="A234" s="87"/>
      <c r="B234" s="12">
        <v>42856</v>
      </c>
      <c r="C234" s="13">
        <v>289.03019999999998</v>
      </c>
      <c r="F234" s="17">
        <f t="shared" si="19"/>
        <v>296.26470186077484</v>
      </c>
      <c r="G234" s="17">
        <f t="shared" si="15"/>
        <v>-7.2345018607748557</v>
      </c>
      <c r="H234" s="17">
        <f t="shared" si="16"/>
        <v>7.2345018607748557</v>
      </c>
      <c r="I234" s="17">
        <f t="shared" si="17"/>
        <v>2.5030262791828867E-2</v>
      </c>
      <c r="J234" s="17">
        <f t="shared" si="18"/>
        <v>52.338017173554853</v>
      </c>
    </row>
    <row r="235" spans="1:10">
      <c r="A235" s="87"/>
      <c r="B235" s="12">
        <v>42887</v>
      </c>
      <c r="C235" s="13">
        <v>295.50450000000001</v>
      </c>
      <c r="F235" s="17">
        <f t="shared" si="19"/>
        <v>294.09435130254235</v>
      </c>
      <c r="G235" s="17">
        <f t="shared" si="15"/>
        <v>1.4101486974576574</v>
      </c>
      <c r="H235" s="17">
        <f t="shared" si="16"/>
        <v>1.4101486974576574</v>
      </c>
      <c r="I235" s="17">
        <f t="shared" si="17"/>
        <v>4.7720041402335911E-3</v>
      </c>
      <c r="J235" s="17">
        <f t="shared" si="18"/>
        <v>1.9885193489415276</v>
      </c>
    </row>
    <row r="236" spans="1:10">
      <c r="A236" s="87"/>
      <c r="B236" s="12">
        <v>42917</v>
      </c>
      <c r="C236" s="13">
        <v>301.79480000000001</v>
      </c>
      <c r="F236" s="17">
        <f t="shared" si="19"/>
        <v>294.5173959117796</v>
      </c>
      <c r="G236" s="17">
        <f t="shared" si="15"/>
        <v>7.2774040882204076</v>
      </c>
      <c r="H236" s="17">
        <f t="shared" si="16"/>
        <v>7.2774040882204076</v>
      </c>
      <c r="I236" s="17">
        <f t="shared" si="17"/>
        <v>2.4113749104425947E-2</v>
      </c>
      <c r="J236" s="17">
        <f t="shared" si="18"/>
        <v>52.960610263247105</v>
      </c>
    </row>
    <row r="237" spans="1:10">
      <c r="A237" s="87"/>
      <c r="B237" s="12">
        <v>42948</v>
      </c>
      <c r="C237" s="13">
        <v>300.20249999999999</v>
      </c>
      <c r="F237" s="17">
        <f t="shared" si="19"/>
        <v>296.70061713824572</v>
      </c>
      <c r="G237" s="17">
        <f t="shared" si="15"/>
        <v>3.5018828617542681</v>
      </c>
      <c r="H237" s="17">
        <f t="shared" si="16"/>
        <v>3.5018828617542681</v>
      </c>
      <c r="I237" s="17">
        <f t="shared" si="17"/>
        <v>1.1665068950972321E-2</v>
      </c>
      <c r="J237" s="17">
        <f t="shared" si="18"/>
        <v>12.263183577448263</v>
      </c>
    </row>
    <row r="238" spans="1:10">
      <c r="A238" s="87"/>
      <c r="B238" s="12">
        <v>42979</v>
      </c>
      <c r="C238" s="13">
        <v>294.024</v>
      </c>
      <c r="F238" s="17">
        <f t="shared" si="19"/>
        <v>297.751181996772</v>
      </c>
      <c r="G238" s="17">
        <f t="shared" si="15"/>
        <v>-3.7271819967720035</v>
      </c>
      <c r="H238" s="17">
        <f t="shared" si="16"/>
        <v>3.7271819967720035</v>
      </c>
      <c r="I238" s="17">
        <f t="shared" si="17"/>
        <v>1.2676454972287988E-2</v>
      </c>
      <c r="J238" s="17">
        <f t="shared" si="18"/>
        <v>13.891885637061339</v>
      </c>
    </row>
    <row r="239" spans="1:10">
      <c r="A239" s="87"/>
      <c r="B239" s="12">
        <v>43009</v>
      </c>
      <c r="C239" s="13">
        <v>287.52620000000002</v>
      </c>
      <c r="F239" s="17">
        <f t="shared" si="19"/>
        <v>296.63302739774042</v>
      </c>
      <c r="G239" s="17">
        <f t="shared" si="15"/>
        <v>-9.1068273977404033</v>
      </c>
      <c r="H239" s="17">
        <f t="shared" si="16"/>
        <v>9.1068273977404033</v>
      </c>
      <c r="I239" s="17">
        <f t="shared" si="17"/>
        <v>3.1673035005993895E-2</v>
      </c>
      <c r="J239" s="17">
        <f t="shared" si="18"/>
        <v>82.934305252235248</v>
      </c>
    </row>
    <row r="240" spans="1:10">
      <c r="A240" s="87"/>
      <c r="B240" s="12">
        <v>43040</v>
      </c>
      <c r="C240" s="13">
        <v>289.61439999999999</v>
      </c>
      <c r="F240" s="17">
        <f t="shared" si="19"/>
        <v>293.90097917841831</v>
      </c>
      <c r="G240" s="17">
        <f t="shared" si="15"/>
        <v>-4.2865791784183216</v>
      </c>
      <c r="H240" s="17">
        <f t="shared" si="16"/>
        <v>4.2865791784183216</v>
      </c>
      <c r="I240" s="17">
        <f t="shared" si="17"/>
        <v>1.4800987721668265E-2</v>
      </c>
      <c r="J240" s="17">
        <f t="shared" si="18"/>
        <v>18.374761052849493</v>
      </c>
    </row>
    <row r="241" spans="1:10">
      <c r="A241" s="87"/>
      <c r="B241" s="12">
        <v>43070</v>
      </c>
      <c r="C241" s="13">
        <v>305.72629999999998</v>
      </c>
      <c r="F241" s="17">
        <f t="shared" si="19"/>
        <v>292.61500542489279</v>
      </c>
      <c r="G241" s="17">
        <f t="shared" si="15"/>
        <v>13.111294575107195</v>
      </c>
      <c r="H241" s="17">
        <f t="shared" si="16"/>
        <v>13.111294575107195</v>
      </c>
      <c r="I241" s="17">
        <f t="shared" si="17"/>
        <v>4.2885726792582762E-2</v>
      </c>
      <c r="J241" s="17">
        <f t="shared" si="18"/>
        <v>171.90604543523534</v>
      </c>
    </row>
    <row r="242" spans="1:10">
      <c r="A242" s="87"/>
      <c r="B242" s="12">
        <v>43101</v>
      </c>
      <c r="C242" s="13">
        <v>311.16140000000001</v>
      </c>
      <c r="F242" s="17">
        <f t="shared" si="19"/>
        <v>296.54839379742492</v>
      </c>
      <c r="G242" s="17">
        <f t="shared" si="15"/>
        <v>14.613006202575093</v>
      </c>
      <c r="H242" s="17">
        <f t="shared" si="16"/>
        <v>14.613006202575093</v>
      </c>
      <c r="I242" s="17">
        <f t="shared" si="17"/>
        <v>4.6962785880816489E-2</v>
      </c>
      <c r="J242" s="17">
        <f t="shared" si="18"/>
        <v>213.53995027649813</v>
      </c>
    </row>
    <row r="243" spans="1:10">
      <c r="A243" s="87"/>
      <c r="B243" s="12">
        <v>43132</v>
      </c>
      <c r="C243" s="13">
        <v>301.77949999999998</v>
      </c>
      <c r="F243" s="17">
        <f t="shared" si="19"/>
        <v>300.9322956581974</v>
      </c>
      <c r="G243" s="17">
        <f t="shared" si="15"/>
        <v>0.84720434180258053</v>
      </c>
      <c r="H243" s="17">
        <f t="shared" si="16"/>
        <v>0.84720434180258053</v>
      </c>
      <c r="I243" s="17">
        <f t="shared" si="17"/>
        <v>2.8073621362702918E-3</v>
      </c>
      <c r="J243" s="17">
        <f t="shared" si="18"/>
        <v>0.71775519676914368</v>
      </c>
    </row>
    <row r="244" spans="1:10">
      <c r="A244" s="87"/>
      <c r="B244" s="12">
        <v>43160</v>
      </c>
      <c r="C244" s="13">
        <v>298.95650000000001</v>
      </c>
      <c r="F244" s="17">
        <f t="shared" si="19"/>
        <v>301.18645696073816</v>
      </c>
      <c r="G244" s="17">
        <f t="shared" si="15"/>
        <v>-2.22995696073815</v>
      </c>
      <c r="H244" s="17">
        <f t="shared" si="16"/>
        <v>2.22995696073815</v>
      </c>
      <c r="I244" s="17">
        <f t="shared" si="17"/>
        <v>7.4591352278279618E-3</v>
      </c>
      <c r="J244" s="17">
        <f t="shared" si="18"/>
        <v>4.9727080467445273</v>
      </c>
    </row>
    <row r="245" spans="1:10">
      <c r="A245" s="87"/>
      <c r="B245" s="12">
        <v>43191</v>
      </c>
      <c r="C245" s="13">
        <v>286.4776</v>
      </c>
      <c r="F245" s="17">
        <f t="shared" si="19"/>
        <v>300.5174698725167</v>
      </c>
      <c r="G245" s="17">
        <f t="shared" si="15"/>
        <v>-14.039869872516704</v>
      </c>
      <c r="H245" s="17">
        <f t="shared" si="16"/>
        <v>14.039869872516704</v>
      </c>
      <c r="I245" s="17">
        <f t="shared" si="17"/>
        <v>4.9008613142935795E-2</v>
      </c>
      <c r="J245" s="17">
        <f t="shared" si="18"/>
        <v>197.11794603720219</v>
      </c>
    </row>
    <row r="246" spans="1:10">
      <c r="A246" s="87"/>
      <c r="B246" s="12">
        <v>43221</v>
      </c>
      <c r="C246" s="13">
        <v>287.22339999999997</v>
      </c>
      <c r="F246" s="17">
        <f t="shared" si="19"/>
        <v>296.30550891076166</v>
      </c>
      <c r="G246" s="17">
        <f t="shared" si="15"/>
        <v>-9.0821089107616899</v>
      </c>
      <c r="H246" s="17">
        <f t="shared" si="16"/>
        <v>9.0821089107616899</v>
      </c>
      <c r="I246" s="17">
        <f t="shared" si="17"/>
        <v>3.1620365578715698E-2</v>
      </c>
      <c r="J246" s="17">
        <f t="shared" si="18"/>
        <v>82.484702266936893</v>
      </c>
    </row>
    <row r="247" spans="1:10">
      <c r="A247" s="87"/>
      <c r="B247" s="12">
        <v>43252</v>
      </c>
      <c r="C247" s="13">
        <v>299.50760000000002</v>
      </c>
      <c r="F247" s="17">
        <f t="shared" si="19"/>
        <v>293.58087623753312</v>
      </c>
      <c r="G247" s="17">
        <f t="shared" si="15"/>
        <v>5.9267237624669065</v>
      </c>
      <c r="H247" s="17">
        <f t="shared" si="16"/>
        <v>5.9267237624669065</v>
      </c>
      <c r="I247" s="17">
        <f t="shared" si="17"/>
        <v>1.9788224948104508E-2</v>
      </c>
      <c r="J247" s="17">
        <f t="shared" si="18"/>
        <v>35.126054556589885</v>
      </c>
    </row>
    <row r="248" spans="1:10">
      <c r="A248" s="87"/>
      <c r="B248" s="12">
        <v>43282</v>
      </c>
      <c r="C248" s="13">
        <v>308.3501</v>
      </c>
      <c r="F248" s="17">
        <f t="shared" si="19"/>
        <v>295.35889336627315</v>
      </c>
      <c r="G248" s="17">
        <f t="shared" si="15"/>
        <v>12.991206633726847</v>
      </c>
      <c r="H248" s="17">
        <f t="shared" si="16"/>
        <v>12.991206633726847</v>
      </c>
      <c r="I248" s="17">
        <f t="shared" si="17"/>
        <v>4.2131352101805214E-2</v>
      </c>
      <c r="J248" s="17">
        <f t="shared" si="18"/>
        <v>168.77144980018844</v>
      </c>
    </row>
    <row r="249" spans="1:10">
      <c r="A249" s="87"/>
      <c r="B249" s="12">
        <v>43313</v>
      </c>
      <c r="C249" s="13">
        <v>309.4862</v>
      </c>
      <c r="F249" s="17">
        <f t="shared" si="19"/>
        <v>299.25625535639119</v>
      </c>
      <c r="G249" s="17">
        <f t="shared" si="15"/>
        <v>10.229944643608803</v>
      </c>
      <c r="H249" s="17">
        <f t="shared" si="16"/>
        <v>10.229944643608803</v>
      </c>
      <c r="I249" s="17">
        <f t="shared" si="17"/>
        <v>3.3054606776033321E-2</v>
      </c>
      <c r="J249" s="17">
        <f t="shared" si="18"/>
        <v>104.65176741130044</v>
      </c>
    </row>
    <row r="250" spans="1:10">
      <c r="A250" s="87"/>
      <c r="B250" s="12">
        <v>43344</v>
      </c>
      <c r="C250" s="13">
        <v>299.1155</v>
      </c>
      <c r="F250" s="17">
        <f t="shared" si="19"/>
        <v>302.32523874947384</v>
      </c>
      <c r="G250" s="17">
        <f t="shared" si="15"/>
        <v>-3.2097387494738427</v>
      </c>
      <c r="H250" s="17">
        <f t="shared" si="16"/>
        <v>3.2097387494738427</v>
      </c>
      <c r="I250" s="17">
        <f t="shared" si="17"/>
        <v>1.0730767043078151E-2</v>
      </c>
      <c r="J250" s="17">
        <f t="shared" si="18"/>
        <v>10.302422839873907</v>
      </c>
    </row>
    <row r="251" spans="1:10">
      <c r="A251" s="87"/>
      <c r="B251" s="12">
        <v>43374</v>
      </c>
      <c r="C251" s="13">
        <v>289.75670000000002</v>
      </c>
      <c r="F251" s="17">
        <f t="shared" si="19"/>
        <v>301.36231712463166</v>
      </c>
      <c r="G251" s="17">
        <f t="shared" si="15"/>
        <v>-11.605617124631635</v>
      </c>
      <c r="H251" s="17">
        <f t="shared" si="16"/>
        <v>11.605617124631635</v>
      </c>
      <c r="I251" s="17">
        <f t="shared" si="17"/>
        <v>4.0052972458036809E-2</v>
      </c>
      <c r="J251" s="17">
        <f t="shared" si="18"/>
        <v>134.69034884354306</v>
      </c>
    </row>
    <row r="252" spans="1:10">
      <c r="A252" s="87"/>
      <c r="B252" s="12">
        <v>43405</v>
      </c>
      <c r="C252" s="13">
        <v>290.45870000000002</v>
      </c>
      <c r="F252" s="17">
        <f t="shared" si="19"/>
        <v>297.88063198724217</v>
      </c>
      <c r="G252" s="17">
        <f t="shared" si="15"/>
        <v>-7.4219319872421465</v>
      </c>
      <c r="H252" s="17">
        <f t="shared" si="16"/>
        <v>7.4219319872421465</v>
      </c>
      <c r="I252" s="17">
        <f t="shared" si="17"/>
        <v>2.5552451991426479E-2</v>
      </c>
      <c r="J252" s="17">
        <f t="shared" si="18"/>
        <v>55.085074423248159</v>
      </c>
    </row>
    <row r="253" spans="1:10">
      <c r="A253" s="87"/>
      <c r="B253" s="12">
        <v>43435</v>
      </c>
      <c r="C253" s="13">
        <v>308.22570000000002</v>
      </c>
      <c r="F253" s="17">
        <f t="shared" si="19"/>
        <v>295.65405239106951</v>
      </c>
      <c r="G253" s="17">
        <f t="shared" si="15"/>
        <v>12.571647608930505</v>
      </c>
      <c r="H253" s="17">
        <f t="shared" si="16"/>
        <v>12.571647608930505</v>
      </c>
      <c r="I253" s="17">
        <f t="shared" si="17"/>
        <v>4.0787149186231074E-2</v>
      </c>
      <c r="J253" s="17">
        <f t="shared" si="18"/>
        <v>158.04632360312809</v>
      </c>
    </row>
    <row r="254" spans="1:10">
      <c r="A254" s="87"/>
      <c r="B254" s="12">
        <v>43466</v>
      </c>
      <c r="C254" s="13">
        <v>304.47239999999999</v>
      </c>
      <c r="F254" s="17">
        <f t="shared" si="19"/>
        <v>299.42554667374867</v>
      </c>
      <c r="G254" s="17">
        <f t="shared" si="15"/>
        <v>5.0468533262513233</v>
      </c>
      <c r="H254" s="17">
        <f t="shared" si="16"/>
        <v>5.0468533262513233</v>
      </c>
      <c r="I254" s="17">
        <f t="shared" si="17"/>
        <v>1.657573338749694E-2</v>
      </c>
      <c r="J254" s="17">
        <f t="shared" si="18"/>
        <v>25.470728496694047</v>
      </c>
    </row>
    <row r="255" spans="1:10">
      <c r="A255" s="87"/>
      <c r="B255" s="12">
        <v>43497</v>
      </c>
      <c r="C255" s="13">
        <v>301.51959999999997</v>
      </c>
      <c r="F255" s="17">
        <f t="shared" si="19"/>
        <v>300.93960267162407</v>
      </c>
      <c r="G255" s="17">
        <f t="shared" si="15"/>
        <v>0.5799973283758959</v>
      </c>
      <c r="H255" s="17">
        <f t="shared" si="16"/>
        <v>0.5799973283758959</v>
      </c>
      <c r="I255" s="17">
        <f t="shared" si="17"/>
        <v>1.9235808497221937E-3</v>
      </c>
      <c r="J255" s="17">
        <f t="shared" si="18"/>
        <v>0.33639690092317681</v>
      </c>
    </row>
    <row r="256" spans="1:10">
      <c r="A256" s="87"/>
      <c r="B256" s="12">
        <v>43525</v>
      </c>
      <c r="C256" s="13">
        <v>298.40170000000001</v>
      </c>
      <c r="F256" s="17">
        <f t="shared" si="19"/>
        <v>301.11360187013685</v>
      </c>
      <c r="G256" s="17">
        <f t="shared" si="15"/>
        <v>-2.7119018701368418</v>
      </c>
      <c r="H256" s="17">
        <f t="shared" si="16"/>
        <v>2.7119018701368418</v>
      </c>
      <c r="I256" s="17">
        <f t="shared" si="17"/>
        <v>9.0880912211185189E-3</v>
      </c>
      <c r="J256" s="17">
        <f t="shared" si="18"/>
        <v>7.3544117532516999</v>
      </c>
    </row>
    <row r="257" spans="1:10">
      <c r="A257" s="87"/>
      <c r="B257" s="12">
        <v>43556</v>
      </c>
      <c r="C257" s="13">
        <v>287.5093</v>
      </c>
      <c r="F257" s="17">
        <f t="shared" si="19"/>
        <v>300.30003130909574</v>
      </c>
      <c r="G257" s="17">
        <f t="shared" si="15"/>
        <v>-12.790731309095747</v>
      </c>
      <c r="H257" s="17">
        <f t="shared" si="16"/>
        <v>12.790731309095747</v>
      </c>
      <c r="I257" s="17">
        <f t="shared" si="17"/>
        <v>4.4488061113486584E-2</v>
      </c>
      <c r="J257" s="17">
        <f t="shared" si="18"/>
        <v>163.6028074214822</v>
      </c>
    </row>
    <row r="258" spans="1:10">
      <c r="A258" s="87"/>
      <c r="B258" s="12">
        <v>43586</v>
      </c>
      <c r="C258" s="13">
        <v>290.0222</v>
      </c>
      <c r="F258" s="17">
        <f t="shared" si="19"/>
        <v>296.462811916367</v>
      </c>
      <c r="G258" s="17">
        <f t="shared" si="15"/>
        <v>-6.4406119163670041</v>
      </c>
      <c r="H258" s="17">
        <f t="shared" si="16"/>
        <v>6.4406119163670041</v>
      </c>
      <c r="I258" s="17">
        <f t="shared" si="17"/>
        <v>2.220730660055335E-2</v>
      </c>
      <c r="J258" s="17">
        <f t="shared" si="18"/>
        <v>41.481481857248653</v>
      </c>
    </row>
    <row r="259" spans="1:10">
      <c r="A259" s="87"/>
      <c r="B259" s="12">
        <v>43617</v>
      </c>
      <c r="C259" s="13">
        <v>300.52440000000001</v>
      </c>
      <c r="F259" s="17">
        <f t="shared" si="19"/>
        <v>294.53062834145686</v>
      </c>
      <c r="G259" s="17">
        <f t="shared" si="15"/>
        <v>5.9937716585431531</v>
      </c>
      <c r="H259" s="17">
        <f t="shared" si="16"/>
        <v>5.9937716585431531</v>
      </c>
      <c r="I259" s="17">
        <f t="shared" si="17"/>
        <v>1.9944376092400993E-2</v>
      </c>
      <c r="J259" s="17">
        <f t="shared" si="18"/>
        <v>35.925298694755142</v>
      </c>
    </row>
    <row r="260" spans="1:10">
      <c r="A260" s="87"/>
      <c r="B260" s="12">
        <v>43647</v>
      </c>
      <c r="C260" s="13">
        <v>310.95029999999997</v>
      </c>
      <c r="F260" s="17">
        <f t="shared" si="19"/>
        <v>296.32875983901977</v>
      </c>
      <c r="G260" s="17">
        <f t="shared" ref="G260:G265" si="20">C260-F260</f>
        <v>14.621540160980203</v>
      </c>
      <c r="H260" s="17">
        <f t="shared" ref="H260:H277" si="21">ABS(G260)</f>
        <v>14.621540160980203</v>
      </c>
      <c r="I260" s="17">
        <f t="shared" ref="I260:I265" si="22">ABS((C260-F260)/C260)</f>
        <v>4.7022113054659233E-2</v>
      </c>
      <c r="J260" s="17">
        <f t="shared" ref="J260:J277" si="23">G260^2</f>
        <v>213.78943667915698</v>
      </c>
    </row>
    <row r="261" spans="1:10">
      <c r="A261" s="87"/>
      <c r="B261" s="12">
        <v>43678</v>
      </c>
      <c r="C261" s="13">
        <v>311.51920000000001</v>
      </c>
      <c r="F261" s="17">
        <f t="shared" ref="F261:F264" si="24">$E$4*C260+(1-$E$4)*F260</f>
        <v>300.71522188731382</v>
      </c>
      <c r="G261" s="17">
        <f t="shared" si="20"/>
        <v>10.803978112686195</v>
      </c>
      <c r="H261" s="17">
        <f t="shared" si="21"/>
        <v>10.803978112686195</v>
      </c>
      <c r="I261" s="17">
        <f t="shared" si="22"/>
        <v>3.4681580180888349E-2</v>
      </c>
      <c r="J261" s="17">
        <f t="shared" si="23"/>
        <v>116.72594305940237</v>
      </c>
    </row>
    <row r="262" spans="1:10">
      <c r="A262" s="87"/>
      <c r="B262" s="12">
        <v>43709</v>
      </c>
      <c r="C262" s="13">
        <v>295.76319999999998</v>
      </c>
      <c r="F262" s="17">
        <f>$E$4*C261+(1-$E$4)*F261</f>
        <v>303.95641532111966</v>
      </c>
      <c r="G262" s="17">
        <f t="shared" si="20"/>
        <v>-8.1932153211196805</v>
      </c>
      <c r="H262" s="17">
        <f t="shared" si="21"/>
        <v>8.1932153211196805</v>
      </c>
      <c r="I262" s="17">
        <f t="shared" si="22"/>
        <v>2.7701943044704958E-2</v>
      </c>
      <c r="J262" s="17">
        <f t="shared" si="23"/>
        <v>67.128777298230276</v>
      </c>
    </row>
    <row r="263" spans="1:10">
      <c r="A263" s="87"/>
      <c r="B263" s="12">
        <v>43739</v>
      </c>
      <c r="C263" s="13">
        <v>290.37380000000002</v>
      </c>
      <c r="F263" s="17">
        <f t="shared" si="24"/>
        <v>301.49845072478377</v>
      </c>
      <c r="G263" s="17">
        <f t="shared" si="20"/>
        <v>-11.124650724783749</v>
      </c>
      <c r="H263" s="17">
        <f t="shared" si="21"/>
        <v>11.124650724783749</v>
      </c>
      <c r="I263" s="17">
        <f t="shared" si="22"/>
        <v>3.8311482388506637E-2</v>
      </c>
      <c r="J263" s="17">
        <f t="shared" si="23"/>
        <v>123.75785374843159</v>
      </c>
    </row>
    <row r="264" spans="1:10">
      <c r="A264" s="87"/>
      <c r="B264" s="12">
        <v>43770</v>
      </c>
      <c r="C264" s="13">
        <v>292.35660000000001</v>
      </c>
      <c r="F264" s="17">
        <f t="shared" si="24"/>
        <v>298.16105550734864</v>
      </c>
      <c r="G264" s="17">
        <f t="shared" si="20"/>
        <v>-5.8044555073486208</v>
      </c>
      <c r="H264" s="17">
        <f t="shared" si="21"/>
        <v>5.8044555073486208</v>
      </c>
      <c r="I264" s="17">
        <f t="shared" si="22"/>
        <v>1.9854025896280846E-2</v>
      </c>
      <c r="J264" s="17">
        <f t="shared" si="23"/>
        <v>33.691703736789734</v>
      </c>
    </row>
    <row r="265" spans="1:10">
      <c r="A265" s="87"/>
      <c r="B265" s="12">
        <v>43800</v>
      </c>
      <c r="C265" s="13">
        <v>303.06600000000003</v>
      </c>
      <c r="F265" s="17">
        <f>$E$4*C264+(1-$E$4)*F264</f>
        <v>296.41971885514403</v>
      </c>
      <c r="G265" s="17">
        <f t="shared" si="20"/>
        <v>6.6462811448560046</v>
      </c>
      <c r="H265" s="17">
        <f t="shared" si="21"/>
        <v>6.6462811448560046</v>
      </c>
      <c r="I265" s="17">
        <f t="shared" si="22"/>
        <v>2.1930144407013668E-2</v>
      </c>
      <c r="J265" s="17">
        <f t="shared" si="23"/>
        <v>44.173053056468447</v>
      </c>
    </row>
    <row r="266" spans="1:10">
      <c r="A266" s="87" t="s">
        <v>373</v>
      </c>
      <c r="B266" s="9">
        <v>43831</v>
      </c>
      <c r="C266" s="14"/>
      <c r="D266" s="10">
        <v>312.05759999999998</v>
      </c>
      <c r="E266" s="14"/>
      <c r="F266" s="17">
        <f>$E$4*C265+(1-$E$4)*F265</f>
        <v>298.41360319860081</v>
      </c>
      <c r="G266" s="17">
        <f>D266-F266</f>
        <v>13.643996801399169</v>
      </c>
      <c r="H266" s="17">
        <f t="shared" si="21"/>
        <v>13.643996801399169</v>
      </c>
      <c r="I266" s="17">
        <f>ABS((D266-F266)/D266)</f>
        <v>4.3722687098148451E-2</v>
      </c>
      <c r="J266" s="17">
        <f t="shared" si="23"/>
        <v>186.15864871659076</v>
      </c>
    </row>
    <row r="267" spans="1:10">
      <c r="A267" s="87"/>
      <c r="B267" s="9">
        <v>43862</v>
      </c>
      <c r="C267" s="14"/>
      <c r="D267" s="10">
        <v>311.8399</v>
      </c>
      <c r="E267" s="14"/>
      <c r="F267" s="17">
        <f>F266</f>
        <v>298.41360319860081</v>
      </c>
      <c r="G267" s="17">
        <f t="shared" ref="G267:G277" si="25">D267-F267</f>
        <v>13.426296801399189</v>
      </c>
      <c r="H267" s="17">
        <f t="shared" si="21"/>
        <v>13.426296801399189</v>
      </c>
      <c r="I267" s="17">
        <f t="shared" ref="I267:I277" si="26">ABS((D267-F267)/D267)</f>
        <v>4.3055095904658738E-2</v>
      </c>
      <c r="J267" s="17">
        <f t="shared" si="23"/>
        <v>180.2654457992621</v>
      </c>
    </row>
    <row r="268" spans="1:10">
      <c r="A268" s="87"/>
      <c r="B268" s="9">
        <v>43891</v>
      </c>
      <c r="C268" s="14"/>
      <c r="D268" s="10">
        <v>299.1925</v>
      </c>
      <c r="E268" s="14"/>
      <c r="F268" s="17">
        <f t="shared" ref="F268:F277" si="27">F267</f>
        <v>298.41360319860081</v>
      </c>
      <c r="G268" s="17">
        <f t="shared" si="25"/>
        <v>0.77889680139918482</v>
      </c>
      <c r="H268" s="17">
        <f t="shared" si="21"/>
        <v>0.77889680139918482</v>
      </c>
      <c r="I268" s="17">
        <f t="shared" si="26"/>
        <v>2.6033299678273514E-3</v>
      </c>
      <c r="J268" s="17">
        <f t="shared" si="23"/>
        <v>0.60668022722988113</v>
      </c>
    </row>
    <row r="269" spans="1:10">
      <c r="A269" s="87"/>
      <c r="B269" s="9">
        <v>43922</v>
      </c>
      <c r="C269" s="14"/>
      <c r="D269" s="10">
        <v>290.8177</v>
      </c>
      <c r="E269" s="14"/>
      <c r="F269" s="17">
        <f t="shared" si="27"/>
        <v>298.41360319860081</v>
      </c>
      <c r="G269" s="17">
        <f t="shared" si="25"/>
        <v>-7.5959031986008085</v>
      </c>
      <c r="H269" s="17">
        <f t="shared" si="21"/>
        <v>7.5959031986008085</v>
      </c>
      <c r="I269" s="17">
        <f t="shared" si="26"/>
        <v>2.6119122730840688E-2</v>
      </c>
      <c r="J269" s="17">
        <f t="shared" si="23"/>
        <v>57.697745402513995</v>
      </c>
    </row>
    <row r="270" spans="1:10">
      <c r="A270" s="87"/>
      <c r="B270" s="9">
        <v>43952</v>
      </c>
      <c r="C270" s="14"/>
      <c r="D270" s="10">
        <v>292.05869999999999</v>
      </c>
      <c r="E270" s="14"/>
      <c r="F270" s="17">
        <f t="shared" si="27"/>
        <v>298.41360319860081</v>
      </c>
      <c r="G270" s="17">
        <f t="shared" si="25"/>
        <v>-6.3549031986008231</v>
      </c>
      <c r="H270" s="17">
        <f t="shared" si="21"/>
        <v>6.3549031986008231</v>
      </c>
      <c r="I270" s="17">
        <f t="shared" si="26"/>
        <v>2.1758992964773259E-2</v>
      </c>
      <c r="J270" s="17">
        <f t="shared" si="23"/>
        <v>40.384794663586973</v>
      </c>
    </row>
    <row r="271" spans="1:10">
      <c r="A271" s="87"/>
      <c r="B271" s="9">
        <v>43983</v>
      </c>
      <c r="C271" s="14"/>
      <c r="D271" s="10">
        <v>300.9676</v>
      </c>
      <c r="E271" s="14"/>
      <c r="F271" s="17">
        <f t="shared" si="27"/>
        <v>298.41360319860081</v>
      </c>
      <c r="G271" s="17">
        <f t="shared" si="25"/>
        <v>2.5539968013991938</v>
      </c>
      <c r="H271" s="17">
        <f t="shared" si="21"/>
        <v>2.5539968013991938</v>
      </c>
      <c r="I271" s="17">
        <f t="shared" si="26"/>
        <v>8.4859526453983543E-3</v>
      </c>
      <c r="J271" s="17">
        <f t="shared" si="23"/>
        <v>6.5228996615573127</v>
      </c>
    </row>
    <row r="272" spans="1:10">
      <c r="A272" s="87"/>
      <c r="B272" s="9">
        <v>44013</v>
      </c>
      <c r="C272" s="14"/>
      <c r="D272" s="10">
        <v>307.5686</v>
      </c>
      <c r="E272" s="14"/>
      <c r="F272" s="17">
        <f t="shared" si="27"/>
        <v>298.41360319860081</v>
      </c>
      <c r="G272" s="17">
        <f t="shared" si="25"/>
        <v>9.1549968013991929</v>
      </c>
      <c r="H272" s="17">
        <f t="shared" si="21"/>
        <v>9.1549968013991929</v>
      </c>
      <c r="I272" s="17">
        <f t="shared" si="26"/>
        <v>2.9765706907009339E-2</v>
      </c>
      <c r="J272" s="17">
        <f t="shared" si="23"/>
        <v>83.81396643362946</v>
      </c>
    </row>
    <row r="273" spans="1:10">
      <c r="A273" s="87"/>
      <c r="B273" s="9">
        <v>44044</v>
      </c>
      <c r="C273" s="14"/>
      <c r="D273" s="10">
        <v>314.10360000000003</v>
      </c>
      <c r="E273" s="14"/>
      <c r="F273" s="17">
        <f t="shared" si="27"/>
        <v>298.41360319860081</v>
      </c>
      <c r="G273" s="17">
        <f t="shared" si="25"/>
        <v>15.689996801399218</v>
      </c>
      <c r="H273" s="17">
        <f t="shared" si="21"/>
        <v>15.689996801399218</v>
      </c>
      <c r="I273" s="17">
        <f t="shared" si="26"/>
        <v>4.9951661812851607E-2</v>
      </c>
      <c r="J273" s="17">
        <f t="shared" si="23"/>
        <v>246.17599962791769</v>
      </c>
    </row>
    <row r="274" spans="1:10">
      <c r="A274" s="87"/>
      <c r="B274" s="9">
        <v>44075</v>
      </c>
      <c r="C274" s="14"/>
      <c r="D274" s="10">
        <v>301.53160000000003</v>
      </c>
      <c r="E274" s="14"/>
      <c r="F274" s="17">
        <f t="shared" si="27"/>
        <v>298.41360319860081</v>
      </c>
      <c r="G274" s="17">
        <f t="shared" si="25"/>
        <v>3.1179968013992152</v>
      </c>
      <c r="H274" s="17">
        <f t="shared" si="21"/>
        <v>3.1179968013992152</v>
      </c>
      <c r="I274" s="17">
        <f t="shared" si="26"/>
        <v>1.034053081467818E-2</v>
      </c>
      <c r="J274" s="17">
        <f t="shared" si="23"/>
        <v>9.7219040535357362</v>
      </c>
    </row>
    <row r="275" spans="1:10">
      <c r="A275" s="87"/>
      <c r="B275" s="9">
        <v>44105</v>
      </c>
      <c r="C275" s="14"/>
      <c r="D275" s="10">
        <v>293.0068</v>
      </c>
      <c r="E275" s="14"/>
      <c r="F275" s="17">
        <f t="shared" si="27"/>
        <v>298.41360319860081</v>
      </c>
      <c r="G275" s="17">
        <f t="shared" si="25"/>
        <v>-5.4068031986008123</v>
      </c>
      <c r="H275" s="17">
        <f t="shared" si="21"/>
        <v>5.4068031986008123</v>
      </c>
      <c r="I275" s="17">
        <f t="shared" si="26"/>
        <v>1.8452824980856458E-2</v>
      </c>
      <c r="J275" s="17">
        <f t="shared" si="23"/>
        <v>29.233520828399975</v>
      </c>
    </row>
    <row r="276" spans="1:10">
      <c r="A276" s="87"/>
      <c r="B276" s="9">
        <v>44136</v>
      </c>
      <c r="C276" s="14"/>
      <c r="D276" s="10">
        <v>293.9126</v>
      </c>
      <c r="E276" s="14"/>
      <c r="F276" s="17">
        <f t="shared" si="27"/>
        <v>298.41360319860081</v>
      </c>
      <c r="G276" s="17">
        <f t="shared" si="25"/>
        <v>-4.501003198600813</v>
      </c>
      <c r="H276" s="17">
        <f t="shared" si="21"/>
        <v>4.501003198600813</v>
      </c>
      <c r="I276" s="17">
        <f t="shared" si="26"/>
        <v>1.5314087244306005E-2</v>
      </c>
      <c r="J276" s="17">
        <f t="shared" si="23"/>
        <v>20.259029793814751</v>
      </c>
    </row>
    <row r="277" spans="1:10" ht="14.65" thickBot="1">
      <c r="A277" s="87"/>
      <c r="B277" s="9">
        <v>44166</v>
      </c>
      <c r="C277" s="14"/>
      <c r="D277" s="11">
        <v>306.75279999999998</v>
      </c>
      <c r="E277" s="14"/>
      <c r="F277" s="17">
        <f t="shared" si="27"/>
        <v>298.41360319860081</v>
      </c>
      <c r="G277" s="17">
        <f t="shared" si="25"/>
        <v>8.3391968013991686</v>
      </c>
      <c r="H277" s="17">
        <f t="shared" si="21"/>
        <v>8.3391968013991686</v>
      </c>
      <c r="I277" s="17">
        <f t="shared" si="26"/>
        <v>2.7185397497265451E-2</v>
      </c>
      <c r="J277" s="17">
        <f t="shared" si="23"/>
        <v>69.542203292466127</v>
      </c>
    </row>
    <row r="278" spans="1:10">
      <c r="B278" s="6"/>
      <c r="F278" s="17"/>
    </row>
    <row r="279" spans="1:10">
      <c r="B279" s="6"/>
      <c r="F279" s="17"/>
    </row>
    <row r="280" spans="1:10">
      <c r="B280" s="6"/>
      <c r="F280" s="17"/>
    </row>
    <row r="281" spans="1:10">
      <c r="B281" s="6"/>
      <c r="F281" s="17"/>
    </row>
    <row r="282" spans="1:10">
      <c r="B282" s="6"/>
      <c r="F282" s="17"/>
    </row>
    <row r="283" spans="1:10">
      <c r="B283" s="6"/>
      <c r="F283" s="17"/>
    </row>
    <row r="284" spans="1:10">
      <c r="B284" s="6"/>
      <c r="F284" s="17"/>
    </row>
    <row r="285" spans="1:10">
      <c r="B285" s="6"/>
      <c r="F285" s="17"/>
    </row>
    <row r="286" spans="1:10">
      <c r="B286" s="6"/>
      <c r="F286" s="17"/>
    </row>
    <row r="287" spans="1:10">
      <c r="B287" s="6"/>
      <c r="F287" s="17"/>
    </row>
    <row r="288" spans="1:10">
      <c r="B288" s="6"/>
      <c r="F288" s="17"/>
    </row>
    <row r="289" spans="2:6">
      <c r="B289" s="6"/>
      <c r="F289" s="17"/>
    </row>
    <row r="291" spans="2:6">
      <c r="D291" s="7"/>
      <c r="E291" s="7"/>
      <c r="F291" s="65"/>
    </row>
    <row r="293" spans="2:6">
      <c r="C293" s="89"/>
      <c r="D293" s="89"/>
      <c r="E293" s="7"/>
      <c r="F293" s="7"/>
    </row>
    <row r="295" spans="2:6">
      <c r="D295" s="7"/>
      <c r="E295" s="7"/>
      <c r="F295" s="65"/>
    </row>
    <row r="297" spans="2:6">
      <c r="D297" s="7"/>
      <c r="E297" s="7"/>
      <c r="F297" s="7"/>
    </row>
    <row r="298" spans="2:6">
      <c r="C298" s="89"/>
      <c r="D298" s="89"/>
      <c r="E298" s="7"/>
      <c r="F298" s="7"/>
    </row>
    <row r="301" spans="2:6">
      <c r="D301" s="7"/>
      <c r="E301" s="7"/>
      <c r="F301" s="7"/>
    </row>
    <row r="303" spans="2:6">
      <c r="C303" s="89"/>
      <c r="D303" s="89"/>
      <c r="E303" s="7"/>
      <c r="F303" s="65"/>
    </row>
    <row r="304" spans="2:6">
      <c r="D304" s="7"/>
      <c r="E304" s="7"/>
      <c r="F304" s="65"/>
    </row>
    <row r="305" spans="4:6">
      <c r="D305" s="7"/>
      <c r="E305" s="7"/>
      <c r="F305" s="7"/>
    </row>
    <row r="306" spans="4:6">
      <c r="D306" s="7"/>
      <c r="E306" s="7"/>
    </row>
  </sheetData>
  <mergeCells count="7">
    <mergeCell ref="A266:A277"/>
    <mergeCell ref="A2:A265"/>
    <mergeCell ref="M2:O2"/>
    <mergeCell ref="N13:O13"/>
    <mergeCell ref="C303:D303"/>
    <mergeCell ref="C293:D293"/>
    <mergeCell ref="C298:D29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F63D-FAE5-834A-AAAF-7D69D3AA2D00}">
  <dimension ref="A1:S304"/>
  <sheetViews>
    <sheetView zoomScale="88" workbookViewId="0">
      <pane ySplit="1" topLeftCell="A2" activePane="bottomLeft" state="frozen"/>
      <selection pane="bottomLeft" activeCell="I4" sqref="I4"/>
    </sheetView>
  </sheetViews>
  <sheetFormatPr defaultColWidth="10.796875" defaultRowHeight="14.25"/>
  <cols>
    <col min="4" max="4" width="13" customWidth="1"/>
    <col min="5" max="5" width="13.6640625" customWidth="1"/>
    <col min="6" max="6" width="12.6640625" customWidth="1"/>
    <col min="9" max="9" width="11.33203125" customWidth="1"/>
    <col min="13" max="13" width="16.796875" bestFit="1" customWidth="1"/>
    <col min="22" max="22" width="9" customWidth="1"/>
    <col min="23" max="23" width="10" customWidth="1"/>
    <col min="24" max="24" width="8.1328125" customWidth="1"/>
    <col min="25" max="25" width="9" customWidth="1"/>
    <col min="27" max="27" width="8.1328125" customWidth="1"/>
  </cols>
  <sheetData>
    <row r="1" spans="1:19" ht="57.4" thickBot="1">
      <c r="B1" s="35" t="s">
        <v>0</v>
      </c>
      <c r="C1" s="36" t="s">
        <v>306</v>
      </c>
      <c r="D1" s="28" t="s">
        <v>307</v>
      </c>
      <c r="E1" s="27"/>
      <c r="F1" s="28" t="s">
        <v>349</v>
      </c>
      <c r="G1" s="28" t="s">
        <v>310</v>
      </c>
      <c r="H1" s="28" t="s">
        <v>311</v>
      </c>
      <c r="I1" s="28" t="s">
        <v>309</v>
      </c>
      <c r="J1" s="27" t="s">
        <v>302</v>
      </c>
      <c r="K1" s="28" t="s">
        <v>303</v>
      </c>
      <c r="L1" s="28" t="s">
        <v>304</v>
      </c>
      <c r="M1" s="28" t="s">
        <v>305</v>
      </c>
    </row>
    <row r="2" spans="1:19" ht="15" customHeight="1">
      <c r="A2" s="87" t="s">
        <v>374</v>
      </c>
      <c r="B2" s="12">
        <v>35796</v>
      </c>
      <c r="C2" s="13">
        <v>272.5052</v>
      </c>
      <c r="D2" t="s">
        <v>378</v>
      </c>
      <c r="E2" t="s">
        <v>379</v>
      </c>
      <c r="F2">
        <v>1</v>
      </c>
      <c r="G2" s="18">
        <f>C2</f>
        <v>272.5052</v>
      </c>
      <c r="H2" s="18">
        <f>C3-C2</f>
        <v>-1.8331999999999766</v>
      </c>
      <c r="O2" s="86" t="s">
        <v>406</v>
      </c>
      <c r="P2" s="86"/>
      <c r="Q2" s="86"/>
    </row>
    <row r="3" spans="1:19">
      <c r="A3" s="87"/>
      <c r="B3" s="12">
        <v>35827</v>
      </c>
      <c r="C3" s="13">
        <v>270.67200000000003</v>
      </c>
      <c r="D3">
        <v>0.3</v>
      </c>
      <c r="E3">
        <v>0.2</v>
      </c>
      <c r="F3">
        <v>1</v>
      </c>
      <c r="G3" s="18">
        <f>$D$3*C2+(1-$D$3)*(G2+H2)</f>
        <v>271.22196000000002</v>
      </c>
      <c r="H3" s="18">
        <f>$E$3*(G3-G2)+(1-$E$3)*H2</f>
        <v>-1.723207999999977</v>
      </c>
      <c r="I3" s="18">
        <f>G2+H2*F3</f>
        <v>270.67200000000003</v>
      </c>
      <c r="J3" s="18">
        <f>C3-I3</f>
        <v>0</v>
      </c>
      <c r="K3" s="18">
        <f>ABS(J3)</f>
        <v>0</v>
      </c>
      <c r="L3" s="33">
        <f>ABS((C3-I3)/C3)</f>
        <v>0</v>
      </c>
      <c r="M3" s="18">
        <f>J3^2</f>
        <v>0</v>
      </c>
      <c r="P3" t="s">
        <v>353</v>
      </c>
      <c r="Q3" s="74" t="s">
        <v>354</v>
      </c>
      <c r="R3" s="74" t="s">
        <v>355</v>
      </c>
    </row>
    <row r="4" spans="1:19">
      <c r="A4" s="87"/>
      <c r="B4" s="12">
        <v>35855</v>
      </c>
      <c r="C4" s="13">
        <v>262.4502</v>
      </c>
      <c r="F4">
        <v>1</v>
      </c>
      <c r="G4" s="18">
        <f t="shared" ref="G4:G67" si="0">$D$3*C3+(1-$D$3)*(G3+H3)</f>
        <v>269.85072639999999</v>
      </c>
      <c r="H4" s="18">
        <f t="shared" ref="H4:H67" si="1">$E$3*(G4-G3)+(1-$E$3)*H3</f>
        <v>-1.6528131199999896</v>
      </c>
      <c r="I4" s="18">
        <f>G3+H3*F4</f>
        <v>269.49875200000002</v>
      </c>
      <c r="J4" s="18">
        <f t="shared" ref="J4:J67" si="2">C4-I4</f>
        <v>-7.0485520000000292</v>
      </c>
      <c r="K4" s="18">
        <f>ABS(J4)</f>
        <v>7.0485520000000292</v>
      </c>
      <c r="L4" s="33">
        <f t="shared" ref="L4:L67" si="3">ABS((C4-I4)/C4)</f>
        <v>2.6856721770454086E-2</v>
      </c>
      <c r="M4" s="18">
        <f>J4^2</f>
        <v>49.682085296704415</v>
      </c>
      <c r="O4" s="15" t="s">
        <v>312</v>
      </c>
      <c r="P4" s="18">
        <f>AVERAGE(J3:J277)</f>
        <v>0.57670740882915372</v>
      </c>
      <c r="Q4" s="37">
        <f>AVERAGE(J3:J265)</f>
        <v>0.19574706291803576</v>
      </c>
      <c r="R4" s="37">
        <f>AVERAGE(J266:J277)</f>
        <v>8.9260883233811565</v>
      </c>
    </row>
    <row r="5" spans="1:19">
      <c r="A5" s="87"/>
      <c r="B5" s="12">
        <v>35886</v>
      </c>
      <c r="C5" s="13">
        <v>257.47140000000002</v>
      </c>
      <c r="F5">
        <v>1</v>
      </c>
      <c r="G5" s="18">
        <f>$D$3*C4+(1-$D$3)*(G4+H4)</f>
        <v>266.47359929599997</v>
      </c>
      <c r="H5" s="18">
        <f t="shared" si="1"/>
        <v>-1.9976759167999938</v>
      </c>
      <c r="I5" s="18">
        <f t="shared" ref="I5:I67" si="4">G4+H4*F5</f>
        <v>268.19791328000002</v>
      </c>
      <c r="J5" s="18">
        <f t="shared" si="2"/>
        <v>-10.726513280000006</v>
      </c>
      <c r="K5" s="18">
        <f t="shared" ref="K5:K68" si="5">ABS(J5)</f>
        <v>10.726513280000006</v>
      </c>
      <c r="L5" s="33">
        <f t="shared" si="3"/>
        <v>4.1660989453585935E-2</v>
      </c>
      <c r="M5" s="18">
        <f t="shared" ref="M5:M68" si="6">J5^2</f>
        <v>115.05808714601649</v>
      </c>
      <c r="O5" s="15" t="s">
        <v>313</v>
      </c>
      <c r="P5" s="18">
        <f>AVERAGE(K3:K277)</f>
        <v>8.0734743524680752</v>
      </c>
      <c r="Q5" s="37">
        <f>AVERAGE(K3:K265)</f>
        <v>7.9923543684325935</v>
      </c>
      <c r="R5" s="37">
        <f>AVERAGE(K266:K277)</f>
        <v>9.8513540025789954</v>
      </c>
    </row>
    <row r="6" spans="1:19">
      <c r="A6" s="87"/>
      <c r="B6" s="12">
        <v>35916</v>
      </c>
      <c r="C6" s="13">
        <v>255.3151</v>
      </c>
      <c r="F6">
        <v>1</v>
      </c>
      <c r="G6" s="18">
        <f t="shared" si="0"/>
        <v>262.37456636543993</v>
      </c>
      <c r="H6" s="18">
        <f t="shared" si="1"/>
        <v>-2.4179473195520034</v>
      </c>
      <c r="I6" s="18">
        <f t="shared" si="4"/>
        <v>264.47592337919997</v>
      </c>
      <c r="J6" s="18">
        <f t="shared" si="2"/>
        <v>-9.160823379199968</v>
      </c>
      <c r="K6" s="18">
        <f t="shared" si="5"/>
        <v>9.160823379199968</v>
      </c>
      <c r="L6" s="33">
        <f t="shared" si="3"/>
        <v>3.5880460572837128E-2</v>
      </c>
      <c r="M6" s="18">
        <f t="shared" si="6"/>
        <v>83.920684984896724</v>
      </c>
      <c r="O6" s="15" t="s">
        <v>314</v>
      </c>
      <c r="P6" s="54">
        <f>AVERAGE(L3:L277)*100</f>
        <v>2.832551935124048</v>
      </c>
      <c r="Q6" s="55">
        <f>AVERAGE(L3:L265)*100</f>
        <v>2.815414877236869</v>
      </c>
      <c r="R6" s="55">
        <f>AVERAGE(L266:L277)*100</f>
        <v>3.2081391204846952</v>
      </c>
    </row>
    <row r="7" spans="1:19">
      <c r="A7" s="87"/>
      <c r="B7" s="12">
        <v>35947</v>
      </c>
      <c r="C7" s="13">
        <v>258.09039999999999</v>
      </c>
      <c r="E7" s="47">
        <v>1</v>
      </c>
      <c r="F7">
        <v>1</v>
      </c>
      <c r="G7" s="18">
        <f t="shared" si="0"/>
        <v>258.56416333212155</v>
      </c>
      <c r="H7" s="18">
        <f t="shared" si="1"/>
        <v>-2.6964384623052791</v>
      </c>
      <c r="I7" s="18">
        <f t="shared" si="4"/>
        <v>259.95661904588792</v>
      </c>
      <c r="J7" s="18">
        <f>C7-I7</f>
        <v>-1.8662190458879309</v>
      </c>
      <c r="K7" s="18">
        <f t="shared" si="5"/>
        <v>1.8662190458879309</v>
      </c>
      <c r="L7" s="33">
        <f t="shared" si="3"/>
        <v>7.2308735461990483E-3</v>
      </c>
      <c r="M7" s="18">
        <f t="shared" si="6"/>
        <v>3.4827735272348588</v>
      </c>
      <c r="O7" s="15" t="s">
        <v>315</v>
      </c>
      <c r="P7" s="18">
        <f>AVERAGE(M3:M277)</f>
        <v>91.447997626265405</v>
      </c>
      <c r="Q7" s="37">
        <f>AVERAGE(M3:M265)</f>
        <v>89.148056190233575</v>
      </c>
      <c r="R7" s="37">
        <f>AVERAGE(M266:M277)</f>
        <v>141.85504743262968</v>
      </c>
    </row>
    <row r="8" spans="1:19">
      <c r="A8" s="87"/>
      <c r="B8" s="12">
        <v>35977</v>
      </c>
      <c r="C8" s="13">
        <v>262.62020000000001</v>
      </c>
      <c r="F8">
        <v>1</v>
      </c>
      <c r="G8" s="18">
        <f t="shared" si="0"/>
        <v>256.53452740887138</v>
      </c>
      <c r="H8" s="18">
        <f t="shared" si="1"/>
        <v>-2.5630779544942568</v>
      </c>
      <c r="I8" s="18">
        <f t="shared" si="4"/>
        <v>255.86772486981627</v>
      </c>
      <c r="J8" s="18">
        <f t="shared" si="2"/>
        <v>6.7524751301837398</v>
      </c>
      <c r="K8" s="18">
        <f t="shared" si="5"/>
        <v>6.7524751301837398</v>
      </c>
      <c r="L8" s="33">
        <f t="shared" si="3"/>
        <v>2.5711941161356739E-2</v>
      </c>
      <c r="M8" s="18">
        <f t="shared" si="6"/>
        <v>45.595920383749913</v>
      </c>
      <c r="O8" s="15" t="s">
        <v>316</v>
      </c>
      <c r="P8" s="18">
        <f>SQRT(P7)</f>
        <v>9.5628446409144079</v>
      </c>
      <c r="Q8" s="37">
        <f>SQRT(Q7)</f>
        <v>9.4418248336978579</v>
      </c>
      <c r="R8" s="37">
        <f>SQRT(R7)</f>
        <v>11.91029166026717</v>
      </c>
    </row>
    <row r="9" spans="1:19">
      <c r="A9" s="87"/>
      <c r="B9" s="12">
        <v>36008</v>
      </c>
      <c r="C9" s="13">
        <v>263.24849999999998</v>
      </c>
      <c r="F9">
        <v>1</v>
      </c>
      <c r="G9" s="18">
        <f t="shared" si="0"/>
        <v>256.56607461806396</v>
      </c>
      <c r="H9" s="18">
        <f t="shared" si="1"/>
        <v>-2.044152921756889</v>
      </c>
      <c r="I9" s="18">
        <f t="shared" si="4"/>
        <v>253.97144945437714</v>
      </c>
      <c r="J9" s="18">
        <f t="shared" si="2"/>
        <v>9.277050545622842</v>
      </c>
      <c r="K9" s="18">
        <f t="shared" si="5"/>
        <v>9.277050545622842</v>
      </c>
      <c r="L9" s="33">
        <f t="shared" si="3"/>
        <v>3.5240658714571375E-2</v>
      </c>
      <c r="M9" s="18">
        <f t="shared" si="6"/>
        <v>86.063666826041072</v>
      </c>
    </row>
    <row r="10" spans="1:19">
      <c r="A10" s="87"/>
      <c r="B10" s="12">
        <v>36039</v>
      </c>
      <c r="C10" s="13">
        <v>260.58460000000002</v>
      </c>
      <c r="E10" s="26" t="s">
        <v>380</v>
      </c>
      <c r="F10">
        <v>1</v>
      </c>
      <c r="G10" s="18">
        <f t="shared" si="0"/>
        <v>257.13989518741494</v>
      </c>
      <c r="H10" s="18">
        <f t="shared" si="1"/>
        <v>-1.520558223535317</v>
      </c>
      <c r="I10" s="18">
        <f t="shared" si="4"/>
        <v>254.52192169630709</v>
      </c>
      <c r="J10" s="18">
        <f t="shared" si="2"/>
        <v>6.0626783036929339</v>
      </c>
      <c r="K10" s="18">
        <f t="shared" si="5"/>
        <v>6.0626783036929339</v>
      </c>
      <c r="L10" s="33">
        <f t="shared" si="3"/>
        <v>2.3265681485755235E-2</v>
      </c>
      <c r="M10" s="18">
        <f t="shared" si="6"/>
        <v>36.756068214069032</v>
      </c>
      <c r="Q10" s="40"/>
      <c r="R10" s="40"/>
    </row>
    <row r="11" spans="1:19">
      <c r="A11" s="87"/>
      <c r="B11" s="12">
        <v>36069</v>
      </c>
      <c r="C11" s="13">
        <v>256.31540000000001</v>
      </c>
      <c r="E11">
        <v>0.3</v>
      </c>
      <c r="F11">
        <v>1</v>
      </c>
      <c r="G11" s="18">
        <f t="shared" si="0"/>
        <v>257.10891587471571</v>
      </c>
      <c r="H11" s="18">
        <f t="shared" si="1"/>
        <v>-1.2226424413680999</v>
      </c>
      <c r="I11" s="18">
        <f t="shared" si="4"/>
        <v>255.61933696387962</v>
      </c>
      <c r="J11" s="18">
        <f t="shared" si="2"/>
        <v>0.69606303612039255</v>
      </c>
      <c r="K11" s="18">
        <f t="shared" si="5"/>
        <v>0.69606303612039255</v>
      </c>
      <c r="L11" s="33">
        <f t="shared" si="3"/>
        <v>2.7156504686038862E-3</v>
      </c>
      <c r="M11" s="18">
        <f t="shared" si="6"/>
        <v>0.48450375025313891</v>
      </c>
      <c r="P11" s="89" t="s">
        <v>359</v>
      </c>
      <c r="Q11" s="89"/>
      <c r="R11" s="89"/>
      <c r="S11" s="18">
        <f>SUM(I266:I277)</f>
        <v>3516.6969401194265</v>
      </c>
    </row>
    <row r="12" spans="1:19">
      <c r="A12" s="87"/>
      <c r="B12" s="12">
        <v>36100</v>
      </c>
      <c r="C12" s="13">
        <v>258.00049999999999</v>
      </c>
      <c r="F12">
        <v>1</v>
      </c>
      <c r="G12" s="18">
        <f t="shared" si="0"/>
        <v>256.01501140334335</v>
      </c>
      <c r="H12" s="18">
        <f t="shared" si="1"/>
        <v>-1.1968948473689509</v>
      </c>
      <c r="I12" s="18">
        <f t="shared" si="4"/>
        <v>255.88627343334761</v>
      </c>
      <c r="J12" s="18">
        <f t="shared" si="2"/>
        <v>2.114226566652377</v>
      </c>
      <c r="K12" s="18">
        <f t="shared" si="5"/>
        <v>2.114226566652377</v>
      </c>
      <c r="L12" s="33">
        <f t="shared" si="3"/>
        <v>8.1946607338062409E-3</v>
      </c>
      <c r="M12" s="18">
        <f t="shared" si="6"/>
        <v>4.4699539751386981</v>
      </c>
      <c r="R12" t="s">
        <v>352</v>
      </c>
      <c r="S12">
        <v>12</v>
      </c>
    </row>
    <row r="13" spans="1:19">
      <c r="A13" s="87"/>
      <c r="B13" s="12">
        <v>36130</v>
      </c>
      <c r="C13" s="13">
        <v>268.71449999999999</v>
      </c>
      <c r="E13" s="26" t="s">
        <v>381</v>
      </c>
      <c r="F13">
        <v>1</v>
      </c>
      <c r="G13" s="18">
        <f t="shared" si="0"/>
        <v>255.77283158918206</v>
      </c>
      <c r="H13" s="18">
        <f t="shared" si="1"/>
        <v>-1.0059518407274188</v>
      </c>
      <c r="I13" s="18">
        <f t="shared" si="4"/>
        <v>254.8181165559744</v>
      </c>
      <c r="J13" s="18">
        <f t="shared" si="2"/>
        <v>13.896383444025588</v>
      </c>
      <c r="K13" s="18">
        <f t="shared" si="5"/>
        <v>13.896383444025588</v>
      </c>
      <c r="L13" s="33">
        <f t="shared" si="3"/>
        <v>5.1714304378906194E-2</v>
      </c>
      <c r="M13" s="18">
        <f t="shared" si="6"/>
        <v>193.10947282338847</v>
      </c>
      <c r="P13" s="90" t="s">
        <v>351</v>
      </c>
      <c r="Q13" s="90"/>
      <c r="R13" s="90"/>
      <c r="S13">
        <f>S11*S12</f>
        <v>42200.363281433121</v>
      </c>
    </row>
    <row r="14" spans="1:19">
      <c r="A14" s="87"/>
      <c r="B14" s="12">
        <v>36161</v>
      </c>
      <c r="C14" s="13">
        <v>273.3057</v>
      </c>
      <c r="E14">
        <v>0.2</v>
      </c>
      <c r="F14">
        <v>1</v>
      </c>
      <c r="G14" s="18">
        <f t="shared" si="0"/>
        <v>258.95116582391825</v>
      </c>
      <c r="H14" s="18">
        <f t="shared" si="1"/>
        <v>-0.16909462563469824</v>
      </c>
      <c r="I14" s="18">
        <f t="shared" si="4"/>
        <v>254.76687974845464</v>
      </c>
      <c r="J14" s="18">
        <f t="shared" si="2"/>
        <v>18.53882025154536</v>
      </c>
      <c r="K14" s="18">
        <f t="shared" si="5"/>
        <v>18.53882025154536</v>
      </c>
      <c r="L14" s="33">
        <f t="shared" si="3"/>
        <v>6.7831809770324436E-2</v>
      </c>
      <c r="M14" s="18">
        <f t="shared" si="6"/>
        <v>343.68785631910839</v>
      </c>
    </row>
    <row r="15" spans="1:19">
      <c r="A15" s="87"/>
      <c r="B15" s="12">
        <v>36192</v>
      </c>
      <c r="C15" s="13">
        <v>267.98689999999999</v>
      </c>
      <c r="F15">
        <v>1</v>
      </c>
      <c r="G15" s="18">
        <f t="shared" si="0"/>
        <v>263.13915983879849</v>
      </c>
      <c r="H15" s="18">
        <f t="shared" si="1"/>
        <v>0.70232310246829066</v>
      </c>
      <c r="I15" s="18">
        <f t="shared" si="4"/>
        <v>258.78207119828357</v>
      </c>
      <c r="J15" s="18">
        <f t="shared" si="2"/>
        <v>9.2048288017164168</v>
      </c>
      <c r="K15" s="18">
        <f t="shared" si="5"/>
        <v>9.2048288017164168</v>
      </c>
      <c r="L15" s="33">
        <f t="shared" si="3"/>
        <v>3.4348055079246105E-2</v>
      </c>
      <c r="M15" s="18">
        <f t="shared" si="6"/>
        <v>84.728873268908089</v>
      </c>
      <c r="O15" t="s">
        <v>325</v>
      </c>
      <c r="Q15" s="7" t="s">
        <v>361</v>
      </c>
      <c r="R15" s="7"/>
      <c r="S15" s="17">
        <f>R8</f>
        <v>11.91029166026717</v>
      </c>
    </row>
    <row r="16" spans="1:19">
      <c r="A16" s="87"/>
      <c r="B16" s="12">
        <v>36220</v>
      </c>
      <c r="C16" s="13">
        <v>262.22210000000001</v>
      </c>
      <c r="F16">
        <v>1</v>
      </c>
      <c r="G16" s="18">
        <f t="shared" si="0"/>
        <v>265.08510805888676</v>
      </c>
      <c r="H16" s="18">
        <f t="shared" si="1"/>
        <v>0.95104812599228628</v>
      </c>
      <c r="I16" s="18">
        <f t="shared" si="4"/>
        <v>263.8414829412668</v>
      </c>
      <c r="J16" s="18">
        <f t="shared" si="2"/>
        <v>-1.6193829412667924</v>
      </c>
      <c r="K16" s="18">
        <f t="shared" si="5"/>
        <v>1.6193829412667924</v>
      </c>
      <c r="L16" s="33">
        <f t="shared" si="3"/>
        <v>6.1756157900756357E-3</v>
      </c>
      <c r="M16" s="18">
        <f t="shared" si="6"/>
        <v>2.6224011104658875</v>
      </c>
      <c r="R16" t="s">
        <v>324</v>
      </c>
      <c r="S16">
        <v>12</v>
      </c>
    </row>
    <row r="17" spans="1:19">
      <c r="A17" s="87"/>
      <c r="B17" s="12">
        <v>36251</v>
      </c>
      <c r="C17" s="13">
        <v>257.03289999999998</v>
      </c>
      <c r="F17">
        <v>1</v>
      </c>
      <c r="G17" s="18">
        <f t="shared" si="0"/>
        <v>264.89193932941532</v>
      </c>
      <c r="H17" s="18">
        <f t="shared" si="1"/>
        <v>0.7222047548995415</v>
      </c>
      <c r="I17" s="18">
        <f t="shared" si="4"/>
        <v>266.03615618487902</v>
      </c>
      <c r="J17" s="18">
        <f t="shared" si="2"/>
        <v>-9.0032561848790351</v>
      </c>
      <c r="K17" s="18">
        <f t="shared" si="5"/>
        <v>9.0032561848790351</v>
      </c>
      <c r="L17" s="33">
        <f t="shared" si="3"/>
        <v>3.5027641149747893E-2</v>
      </c>
      <c r="M17" s="18">
        <f t="shared" si="6"/>
        <v>81.058621930562595</v>
      </c>
      <c r="Q17" s="7" t="s">
        <v>323</v>
      </c>
      <c r="R17" s="7"/>
      <c r="S17">
        <f>SQRT(S16)</f>
        <v>3.4641016151377544</v>
      </c>
    </row>
    <row r="18" spans="1:19">
      <c r="A18" s="87"/>
      <c r="B18" s="12">
        <v>36281</v>
      </c>
      <c r="C18" s="13">
        <v>255.81369999999998</v>
      </c>
      <c r="F18">
        <v>1</v>
      </c>
      <c r="G18" s="18">
        <f t="shared" si="0"/>
        <v>263.03977085902039</v>
      </c>
      <c r="H18" s="18">
        <f t="shared" si="1"/>
        <v>0.20733010984064737</v>
      </c>
      <c r="I18" s="18">
        <f t="shared" si="4"/>
        <v>265.61414408431489</v>
      </c>
      <c r="J18" s="18">
        <f t="shared" si="2"/>
        <v>-9.8004440843149041</v>
      </c>
      <c r="K18" s="18">
        <f t="shared" si="5"/>
        <v>9.8004440843149041</v>
      </c>
      <c r="L18" s="33">
        <f t="shared" si="3"/>
        <v>3.8310864837633421E-2</v>
      </c>
      <c r="M18" s="18">
        <f t="shared" si="6"/>
        <v>96.048704249783</v>
      </c>
      <c r="P18" s="90" t="s">
        <v>326</v>
      </c>
      <c r="Q18" s="90"/>
      <c r="R18" s="90"/>
      <c r="S18">
        <f>S15*S17</f>
        <v>41.258460577093231</v>
      </c>
    </row>
    <row r="19" spans="1:19">
      <c r="A19" s="87"/>
      <c r="B19" s="12">
        <v>36312</v>
      </c>
      <c r="C19" s="13">
        <v>259.90050000000002</v>
      </c>
      <c r="F19">
        <v>1</v>
      </c>
      <c r="G19" s="18">
        <f t="shared" si="0"/>
        <v>261.01708067820272</v>
      </c>
      <c r="H19" s="18">
        <f t="shared" si="1"/>
        <v>-0.23867394829101737</v>
      </c>
      <c r="I19" s="18">
        <f t="shared" si="4"/>
        <v>263.24710096886105</v>
      </c>
      <c r="J19" s="18">
        <f t="shared" si="2"/>
        <v>-3.3466009688610256</v>
      </c>
      <c r="K19" s="18">
        <f t="shared" si="5"/>
        <v>3.3466009688610256</v>
      </c>
      <c r="L19" s="33">
        <f t="shared" si="3"/>
        <v>1.2876469913913306E-2</v>
      </c>
      <c r="M19" s="18">
        <f t="shared" si="6"/>
        <v>11.199738044781556</v>
      </c>
    </row>
    <row r="20" spans="1:19">
      <c r="A20" s="87"/>
      <c r="B20" s="12">
        <v>36342</v>
      </c>
      <c r="C20" s="13">
        <v>265.76549999999997</v>
      </c>
      <c r="F20">
        <v>1</v>
      </c>
      <c r="G20" s="18">
        <f t="shared" si="0"/>
        <v>260.51503471093815</v>
      </c>
      <c r="H20" s="18">
        <f t="shared" si="1"/>
        <v>-0.29134835208572679</v>
      </c>
      <c r="I20" s="18">
        <f t="shared" si="4"/>
        <v>260.77840672991169</v>
      </c>
      <c r="J20" s="18">
        <f t="shared" si="2"/>
        <v>4.9870932700882804</v>
      </c>
      <c r="K20" s="18">
        <f t="shared" si="5"/>
        <v>4.9870932700882804</v>
      </c>
      <c r="L20" s="33">
        <f t="shared" si="3"/>
        <v>1.8765013781278161E-2</v>
      </c>
      <c r="M20" s="18">
        <f t="shared" si="6"/>
        <v>24.871099284559818</v>
      </c>
      <c r="O20" t="s">
        <v>322</v>
      </c>
      <c r="R20" t="s">
        <v>358</v>
      </c>
      <c r="S20">
        <f>_xlfn.NORM.INV(C303,0,1)</f>
        <v>1.6448536269514715</v>
      </c>
    </row>
    <row r="21" spans="1:19">
      <c r="A21" s="87"/>
      <c r="B21" s="12">
        <v>36373</v>
      </c>
      <c r="C21" s="13">
        <v>264.48160000000001</v>
      </c>
      <c r="F21">
        <v>1</v>
      </c>
      <c r="G21" s="18">
        <f t="shared" si="0"/>
        <v>261.8862304511967</v>
      </c>
      <c r="H21" s="18">
        <f t="shared" si="1"/>
        <v>4.1160466383127065E-2</v>
      </c>
      <c r="I21" s="18">
        <f t="shared" si="4"/>
        <v>260.22368635885243</v>
      </c>
      <c r="J21" s="18">
        <f t="shared" si="2"/>
        <v>4.2579136411475815</v>
      </c>
      <c r="K21" s="18">
        <f t="shared" si="5"/>
        <v>4.2579136411475815</v>
      </c>
      <c r="L21" s="33">
        <f t="shared" si="3"/>
        <v>1.6099092115094513E-2</v>
      </c>
      <c r="M21" s="18">
        <f t="shared" si="6"/>
        <v>18.129828575470654</v>
      </c>
      <c r="Q21" s="90" t="s">
        <v>327</v>
      </c>
      <c r="R21" s="90"/>
      <c r="S21" s="49">
        <f>S11+S15*S17*S20</f>
        <v>3584.5610686420928</v>
      </c>
    </row>
    <row r="22" spans="1:19">
      <c r="A22" s="87"/>
      <c r="B22" s="12">
        <v>36404</v>
      </c>
      <c r="C22" s="13">
        <v>261.00049999999999</v>
      </c>
      <c r="F22">
        <v>1</v>
      </c>
      <c r="G22" s="18">
        <f t="shared" si="0"/>
        <v>262.69365364230589</v>
      </c>
      <c r="H22" s="18">
        <f t="shared" si="1"/>
        <v>0.19441301132834052</v>
      </c>
      <c r="I22" s="18">
        <f t="shared" si="4"/>
        <v>261.92739091757983</v>
      </c>
      <c r="J22" s="18">
        <f t="shared" si="2"/>
        <v>-0.92689091757983988</v>
      </c>
      <c r="K22" s="18">
        <f t="shared" si="5"/>
        <v>0.92689091757983988</v>
      </c>
      <c r="L22" s="33">
        <f t="shared" si="3"/>
        <v>3.551299394368363E-3</v>
      </c>
      <c r="M22" s="18">
        <f t="shared" si="6"/>
        <v>0.85912677309199748</v>
      </c>
    </row>
    <row r="23" spans="1:19">
      <c r="A23" s="87"/>
      <c r="B23" s="12">
        <v>36434</v>
      </c>
      <c r="C23" s="13">
        <v>257.53219999999999</v>
      </c>
      <c r="F23">
        <v>1</v>
      </c>
      <c r="G23" s="18">
        <f t="shared" si="0"/>
        <v>262.32179665754393</v>
      </c>
      <c r="H23" s="18">
        <f t="shared" si="1"/>
        <v>8.1159012110280038E-2</v>
      </c>
      <c r="I23" s="18">
        <f t="shared" si="4"/>
        <v>262.88806665363421</v>
      </c>
      <c r="J23" s="18">
        <f t="shared" si="2"/>
        <v>-5.355866653634223</v>
      </c>
      <c r="K23" s="18">
        <f t="shared" si="5"/>
        <v>5.355866653634223</v>
      </c>
      <c r="L23" s="33">
        <f t="shared" si="3"/>
        <v>2.0796881530287175E-2</v>
      </c>
      <c r="M23" s="18">
        <f t="shared" si="6"/>
        <v>28.68530761151105</v>
      </c>
    </row>
    <row r="24" spans="1:19">
      <c r="A24" s="87"/>
      <c r="B24" s="12">
        <v>36465</v>
      </c>
      <c r="C24" s="13">
        <v>259.3417</v>
      </c>
      <c r="F24">
        <v>1</v>
      </c>
      <c r="G24" s="18">
        <f t="shared" si="0"/>
        <v>260.94172896875796</v>
      </c>
      <c r="H24" s="18">
        <f t="shared" si="1"/>
        <v>-0.21108632806897015</v>
      </c>
      <c r="I24" s="18">
        <f t="shared" si="4"/>
        <v>262.4029556696542</v>
      </c>
      <c r="J24" s="18">
        <f t="shared" si="2"/>
        <v>-3.0612556696542015</v>
      </c>
      <c r="K24" s="18">
        <f t="shared" si="5"/>
        <v>3.0612556696542015</v>
      </c>
      <c r="L24" s="33">
        <f t="shared" si="3"/>
        <v>1.1803946953591349E-2</v>
      </c>
      <c r="M24" s="18">
        <f t="shared" si="6"/>
        <v>9.371286274989993</v>
      </c>
    </row>
    <row r="25" spans="1:19">
      <c r="A25" s="87"/>
      <c r="B25" s="12">
        <v>36495</v>
      </c>
      <c r="C25" s="13">
        <v>268.1354</v>
      </c>
      <c r="F25">
        <v>1</v>
      </c>
      <c r="G25" s="18">
        <f t="shared" si="0"/>
        <v>260.31395984848228</v>
      </c>
      <c r="H25" s="18">
        <f t="shared" si="1"/>
        <v>-0.29442288651031068</v>
      </c>
      <c r="I25" s="18">
        <f t="shared" si="4"/>
        <v>260.73064264068898</v>
      </c>
      <c r="J25" s="18">
        <f t="shared" si="2"/>
        <v>7.4047573593110201</v>
      </c>
      <c r="K25" s="18">
        <f t="shared" si="5"/>
        <v>7.4047573593110201</v>
      </c>
      <c r="L25" s="33">
        <f t="shared" si="3"/>
        <v>2.7615739508140363E-2</v>
      </c>
      <c r="M25" s="18">
        <f t="shared" si="6"/>
        <v>54.83043155027071</v>
      </c>
    </row>
    <row r="26" spans="1:19">
      <c r="A26" s="87"/>
      <c r="B26" s="12">
        <v>36526</v>
      </c>
      <c r="C26" s="13">
        <v>273.8152</v>
      </c>
      <c r="F26">
        <v>1</v>
      </c>
      <c r="G26" s="18">
        <f t="shared" si="0"/>
        <v>262.45429587338037</v>
      </c>
      <c r="H26" s="18">
        <f t="shared" si="1"/>
        <v>0.19252889577136953</v>
      </c>
      <c r="I26" s="18">
        <f t="shared" si="4"/>
        <v>260.01953696197199</v>
      </c>
      <c r="J26" s="18">
        <f t="shared" si="2"/>
        <v>13.79566303802801</v>
      </c>
      <c r="K26" s="18">
        <f t="shared" si="5"/>
        <v>13.79566303802801</v>
      </c>
      <c r="L26" s="33">
        <f t="shared" si="3"/>
        <v>5.0383116196719577E-2</v>
      </c>
      <c r="M26" s="18">
        <f t="shared" si="6"/>
        <v>190.32031865881223</v>
      </c>
    </row>
    <row r="27" spans="1:19">
      <c r="A27" s="87"/>
      <c r="B27" s="12">
        <v>36557</v>
      </c>
      <c r="C27" s="13">
        <v>270.06200000000001</v>
      </c>
      <c r="F27">
        <v>1</v>
      </c>
      <c r="G27" s="18">
        <f t="shared" si="0"/>
        <v>265.99733733840623</v>
      </c>
      <c r="H27" s="18">
        <f t="shared" si="1"/>
        <v>0.86263140962226592</v>
      </c>
      <c r="I27" s="18">
        <f t="shared" si="4"/>
        <v>262.64682476915175</v>
      </c>
      <c r="J27" s="18">
        <f t="shared" si="2"/>
        <v>7.4151752308482628</v>
      </c>
      <c r="K27" s="18">
        <f t="shared" si="5"/>
        <v>7.4151752308482628</v>
      </c>
      <c r="L27" s="33">
        <f t="shared" si="3"/>
        <v>2.7457306954878E-2</v>
      </c>
      <c r="M27" s="18">
        <f t="shared" si="6"/>
        <v>54.984823704185587</v>
      </c>
    </row>
    <row r="28" spans="1:19">
      <c r="A28" s="87"/>
      <c r="B28" s="12">
        <v>36586</v>
      </c>
      <c r="C28" s="13">
        <v>265.61</v>
      </c>
      <c r="F28">
        <v>1</v>
      </c>
      <c r="G28" s="18">
        <f t="shared" si="0"/>
        <v>267.82057812361995</v>
      </c>
      <c r="H28" s="18">
        <f t="shared" si="1"/>
        <v>1.0547532847405581</v>
      </c>
      <c r="I28" s="18">
        <f t="shared" si="4"/>
        <v>266.85996874802851</v>
      </c>
      <c r="J28" s="18">
        <f t="shared" si="2"/>
        <v>-1.2499687480284933</v>
      </c>
      <c r="K28" s="18">
        <f t="shared" si="5"/>
        <v>1.2499687480284933</v>
      </c>
      <c r="L28" s="33">
        <f t="shared" si="3"/>
        <v>4.7060304507680183E-3</v>
      </c>
      <c r="M28" s="18">
        <f t="shared" si="6"/>
        <v>1.562421871047919</v>
      </c>
    </row>
    <row r="29" spans="1:19">
      <c r="A29" s="87"/>
      <c r="B29" s="12">
        <v>36617</v>
      </c>
      <c r="C29" s="13">
        <v>260.15859999999998</v>
      </c>
      <c r="F29">
        <v>1</v>
      </c>
      <c r="G29" s="18">
        <f t="shared" si="0"/>
        <v>267.89573198585236</v>
      </c>
      <c r="H29" s="18">
        <f t="shared" si="1"/>
        <v>0.85883340023892896</v>
      </c>
      <c r="I29" s="18">
        <f t="shared" si="4"/>
        <v>268.87533140836052</v>
      </c>
      <c r="J29" s="18">
        <f t="shared" si="2"/>
        <v>-8.7167314083605447</v>
      </c>
      <c r="K29" s="18">
        <f t="shared" si="5"/>
        <v>8.7167314083605447</v>
      </c>
      <c r="L29" s="33">
        <f t="shared" si="3"/>
        <v>3.3505451706614911E-2</v>
      </c>
      <c r="M29" s="18">
        <f t="shared" si="6"/>
        <v>75.981406445499204</v>
      </c>
    </row>
    <row r="30" spans="1:19">
      <c r="A30" s="87"/>
      <c r="B30" s="12">
        <v>36647</v>
      </c>
      <c r="C30" s="13">
        <v>258.8734</v>
      </c>
      <c r="F30">
        <v>1</v>
      </c>
      <c r="G30" s="18">
        <f t="shared" si="0"/>
        <v>266.1757757702639</v>
      </c>
      <c r="H30" s="18">
        <f t="shared" si="1"/>
        <v>0.34307547707344965</v>
      </c>
      <c r="I30" s="18">
        <f t="shared" si="4"/>
        <v>268.75456538609131</v>
      </c>
      <c r="J30" s="18">
        <f t="shared" si="2"/>
        <v>-9.8811653860913111</v>
      </c>
      <c r="K30" s="18">
        <f t="shared" si="5"/>
        <v>9.8811653860913111</v>
      </c>
      <c r="L30" s="33">
        <f t="shared" si="3"/>
        <v>3.8169875259842501E-2</v>
      </c>
      <c r="M30" s="18">
        <f t="shared" si="6"/>
        <v>97.637429387289046</v>
      </c>
    </row>
    <row r="31" spans="1:19">
      <c r="A31" s="87"/>
      <c r="B31" s="12">
        <v>36678</v>
      </c>
      <c r="C31" s="13">
        <v>263.89179999999999</v>
      </c>
      <c r="F31">
        <v>1</v>
      </c>
      <c r="G31" s="18">
        <f t="shared" si="0"/>
        <v>264.22521587313611</v>
      </c>
      <c r="H31" s="18">
        <f t="shared" si="1"/>
        <v>-0.11565159776679812</v>
      </c>
      <c r="I31" s="18">
        <f t="shared" si="4"/>
        <v>266.51885124733735</v>
      </c>
      <c r="J31" s="18">
        <f t="shared" si="2"/>
        <v>-2.6270512473373628</v>
      </c>
      <c r="K31" s="18">
        <f t="shared" si="5"/>
        <v>2.6270512473373628</v>
      </c>
      <c r="L31" s="33">
        <f t="shared" si="3"/>
        <v>9.9550317491387107E-3</v>
      </c>
      <c r="M31" s="18">
        <f t="shared" si="6"/>
        <v>6.9013982561367939</v>
      </c>
    </row>
    <row r="32" spans="1:19">
      <c r="A32" s="87"/>
      <c r="B32" s="12">
        <v>36708</v>
      </c>
      <c r="C32" s="13">
        <v>268.86939999999998</v>
      </c>
      <c r="F32">
        <v>1</v>
      </c>
      <c r="G32" s="18">
        <f t="shared" si="0"/>
        <v>264.0442349927585</v>
      </c>
      <c r="H32" s="18">
        <f t="shared" si="1"/>
        <v>-0.12871745428895923</v>
      </c>
      <c r="I32" s="18">
        <f t="shared" si="4"/>
        <v>264.10956427536934</v>
      </c>
      <c r="J32" s="18">
        <f t="shared" si="2"/>
        <v>4.7598357246306477</v>
      </c>
      <c r="K32" s="18">
        <f t="shared" si="5"/>
        <v>4.7598357246306477</v>
      </c>
      <c r="L32" s="33">
        <f t="shared" si="3"/>
        <v>1.7703151510103599E-2</v>
      </c>
      <c r="M32" s="18">
        <f t="shared" si="6"/>
        <v>22.656036125470163</v>
      </c>
    </row>
    <row r="33" spans="1:19">
      <c r="A33" s="87"/>
      <c r="B33" s="12">
        <v>36739</v>
      </c>
      <c r="C33" s="13">
        <v>270.06690000000003</v>
      </c>
      <c r="F33">
        <v>1</v>
      </c>
      <c r="G33" s="18">
        <f t="shared" si="0"/>
        <v>265.40168227692868</v>
      </c>
      <c r="H33" s="18">
        <f t="shared" si="1"/>
        <v>0.16851549340286814</v>
      </c>
      <c r="I33" s="18">
        <f t="shared" si="4"/>
        <v>263.91551753846954</v>
      </c>
      <c r="J33" s="18">
        <f t="shared" si="2"/>
        <v>6.1513824615304884</v>
      </c>
      <c r="K33" s="18">
        <f t="shared" si="5"/>
        <v>6.1513824615304884</v>
      </c>
      <c r="L33" s="33">
        <f t="shared" si="3"/>
        <v>2.2777254308212105E-2</v>
      </c>
      <c r="M33" s="18">
        <f t="shared" si="6"/>
        <v>37.839506188024892</v>
      </c>
    </row>
    <row r="34" spans="1:19">
      <c r="A34" s="87"/>
      <c r="B34" s="12">
        <v>36770</v>
      </c>
      <c r="C34" s="13">
        <v>264.11509999999998</v>
      </c>
      <c r="F34">
        <v>1</v>
      </c>
      <c r="G34" s="18">
        <f t="shared" si="0"/>
        <v>266.91920843923208</v>
      </c>
      <c r="H34" s="18">
        <f t="shared" si="1"/>
        <v>0.43831762718297407</v>
      </c>
      <c r="I34" s="18">
        <f t="shared" si="4"/>
        <v>265.57019777033156</v>
      </c>
      <c r="J34" s="18">
        <f t="shared" si="2"/>
        <v>-1.4550977703315766</v>
      </c>
      <c r="K34" s="18">
        <f t="shared" si="5"/>
        <v>1.4550977703315766</v>
      </c>
      <c r="L34" s="33">
        <f t="shared" si="3"/>
        <v>5.5093319932543678E-3</v>
      </c>
      <c r="M34" s="18">
        <f t="shared" si="6"/>
        <v>2.1173095212239255</v>
      </c>
    </row>
    <row r="35" spans="1:19">
      <c r="A35" s="87"/>
      <c r="B35" s="12">
        <v>36800</v>
      </c>
      <c r="C35" s="13">
        <v>260.37889999999999</v>
      </c>
      <c r="F35">
        <v>1</v>
      </c>
      <c r="G35" s="18">
        <f t="shared" si="0"/>
        <v>266.3847982464905</v>
      </c>
      <c r="H35" s="18">
        <f t="shared" si="1"/>
        <v>0.24377206319806427</v>
      </c>
      <c r="I35" s="18">
        <f t="shared" si="4"/>
        <v>267.35752606641506</v>
      </c>
      <c r="J35" s="18">
        <f t="shared" si="2"/>
        <v>-6.9786260664150745</v>
      </c>
      <c r="K35" s="18">
        <f t="shared" si="5"/>
        <v>6.9786260664150745</v>
      </c>
      <c r="L35" s="33">
        <f t="shared" si="3"/>
        <v>2.6801811000872477E-2</v>
      </c>
      <c r="M35" s="18">
        <f t="shared" si="6"/>
        <v>48.701221774847937</v>
      </c>
    </row>
    <row r="36" spans="1:19">
      <c r="A36" s="87"/>
      <c r="B36" s="12">
        <v>36831</v>
      </c>
      <c r="C36" s="13">
        <v>262.46429999999998</v>
      </c>
      <c r="F36">
        <v>1</v>
      </c>
      <c r="G36" s="18">
        <f t="shared" si="0"/>
        <v>264.75366921678199</v>
      </c>
      <c r="H36" s="18">
        <f t="shared" si="1"/>
        <v>-0.13120815538325215</v>
      </c>
      <c r="I36" s="18">
        <f t="shared" si="4"/>
        <v>266.62857030968854</v>
      </c>
      <c r="J36" s="18">
        <f t="shared" si="2"/>
        <v>-4.1642703096885612</v>
      </c>
      <c r="K36" s="18">
        <f t="shared" si="5"/>
        <v>4.1642703096885612</v>
      </c>
      <c r="L36" s="33">
        <f t="shared" si="3"/>
        <v>1.5866044676127615E-2</v>
      </c>
      <c r="M36" s="18">
        <f t="shared" si="6"/>
        <v>17.341147212153665</v>
      </c>
    </row>
    <row r="37" spans="1:19">
      <c r="A37" s="87"/>
      <c r="B37" s="12">
        <v>36861</v>
      </c>
      <c r="C37" s="13">
        <v>270.57769999999999</v>
      </c>
      <c r="F37">
        <v>1</v>
      </c>
      <c r="G37" s="18">
        <f t="shared" si="0"/>
        <v>263.97501274297912</v>
      </c>
      <c r="H37" s="18">
        <f t="shared" si="1"/>
        <v>-0.26069781906717548</v>
      </c>
      <c r="I37" s="18">
        <f t="shared" si="4"/>
        <v>264.62246106139872</v>
      </c>
      <c r="J37" s="18">
        <f t="shared" si="2"/>
        <v>5.9552389386012692</v>
      </c>
      <c r="K37" s="18">
        <f t="shared" si="5"/>
        <v>5.9552389386012692</v>
      </c>
      <c r="L37" s="33">
        <f t="shared" si="3"/>
        <v>2.2009348658818775E-2</v>
      </c>
      <c r="M37" s="18">
        <f t="shared" si="6"/>
        <v>35.464870815832768</v>
      </c>
      <c r="P37" s="89" t="s">
        <v>360</v>
      </c>
      <c r="Q37" s="89"/>
      <c r="R37" s="89"/>
      <c r="S37" s="18">
        <f>AVERAGE(I4:I253)</f>
        <v>281.20644744880411</v>
      </c>
    </row>
    <row r="38" spans="1:19">
      <c r="A38" s="87"/>
      <c r="B38" s="12">
        <v>36892</v>
      </c>
      <c r="C38" s="13">
        <v>279.87029999999999</v>
      </c>
      <c r="F38">
        <v>1</v>
      </c>
      <c r="G38" s="18">
        <f t="shared" si="0"/>
        <v>265.77333044673838</v>
      </c>
      <c r="H38" s="18">
        <f t="shared" si="1"/>
        <v>0.15110528549811297</v>
      </c>
      <c r="I38" s="18">
        <f t="shared" si="4"/>
        <v>263.71431492391196</v>
      </c>
      <c r="J38" s="18">
        <f t="shared" si="2"/>
        <v>16.155985076088029</v>
      </c>
      <c r="K38" s="18">
        <f t="shared" si="5"/>
        <v>16.155985076088029</v>
      </c>
      <c r="L38" s="33">
        <f t="shared" si="3"/>
        <v>5.7726686526180272E-2</v>
      </c>
      <c r="M38" s="18">
        <f t="shared" si="6"/>
        <v>261.0158537787791</v>
      </c>
      <c r="P38" s="7"/>
      <c r="Q38" s="89" t="s">
        <v>362</v>
      </c>
      <c r="R38" s="89"/>
      <c r="S38" s="17">
        <f>Q8</f>
        <v>9.4418248336978579</v>
      </c>
    </row>
    <row r="39" spans="1:19">
      <c r="A39" s="87"/>
      <c r="B39" s="12">
        <v>36923</v>
      </c>
      <c r="C39" s="13">
        <v>276.16219999999998</v>
      </c>
      <c r="F39">
        <v>1</v>
      </c>
      <c r="G39" s="18">
        <f t="shared" si="0"/>
        <v>270.10819501256555</v>
      </c>
      <c r="H39" s="18">
        <f t="shared" si="1"/>
        <v>0.98785714156392257</v>
      </c>
      <c r="I39" s="18">
        <f t="shared" si="4"/>
        <v>265.92443573223647</v>
      </c>
      <c r="J39" s="18">
        <f t="shared" si="2"/>
        <v>10.237764267763509</v>
      </c>
      <c r="K39" s="18">
        <f t="shared" si="5"/>
        <v>10.237764267763509</v>
      </c>
      <c r="L39" s="33">
        <f t="shared" si="3"/>
        <v>3.7071562537391106E-2</v>
      </c>
      <c r="M39" s="18">
        <f t="shared" si="6"/>
        <v>104.8118172022953</v>
      </c>
      <c r="Q39" s="89" t="s">
        <v>323</v>
      </c>
      <c r="R39" s="89"/>
      <c r="S39">
        <f>S17</f>
        <v>3.4641016151377544</v>
      </c>
    </row>
    <row r="40" spans="1:19">
      <c r="A40" s="87"/>
      <c r="B40" s="12">
        <v>36951</v>
      </c>
      <c r="C40" s="13">
        <v>270.2928</v>
      </c>
      <c r="F40">
        <v>1</v>
      </c>
      <c r="G40" s="18">
        <f t="shared" si="0"/>
        <v>272.61589650789062</v>
      </c>
      <c r="H40" s="18">
        <f t="shared" si="1"/>
        <v>1.291826012316154</v>
      </c>
      <c r="I40" s="18">
        <f t="shared" si="4"/>
        <v>271.0960521541295</v>
      </c>
      <c r="J40" s="18">
        <f t="shared" si="2"/>
        <v>-0.80325215412949547</v>
      </c>
      <c r="K40" s="18">
        <f t="shared" si="5"/>
        <v>0.80325215412949547</v>
      </c>
      <c r="L40" s="33">
        <f t="shared" si="3"/>
        <v>2.9717852422613384E-3</v>
      </c>
      <c r="M40" s="18">
        <f t="shared" si="6"/>
        <v>0.64521402311367471</v>
      </c>
      <c r="Q40" s="90" t="s">
        <v>401</v>
      </c>
      <c r="R40" s="90"/>
      <c r="S40">
        <f>(S37+S38)*S39</f>
        <v>1006.8351494508129</v>
      </c>
    </row>
    <row r="41" spans="1:19">
      <c r="A41" s="87"/>
      <c r="B41" s="12">
        <v>36982</v>
      </c>
      <c r="C41" s="13">
        <v>263.23840000000001</v>
      </c>
      <c r="F41">
        <v>1</v>
      </c>
      <c r="G41" s="18">
        <f t="shared" si="0"/>
        <v>272.82324576414476</v>
      </c>
      <c r="H41" s="18">
        <f t="shared" si="1"/>
        <v>1.0749306611037499</v>
      </c>
      <c r="I41" s="18">
        <f t="shared" si="4"/>
        <v>273.90772252020679</v>
      </c>
      <c r="J41" s="18">
        <f t="shared" si="2"/>
        <v>-10.669322520206777</v>
      </c>
      <c r="K41" s="18">
        <f t="shared" si="5"/>
        <v>10.669322520206777</v>
      </c>
      <c r="L41" s="33">
        <f t="shared" si="3"/>
        <v>4.0531026325212341E-2</v>
      </c>
      <c r="M41" s="18">
        <f t="shared" si="6"/>
        <v>113.83444304019149</v>
      </c>
    </row>
    <row r="42" spans="1:19">
      <c r="A42" s="87"/>
      <c r="B42" s="12">
        <v>37012</v>
      </c>
      <c r="C42" s="13">
        <v>261.40649999999999</v>
      </c>
      <c r="F42">
        <v>1</v>
      </c>
      <c r="G42" s="18">
        <f t="shared" si="0"/>
        <v>270.70024349767391</v>
      </c>
      <c r="H42" s="18">
        <f t="shared" si="1"/>
        <v>0.43534407558883026</v>
      </c>
      <c r="I42" s="18">
        <f t="shared" si="4"/>
        <v>273.89817642524849</v>
      </c>
      <c r="J42" s="18">
        <f t="shared" si="2"/>
        <v>-12.4916764252485</v>
      </c>
      <c r="K42" s="18">
        <f t="shared" si="5"/>
        <v>12.4916764252485</v>
      </c>
      <c r="L42" s="33">
        <f t="shared" si="3"/>
        <v>4.7786403265597834E-2</v>
      </c>
      <c r="M42" s="18">
        <f t="shared" si="6"/>
        <v>156.04197991310915</v>
      </c>
    </row>
    <row r="43" spans="1:19">
      <c r="A43" s="87"/>
      <c r="B43" s="12">
        <v>37043</v>
      </c>
      <c r="C43" s="13">
        <v>267.10969999999998</v>
      </c>
      <c r="F43">
        <v>1</v>
      </c>
      <c r="G43" s="18">
        <f t="shared" si="0"/>
        <v>268.21686130128393</v>
      </c>
      <c r="H43" s="18">
        <f t="shared" si="1"/>
        <v>-0.14840117880693227</v>
      </c>
      <c r="I43" s="18">
        <f t="shared" si="4"/>
        <v>271.13558757326274</v>
      </c>
      <c r="J43" s="18">
        <f t="shared" si="2"/>
        <v>-4.0258875732627644</v>
      </c>
      <c r="K43" s="18">
        <f t="shared" si="5"/>
        <v>4.0258875732627644</v>
      </c>
      <c r="L43" s="33">
        <f t="shared" si="3"/>
        <v>1.5072038092449525E-2</v>
      </c>
      <c r="M43" s="18">
        <f t="shared" si="6"/>
        <v>16.20777075255155</v>
      </c>
    </row>
    <row r="44" spans="1:19">
      <c r="A44" s="87"/>
      <c r="B44" s="12">
        <v>37073</v>
      </c>
      <c r="C44" s="13">
        <v>272.98160000000001</v>
      </c>
      <c r="F44">
        <v>1</v>
      </c>
      <c r="G44" s="18">
        <f t="shared" si="0"/>
        <v>267.78083208573389</v>
      </c>
      <c r="H44" s="18">
        <f t="shared" si="1"/>
        <v>-0.20592678615555304</v>
      </c>
      <c r="I44" s="18">
        <f t="shared" si="4"/>
        <v>268.06846012247701</v>
      </c>
      <c r="J44" s="18">
        <f t="shared" si="2"/>
        <v>4.9131398775230082</v>
      </c>
      <c r="K44" s="18">
        <f t="shared" si="5"/>
        <v>4.9131398775230082</v>
      </c>
      <c r="L44" s="33">
        <f t="shared" si="3"/>
        <v>1.799806242443816E-2</v>
      </c>
      <c r="M44" s="18">
        <f t="shared" si="6"/>
        <v>24.138943456106801</v>
      </c>
    </row>
    <row r="45" spans="1:19">
      <c r="A45" s="87"/>
      <c r="B45" s="12">
        <v>37104</v>
      </c>
      <c r="C45" s="13">
        <v>275.76549999999997</v>
      </c>
      <c r="F45">
        <v>1</v>
      </c>
      <c r="G45" s="18">
        <f t="shared" si="0"/>
        <v>269.19691370970486</v>
      </c>
      <c r="H45" s="18">
        <f t="shared" si="1"/>
        <v>0.11847489586975107</v>
      </c>
      <c r="I45" s="18">
        <f t="shared" si="4"/>
        <v>267.57490529957835</v>
      </c>
      <c r="J45" s="18">
        <f t="shared" si="2"/>
        <v>8.1905947004216273</v>
      </c>
      <c r="K45" s="18">
        <f t="shared" si="5"/>
        <v>8.1905947004216273</v>
      </c>
      <c r="L45" s="33">
        <f t="shared" si="3"/>
        <v>2.970130310144535E-2</v>
      </c>
      <c r="M45" s="18">
        <f t="shared" si="6"/>
        <v>67.085841546574841</v>
      </c>
    </row>
    <row r="46" spans="1:19">
      <c r="A46" s="87"/>
      <c r="B46" s="12">
        <v>37135</v>
      </c>
      <c r="C46" s="13">
        <v>267.51519999999999</v>
      </c>
      <c r="F46">
        <v>1</v>
      </c>
      <c r="G46" s="18">
        <f t="shared" si="0"/>
        <v>271.25042202390216</v>
      </c>
      <c r="H46" s="18">
        <f t="shared" si="1"/>
        <v>0.50548157953526129</v>
      </c>
      <c r="I46" s="18">
        <f t="shared" si="4"/>
        <v>269.31538860557458</v>
      </c>
      <c r="J46" s="18">
        <f t="shared" si="2"/>
        <v>-1.8001886055745899</v>
      </c>
      <c r="K46" s="18">
        <f t="shared" si="5"/>
        <v>1.8001886055745899</v>
      </c>
      <c r="L46" s="33">
        <f t="shared" si="3"/>
        <v>6.729294655311511E-3</v>
      </c>
      <c r="M46" s="18">
        <f t="shared" si="6"/>
        <v>3.2406790156405867</v>
      </c>
    </row>
    <row r="47" spans="1:19">
      <c r="A47" s="87"/>
      <c r="B47" s="12">
        <v>37165</v>
      </c>
      <c r="C47" s="13">
        <v>263.28320000000002</v>
      </c>
      <c r="F47">
        <v>1</v>
      </c>
      <c r="G47" s="18">
        <f t="shared" si="0"/>
        <v>270.48369252240616</v>
      </c>
      <c r="H47" s="18">
        <f t="shared" si="1"/>
        <v>0.25103936332900867</v>
      </c>
      <c r="I47" s="18">
        <f t="shared" si="4"/>
        <v>271.75590360343745</v>
      </c>
      <c r="J47" s="18">
        <f t="shared" si="2"/>
        <v>-8.4727036034374237</v>
      </c>
      <c r="K47" s="18">
        <f t="shared" si="5"/>
        <v>8.4727036034374237</v>
      </c>
      <c r="L47" s="33">
        <f t="shared" si="3"/>
        <v>3.2180950411714163E-2</v>
      </c>
      <c r="M47" s="18">
        <f t="shared" si="6"/>
        <v>71.786706351701497</v>
      </c>
    </row>
    <row r="48" spans="1:19">
      <c r="A48" s="87"/>
      <c r="B48" s="12">
        <v>37196</v>
      </c>
      <c r="C48" s="13">
        <v>265.1078</v>
      </c>
      <c r="F48">
        <v>1</v>
      </c>
      <c r="G48" s="18">
        <f t="shared" si="0"/>
        <v>268.4992723200146</v>
      </c>
      <c r="H48" s="18">
        <f t="shared" si="1"/>
        <v>-0.19605254981510534</v>
      </c>
      <c r="I48" s="18">
        <f t="shared" si="4"/>
        <v>270.73473188573519</v>
      </c>
      <c r="J48" s="18">
        <f t="shared" si="2"/>
        <v>-5.6269318857351891</v>
      </c>
      <c r="K48" s="18">
        <f t="shared" si="5"/>
        <v>5.6269318857351891</v>
      </c>
      <c r="L48" s="33">
        <f t="shared" si="3"/>
        <v>2.1225071030483409E-2</v>
      </c>
      <c r="M48" s="18">
        <f t="shared" si="6"/>
        <v>31.662362446703373</v>
      </c>
    </row>
    <row r="49" spans="1:13">
      <c r="A49" s="87"/>
      <c r="B49" s="12">
        <v>37226</v>
      </c>
      <c r="C49" s="13">
        <v>273.86310000000003</v>
      </c>
      <c r="F49">
        <v>1</v>
      </c>
      <c r="G49" s="18">
        <f t="shared" si="0"/>
        <v>267.34459383913963</v>
      </c>
      <c r="H49" s="18">
        <f t="shared" si="1"/>
        <v>-0.38777773602707699</v>
      </c>
      <c r="I49" s="18">
        <f t="shared" si="4"/>
        <v>268.30321977019952</v>
      </c>
      <c r="J49" s="18">
        <f t="shared" si="2"/>
        <v>5.5598802298005126</v>
      </c>
      <c r="K49" s="18">
        <f t="shared" si="5"/>
        <v>5.5598802298005126</v>
      </c>
      <c r="L49" s="33">
        <f t="shared" si="3"/>
        <v>2.0301677114589411E-2</v>
      </c>
      <c r="M49" s="18">
        <f t="shared" si="6"/>
        <v>30.912268169726602</v>
      </c>
    </row>
    <row r="50" spans="1:13">
      <c r="A50" s="87"/>
      <c r="B50" s="12">
        <v>37257</v>
      </c>
      <c r="C50" s="13">
        <v>277.91880000000003</v>
      </c>
      <c r="F50">
        <v>1</v>
      </c>
      <c r="G50" s="18">
        <f t="shared" si="0"/>
        <v>269.02870127217881</v>
      </c>
      <c r="H50" s="18">
        <f t="shared" si="1"/>
        <v>2.6599297786173093E-2</v>
      </c>
      <c r="I50" s="18">
        <f t="shared" si="4"/>
        <v>266.95681610311254</v>
      </c>
      <c r="J50" s="18">
        <f t="shared" si="2"/>
        <v>10.961983896887489</v>
      </c>
      <c r="K50" s="18">
        <f t="shared" si="5"/>
        <v>10.961983896887489</v>
      </c>
      <c r="L50" s="33">
        <f t="shared" si="3"/>
        <v>3.9443117546878757E-2</v>
      </c>
      <c r="M50" s="18">
        <f t="shared" si="6"/>
        <v>120.16509095562061</v>
      </c>
    </row>
    <row r="51" spans="1:13">
      <c r="A51" s="87"/>
      <c r="B51" s="12">
        <v>37288</v>
      </c>
      <c r="C51" s="13">
        <v>276.68219999999997</v>
      </c>
      <c r="F51">
        <v>1</v>
      </c>
      <c r="G51" s="18">
        <f t="shared" si="0"/>
        <v>271.71435039897551</v>
      </c>
      <c r="H51" s="18">
        <f t="shared" si="1"/>
        <v>0.55840926358827947</v>
      </c>
      <c r="I51" s="18">
        <f t="shared" si="4"/>
        <v>269.05530056996497</v>
      </c>
      <c r="J51" s="18">
        <f t="shared" si="2"/>
        <v>7.6268994300349959</v>
      </c>
      <c r="K51" s="18">
        <f t="shared" si="5"/>
        <v>7.6268994300349959</v>
      </c>
      <c r="L51" s="33">
        <f t="shared" si="3"/>
        <v>2.756555871695034E-2</v>
      </c>
      <c r="M51" s="18">
        <f t="shared" si="6"/>
        <v>58.169594915868146</v>
      </c>
    </row>
    <row r="52" spans="1:13">
      <c r="A52" s="87"/>
      <c r="B52" s="12">
        <v>37316</v>
      </c>
      <c r="C52" s="13">
        <v>273.35230000000001</v>
      </c>
      <c r="F52">
        <v>1</v>
      </c>
      <c r="G52" s="18">
        <f t="shared" si="0"/>
        <v>273.59559176379463</v>
      </c>
      <c r="H52" s="18">
        <f t="shared" si="1"/>
        <v>0.8229756838344473</v>
      </c>
      <c r="I52" s="18">
        <f t="shared" si="4"/>
        <v>272.27275966256377</v>
      </c>
      <c r="J52" s="18">
        <f t="shared" si="2"/>
        <v>1.0795403374362422</v>
      </c>
      <c r="K52" s="18">
        <f t="shared" si="5"/>
        <v>1.0795403374362422</v>
      </c>
      <c r="L52" s="33">
        <f t="shared" si="3"/>
        <v>3.9492637795117951E-3</v>
      </c>
      <c r="M52" s="18">
        <f t="shared" si="6"/>
        <v>1.1654073401519558</v>
      </c>
    </row>
    <row r="53" spans="1:13">
      <c r="A53" s="87"/>
      <c r="B53" s="12">
        <v>37347</v>
      </c>
      <c r="C53" s="13">
        <v>265.10809999999998</v>
      </c>
      <c r="F53">
        <v>1</v>
      </c>
      <c r="G53" s="18">
        <f t="shared" si="0"/>
        <v>274.09868721334033</v>
      </c>
      <c r="H53" s="18">
        <f t="shared" si="1"/>
        <v>0.75899963697669726</v>
      </c>
      <c r="I53" s="18">
        <f t="shared" si="4"/>
        <v>274.41856744762907</v>
      </c>
      <c r="J53" s="18">
        <f t="shared" si="2"/>
        <v>-9.3104674476290938</v>
      </c>
      <c r="K53" s="18">
        <f t="shared" si="5"/>
        <v>9.3104674476290938</v>
      </c>
      <c r="L53" s="33">
        <f t="shared" si="3"/>
        <v>3.5119513314112602E-2</v>
      </c>
      <c r="M53" s="18">
        <f t="shared" si="6"/>
        <v>86.684804093361009</v>
      </c>
    </row>
    <row r="54" spans="1:13">
      <c r="A54" s="87"/>
      <c r="B54" s="12">
        <v>37377</v>
      </c>
      <c r="C54" s="13">
        <v>263.68920000000003</v>
      </c>
      <c r="F54">
        <v>1</v>
      </c>
      <c r="G54" s="18">
        <f t="shared" si="0"/>
        <v>271.93281079522188</v>
      </c>
      <c r="H54" s="18">
        <f t="shared" si="1"/>
        <v>0.17402442595766904</v>
      </c>
      <c r="I54" s="18">
        <f t="shared" si="4"/>
        <v>274.85768685031701</v>
      </c>
      <c r="J54" s="18">
        <f t="shared" si="2"/>
        <v>-11.168486850316981</v>
      </c>
      <c r="K54" s="18">
        <f t="shared" si="5"/>
        <v>11.168486850316981</v>
      </c>
      <c r="L54" s="33">
        <f t="shared" si="3"/>
        <v>4.2354737510360604E-2</v>
      </c>
      <c r="M54" s="18">
        <f t="shared" si="6"/>
        <v>124.73509852570332</v>
      </c>
    </row>
    <row r="55" spans="1:13">
      <c r="A55" s="87"/>
      <c r="B55" s="12">
        <v>37408</v>
      </c>
      <c r="C55" s="13">
        <v>268.47219999999999</v>
      </c>
      <c r="F55">
        <v>1</v>
      </c>
      <c r="G55" s="18">
        <f t="shared" si="0"/>
        <v>269.58154465482568</v>
      </c>
      <c r="H55" s="18">
        <f t="shared" si="1"/>
        <v>-0.3310336873131059</v>
      </c>
      <c r="I55" s="18">
        <f t="shared" si="4"/>
        <v>272.10683522117955</v>
      </c>
      <c r="J55" s="18">
        <f t="shared" si="2"/>
        <v>-3.6346352211795647</v>
      </c>
      <c r="K55" s="18">
        <f t="shared" si="5"/>
        <v>3.6346352211795647</v>
      </c>
      <c r="L55" s="33">
        <f t="shared" si="3"/>
        <v>1.3538218188622751E-2</v>
      </c>
      <c r="M55" s="18">
        <f t="shared" si="6"/>
        <v>13.210573191039023</v>
      </c>
    </row>
    <row r="56" spans="1:13">
      <c r="A56" s="87"/>
      <c r="B56" s="12">
        <v>37438</v>
      </c>
      <c r="C56" s="13">
        <v>274.0301</v>
      </c>
      <c r="F56">
        <v>1</v>
      </c>
      <c r="G56" s="18">
        <f t="shared" si="0"/>
        <v>269.01701767725876</v>
      </c>
      <c r="H56" s="18">
        <f t="shared" si="1"/>
        <v>-0.37773234536386741</v>
      </c>
      <c r="I56" s="18">
        <f t="shared" si="4"/>
        <v>269.25051096751258</v>
      </c>
      <c r="J56" s="18">
        <f t="shared" si="2"/>
        <v>4.7795890324874222</v>
      </c>
      <c r="K56" s="18">
        <f t="shared" si="5"/>
        <v>4.7795890324874222</v>
      </c>
      <c r="L56" s="33">
        <f t="shared" si="3"/>
        <v>1.7441839536924676E-2</v>
      </c>
      <c r="M56" s="18">
        <f t="shared" si="6"/>
        <v>22.844471319474053</v>
      </c>
    </row>
    <row r="57" spans="1:13">
      <c r="A57" s="87"/>
      <c r="B57" s="12">
        <v>37469</v>
      </c>
      <c r="C57" s="13">
        <v>275.04480000000001</v>
      </c>
      <c r="F57">
        <v>1</v>
      </c>
      <c r="G57" s="18">
        <f t="shared" si="0"/>
        <v>270.25652973232638</v>
      </c>
      <c r="H57" s="18">
        <f t="shared" si="1"/>
        <v>-5.428346527756972E-2</v>
      </c>
      <c r="I57" s="18">
        <f t="shared" si="4"/>
        <v>268.63928533189488</v>
      </c>
      <c r="J57" s="18">
        <f t="shared" si="2"/>
        <v>6.4055146681051269</v>
      </c>
      <c r="K57" s="18">
        <f t="shared" si="5"/>
        <v>6.4055146681051269</v>
      </c>
      <c r="L57" s="33">
        <f t="shared" si="3"/>
        <v>2.3288986623652318E-2</v>
      </c>
      <c r="M57" s="18">
        <f t="shared" si="6"/>
        <v>41.030618163309931</v>
      </c>
    </row>
    <row r="58" spans="1:13">
      <c r="A58" s="87"/>
      <c r="B58" s="12">
        <v>37500</v>
      </c>
      <c r="C58" s="13">
        <v>269.30529999999999</v>
      </c>
      <c r="F58">
        <v>1</v>
      </c>
      <c r="G58" s="18">
        <f t="shared" si="0"/>
        <v>271.65501238693412</v>
      </c>
      <c r="H58" s="18">
        <f t="shared" si="1"/>
        <v>0.23626975869949085</v>
      </c>
      <c r="I58" s="18">
        <f t="shared" si="4"/>
        <v>270.20224626704879</v>
      </c>
      <c r="J58" s="18">
        <f t="shared" si="2"/>
        <v>-0.8969462670488042</v>
      </c>
      <c r="K58" s="18">
        <f t="shared" si="5"/>
        <v>0.8969462670488042</v>
      </c>
      <c r="L58" s="33">
        <f t="shared" si="3"/>
        <v>3.3305927029613019E-3</v>
      </c>
      <c r="M58" s="18">
        <f t="shared" si="6"/>
        <v>0.80451260597278473</v>
      </c>
    </row>
    <row r="59" spans="1:13">
      <c r="A59" s="87"/>
      <c r="B59" s="12">
        <v>37530</v>
      </c>
      <c r="C59" s="13">
        <v>265.87350000000004</v>
      </c>
      <c r="F59">
        <v>1</v>
      </c>
      <c r="G59" s="18">
        <f t="shared" si="0"/>
        <v>271.11548750194351</v>
      </c>
      <c r="H59" s="18">
        <f t="shared" si="1"/>
        <v>8.1110829961470191E-2</v>
      </c>
      <c r="I59" s="18">
        <f t="shared" si="4"/>
        <v>271.89128214563362</v>
      </c>
      <c r="J59" s="18">
        <f t="shared" si="2"/>
        <v>-6.0177821456335892</v>
      </c>
      <c r="K59" s="18">
        <f t="shared" si="5"/>
        <v>6.0177821456335892</v>
      </c>
      <c r="L59" s="33">
        <f t="shared" si="3"/>
        <v>2.2634005064940989E-2</v>
      </c>
      <c r="M59" s="18">
        <f t="shared" si="6"/>
        <v>36.213701952306401</v>
      </c>
    </row>
    <row r="60" spans="1:13">
      <c r="A60" s="87"/>
      <c r="B60" s="12">
        <v>37561</v>
      </c>
      <c r="C60" s="13">
        <v>269.07060000000001</v>
      </c>
      <c r="F60">
        <v>1</v>
      </c>
      <c r="G60" s="18">
        <f t="shared" si="0"/>
        <v>269.59966883233346</v>
      </c>
      <c r="H60" s="18">
        <f t="shared" si="1"/>
        <v>-0.23827506995283221</v>
      </c>
      <c r="I60" s="18">
        <f t="shared" si="4"/>
        <v>271.19659833190497</v>
      </c>
      <c r="J60" s="18">
        <f t="shared" si="2"/>
        <v>-2.1259983319049525</v>
      </c>
      <c r="K60" s="18">
        <f t="shared" si="5"/>
        <v>2.1259983319049525</v>
      </c>
      <c r="L60" s="33">
        <f t="shared" si="3"/>
        <v>7.9012658086946418E-3</v>
      </c>
      <c r="M60" s="18">
        <f t="shared" si="6"/>
        <v>4.5198689072626408</v>
      </c>
    </row>
    <row r="61" spans="1:13">
      <c r="A61" s="87"/>
      <c r="B61" s="12">
        <v>37591</v>
      </c>
      <c r="C61" s="13">
        <v>284.19490000000002</v>
      </c>
      <c r="F61">
        <v>1</v>
      </c>
      <c r="G61" s="18">
        <f t="shared" si="0"/>
        <v>269.27415563366645</v>
      </c>
      <c r="H61" s="18">
        <f t="shared" si="1"/>
        <v>-0.25572269569566797</v>
      </c>
      <c r="I61" s="18">
        <f t="shared" si="4"/>
        <v>269.36139376238066</v>
      </c>
      <c r="J61" s="18">
        <f t="shared" si="2"/>
        <v>14.83350623761936</v>
      </c>
      <c r="K61" s="18">
        <f t="shared" si="5"/>
        <v>14.83350623761936</v>
      </c>
      <c r="L61" s="33">
        <f t="shared" si="3"/>
        <v>5.2194836141040389E-2</v>
      </c>
      <c r="M61" s="18">
        <f t="shared" si="6"/>
        <v>220.03290730149249</v>
      </c>
    </row>
    <row r="62" spans="1:13">
      <c r="A62" s="87"/>
      <c r="B62" s="12">
        <v>37622</v>
      </c>
      <c r="C62" s="13">
        <v>284.35980000000001</v>
      </c>
      <c r="F62">
        <v>1</v>
      </c>
      <c r="G62" s="18">
        <f t="shared" si="0"/>
        <v>273.57137305657955</v>
      </c>
      <c r="H62" s="18">
        <f t="shared" si="1"/>
        <v>0.65486532802608433</v>
      </c>
      <c r="I62" s="18">
        <f t="shared" si="4"/>
        <v>269.01843293797077</v>
      </c>
      <c r="J62" s="18">
        <f t="shared" si="2"/>
        <v>15.341367062029235</v>
      </c>
      <c r="K62" s="18">
        <f t="shared" si="5"/>
        <v>15.341367062029235</v>
      </c>
      <c r="L62" s="33">
        <f t="shared" si="3"/>
        <v>5.395054808038701E-2</v>
      </c>
      <c r="M62" s="18">
        <f t="shared" si="6"/>
        <v>235.35754333191554</v>
      </c>
    </row>
    <row r="63" spans="1:13">
      <c r="A63" s="87"/>
      <c r="B63" s="12">
        <v>37653</v>
      </c>
      <c r="C63" s="13">
        <v>277.17259999999999</v>
      </c>
      <c r="F63">
        <v>1</v>
      </c>
      <c r="G63" s="18">
        <f t="shared" si="0"/>
        <v>277.26630686922391</v>
      </c>
      <c r="H63" s="18">
        <f t="shared" si="1"/>
        <v>1.2628790249497406</v>
      </c>
      <c r="I63" s="18">
        <f t="shared" si="4"/>
        <v>274.22623838460561</v>
      </c>
      <c r="J63" s="18">
        <f t="shared" si="2"/>
        <v>2.9463616153943804</v>
      </c>
      <c r="K63" s="18">
        <f t="shared" si="5"/>
        <v>2.9463616153943804</v>
      </c>
      <c r="L63" s="33">
        <f t="shared" si="3"/>
        <v>1.0630060891279948E-2</v>
      </c>
      <c r="M63" s="18">
        <f t="shared" si="6"/>
        <v>8.6810467686693826</v>
      </c>
    </row>
    <row r="64" spans="1:13">
      <c r="A64" s="87"/>
      <c r="B64" s="12">
        <v>37681</v>
      </c>
      <c r="C64" s="13">
        <v>273.19639999999998</v>
      </c>
      <c r="F64">
        <v>1</v>
      </c>
      <c r="G64" s="18">
        <f t="shared" si="0"/>
        <v>278.12221012592153</v>
      </c>
      <c r="H64" s="18">
        <f t="shared" si="1"/>
        <v>1.1814838712993156</v>
      </c>
      <c r="I64" s="18">
        <f t="shared" si="4"/>
        <v>278.52918589417368</v>
      </c>
      <c r="J64" s="18">
        <f t="shared" si="2"/>
        <v>-5.3327858941736963</v>
      </c>
      <c r="K64" s="18">
        <f t="shared" si="5"/>
        <v>5.3327858941736963</v>
      </c>
      <c r="L64" s="33">
        <f t="shared" si="3"/>
        <v>1.9519971325294538E-2</v>
      </c>
      <c r="M64" s="18">
        <f t="shared" si="6"/>
        <v>28.438605393097948</v>
      </c>
    </row>
    <row r="65" spans="1:13">
      <c r="A65" s="87"/>
      <c r="B65" s="12">
        <v>37712</v>
      </c>
      <c r="C65" s="13">
        <v>267.27809999999999</v>
      </c>
      <c r="F65">
        <v>1</v>
      </c>
      <c r="G65" s="18">
        <f t="shared" si="0"/>
        <v>277.47150579805458</v>
      </c>
      <c r="H65" s="18">
        <f t="shared" si="1"/>
        <v>0.81504623146606314</v>
      </c>
      <c r="I65" s="18">
        <f t="shared" si="4"/>
        <v>279.30369399722082</v>
      </c>
      <c r="J65" s="18">
        <f t="shared" si="2"/>
        <v>-12.025593997220824</v>
      </c>
      <c r="K65" s="18">
        <f t="shared" si="5"/>
        <v>12.025593997220824</v>
      </c>
      <c r="L65" s="33">
        <f t="shared" si="3"/>
        <v>4.4992814589825444E-2</v>
      </c>
      <c r="M65" s="18">
        <f t="shared" si="6"/>
        <v>144.6149109859935</v>
      </c>
    </row>
    <row r="66" spans="1:13">
      <c r="A66" s="87"/>
      <c r="B66" s="12">
        <v>37742</v>
      </c>
      <c r="C66" s="13">
        <v>265.8218</v>
      </c>
      <c r="F66">
        <v>1</v>
      </c>
      <c r="G66" s="18">
        <f t="shared" si="0"/>
        <v>274.98401642066443</v>
      </c>
      <c r="H66" s="18">
        <f t="shared" si="1"/>
        <v>0.15453910969482104</v>
      </c>
      <c r="I66" s="18">
        <f t="shared" si="4"/>
        <v>278.28655202952064</v>
      </c>
      <c r="J66" s="18">
        <f t="shared" si="2"/>
        <v>-12.464752029520639</v>
      </c>
      <c r="K66" s="18">
        <f t="shared" si="5"/>
        <v>12.464752029520639</v>
      </c>
      <c r="L66" s="33">
        <f t="shared" si="3"/>
        <v>4.6891383737227871E-2</v>
      </c>
      <c r="M66" s="18">
        <f t="shared" si="6"/>
        <v>155.37004315743889</v>
      </c>
    </row>
    <row r="67" spans="1:13">
      <c r="A67" s="87"/>
      <c r="B67" s="12">
        <v>37773</v>
      </c>
      <c r="C67" s="13">
        <v>271.46539999999999</v>
      </c>
      <c r="F67">
        <v>1</v>
      </c>
      <c r="G67" s="18">
        <f t="shared" si="0"/>
        <v>272.34352887125146</v>
      </c>
      <c r="H67" s="18">
        <f t="shared" si="1"/>
        <v>-0.40446622212673655</v>
      </c>
      <c r="I67" s="18">
        <f t="shared" si="4"/>
        <v>275.13855553035927</v>
      </c>
      <c r="J67" s="18">
        <f t="shared" si="2"/>
        <v>-3.6731555303592813</v>
      </c>
      <c r="K67" s="18">
        <f t="shared" si="5"/>
        <v>3.6731555303592813</v>
      </c>
      <c r="L67" s="33">
        <f t="shared" si="3"/>
        <v>1.3530842348082965E-2</v>
      </c>
      <c r="M67" s="18">
        <f t="shared" si="6"/>
        <v>13.492071550208973</v>
      </c>
    </row>
    <row r="68" spans="1:13">
      <c r="A68" s="87"/>
      <c r="B68" s="12">
        <v>37803</v>
      </c>
      <c r="C68" s="13">
        <v>276.61400000000003</v>
      </c>
      <c r="F68">
        <v>1</v>
      </c>
      <c r="G68" s="18">
        <f t="shared" ref="G68:G131" si="7">$D$3*C67+(1-$D$3)*(G67+H67)</f>
        <v>271.79696385438729</v>
      </c>
      <c r="H68" s="18">
        <f t="shared" ref="H68:H131" si="8">$E$3*(G68-G67)+(1-$E$3)*H67</f>
        <v>-0.43288598107422499</v>
      </c>
      <c r="I68" s="18">
        <f t="shared" ref="I68:I131" si="9">G67+H67*F68</f>
        <v>271.93906264912471</v>
      </c>
      <c r="J68" s="18">
        <f t="shared" ref="J68:J131" si="10">C68-I68</f>
        <v>4.6749373508753251</v>
      </c>
      <c r="K68" s="18">
        <f t="shared" si="5"/>
        <v>4.6749373508753251</v>
      </c>
      <c r="L68" s="33">
        <f t="shared" ref="L68:L131" si="11">ABS((C68-I68)/C68)</f>
        <v>1.6900581137886457E-2</v>
      </c>
      <c r="M68" s="18">
        <f t="shared" si="6"/>
        <v>21.855039234609205</v>
      </c>
    </row>
    <row r="69" spans="1:13">
      <c r="A69" s="87"/>
      <c r="B69" s="12">
        <v>37834</v>
      </c>
      <c r="C69" s="13">
        <v>277.10519999999997</v>
      </c>
      <c r="F69">
        <v>1</v>
      </c>
      <c r="G69" s="18">
        <f t="shared" si="7"/>
        <v>272.93905451131917</v>
      </c>
      <c r="H69" s="18">
        <f t="shared" si="8"/>
        <v>-0.11789065347300309</v>
      </c>
      <c r="I69" s="18">
        <f t="shared" si="9"/>
        <v>271.36407787331308</v>
      </c>
      <c r="J69" s="18">
        <f t="shared" si="10"/>
        <v>5.7411221266868893</v>
      </c>
      <c r="K69" s="18">
        <f t="shared" ref="K69:K132" si="12">ABS(J69)</f>
        <v>5.7411221266868893</v>
      </c>
      <c r="L69" s="33">
        <f t="shared" si="11"/>
        <v>2.0718204229609873E-2</v>
      </c>
      <c r="M69" s="18">
        <f t="shared" ref="M69:M132" si="13">J69^2</f>
        <v>32.960483273533789</v>
      </c>
    </row>
    <row r="70" spans="1:13">
      <c r="A70" s="87"/>
      <c r="B70" s="12">
        <v>37865</v>
      </c>
      <c r="C70" s="13">
        <v>273.06100000000004</v>
      </c>
      <c r="F70">
        <v>1</v>
      </c>
      <c r="G70" s="18">
        <f t="shared" si="7"/>
        <v>274.10637470049227</v>
      </c>
      <c r="H70" s="18">
        <f t="shared" si="8"/>
        <v>0.13915151505621692</v>
      </c>
      <c r="I70" s="18">
        <f t="shared" si="9"/>
        <v>272.82116385784616</v>
      </c>
      <c r="J70" s="18">
        <f t="shared" si="10"/>
        <v>0.23983614215387661</v>
      </c>
      <c r="K70" s="18">
        <f t="shared" si="12"/>
        <v>0.23983614215387661</v>
      </c>
      <c r="L70" s="33">
        <f t="shared" si="11"/>
        <v>8.78324411592562E-4</v>
      </c>
      <c r="M70" s="18">
        <f t="shared" si="13"/>
        <v>5.7521375083254507E-2</v>
      </c>
    </row>
    <row r="71" spans="1:13">
      <c r="A71" s="87"/>
      <c r="B71" s="12">
        <v>37895</v>
      </c>
      <c r="C71" s="13">
        <v>267.43650000000002</v>
      </c>
      <c r="F71">
        <v>1</v>
      </c>
      <c r="G71" s="18">
        <f t="shared" si="7"/>
        <v>273.89016835088393</v>
      </c>
      <c r="H71" s="18">
        <f t="shared" si="8"/>
        <v>6.8079942123305148E-2</v>
      </c>
      <c r="I71" s="18">
        <f t="shared" si="9"/>
        <v>274.24552621554847</v>
      </c>
      <c r="J71" s="18">
        <f t="shared" si="10"/>
        <v>-6.8090262155484425</v>
      </c>
      <c r="K71" s="18">
        <f t="shared" si="12"/>
        <v>6.8090262155484425</v>
      </c>
      <c r="L71" s="33">
        <f t="shared" si="11"/>
        <v>2.5460347467710809E-2</v>
      </c>
      <c r="M71" s="18">
        <f t="shared" si="13"/>
        <v>46.362838004025946</v>
      </c>
    </row>
    <row r="72" spans="1:13">
      <c r="A72" s="87"/>
      <c r="B72" s="12">
        <v>37926</v>
      </c>
      <c r="C72" s="13">
        <v>268.56650000000002</v>
      </c>
      <c r="F72">
        <v>1</v>
      </c>
      <c r="G72" s="18">
        <f t="shared" si="7"/>
        <v>272.00172380510503</v>
      </c>
      <c r="H72" s="18">
        <f t="shared" si="8"/>
        <v>-0.32322495545713503</v>
      </c>
      <c r="I72" s="18">
        <f t="shared" si="9"/>
        <v>273.95824829300722</v>
      </c>
      <c r="J72" s="18">
        <f t="shared" si="10"/>
        <v>-5.3917482930071969</v>
      </c>
      <c r="K72" s="18">
        <f t="shared" si="12"/>
        <v>5.3917482930071969</v>
      </c>
      <c r="L72" s="33">
        <f t="shared" si="11"/>
        <v>2.007602695424484E-2</v>
      </c>
      <c r="M72" s="18">
        <f t="shared" si="13"/>
        <v>29.070949655146023</v>
      </c>
    </row>
    <row r="73" spans="1:13">
      <c r="A73" s="87"/>
      <c r="B73" s="12">
        <v>37956</v>
      </c>
      <c r="C73" s="13">
        <v>277.68389999999999</v>
      </c>
      <c r="F73">
        <v>1</v>
      </c>
      <c r="G73" s="18">
        <f t="shared" si="7"/>
        <v>270.74489919475354</v>
      </c>
      <c r="H73" s="18">
        <f t="shared" si="8"/>
        <v>-0.50994488643600533</v>
      </c>
      <c r="I73" s="18">
        <f t="shared" si="9"/>
        <v>271.67849884964789</v>
      </c>
      <c r="J73" s="18">
        <f t="shared" si="10"/>
        <v>6.0054011503520996</v>
      </c>
      <c r="K73" s="18">
        <f t="shared" si="12"/>
        <v>6.0054011503520996</v>
      </c>
      <c r="L73" s="33">
        <f t="shared" si="11"/>
        <v>2.1626753118751573E-2</v>
      </c>
      <c r="M73" s="18">
        <f t="shared" si="13"/>
        <v>36.064842976650318</v>
      </c>
    </row>
    <row r="74" spans="1:13">
      <c r="A74" s="87"/>
      <c r="B74" s="12">
        <v>37987</v>
      </c>
      <c r="C74" s="13">
        <v>286.02139999999997</v>
      </c>
      <c r="F74">
        <v>1</v>
      </c>
      <c r="G74" s="18">
        <f t="shared" si="7"/>
        <v>272.46963801582223</v>
      </c>
      <c r="H74" s="18">
        <f t="shared" si="8"/>
        <v>-6.3008144935067567E-2</v>
      </c>
      <c r="I74" s="18">
        <f t="shared" si="9"/>
        <v>270.23495430831753</v>
      </c>
      <c r="J74" s="18">
        <f t="shared" si="10"/>
        <v>15.786445691682445</v>
      </c>
      <c r="K74" s="18">
        <f t="shared" si="12"/>
        <v>15.786445691682445</v>
      </c>
      <c r="L74" s="33">
        <f t="shared" si="11"/>
        <v>5.5193232715043165E-2</v>
      </c>
      <c r="M74" s="18">
        <f t="shared" si="13"/>
        <v>249.21186757643923</v>
      </c>
    </row>
    <row r="75" spans="1:13">
      <c r="A75" s="87"/>
      <c r="B75" s="12">
        <v>38018</v>
      </c>
      <c r="C75" s="13">
        <v>277.5573</v>
      </c>
      <c r="F75">
        <v>1</v>
      </c>
      <c r="G75" s="18">
        <f t="shared" si="7"/>
        <v>276.49106090962101</v>
      </c>
      <c r="H75" s="18">
        <f t="shared" si="8"/>
        <v>0.75387806281170311</v>
      </c>
      <c r="I75" s="18">
        <f t="shared" si="9"/>
        <v>272.40662987088717</v>
      </c>
      <c r="J75" s="18">
        <f t="shared" si="10"/>
        <v>5.1506701291128252</v>
      </c>
      <c r="K75" s="18">
        <f t="shared" si="12"/>
        <v>5.1506701291128252</v>
      </c>
      <c r="L75" s="33">
        <f t="shared" si="11"/>
        <v>1.8557141639268089E-2</v>
      </c>
      <c r="M75" s="18">
        <f t="shared" si="13"/>
        <v>26.529402778935125</v>
      </c>
    </row>
    <row r="76" spans="1:13">
      <c r="A76" s="87"/>
      <c r="B76" s="12">
        <v>38047</v>
      </c>
      <c r="C76" s="13">
        <v>273.36500000000001</v>
      </c>
      <c r="F76">
        <v>1</v>
      </c>
      <c r="G76" s="18">
        <f t="shared" si="7"/>
        <v>277.33864728070284</v>
      </c>
      <c r="H76" s="18">
        <f t="shared" si="8"/>
        <v>0.7726197244657288</v>
      </c>
      <c r="I76" s="18">
        <f t="shared" si="9"/>
        <v>277.24493897243269</v>
      </c>
      <c r="J76" s="18">
        <f t="shared" si="10"/>
        <v>-3.8799389724326829</v>
      </c>
      <c r="K76" s="18">
        <f t="shared" si="12"/>
        <v>3.8799389724326829</v>
      </c>
      <c r="L76" s="33">
        <f t="shared" si="11"/>
        <v>1.4193254339190031E-2</v>
      </c>
      <c r="M76" s="18">
        <f t="shared" si="13"/>
        <v>15.053926429801983</v>
      </c>
    </row>
    <row r="77" spans="1:13">
      <c r="A77" s="87"/>
      <c r="B77" s="12">
        <v>38078</v>
      </c>
      <c r="C77" s="13">
        <v>267.14999999999998</v>
      </c>
      <c r="F77">
        <v>1</v>
      </c>
      <c r="G77" s="18">
        <f t="shared" si="7"/>
        <v>276.68738690361801</v>
      </c>
      <c r="H77" s="18">
        <f t="shared" si="8"/>
        <v>0.4878437041556154</v>
      </c>
      <c r="I77" s="18">
        <f t="shared" si="9"/>
        <v>278.1112670051686</v>
      </c>
      <c r="J77" s="18">
        <f t="shared" si="10"/>
        <v>-10.961267005168622</v>
      </c>
      <c r="K77" s="18">
        <f t="shared" si="12"/>
        <v>10.961267005168622</v>
      </c>
      <c r="L77" s="33">
        <f t="shared" si="11"/>
        <v>4.103038369892803E-2</v>
      </c>
      <c r="M77" s="18">
        <f t="shared" si="13"/>
        <v>120.14937435859829</v>
      </c>
    </row>
    <row r="78" spans="1:13">
      <c r="A78" s="87"/>
      <c r="B78" s="12">
        <v>38108</v>
      </c>
      <c r="C78" s="13">
        <v>268.81619999999998</v>
      </c>
      <c r="F78">
        <v>1</v>
      </c>
      <c r="G78" s="18">
        <f t="shared" si="7"/>
        <v>274.16766142544151</v>
      </c>
      <c r="H78" s="18">
        <f t="shared" si="8"/>
        <v>-0.11367013231080708</v>
      </c>
      <c r="I78" s="18">
        <f t="shared" si="9"/>
        <v>277.17523060777364</v>
      </c>
      <c r="J78" s="18">
        <f t="shared" si="10"/>
        <v>-8.3590306077736614</v>
      </c>
      <c r="K78" s="18">
        <f t="shared" si="12"/>
        <v>8.3590306077736614</v>
      </c>
      <c r="L78" s="33">
        <f t="shared" si="11"/>
        <v>3.1095710034490711E-2</v>
      </c>
      <c r="M78" s="18">
        <f t="shared" si="13"/>
        <v>69.873392701696901</v>
      </c>
    </row>
    <row r="79" spans="1:13">
      <c r="A79" s="87"/>
      <c r="B79" s="12">
        <v>38139</v>
      </c>
      <c r="C79" s="13">
        <v>274.84480000000002</v>
      </c>
      <c r="F79">
        <v>1</v>
      </c>
      <c r="G79" s="18">
        <f t="shared" si="7"/>
        <v>272.48265390519146</v>
      </c>
      <c r="H79" s="18">
        <f t="shared" si="8"/>
        <v>-0.42793760989865637</v>
      </c>
      <c r="I79" s="18">
        <f t="shared" si="9"/>
        <v>274.05399129313071</v>
      </c>
      <c r="J79" s="18">
        <f t="shared" si="10"/>
        <v>0.79080870686931348</v>
      </c>
      <c r="K79" s="18">
        <f t="shared" si="12"/>
        <v>0.79080870686931348</v>
      </c>
      <c r="L79" s="33">
        <f t="shared" si="11"/>
        <v>2.8772918638784997E-3</v>
      </c>
      <c r="M79" s="18">
        <f t="shared" si="13"/>
        <v>0.62537841086031576</v>
      </c>
    </row>
    <row r="80" spans="1:13">
      <c r="A80" s="87"/>
      <c r="B80" s="12">
        <v>38169</v>
      </c>
      <c r="C80" s="13">
        <v>280.09280000000001</v>
      </c>
      <c r="F80">
        <v>1</v>
      </c>
      <c r="G80" s="18">
        <f t="shared" si="7"/>
        <v>272.89174140670491</v>
      </c>
      <c r="H80" s="18">
        <f t="shared" si="8"/>
        <v>-0.26053258761623427</v>
      </c>
      <c r="I80" s="18">
        <f t="shared" si="9"/>
        <v>272.05471629529279</v>
      </c>
      <c r="J80" s="18">
        <f t="shared" si="10"/>
        <v>8.0380837047072191</v>
      </c>
      <c r="K80" s="18">
        <f t="shared" si="12"/>
        <v>8.0380837047072191</v>
      </c>
      <c r="L80" s="33">
        <f t="shared" si="11"/>
        <v>2.8697930488421047E-2</v>
      </c>
      <c r="M80" s="18">
        <f t="shared" si="13"/>
        <v>64.610789643879727</v>
      </c>
    </row>
    <row r="81" spans="1:13">
      <c r="A81" s="87"/>
      <c r="B81" s="12">
        <v>38200</v>
      </c>
      <c r="C81" s="13">
        <v>279.16059999999999</v>
      </c>
      <c r="F81">
        <v>1</v>
      </c>
      <c r="G81" s="18">
        <f t="shared" si="7"/>
        <v>274.86968617336208</v>
      </c>
      <c r="H81" s="18">
        <f t="shared" si="8"/>
        <v>0.18716288323844743</v>
      </c>
      <c r="I81" s="18">
        <f t="shared" si="9"/>
        <v>272.63120881908867</v>
      </c>
      <c r="J81" s="18">
        <f t="shared" si="10"/>
        <v>6.5293911809113183</v>
      </c>
      <c r="K81" s="18">
        <f t="shared" si="12"/>
        <v>6.5293911809113183</v>
      </c>
      <c r="L81" s="33">
        <f t="shared" si="11"/>
        <v>2.3389372214099407E-2</v>
      </c>
      <c r="M81" s="18">
        <f t="shared" si="13"/>
        <v>42.632949193362499</v>
      </c>
    </row>
    <row r="82" spans="1:13">
      <c r="A82" s="87"/>
      <c r="B82" s="12">
        <v>38231</v>
      </c>
      <c r="C82" s="13">
        <v>273.57429999999999</v>
      </c>
      <c r="F82">
        <v>1</v>
      </c>
      <c r="G82" s="18">
        <f t="shared" si="7"/>
        <v>276.28797433962035</v>
      </c>
      <c r="H82" s="18">
        <f t="shared" si="8"/>
        <v>0.43338793984241086</v>
      </c>
      <c r="I82" s="18">
        <f t="shared" si="9"/>
        <v>275.05684905660053</v>
      </c>
      <c r="J82" s="18">
        <f t="shared" si="10"/>
        <v>-1.4825490566005328</v>
      </c>
      <c r="K82" s="18">
        <f t="shared" si="12"/>
        <v>1.4825490566005328</v>
      </c>
      <c r="L82" s="33">
        <f t="shared" si="11"/>
        <v>5.4191824911935544E-3</v>
      </c>
      <c r="M82" s="18">
        <f t="shared" si="13"/>
        <v>2.1979517052271298</v>
      </c>
    </row>
    <row r="83" spans="1:13">
      <c r="A83" s="87"/>
      <c r="B83" s="12">
        <v>38261</v>
      </c>
      <c r="C83" s="13">
        <v>268.75380000000001</v>
      </c>
      <c r="F83">
        <v>1</v>
      </c>
      <c r="G83" s="18">
        <f t="shared" si="7"/>
        <v>275.77724359562393</v>
      </c>
      <c r="H83" s="18">
        <f t="shared" si="8"/>
        <v>0.24456420307464496</v>
      </c>
      <c r="I83" s="18">
        <f t="shared" si="9"/>
        <v>276.72136227946277</v>
      </c>
      <c r="J83" s="18">
        <f t="shared" si="10"/>
        <v>-7.9675622794627543</v>
      </c>
      <c r="K83" s="18">
        <f t="shared" si="12"/>
        <v>7.9675622794627543</v>
      </c>
      <c r="L83" s="33">
        <f t="shared" si="11"/>
        <v>2.9646324180207885E-2</v>
      </c>
      <c r="M83" s="18">
        <f t="shared" si="13"/>
        <v>63.482048677117724</v>
      </c>
    </row>
    <row r="84" spans="1:13">
      <c r="A84" s="87"/>
      <c r="B84" s="12">
        <v>38292</v>
      </c>
      <c r="C84" s="13">
        <v>272.51659999999998</v>
      </c>
      <c r="F84">
        <v>1</v>
      </c>
      <c r="G84" s="18">
        <f t="shared" si="7"/>
        <v>273.841405459089</v>
      </c>
      <c r="H84" s="18">
        <f t="shared" si="8"/>
        <v>-0.19151626484726925</v>
      </c>
      <c r="I84" s="18">
        <f t="shared" si="9"/>
        <v>276.02180779869855</v>
      </c>
      <c r="J84" s="18">
        <f t="shared" si="10"/>
        <v>-3.5052077986985637</v>
      </c>
      <c r="K84" s="18">
        <f t="shared" si="12"/>
        <v>3.5052077986985637</v>
      </c>
      <c r="L84" s="33">
        <f t="shared" si="11"/>
        <v>1.2862364342937509E-2</v>
      </c>
      <c r="M84" s="18">
        <f t="shared" si="13"/>
        <v>12.286481712057231</v>
      </c>
    </row>
    <row r="85" spans="1:13">
      <c r="A85" s="87"/>
      <c r="B85" s="12">
        <v>38322</v>
      </c>
      <c r="C85" s="13">
        <v>279.48939999999999</v>
      </c>
      <c r="F85">
        <v>1</v>
      </c>
      <c r="G85" s="18">
        <f t="shared" si="7"/>
        <v>273.30990243596921</v>
      </c>
      <c r="H85" s="18">
        <f t="shared" si="8"/>
        <v>-0.25951361650177474</v>
      </c>
      <c r="I85" s="18">
        <f t="shared" si="9"/>
        <v>273.64988919424172</v>
      </c>
      <c r="J85" s="18">
        <f t="shared" si="10"/>
        <v>5.8395108057582661</v>
      </c>
      <c r="K85" s="18">
        <f t="shared" si="12"/>
        <v>5.8395108057582661</v>
      </c>
      <c r="L85" s="33">
        <f t="shared" si="11"/>
        <v>2.0893496518144396E-2</v>
      </c>
      <c r="M85" s="18">
        <f t="shared" si="13"/>
        <v>34.099886450567553</v>
      </c>
    </row>
    <row r="86" spans="1:13">
      <c r="A86" s="87"/>
      <c r="B86" s="12">
        <v>38353</v>
      </c>
      <c r="C86" s="13">
        <v>285.28550000000001</v>
      </c>
      <c r="F86">
        <v>1</v>
      </c>
      <c r="G86" s="18">
        <f t="shared" si="7"/>
        <v>274.98209217362722</v>
      </c>
      <c r="H86" s="18">
        <f t="shared" si="8"/>
        <v>0.12682705433018343</v>
      </c>
      <c r="I86" s="18">
        <f t="shared" si="9"/>
        <v>273.05038881946746</v>
      </c>
      <c r="J86" s="18">
        <f t="shared" si="10"/>
        <v>12.235111180532556</v>
      </c>
      <c r="K86" s="18">
        <f t="shared" si="12"/>
        <v>12.235111180532556</v>
      </c>
      <c r="L86" s="33">
        <f t="shared" si="11"/>
        <v>4.2887252175566423E-2</v>
      </c>
      <c r="M86" s="18">
        <f t="shared" si="13"/>
        <v>149.69794559999275</v>
      </c>
    </row>
    <row r="87" spans="1:13">
      <c r="A87" s="87"/>
      <c r="B87" s="12">
        <v>38384</v>
      </c>
      <c r="C87" s="13">
        <v>280.16430000000003</v>
      </c>
      <c r="F87">
        <v>1</v>
      </c>
      <c r="G87" s="18">
        <f t="shared" si="7"/>
        <v>278.16189345957019</v>
      </c>
      <c r="H87" s="18">
        <f t="shared" si="8"/>
        <v>0.73742190065274116</v>
      </c>
      <c r="I87" s="18">
        <f t="shared" si="9"/>
        <v>275.10891922795741</v>
      </c>
      <c r="J87" s="18">
        <f t="shared" si="10"/>
        <v>5.0553807720426107</v>
      </c>
      <c r="K87" s="18">
        <f t="shared" si="12"/>
        <v>5.0553807720426107</v>
      </c>
      <c r="L87" s="33">
        <f t="shared" si="11"/>
        <v>1.804434316593017E-2</v>
      </c>
      <c r="M87" s="18">
        <f t="shared" si="13"/>
        <v>25.556874750338142</v>
      </c>
    </row>
    <row r="88" spans="1:13">
      <c r="A88" s="87"/>
      <c r="B88" s="12">
        <v>38412</v>
      </c>
      <c r="C88" s="13">
        <v>274.52750000000003</v>
      </c>
      <c r="F88">
        <v>1</v>
      </c>
      <c r="G88" s="18">
        <f t="shared" si="7"/>
        <v>279.27881075215606</v>
      </c>
      <c r="H88" s="18">
        <f t="shared" si="8"/>
        <v>0.81332097903936651</v>
      </c>
      <c r="I88" s="18">
        <f t="shared" si="9"/>
        <v>278.89931536022294</v>
      </c>
      <c r="J88" s="18">
        <f t="shared" si="10"/>
        <v>-4.3718153602229108</v>
      </c>
      <c r="K88" s="18">
        <f t="shared" si="12"/>
        <v>4.3718153602229108</v>
      </c>
      <c r="L88" s="33">
        <f t="shared" si="11"/>
        <v>1.5924872226727414E-2</v>
      </c>
      <c r="M88" s="18">
        <f t="shared" si="13"/>
        <v>19.112769543880979</v>
      </c>
    </row>
    <row r="89" spans="1:13">
      <c r="A89" s="87"/>
      <c r="B89" s="12">
        <v>38443</v>
      </c>
      <c r="C89" s="13">
        <v>269.64409999999998</v>
      </c>
      <c r="F89">
        <v>1</v>
      </c>
      <c r="G89" s="18">
        <f t="shared" si="7"/>
        <v>278.42274221183681</v>
      </c>
      <c r="H89" s="18">
        <f t="shared" si="8"/>
        <v>0.47944307516764195</v>
      </c>
      <c r="I89" s="18">
        <f t="shared" si="9"/>
        <v>280.09213173119542</v>
      </c>
      <c r="J89" s="18">
        <f t="shared" si="10"/>
        <v>-10.448031731195442</v>
      </c>
      <c r="K89" s="18">
        <f t="shared" si="12"/>
        <v>10.448031731195442</v>
      </c>
      <c r="L89" s="33">
        <f t="shared" si="11"/>
        <v>3.8747488749783301E-2</v>
      </c>
      <c r="M89" s="18">
        <f t="shared" si="13"/>
        <v>109.16136705606684</v>
      </c>
    </row>
    <row r="90" spans="1:13">
      <c r="A90" s="87"/>
      <c r="B90" s="12">
        <v>38473</v>
      </c>
      <c r="C90" s="13">
        <v>267.17840000000001</v>
      </c>
      <c r="F90">
        <v>1</v>
      </c>
      <c r="G90" s="18">
        <f t="shared" si="7"/>
        <v>276.1247597009031</v>
      </c>
      <c r="H90" s="18">
        <f t="shared" si="8"/>
        <v>-7.6042042052627823E-2</v>
      </c>
      <c r="I90" s="18">
        <f t="shared" si="9"/>
        <v>278.90218528700444</v>
      </c>
      <c r="J90" s="18">
        <f t="shared" si="10"/>
        <v>-11.723785287004432</v>
      </c>
      <c r="K90" s="18">
        <f t="shared" si="12"/>
        <v>11.723785287004432</v>
      </c>
      <c r="L90" s="33">
        <f t="shared" si="11"/>
        <v>4.3879989127131654E-2</v>
      </c>
      <c r="M90" s="18">
        <f t="shared" si="13"/>
        <v>137.4471414557816</v>
      </c>
    </row>
    <row r="91" spans="1:13">
      <c r="A91" s="87"/>
      <c r="B91" s="12">
        <v>38504</v>
      </c>
      <c r="C91" s="13">
        <v>271.20780000000002</v>
      </c>
      <c r="F91">
        <v>1</v>
      </c>
      <c r="G91" s="18">
        <f t="shared" si="7"/>
        <v>273.38762236119533</v>
      </c>
      <c r="H91" s="18">
        <f t="shared" si="8"/>
        <v>-0.60826110158365665</v>
      </c>
      <c r="I91" s="18">
        <f t="shared" si="9"/>
        <v>276.04871765885048</v>
      </c>
      <c r="J91" s="18">
        <f t="shared" si="10"/>
        <v>-4.8409176588504579</v>
      </c>
      <c r="K91" s="18">
        <f t="shared" si="12"/>
        <v>4.8409176588504579</v>
      </c>
      <c r="L91" s="33">
        <f t="shared" si="11"/>
        <v>1.7849477997500283E-2</v>
      </c>
      <c r="M91" s="18">
        <f t="shared" si="13"/>
        <v>23.434483779770197</v>
      </c>
    </row>
    <row r="92" spans="1:13">
      <c r="A92" s="87"/>
      <c r="B92" s="12">
        <v>38534</v>
      </c>
      <c r="C92" s="13">
        <v>277.50810000000001</v>
      </c>
      <c r="F92">
        <v>1</v>
      </c>
      <c r="G92" s="18">
        <f t="shared" si="7"/>
        <v>272.30789288172815</v>
      </c>
      <c r="H92" s="18">
        <f t="shared" si="8"/>
        <v>-0.70255477716036052</v>
      </c>
      <c r="I92" s="18">
        <f t="shared" si="9"/>
        <v>272.77936125961168</v>
      </c>
      <c r="J92" s="18">
        <f t="shared" si="10"/>
        <v>4.7287387403883372</v>
      </c>
      <c r="K92" s="18">
        <f t="shared" si="12"/>
        <v>4.7287387403883372</v>
      </c>
      <c r="L92" s="33">
        <f t="shared" si="11"/>
        <v>1.7040002581504239E-2</v>
      </c>
      <c r="M92" s="18">
        <f t="shared" si="13"/>
        <v>22.36097007484948</v>
      </c>
    </row>
    <row r="93" spans="1:13">
      <c r="A93" s="87"/>
      <c r="B93" s="12">
        <v>38565</v>
      </c>
      <c r="C93" s="13">
        <v>276.53739999999999</v>
      </c>
      <c r="F93">
        <v>1</v>
      </c>
      <c r="G93" s="18">
        <f t="shared" si="7"/>
        <v>273.37616667319742</v>
      </c>
      <c r="H93" s="18">
        <f t="shared" si="8"/>
        <v>-0.34838906343443515</v>
      </c>
      <c r="I93" s="18">
        <f t="shared" si="9"/>
        <v>271.60533810456781</v>
      </c>
      <c r="J93" s="18">
        <f t="shared" si="10"/>
        <v>4.9320618954321844</v>
      </c>
      <c r="K93" s="18">
        <f t="shared" si="12"/>
        <v>4.9320618954321844</v>
      </c>
      <c r="L93" s="33">
        <f t="shared" si="11"/>
        <v>1.783506279957859E-2</v>
      </c>
      <c r="M93" s="18">
        <f t="shared" si="13"/>
        <v>24.325234540374112</v>
      </c>
    </row>
    <row r="94" spans="1:13">
      <c r="A94" s="87"/>
      <c r="B94" s="12">
        <v>38596</v>
      </c>
      <c r="C94" s="13">
        <v>272.35410000000002</v>
      </c>
      <c r="F94">
        <v>1</v>
      </c>
      <c r="G94" s="18">
        <f t="shared" si="7"/>
        <v>274.0806643268341</v>
      </c>
      <c r="H94" s="18">
        <f t="shared" si="8"/>
        <v>-0.13781172002021236</v>
      </c>
      <c r="I94" s="18">
        <f t="shared" si="9"/>
        <v>273.02777760976301</v>
      </c>
      <c r="J94" s="18">
        <f t="shared" si="10"/>
        <v>-0.67367760976298996</v>
      </c>
      <c r="K94" s="18">
        <f t="shared" si="12"/>
        <v>0.67367760976298996</v>
      </c>
      <c r="L94" s="33">
        <f t="shared" si="11"/>
        <v>2.4735357747982861E-3</v>
      </c>
      <c r="M94" s="18">
        <f t="shared" si="13"/>
        <v>0.45384152189597537</v>
      </c>
    </row>
    <row r="95" spans="1:13">
      <c r="A95" s="87"/>
      <c r="B95" s="12">
        <v>38626</v>
      </c>
      <c r="C95" s="13">
        <v>269.02859999999998</v>
      </c>
      <c r="F95">
        <v>1</v>
      </c>
      <c r="G95" s="18">
        <f t="shared" si="7"/>
        <v>273.46622682476971</v>
      </c>
      <c r="H95" s="18">
        <f t="shared" si="8"/>
        <v>-0.23313687642904801</v>
      </c>
      <c r="I95" s="18">
        <f t="shared" si="9"/>
        <v>273.94285260681386</v>
      </c>
      <c r="J95" s="18">
        <f t="shared" si="10"/>
        <v>-4.914252606813875</v>
      </c>
      <c r="K95" s="18">
        <f t="shared" si="12"/>
        <v>4.914252606813875</v>
      </c>
      <c r="L95" s="33">
        <f t="shared" si="11"/>
        <v>1.8266654946031295E-2</v>
      </c>
      <c r="M95" s="18">
        <f t="shared" si="13"/>
        <v>24.149878683576965</v>
      </c>
    </row>
    <row r="96" spans="1:13">
      <c r="A96" s="87"/>
      <c r="B96" s="12">
        <v>38657</v>
      </c>
      <c r="C96" s="13">
        <v>273.49919999999997</v>
      </c>
      <c r="F96">
        <v>1</v>
      </c>
      <c r="G96" s="18">
        <f t="shared" si="7"/>
        <v>271.97174296383844</v>
      </c>
      <c r="H96" s="18">
        <f t="shared" si="8"/>
        <v>-0.48540627332949204</v>
      </c>
      <c r="I96" s="18">
        <f t="shared" si="9"/>
        <v>273.23308994834065</v>
      </c>
      <c r="J96" s="18">
        <f t="shared" si="10"/>
        <v>0.26611005165932511</v>
      </c>
      <c r="K96" s="18">
        <f t="shared" si="12"/>
        <v>0.26611005165932511</v>
      </c>
      <c r="L96" s="33">
        <f t="shared" si="11"/>
        <v>9.7298292521267021E-4</v>
      </c>
      <c r="M96" s="18">
        <f t="shared" si="13"/>
        <v>7.0814559594128676E-2</v>
      </c>
    </row>
    <row r="97" spans="1:13">
      <c r="A97" s="87"/>
      <c r="B97" s="12">
        <v>38687</v>
      </c>
      <c r="C97" s="13">
        <v>284.51589999999999</v>
      </c>
      <c r="F97">
        <v>1</v>
      </c>
      <c r="G97" s="18">
        <f t="shared" si="7"/>
        <v>272.09019568335623</v>
      </c>
      <c r="H97" s="18">
        <f t="shared" si="8"/>
        <v>-0.36463447476003552</v>
      </c>
      <c r="I97" s="18">
        <f t="shared" si="9"/>
        <v>271.48633669050895</v>
      </c>
      <c r="J97" s="18">
        <f t="shared" si="10"/>
        <v>13.029563309491039</v>
      </c>
      <c r="K97" s="18">
        <f t="shared" si="12"/>
        <v>13.029563309491039</v>
      </c>
      <c r="L97" s="33">
        <f t="shared" si="11"/>
        <v>4.5795554165834106E-2</v>
      </c>
      <c r="M97" s="18">
        <f t="shared" si="13"/>
        <v>169.76952003603506</v>
      </c>
    </row>
    <row r="98" spans="1:13">
      <c r="A98" s="87"/>
      <c r="B98" s="12">
        <v>38718</v>
      </c>
      <c r="C98" s="13">
        <v>287.94639999999998</v>
      </c>
      <c r="F98">
        <v>1</v>
      </c>
      <c r="G98" s="18">
        <f t="shared" si="7"/>
        <v>275.5626628460173</v>
      </c>
      <c r="H98" s="18">
        <f t="shared" si="8"/>
        <v>0.40278585272418677</v>
      </c>
      <c r="I98" s="18">
        <f t="shared" si="9"/>
        <v>271.72556120859622</v>
      </c>
      <c r="J98" s="18">
        <f t="shared" si="10"/>
        <v>16.220838791403764</v>
      </c>
      <c r="K98" s="18">
        <f t="shared" si="12"/>
        <v>16.220838791403764</v>
      </c>
      <c r="L98" s="33">
        <f t="shared" si="11"/>
        <v>5.633284108224227E-2</v>
      </c>
      <c r="M98" s="18">
        <f t="shared" si="13"/>
        <v>263.11561109670913</v>
      </c>
    </row>
    <row r="99" spans="1:13">
      <c r="A99" s="87"/>
      <c r="B99" s="12">
        <v>38749</v>
      </c>
      <c r="C99" s="13">
        <v>284.55610000000001</v>
      </c>
      <c r="F99">
        <v>1</v>
      </c>
      <c r="G99" s="18">
        <f t="shared" si="7"/>
        <v>279.55973408911905</v>
      </c>
      <c r="H99" s="18">
        <f t="shared" si="8"/>
        <v>1.1216429307996982</v>
      </c>
      <c r="I99" s="18">
        <f t="shared" si="9"/>
        <v>275.96544869874151</v>
      </c>
      <c r="J99" s="18">
        <f t="shared" si="10"/>
        <v>8.5906513012585037</v>
      </c>
      <c r="K99" s="18">
        <f t="shared" si="12"/>
        <v>8.5906513012585037</v>
      </c>
      <c r="L99" s="33">
        <f t="shared" si="11"/>
        <v>3.0189657860992977E-2</v>
      </c>
      <c r="M99" s="18">
        <f t="shared" si="13"/>
        <v>73.79928977981443</v>
      </c>
    </row>
    <row r="100" spans="1:13">
      <c r="A100" s="87"/>
      <c r="B100" s="12">
        <v>38777</v>
      </c>
      <c r="C100" s="13">
        <v>279.47469999999998</v>
      </c>
      <c r="F100">
        <v>1</v>
      </c>
      <c r="G100" s="18">
        <f t="shared" si="7"/>
        <v>281.8437939139431</v>
      </c>
      <c r="H100" s="18">
        <f t="shared" si="8"/>
        <v>1.3541263096045697</v>
      </c>
      <c r="I100" s="18">
        <f t="shared" si="9"/>
        <v>280.68137701991873</v>
      </c>
      <c r="J100" s="18">
        <f t="shared" si="10"/>
        <v>-1.2066770199187431</v>
      </c>
      <c r="K100" s="18">
        <f t="shared" si="12"/>
        <v>1.2066770199187431</v>
      </c>
      <c r="L100" s="33">
        <f t="shared" si="11"/>
        <v>4.3176610259130542E-3</v>
      </c>
      <c r="M100" s="18">
        <f t="shared" si="13"/>
        <v>1.4560694303999788</v>
      </c>
    </row>
    <row r="101" spans="1:13">
      <c r="A101" s="87"/>
      <c r="B101" s="12">
        <v>38808</v>
      </c>
      <c r="C101" s="13">
        <v>271.05779999999999</v>
      </c>
      <c r="F101">
        <v>1</v>
      </c>
      <c r="G101" s="18">
        <f t="shared" si="7"/>
        <v>282.08095415648336</v>
      </c>
      <c r="H101" s="18">
        <f t="shared" si="8"/>
        <v>1.1307330961917068</v>
      </c>
      <c r="I101" s="18">
        <f t="shared" si="9"/>
        <v>283.19792022354767</v>
      </c>
      <c r="J101" s="18">
        <f t="shared" si="10"/>
        <v>-12.140120223547683</v>
      </c>
      <c r="K101" s="18">
        <f t="shared" si="12"/>
        <v>12.140120223547683</v>
      </c>
      <c r="L101" s="33">
        <f t="shared" si="11"/>
        <v>4.4787939043066403E-2</v>
      </c>
      <c r="M101" s="18">
        <f t="shared" si="13"/>
        <v>147.38251904219143</v>
      </c>
    </row>
    <row r="102" spans="1:13">
      <c r="A102" s="87"/>
      <c r="B102" s="12">
        <v>38838</v>
      </c>
      <c r="C102" s="13">
        <v>267.67619999999999</v>
      </c>
      <c r="F102">
        <v>1</v>
      </c>
      <c r="G102" s="18">
        <f t="shared" si="7"/>
        <v>279.56552107687253</v>
      </c>
      <c r="H102" s="18">
        <f t="shared" si="8"/>
        <v>0.4014998610311995</v>
      </c>
      <c r="I102" s="18">
        <f t="shared" si="9"/>
        <v>283.21168725267506</v>
      </c>
      <c r="J102" s="18">
        <f t="shared" si="10"/>
        <v>-15.535487252675068</v>
      </c>
      <c r="K102" s="18">
        <f t="shared" si="12"/>
        <v>15.535487252675068</v>
      </c>
      <c r="L102" s="33">
        <f t="shared" si="11"/>
        <v>5.8038358481908622E-2</v>
      </c>
      <c r="M102" s="18">
        <f t="shared" si="13"/>
        <v>241.35136417802954</v>
      </c>
    </row>
    <row r="103" spans="1:13">
      <c r="A103" s="87"/>
      <c r="B103" s="12">
        <v>38869</v>
      </c>
      <c r="C103" s="13">
        <v>274.3297</v>
      </c>
      <c r="F103">
        <v>1</v>
      </c>
      <c r="G103" s="18">
        <f t="shared" si="7"/>
        <v>276.2797746565326</v>
      </c>
      <c r="H103" s="18">
        <f t="shared" si="8"/>
        <v>-0.33594939524302703</v>
      </c>
      <c r="I103" s="18">
        <f t="shared" si="9"/>
        <v>279.96702093790373</v>
      </c>
      <c r="J103" s="18">
        <f t="shared" si="10"/>
        <v>-5.6373209379037235</v>
      </c>
      <c r="K103" s="18">
        <f t="shared" si="12"/>
        <v>5.6373209379037235</v>
      </c>
      <c r="L103" s="33">
        <f t="shared" si="11"/>
        <v>2.054943718417555E-2</v>
      </c>
      <c r="M103" s="18">
        <f t="shared" si="13"/>
        <v>31.779387356927717</v>
      </c>
    </row>
    <row r="104" spans="1:13">
      <c r="A104" s="87"/>
      <c r="B104" s="12">
        <v>38899</v>
      </c>
      <c r="C104" s="13">
        <v>282.10480000000001</v>
      </c>
      <c r="F104">
        <v>1</v>
      </c>
      <c r="G104" s="18">
        <f t="shared" si="7"/>
        <v>275.45958768290268</v>
      </c>
      <c r="H104" s="18">
        <f t="shared" si="8"/>
        <v>-0.43279691092040484</v>
      </c>
      <c r="I104" s="18">
        <f t="shared" si="9"/>
        <v>275.94382526128959</v>
      </c>
      <c r="J104" s="18">
        <f t="shared" si="10"/>
        <v>6.1609747387104221</v>
      </c>
      <c r="K104" s="18">
        <f t="shared" si="12"/>
        <v>6.1609747387104221</v>
      </c>
      <c r="L104" s="33">
        <f t="shared" si="11"/>
        <v>2.1839311981612583E-2</v>
      </c>
      <c r="M104" s="18">
        <f t="shared" si="13"/>
        <v>37.957609731027951</v>
      </c>
    </row>
    <row r="105" spans="1:13">
      <c r="A105" s="87"/>
      <c r="B105" s="12">
        <v>38930</v>
      </c>
      <c r="C105" s="13">
        <v>282.06049999999999</v>
      </c>
      <c r="F105">
        <v>1</v>
      </c>
      <c r="G105" s="18">
        <f t="shared" si="7"/>
        <v>277.15019354038759</v>
      </c>
      <c r="H105" s="18">
        <f t="shared" si="8"/>
        <v>-8.1163572393416206E-3</v>
      </c>
      <c r="I105" s="18">
        <f t="shared" si="9"/>
        <v>275.02679077198229</v>
      </c>
      <c r="J105" s="18">
        <f t="shared" si="10"/>
        <v>7.0337092280176989</v>
      </c>
      <c r="K105" s="18">
        <f t="shared" si="12"/>
        <v>7.0337092280176989</v>
      </c>
      <c r="L105" s="33">
        <f t="shared" si="11"/>
        <v>2.4936881371257935E-2</v>
      </c>
      <c r="M105" s="18">
        <f t="shared" si="13"/>
        <v>49.473065504301331</v>
      </c>
    </row>
    <row r="106" spans="1:13">
      <c r="A106" s="87"/>
      <c r="B106" s="12">
        <v>38961</v>
      </c>
      <c r="C106" s="13">
        <v>274.60309999999998</v>
      </c>
      <c r="F106">
        <v>1</v>
      </c>
      <c r="G106" s="18">
        <f t="shared" si="7"/>
        <v>278.6176040282038</v>
      </c>
      <c r="H106" s="18">
        <f t="shared" si="8"/>
        <v>0.28698901177176867</v>
      </c>
      <c r="I106" s="18">
        <f t="shared" si="9"/>
        <v>277.14207718314827</v>
      </c>
      <c r="J106" s="18">
        <f t="shared" si="10"/>
        <v>-2.5389771831482904</v>
      </c>
      <c r="K106" s="18">
        <f t="shared" si="12"/>
        <v>2.5389771831482904</v>
      </c>
      <c r="L106" s="33">
        <f t="shared" si="11"/>
        <v>9.2459887858086474E-3</v>
      </c>
      <c r="M106" s="18">
        <f t="shared" si="13"/>
        <v>6.4464051365476269</v>
      </c>
    </row>
    <row r="107" spans="1:13">
      <c r="A107" s="87"/>
      <c r="B107" s="12">
        <v>38991</v>
      </c>
      <c r="C107" s="13">
        <v>269.68099999999998</v>
      </c>
      <c r="F107">
        <v>1</v>
      </c>
      <c r="G107" s="18">
        <f t="shared" si="7"/>
        <v>277.61414512798285</v>
      </c>
      <c r="H107" s="18">
        <f t="shared" si="8"/>
        <v>2.8899429373225205E-2</v>
      </c>
      <c r="I107" s="18">
        <f t="shared" si="9"/>
        <v>278.90459303997557</v>
      </c>
      <c r="J107" s="18">
        <f t="shared" si="10"/>
        <v>-9.223593039975583</v>
      </c>
      <c r="K107" s="18">
        <f t="shared" si="12"/>
        <v>9.223593039975583</v>
      </c>
      <c r="L107" s="33">
        <f t="shared" si="11"/>
        <v>3.4201864573238691E-2</v>
      </c>
      <c r="M107" s="18">
        <f t="shared" si="13"/>
        <v>85.074668567086022</v>
      </c>
    </row>
    <row r="108" spans="1:13">
      <c r="A108" s="87"/>
      <c r="B108" s="12">
        <v>39022</v>
      </c>
      <c r="C108" s="13">
        <v>274.42919999999998</v>
      </c>
      <c r="F108">
        <v>1</v>
      </c>
      <c r="G108" s="18">
        <f t="shared" si="7"/>
        <v>275.25443119014921</v>
      </c>
      <c r="H108" s="18">
        <f t="shared" si="8"/>
        <v>-0.44882324406814916</v>
      </c>
      <c r="I108" s="18">
        <f t="shared" si="9"/>
        <v>277.64304455735606</v>
      </c>
      <c r="J108" s="18">
        <f t="shared" si="10"/>
        <v>-3.213844557356083</v>
      </c>
      <c r="K108" s="18">
        <f t="shared" si="12"/>
        <v>3.213844557356083</v>
      </c>
      <c r="L108" s="33">
        <f t="shared" si="11"/>
        <v>1.1711015290486885E-2</v>
      </c>
      <c r="M108" s="18">
        <f t="shared" si="13"/>
        <v>10.328796838847317</v>
      </c>
    </row>
    <row r="109" spans="1:13">
      <c r="A109" s="87"/>
      <c r="B109" s="12">
        <v>39052</v>
      </c>
      <c r="C109" s="13">
        <v>284.22839999999997</v>
      </c>
      <c r="F109">
        <v>1</v>
      </c>
      <c r="G109" s="18">
        <f t="shared" si="7"/>
        <v>274.69268556225671</v>
      </c>
      <c r="H109" s="18">
        <f t="shared" si="8"/>
        <v>-0.47140772083301774</v>
      </c>
      <c r="I109" s="18">
        <f t="shared" si="9"/>
        <v>274.80560794608107</v>
      </c>
      <c r="J109" s="18">
        <f t="shared" si="10"/>
        <v>9.4227920539188972</v>
      </c>
      <c r="K109" s="18">
        <f t="shared" si="12"/>
        <v>9.4227920539188972</v>
      </c>
      <c r="L109" s="33">
        <f t="shared" si="11"/>
        <v>3.315218343388239E-2</v>
      </c>
      <c r="M109" s="18">
        <f t="shared" si="13"/>
        <v>88.789010091397103</v>
      </c>
    </row>
    <row r="110" spans="1:13">
      <c r="A110" s="87"/>
      <c r="B110" s="12">
        <v>39083</v>
      </c>
      <c r="C110" s="13">
        <v>294.1386</v>
      </c>
      <c r="F110">
        <v>1</v>
      </c>
      <c r="G110" s="18">
        <f t="shared" si="7"/>
        <v>277.22341448899653</v>
      </c>
      <c r="H110" s="18">
        <f t="shared" si="8"/>
        <v>0.12901960868154816</v>
      </c>
      <c r="I110" s="18">
        <f t="shared" si="9"/>
        <v>274.22127784142367</v>
      </c>
      <c r="J110" s="18">
        <f t="shared" si="10"/>
        <v>19.917322158576326</v>
      </c>
      <c r="K110" s="18">
        <f t="shared" si="12"/>
        <v>19.917322158576326</v>
      </c>
      <c r="L110" s="33">
        <f t="shared" si="11"/>
        <v>6.771407138871377E-2</v>
      </c>
      <c r="M110" s="18">
        <f t="shared" si="13"/>
        <v>396.69972196851552</v>
      </c>
    </row>
    <row r="111" spans="1:13">
      <c r="A111" s="87"/>
      <c r="B111" s="12">
        <v>39114</v>
      </c>
      <c r="C111" s="13">
        <v>287.16070000000002</v>
      </c>
      <c r="F111">
        <v>1</v>
      </c>
      <c r="G111" s="18">
        <f t="shared" si="7"/>
        <v>282.38828386837463</v>
      </c>
      <c r="H111" s="18">
        <f t="shared" si="8"/>
        <v>1.1361895628208594</v>
      </c>
      <c r="I111" s="18">
        <f t="shared" si="9"/>
        <v>277.3524340976781</v>
      </c>
      <c r="J111" s="18">
        <f t="shared" si="10"/>
        <v>9.8082659023219207</v>
      </c>
      <c r="K111" s="18">
        <f t="shared" si="12"/>
        <v>9.8082659023219207</v>
      </c>
      <c r="L111" s="33">
        <f t="shared" si="11"/>
        <v>3.4156017527196166E-2</v>
      </c>
      <c r="M111" s="18">
        <f t="shared" si="13"/>
        <v>96.202080010650846</v>
      </c>
    </row>
    <row r="112" spans="1:13">
      <c r="A112" s="87"/>
      <c r="B112" s="12">
        <v>39142</v>
      </c>
      <c r="C112" s="13">
        <v>279.24559999999997</v>
      </c>
      <c r="F112">
        <v>1</v>
      </c>
      <c r="G112" s="18">
        <f t="shared" si="7"/>
        <v>284.61534140183682</v>
      </c>
      <c r="H112" s="18">
        <f t="shared" si="8"/>
        <v>1.354363156949125</v>
      </c>
      <c r="I112" s="18">
        <f t="shared" si="9"/>
        <v>283.52447343119547</v>
      </c>
      <c r="J112" s="18">
        <f t="shared" si="10"/>
        <v>-4.2788734311955068</v>
      </c>
      <c r="K112" s="18">
        <f t="shared" si="12"/>
        <v>4.2788734311955068</v>
      </c>
      <c r="L112" s="33">
        <f t="shared" si="11"/>
        <v>1.5322975299147085E-2</v>
      </c>
      <c r="M112" s="18">
        <f t="shared" si="13"/>
        <v>18.308757840190808</v>
      </c>
    </row>
    <row r="113" spans="1:13">
      <c r="A113" s="87"/>
      <c r="B113" s="12">
        <v>39173</v>
      </c>
      <c r="C113" s="13">
        <v>270.97489999999999</v>
      </c>
      <c r="F113">
        <v>1</v>
      </c>
      <c r="G113" s="18">
        <f t="shared" si="7"/>
        <v>283.95247319115015</v>
      </c>
      <c r="H113" s="18">
        <f t="shared" si="8"/>
        <v>0.95091688342196656</v>
      </c>
      <c r="I113" s="18">
        <f t="shared" si="9"/>
        <v>285.96970455878596</v>
      </c>
      <c r="J113" s="18">
        <f t="shared" si="10"/>
        <v>-14.994804558785972</v>
      </c>
      <c r="K113" s="18">
        <f t="shared" si="12"/>
        <v>14.994804558785972</v>
      </c>
      <c r="L113" s="33">
        <f t="shared" si="11"/>
        <v>5.5336507398973014E-2</v>
      </c>
      <c r="M113" s="18">
        <f t="shared" si="13"/>
        <v>224.84416375618858</v>
      </c>
    </row>
    <row r="114" spans="1:13">
      <c r="A114" s="87"/>
      <c r="B114" s="12">
        <v>39203</v>
      </c>
      <c r="C114" s="13">
        <v>269.38440000000003</v>
      </c>
      <c r="F114">
        <v>1</v>
      </c>
      <c r="G114" s="18">
        <f t="shared" si="7"/>
        <v>280.72484305220047</v>
      </c>
      <c r="H114" s="18">
        <f t="shared" si="8"/>
        <v>0.11520747894763772</v>
      </c>
      <c r="I114" s="18">
        <f t="shared" si="9"/>
        <v>284.90339007457209</v>
      </c>
      <c r="J114" s="18">
        <f t="shared" si="10"/>
        <v>-15.518990074572059</v>
      </c>
      <c r="K114" s="18">
        <f t="shared" si="12"/>
        <v>15.518990074572059</v>
      </c>
      <c r="L114" s="33">
        <f t="shared" si="11"/>
        <v>5.7609089741544266E-2</v>
      </c>
      <c r="M114" s="18">
        <f t="shared" si="13"/>
        <v>240.83905293466609</v>
      </c>
    </row>
    <row r="115" spans="1:13">
      <c r="A115" s="87"/>
      <c r="B115" s="12">
        <v>39234</v>
      </c>
      <c r="C115" s="13">
        <v>277.98309999999998</v>
      </c>
      <c r="F115">
        <v>1</v>
      </c>
      <c r="G115" s="18">
        <f t="shared" si="7"/>
        <v>277.40335537180368</v>
      </c>
      <c r="H115" s="18">
        <f t="shared" si="8"/>
        <v>-0.57213155292124696</v>
      </c>
      <c r="I115" s="18">
        <f t="shared" si="9"/>
        <v>280.84005053114811</v>
      </c>
      <c r="J115" s="18">
        <f t="shared" si="10"/>
        <v>-2.8569505311481294</v>
      </c>
      <c r="K115" s="18">
        <f t="shared" si="12"/>
        <v>2.8569505311481294</v>
      </c>
      <c r="L115" s="33">
        <f t="shared" si="11"/>
        <v>1.0277425250485119E-2</v>
      </c>
      <c r="M115" s="18">
        <f t="shared" si="13"/>
        <v>8.1621663374275784</v>
      </c>
    </row>
    <row r="116" spans="1:13">
      <c r="A116" s="87"/>
      <c r="B116" s="12">
        <v>39264</v>
      </c>
      <c r="C116" s="13">
        <v>283.27699999999999</v>
      </c>
      <c r="F116">
        <v>1</v>
      </c>
      <c r="G116" s="18">
        <f t="shared" si="7"/>
        <v>277.17678667321769</v>
      </c>
      <c r="H116" s="18">
        <f t="shared" si="8"/>
        <v>-0.50301898205419615</v>
      </c>
      <c r="I116" s="18">
        <f t="shared" si="9"/>
        <v>276.83122381888245</v>
      </c>
      <c r="J116" s="18">
        <f t="shared" si="10"/>
        <v>6.4457761811175374</v>
      </c>
      <c r="K116" s="18">
        <f t="shared" si="12"/>
        <v>6.4457761811175374</v>
      </c>
      <c r="L116" s="33">
        <f t="shared" si="11"/>
        <v>2.275432238098235E-2</v>
      </c>
      <c r="M116" s="18">
        <f t="shared" si="13"/>
        <v>41.548030577062185</v>
      </c>
    </row>
    <row r="117" spans="1:13">
      <c r="A117" s="87"/>
      <c r="B117" s="12">
        <v>39295</v>
      </c>
      <c r="C117" s="13">
        <v>281.88720000000001</v>
      </c>
      <c r="F117">
        <v>1</v>
      </c>
      <c r="G117" s="18">
        <f t="shared" si="7"/>
        <v>278.65473738381445</v>
      </c>
      <c r="H117" s="18">
        <f t="shared" si="8"/>
        <v>-0.10682504352400529</v>
      </c>
      <c r="I117" s="18">
        <f t="shared" si="9"/>
        <v>276.6737676911635</v>
      </c>
      <c r="J117" s="18">
        <f t="shared" si="10"/>
        <v>5.2134323088365022</v>
      </c>
      <c r="K117" s="18">
        <f t="shared" si="12"/>
        <v>5.2134323088365022</v>
      </c>
      <c r="L117" s="33">
        <f t="shared" si="11"/>
        <v>1.8494746511499998E-2</v>
      </c>
      <c r="M117" s="18">
        <f t="shared" si="13"/>
        <v>27.179876438820301</v>
      </c>
    </row>
    <row r="118" spans="1:13">
      <c r="A118" s="87"/>
      <c r="B118" s="12">
        <v>39326</v>
      </c>
      <c r="C118" s="13">
        <v>275.68259999999998</v>
      </c>
      <c r="F118">
        <v>1</v>
      </c>
      <c r="G118" s="18">
        <f t="shared" si="7"/>
        <v>279.54969863820327</v>
      </c>
      <c r="H118" s="18">
        <f t="shared" si="8"/>
        <v>9.3532216058559367E-2</v>
      </c>
      <c r="I118" s="18">
        <f t="shared" si="9"/>
        <v>278.54791234029045</v>
      </c>
      <c r="J118" s="18">
        <f t="shared" si="10"/>
        <v>-2.8653123402904725</v>
      </c>
      <c r="K118" s="18">
        <f t="shared" si="12"/>
        <v>2.8653123402904725</v>
      </c>
      <c r="L118" s="33">
        <f t="shared" si="11"/>
        <v>1.039351899717455E-2</v>
      </c>
      <c r="M118" s="18">
        <f t="shared" si="13"/>
        <v>8.2100148074208654</v>
      </c>
    </row>
    <row r="119" spans="1:13">
      <c r="A119" s="87"/>
      <c r="B119" s="12">
        <v>39356</v>
      </c>
      <c r="C119" s="13">
        <v>271.26609999999999</v>
      </c>
      <c r="F119">
        <v>1</v>
      </c>
      <c r="G119" s="18">
        <f t="shared" si="7"/>
        <v>278.45504159798327</v>
      </c>
      <c r="H119" s="18">
        <f t="shared" si="8"/>
        <v>-0.14410563519715242</v>
      </c>
      <c r="I119" s="18">
        <f t="shared" si="9"/>
        <v>279.64323085426184</v>
      </c>
      <c r="J119" s="18">
        <f t="shared" si="10"/>
        <v>-8.3771308542618499</v>
      </c>
      <c r="K119" s="18">
        <f t="shared" si="12"/>
        <v>8.3771308542618499</v>
      </c>
      <c r="L119" s="33">
        <f t="shared" si="11"/>
        <v>3.08815987484682E-2</v>
      </c>
      <c r="M119" s="18">
        <f t="shared" si="13"/>
        <v>70.176321349425876</v>
      </c>
    </row>
    <row r="120" spans="1:13">
      <c r="A120" s="87"/>
      <c r="B120" s="12">
        <v>39387</v>
      </c>
      <c r="C120" s="13">
        <v>275.24580000000003</v>
      </c>
      <c r="F120">
        <v>1</v>
      </c>
      <c r="G120" s="18">
        <f t="shared" si="7"/>
        <v>276.19748517395027</v>
      </c>
      <c r="H120" s="18">
        <f t="shared" si="8"/>
        <v>-0.56679579296432159</v>
      </c>
      <c r="I120" s="18">
        <f t="shared" si="9"/>
        <v>278.31093596278612</v>
      </c>
      <c r="J120" s="18">
        <f t="shared" si="10"/>
        <v>-3.065135962786087</v>
      </c>
      <c r="K120" s="18">
        <f t="shared" si="12"/>
        <v>3.065135962786087</v>
      </c>
      <c r="L120" s="33">
        <f t="shared" si="11"/>
        <v>1.1135995400424228E-2</v>
      </c>
      <c r="M120" s="18">
        <f t="shared" si="13"/>
        <v>9.3950584703645923</v>
      </c>
    </row>
    <row r="121" spans="1:13">
      <c r="A121" s="87"/>
      <c r="B121" s="12">
        <v>39417</v>
      </c>
      <c r="C121" s="13">
        <v>284.81470000000002</v>
      </c>
      <c r="F121">
        <v>1</v>
      </c>
      <c r="G121" s="18">
        <f t="shared" si="7"/>
        <v>275.51522256669011</v>
      </c>
      <c r="H121" s="18">
        <f t="shared" si="8"/>
        <v>-0.58988915582348866</v>
      </c>
      <c r="I121" s="18">
        <f t="shared" si="9"/>
        <v>275.63068938098593</v>
      </c>
      <c r="J121" s="18">
        <f t="shared" si="10"/>
        <v>9.1840106190140887</v>
      </c>
      <c r="K121" s="18">
        <f t="shared" si="12"/>
        <v>9.1840106190140887</v>
      </c>
      <c r="L121" s="33">
        <f t="shared" si="11"/>
        <v>3.2245563936882778E-2</v>
      </c>
      <c r="M121" s="18">
        <f t="shared" si="13"/>
        <v>84.346051050163538</v>
      </c>
    </row>
    <row r="122" spans="1:13">
      <c r="A122" s="87"/>
      <c r="B122" s="12">
        <v>39448</v>
      </c>
      <c r="C122" s="13">
        <v>292.45319999999998</v>
      </c>
      <c r="F122">
        <v>1</v>
      </c>
      <c r="G122" s="18">
        <f t="shared" si="7"/>
        <v>277.89214338760667</v>
      </c>
      <c r="H122" s="18">
        <f t="shared" si="8"/>
        <v>3.4728395245195998E-3</v>
      </c>
      <c r="I122" s="18">
        <f t="shared" si="9"/>
        <v>274.92533341086664</v>
      </c>
      <c r="J122" s="18">
        <f t="shared" si="10"/>
        <v>17.527866589133339</v>
      </c>
      <c r="K122" s="18">
        <f t="shared" si="12"/>
        <v>17.527866589133339</v>
      </c>
      <c r="L122" s="33">
        <f t="shared" si="11"/>
        <v>5.9933919646402704E-2</v>
      </c>
      <c r="M122" s="18">
        <f t="shared" si="13"/>
        <v>307.22610716645681</v>
      </c>
    </row>
    <row r="123" spans="1:13">
      <c r="A123" s="87"/>
      <c r="B123" s="12">
        <v>39479</v>
      </c>
      <c r="C123" s="13">
        <v>287.4033</v>
      </c>
      <c r="F123">
        <v>1</v>
      </c>
      <c r="G123" s="18">
        <f t="shared" si="7"/>
        <v>282.26289135899179</v>
      </c>
      <c r="H123" s="18">
        <f t="shared" si="8"/>
        <v>0.8769278658966414</v>
      </c>
      <c r="I123" s="18">
        <f t="shared" si="9"/>
        <v>277.8956162271312</v>
      </c>
      <c r="J123" s="18">
        <f t="shared" si="10"/>
        <v>9.507683772868802</v>
      </c>
      <c r="K123" s="18">
        <f t="shared" si="12"/>
        <v>9.507683772868802</v>
      </c>
      <c r="L123" s="33">
        <f t="shared" si="11"/>
        <v>3.3081331261223521E-2</v>
      </c>
      <c r="M123" s="18">
        <f t="shared" si="13"/>
        <v>90.396050724872737</v>
      </c>
    </row>
    <row r="124" spans="1:13">
      <c r="A124" s="87"/>
      <c r="B124" s="12">
        <v>39508</v>
      </c>
      <c r="C124" s="13">
        <v>281.26609999999999</v>
      </c>
      <c r="F124">
        <v>1</v>
      </c>
      <c r="G124" s="18">
        <f t="shared" si="7"/>
        <v>284.41886345742188</v>
      </c>
      <c r="H124" s="18">
        <f t="shared" si="8"/>
        <v>1.1327367124033301</v>
      </c>
      <c r="I124" s="18">
        <f t="shared" si="9"/>
        <v>283.13981922488841</v>
      </c>
      <c r="J124" s="18">
        <f t="shared" si="10"/>
        <v>-1.8737192248884185</v>
      </c>
      <c r="K124" s="18">
        <f t="shared" si="12"/>
        <v>1.8737192248884185</v>
      </c>
      <c r="L124" s="33">
        <f t="shared" si="11"/>
        <v>6.6617314524872297E-3</v>
      </c>
      <c r="M124" s="18">
        <f t="shared" si="13"/>
        <v>3.5108237337164558</v>
      </c>
    </row>
    <row r="125" spans="1:13">
      <c r="A125" s="87"/>
      <c r="B125" s="12">
        <v>39539</v>
      </c>
      <c r="C125" s="13">
        <v>273.81669999999997</v>
      </c>
      <c r="F125">
        <v>1</v>
      </c>
      <c r="G125" s="18">
        <f t="shared" si="7"/>
        <v>284.26595011887764</v>
      </c>
      <c r="H125" s="18">
        <f t="shared" si="8"/>
        <v>0.87560670221381653</v>
      </c>
      <c r="I125" s="18">
        <f t="shared" si="9"/>
        <v>285.55160016982524</v>
      </c>
      <c r="J125" s="18">
        <f t="shared" si="10"/>
        <v>-11.734900169825266</v>
      </c>
      <c r="K125" s="18">
        <f t="shared" si="12"/>
        <v>11.734900169825266</v>
      </c>
      <c r="L125" s="33">
        <f t="shared" si="11"/>
        <v>4.2856773052283761E-2</v>
      </c>
      <c r="M125" s="18">
        <f t="shared" si="13"/>
        <v>137.70788199576506</v>
      </c>
    </row>
    <row r="126" spans="1:13">
      <c r="A126" s="87"/>
      <c r="B126" s="12">
        <v>39569</v>
      </c>
      <c r="C126" s="13">
        <v>273.26819999999998</v>
      </c>
      <c r="F126">
        <v>1</v>
      </c>
      <c r="G126" s="18">
        <f t="shared" si="7"/>
        <v>281.74409977476398</v>
      </c>
      <c r="H126" s="18">
        <f t="shared" si="8"/>
        <v>0.19611529294832142</v>
      </c>
      <c r="I126" s="18">
        <f t="shared" si="9"/>
        <v>285.14155682109146</v>
      </c>
      <c r="J126" s="18">
        <f t="shared" si="10"/>
        <v>-11.873356821091477</v>
      </c>
      <c r="K126" s="18">
        <f t="shared" si="12"/>
        <v>11.873356821091477</v>
      </c>
      <c r="L126" s="33">
        <f t="shared" si="11"/>
        <v>4.344946401041716E-2</v>
      </c>
      <c r="M126" s="18">
        <f t="shared" si="13"/>
        <v>140.97660220095949</v>
      </c>
    </row>
    <row r="127" spans="1:13">
      <c r="A127" s="87"/>
      <c r="B127" s="12">
        <v>39600</v>
      </c>
      <c r="C127" s="13">
        <v>278.30259999999998</v>
      </c>
      <c r="F127">
        <v>1</v>
      </c>
      <c r="G127" s="18">
        <f t="shared" si="7"/>
        <v>279.33861054739862</v>
      </c>
      <c r="H127" s="18">
        <f t="shared" si="8"/>
        <v>-0.32420561111441581</v>
      </c>
      <c r="I127" s="18">
        <f t="shared" si="9"/>
        <v>281.9402150677123</v>
      </c>
      <c r="J127" s="18">
        <f t="shared" si="10"/>
        <v>-3.6376150677123178</v>
      </c>
      <c r="K127" s="18">
        <f t="shared" si="12"/>
        <v>3.6376150677123178</v>
      </c>
      <c r="L127" s="33">
        <f t="shared" si="11"/>
        <v>1.3070718950208579E-2</v>
      </c>
      <c r="M127" s="18">
        <f t="shared" si="13"/>
        <v>13.23224338084769</v>
      </c>
    </row>
    <row r="128" spans="1:13">
      <c r="A128" s="87"/>
      <c r="B128" s="12">
        <v>39630</v>
      </c>
      <c r="C128" s="13">
        <v>285.98410000000001</v>
      </c>
      <c r="F128">
        <v>1</v>
      </c>
      <c r="G128" s="18">
        <f t="shared" si="7"/>
        <v>278.80086345539894</v>
      </c>
      <c r="H128" s="18">
        <f t="shared" si="8"/>
        <v>-0.36691390729146806</v>
      </c>
      <c r="I128" s="18">
        <f t="shared" si="9"/>
        <v>279.01440493628422</v>
      </c>
      <c r="J128" s="18">
        <f t="shared" si="10"/>
        <v>6.9696950637157897</v>
      </c>
      <c r="K128" s="18">
        <f t="shared" si="12"/>
        <v>6.9696950637157897</v>
      </c>
      <c r="L128" s="33">
        <f t="shared" si="11"/>
        <v>2.4370918046548007E-2</v>
      </c>
      <c r="M128" s="18">
        <f t="shared" si="13"/>
        <v>48.576649281184245</v>
      </c>
    </row>
    <row r="129" spans="1:13">
      <c r="A129" s="87"/>
      <c r="B129" s="12">
        <v>39661</v>
      </c>
      <c r="C129" s="13">
        <v>289.54669999999999</v>
      </c>
      <c r="F129">
        <v>1</v>
      </c>
      <c r="G129" s="18">
        <f t="shared" si="7"/>
        <v>280.69899468367521</v>
      </c>
      <c r="H129" s="18">
        <f t="shared" si="8"/>
        <v>8.6095119822079569E-2</v>
      </c>
      <c r="I129" s="18">
        <f t="shared" si="9"/>
        <v>278.43394954810748</v>
      </c>
      <c r="J129" s="18">
        <f t="shared" si="10"/>
        <v>11.112750451892509</v>
      </c>
      <c r="K129" s="18">
        <f t="shared" si="12"/>
        <v>11.112750451892509</v>
      </c>
      <c r="L129" s="33">
        <f t="shared" si="11"/>
        <v>3.8379820774654003E-2</v>
      </c>
      <c r="M129" s="18">
        <f t="shared" si="13"/>
        <v>123.49322260603716</v>
      </c>
    </row>
    <row r="130" spans="1:13">
      <c r="A130" s="87"/>
      <c r="B130" s="12">
        <v>39692</v>
      </c>
      <c r="C130" s="13">
        <v>278.50350000000003</v>
      </c>
      <c r="F130">
        <v>1</v>
      </c>
      <c r="G130" s="18">
        <f t="shared" si="7"/>
        <v>283.41357286244806</v>
      </c>
      <c r="H130" s="18">
        <f t="shared" si="8"/>
        <v>0.61179173161223444</v>
      </c>
      <c r="I130" s="18">
        <f t="shared" si="9"/>
        <v>280.78508980349727</v>
      </c>
      <c r="J130" s="18">
        <f t="shared" si="10"/>
        <v>-2.2815898034972406</v>
      </c>
      <c r="K130" s="18">
        <f t="shared" si="12"/>
        <v>2.2815898034972406</v>
      </c>
      <c r="L130" s="33">
        <f t="shared" si="11"/>
        <v>8.1923200372607183E-3</v>
      </c>
      <c r="M130" s="18">
        <f t="shared" si="13"/>
        <v>5.2056520314225772</v>
      </c>
    </row>
    <row r="131" spans="1:13">
      <c r="A131" s="87"/>
      <c r="B131" s="12">
        <v>39722</v>
      </c>
      <c r="C131" s="13">
        <v>273.70659999999998</v>
      </c>
      <c r="F131">
        <v>1</v>
      </c>
      <c r="G131" s="18">
        <f t="shared" si="7"/>
        <v>282.3688052158422</v>
      </c>
      <c r="H131" s="18">
        <f t="shared" si="8"/>
        <v>0.28047985596861508</v>
      </c>
      <c r="I131" s="18">
        <f t="shared" si="9"/>
        <v>284.02536459406031</v>
      </c>
      <c r="J131" s="18">
        <f t="shared" si="10"/>
        <v>-10.318764594060326</v>
      </c>
      <c r="K131" s="18">
        <f t="shared" si="12"/>
        <v>10.318764594060326</v>
      </c>
      <c r="L131" s="33">
        <f t="shared" si="11"/>
        <v>3.7700094166747633E-2</v>
      </c>
      <c r="M131" s="18">
        <f t="shared" si="13"/>
        <v>106.47690274763296</v>
      </c>
    </row>
    <row r="132" spans="1:13">
      <c r="A132" s="87"/>
      <c r="B132" s="12">
        <v>39753</v>
      </c>
      <c r="C132" s="13">
        <v>279.65430000000003</v>
      </c>
      <c r="F132">
        <v>1</v>
      </c>
      <c r="G132" s="18">
        <f t="shared" ref="G132:G195" si="14">$D$3*C131+(1-$D$3)*(G131+H131)</f>
        <v>279.96647955026754</v>
      </c>
      <c r="H132" s="18">
        <f t="shared" ref="H132:H195" si="15">$E$3*(G132-G131)+(1-$E$3)*H131</f>
        <v>-0.25608124834004092</v>
      </c>
      <c r="I132" s="18">
        <f t="shared" ref="I132:I195" si="16">G131+H131*F132</f>
        <v>282.64928507181082</v>
      </c>
      <c r="J132" s="18">
        <f t="shared" ref="J132:J195" si="17">C132-I132</f>
        <v>-2.9949850718107882</v>
      </c>
      <c r="K132" s="18">
        <f t="shared" si="12"/>
        <v>2.9949850718107882</v>
      </c>
      <c r="L132" s="33">
        <f t="shared" ref="L132:L195" si="18">ABS((C132-I132)/C132)</f>
        <v>1.0709597784875069E-2</v>
      </c>
      <c r="M132" s="18">
        <f t="shared" si="13"/>
        <v>8.9699355803694729</v>
      </c>
    </row>
    <row r="133" spans="1:13">
      <c r="A133" s="87"/>
      <c r="B133" s="12">
        <v>39783</v>
      </c>
      <c r="C133" s="13">
        <v>290.82510000000002</v>
      </c>
      <c r="F133">
        <v>1</v>
      </c>
      <c r="G133" s="18">
        <f t="shared" si="14"/>
        <v>279.69356881134928</v>
      </c>
      <c r="H133" s="18">
        <f t="shared" si="15"/>
        <v>-0.25944714645568395</v>
      </c>
      <c r="I133" s="18">
        <f t="shared" si="16"/>
        <v>279.71039830192751</v>
      </c>
      <c r="J133" s="18">
        <f t="shared" si="17"/>
        <v>11.114701698072508</v>
      </c>
      <c r="K133" s="18">
        <f t="shared" ref="K133:K196" si="19">ABS(J133)</f>
        <v>11.114701698072508</v>
      </c>
      <c r="L133" s="33">
        <f t="shared" si="18"/>
        <v>3.8217821288714447E-2</v>
      </c>
      <c r="M133" s="18">
        <f t="shared" ref="M133:M196" si="20">J133^2</f>
        <v>123.5365938371359</v>
      </c>
    </row>
    <row r="134" spans="1:13">
      <c r="A134" s="87"/>
      <c r="B134" s="12">
        <v>39814</v>
      </c>
      <c r="C134" s="13">
        <v>298.97320000000002</v>
      </c>
      <c r="F134">
        <v>1</v>
      </c>
      <c r="G134" s="18">
        <f t="shared" si="14"/>
        <v>282.85141516542552</v>
      </c>
      <c r="H134" s="18">
        <f t="shared" si="15"/>
        <v>0.42401155365070109</v>
      </c>
      <c r="I134" s="18">
        <f t="shared" si="16"/>
        <v>279.43412166489361</v>
      </c>
      <c r="J134" s="18">
        <f t="shared" si="17"/>
        <v>19.53907833510641</v>
      </c>
      <c r="K134" s="18">
        <f t="shared" si="19"/>
        <v>19.53907833510641</v>
      </c>
      <c r="L134" s="33">
        <f t="shared" si="18"/>
        <v>6.5353945889151305E-2</v>
      </c>
      <c r="M134" s="18">
        <f t="shared" si="20"/>
        <v>381.7755821854247</v>
      </c>
    </row>
    <row r="135" spans="1:13">
      <c r="A135" s="87"/>
      <c r="B135" s="12">
        <v>39845</v>
      </c>
      <c r="C135" s="13">
        <v>292.88830000000002</v>
      </c>
      <c r="F135">
        <v>1</v>
      </c>
      <c r="G135" s="18">
        <f t="shared" si="14"/>
        <v>287.98475870335335</v>
      </c>
      <c r="H135" s="18">
        <f t="shared" si="15"/>
        <v>1.3658779505061267</v>
      </c>
      <c r="I135" s="18">
        <f t="shared" si="16"/>
        <v>283.27542671907622</v>
      </c>
      <c r="J135" s="18">
        <f t="shared" si="17"/>
        <v>9.6128732809237931</v>
      </c>
      <c r="K135" s="18">
        <f t="shared" si="19"/>
        <v>9.6128732809237931</v>
      </c>
      <c r="L135" s="33">
        <f t="shared" si="18"/>
        <v>3.2820953520245749E-2</v>
      </c>
      <c r="M135" s="18">
        <f t="shared" si="20"/>
        <v>92.407332715098576</v>
      </c>
    </row>
    <row r="136" spans="1:13">
      <c r="A136" s="87"/>
      <c r="B136" s="12">
        <v>39873</v>
      </c>
      <c r="C136" s="13">
        <v>286.93560000000002</v>
      </c>
      <c r="F136">
        <v>1</v>
      </c>
      <c r="G136" s="18">
        <f t="shared" si="14"/>
        <v>290.41193565770163</v>
      </c>
      <c r="H136" s="18">
        <f t="shared" si="15"/>
        <v>1.578137751274558</v>
      </c>
      <c r="I136" s="18">
        <f t="shared" si="16"/>
        <v>289.35063665385945</v>
      </c>
      <c r="J136" s="18">
        <f t="shared" si="17"/>
        <v>-2.4150366538594312</v>
      </c>
      <c r="K136" s="18">
        <f t="shared" si="19"/>
        <v>2.4150366538594312</v>
      </c>
      <c r="L136" s="33">
        <f t="shared" si="18"/>
        <v>8.4166504743901811E-3</v>
      </c>
      <c r="M136" s="18">
        <f t="shared" si="20"/>
        <v>5.8324020394845579</v>
      </c>
    </row>
    <row r="137" spans="1:13">
      <c r="A137" s="87"/>
      <c r="B137" s="12">
        <v>39904</v>
      </c>
      <c r="C137" s="13">
        <v>277.22140000000002</v>
      </c>
      <c r="F137">
        <v>1</v>
      </c>
      <c r="G137" s="18">
        <f t="shared" si="14"/>
        <v>290.4737313862833</v>
      </c>
      <c r="H137" s="18">
        <f t="shared" si="15"/>
        <v>1.2748693467359808</v>
      </c>
      <c r="I137" s="18">
        <f t="shared" si="16"/>
        <v>291.99007340897617</v>
      </c>
      <c r="J137" s="18">
        <f t="shared" si="17"/>
        <v>-14.768673408976156</v>
      </c>
      <c r="K137" s="18">
        <f t="shared" si="19"/>
        <v>14.768673408976156</v>
      </c>
      <c r="L137" s="33">
        <f t="shared" si="18"/>
        <v>5.327392982279202E-2</v>
      </c>
      <c r="M137" s="18">
        <f t="shared" si="20"/>
        <v>218.11371426099939</v>
      </c>
    </row>
    <row r="138" spans="1:13">
      <c r="A138" s="87"/>
      <c r="B138" s="12">
        <v>39934</v>
      </c>
      <c r="C138" s="13">
        <v>276.68259999999998</v>
      </c>
      <c r="F138">
        <v>1</v>
      </c>
      <c r="G138" s="18">
        <f t="shared" si="14"/>
        <v>287.39044051311345</v>
      </c>
      <c r="H138" s="18">
        <f t="shared" si="15"/>
        <v>0.40323730275481307</v>
      </c>
      <c r="I138" s="18">
        <f t="shared" si="16"/>
        <v>291.74860073301926</v>
      </c>
      <c r="J138" s="18">
        <f t="shared" si="17"/>
        <v>-15.06600073301928</v>
      </c>
      <c r="K138" s="18">
        <f t="shared" si="19"/>
        <v>15.06600073301928</v>
      </c>
      <c r="L138" s="33">
        <f t="shared" si="18"/>
        <v>5.4452288409243231E-2</v>
      </c>
      <c r="M138" s="18">
        <f t="shared" si="20"/>
        <v>226.98437808733749</v>
      </c>
    </row>
    <row r="139" spans="1:13">
      <c r="A139" s="87"/>
      <c r="B139" s="12">
        <v>39965</v>
      </c>
      <c r="C139" s="13">
        <v>281.93060000000003</v>
      </c>
      <c r="F139">
        <v>1</v>
      </c>
      <c r="G139" s="18">
        <f t="shared" si="14"/>
        <v>284.46035447110773</v>
      </c>
      <c r="H139" s="18">
        <f t="shared" si="15"/>
        <v>-0.26342736619729201</v>
      </c>
      <c r="I139" s="18">
        <f t="shared" si="16"/>
        <v>287.79367781586825</v>
      </c>
      <c r="J139" s="18">
        <f t="shared" si="17"/>
        <v>-5.8630778158682233</v>
      </c>
      <c r="K139" s="18">
        <f t="shared" si="19"/>
        <v>5.8630778158682233</v>
      </c>
      <c r="L139" s="33">
        <f t="shared" si="18"/>
        <v>2.0796174008313476E-2</v>
      </c>
      <c r="M139" s="18">
        <f t="shared" si="20"/>
        <v>34.375681474926097</v>
      </c>
    </row>
    <row r="140" spans="1:13">
      <c r="A140" s="87"/>
      <c r="B140" s="12">
        <v>39995</v>
      </c>
      <c r="C140" s="13">
        <v>285.9606</v>
      </c>
      <c r="F140">
        <v>1</v>
      </c>
      <c r="G140" s="18">
        <f t="shared" si="14"/>
        <v>283.51702897343728</v>
      </c>
      <c r="H140" s="18">
        <f t="shared" si="15"/>
        <v>-0.39940699249192513</v>
      </c>
      <c r="I140" s="18">
        <f t="shared" si="16"/>
        <v>284.19692710491046</v>
      </c>
      <c r="J140" s="18">
        <f t="shared" si="17"/>
        <v>1.7636728950895417</v>
      </c>
      <c r="K140" s="18">
        <f t="shared" si="19"/>
        <v>1.7636728950895417</v>
      </c>
      <c r="L140" s="33">
        <f t="shared" si="18"/>
        <v>6.1675380982189219E-3</v>
      </c>
      <c r="M140" s="18">
        <f t="shared" si="20"/>
        <v>3.1105420808735258</v>
      </c>
    </row>
    <row r="141" spans="1:13">
      <c r="A141" s="87"/>
      <c r="B141" s="12">
        <v>40026</v>
      </c>
      <c r="C141" s="13">
        <v>286.55619999999999</v>
      </c>
      <c r="F141">
        <v>1</v>
      </c>
      <c r="G141" s="18">
        <f t="shared" si="14"/>
        <v>283.9705153866617</v>
      </c>
      <c r="H141" s="18">
        <f t="shared" si="15"/>
        <v>-0.22882831134865511</v>
      </c>
      <c r="I141" s="18">
        <f t="shared" si="16"/>
        <v>283.11762198094533</v>
      </c>
      <c r="J141" s="18">
        <f t="shared" si="17"/>
        <v>3.4385780190546598</v>
      </c>
      <c r="K141" s="18">
        <f t="shared" si="19"/>
        <v>3.4385780190546598</v>
      </c>
      <c r="L141" s="33">
        <f t="shared" si="18"/>
        <v>1.1999663657790897E-2</v>
      </c>
      <c r="M141" s="18">
        <f t="shared" si="20"/>
        <v>11.823818793125868</v>
      </c>
    </row>
    <row r="142" spans="1:13">
      <c r="A142" s="87"/>
      <c r="B142" s="12">
        <v>40057</v>
      </c>
      <c r="C142" s="13">
        <v>279.19190000000003</v>
      </c>
      <c r="F142">
        <v>1</v>
      </c>
      <c r="G142" s="18">
        <f t="shared" si="14"/>
        <v>284.58604095271915</v>
      </c>
      <c r="H142" s="18">
        <f t="shared" si="15"/>
        <v>-5.9957535867435588E-2</v>
      </c>
      <c r="I142" s="18">
        <f t="shared" si="16"/>
        <v>283.74168707531305</v>
      </c>
      <c r="J142" s="18">
        <f t="shared" si="17"/>
        <v>-4.5497870753130201</v>
      </c>
      <c r="K142" s="18">
        <f t="shared" si="19"/>
        <v>4.5497870753130201</v>
      </c>
      <c r="L142" s="33">
        <f t="shared" si="18"/>
        <v>1.6296271759005256E-2</v>
      </c>
      <c r="M142" s="18">
        <f t="shared" si="20"/>
        <v>20.700562430685405</v>
      </c>
    </row>
    <row r="143" spans="1:13">
      <c r="A143" s="87"/>
      <c r="B143" s="12">
        <v>40087</v>
      </c>
      <c r="C143" s="13">
        <v>274.6891</v>
      </c>
      <c r="F143">
        <v>1</v>
      </c>
      <c r="G143" s="18">
        <f t="shared" si="14"/>
        <v>282.92582839179619</v>
      </c>
      <c r="H143" s="18">
        <f t="shared" si="15"/>
        <v>-0.38000854087853997</v>
      </c>
      <c r="I143" s="18">
        <f t="shared" si="16"/>
        <v>284.52608341685169</v>
      </c>
      <c r="J143" s="18">
        <f t="shared" si="17"/>
        <v>-9.8369834168516945</v>
      </c>
      <c r="K143" s="18">
        <f t="shared" si="19"/>
        <v>9.8369834168516945</v>
      </c>
      <c r="L143" s="33">
        <f t="shared" si="18"/>
        <v>3.5811335130704842E-2</v>
      </c>
      <c r="M143" s="18">
        <f t="shared" si="20"/>
        <v>96.766242743415233</v>
      </c>
    </row>
    <row r="144" spans="1:13">
      <c r="A144" s="87"/>
      <c r="B144" s="12">
        <v>40118</v>
      </c>
      <c r="C144" s="13">
        <v>281.07400000000001</v>
      </c>
      <c r="F144">
        <v>1</v>
      </c>
      <c r="G144" s="18">
        <f t="shared" si="14"/>
        <v>280.18880389564237</v>
      </c>
      <c r="H144" s="18">
        <f t="shared" si="15"/>
        <v>-0.85141173193359643</v>
      </c>
      <c r="I144" s="18">
        <f t="shared" si="16"/>
        <v>282.54581985091767</v>
      </c>
      <c r="J144" s="18">
        <f t="shared" si="17"/>
        <v>-1.4718198509176545</v>
      </c>
      <c r="K144" s="18">
        <f t="shared" si="19"/>
        <v>1.4718198509176545</v>
      </c>
      <c r="L144" s="33">
        <f t="shared" si="18"/>
        <v>5.2364140792732676E-3</v>
      </c>
      <c r="M144" s="18">
        <f t="shared" si="20"/>
        <v>2.1662536735552669</v>
      </c>
    </row>
    <row r="145" spans="1:13">
      <c r="A145" s="87"/>
      <c r="B145" s="12">
        <v>40148</v>
      </c>
      <c r="C145" s="13">
        <v>290.4855</v>
      </c>
      <c r="F145">
        <v>1</v>
      </c>
      <c r="G145" s="18">
        <f t="shared" si="14"/>
        <v>279.85837451459611</v>
      </c>
      <c r="H145" s="18">
        <f t="shared" si="15"/>
        <v>-0.74721526175612885</v>
      </c>
      <c r="I145" s="18">
        <f t="shared" si="16"/>
        <v>279.33739216370878</v>
      </c>
      <c r="J145" s="18">
        <f t="shared" si="17"/>
        <v>11.148107836291217</v>
      </c>
      <c r="K145" s="18">
        <f t="shared" si="19"/>
        <v>11.148107836291217</v>
      </c>
      <c r="L145" s="33">
        <f t="shared" si="18"/>
        <v>3.8377501927948955E-2</v>
      </c>
      <c r="M145" s="18">
        <f t="shared" si="20"/>
        <v>124.28030832957765</v>
      </c>
    </row>
    <row r="146" spans="1:13">
      <c r="A146" s="87"/>
      <c r="B146" s="12">
        <v>40179</v>
      </c>
      <c r="C146" s="13">
        <v>298.46129999999999</v>
      </c>
      <c r="F146">
        <v>1</v>
      </c>
      <c r="G146" s="18">
        <f t="shared" si="14"/>
        <v>282.52346147698796</v>
      </c>
      <c r="H146" s="18">
        <f t="shared" si="15"/>
        <v>-6.4754816926532288E-2</v>
      </c>
      <c r="I146" s="18">
        <f t="shared" si="16"/>
        <v>279.11115925283997</v>
      </c>
      <c r="J146" s="18">
        <f t="shared" si="17"/>
        <v>19.350140747160026</v>
      </c>
      <c r="K146" s="18">
        <f t="shared" si="19"/>
        <v>19.350140747160026</v>
      </c>
      <c r="L146" s="33">
        <f t="shared" si="18"/>
        <v>6.4832997601900227E-2</v>
      </c>
      <c r="M146" s="18">
        <f t="shared" si="20"/>
        <v>374.42794693490276</v>
      </c>
    </row>
    <row r="147" spans="1:13">
      <c r="A147" s="87"/>
      <c r="B147" s="12">
        <v>40210</v>
      </c>
      <c r="C147" s="13">
        <v>289.77949999999998</v>
      </c>
      <c r="F147">
        <v>1</v>
      </c>
      <c r="G147" s="18">
        <f t="shared" si="14"/>
        <v>287.25948466204295</v>
      </c>
      <c r="H147" s="18">
        <f t="shared" si="15"/>
        <v>0.89540078346977203</v>
      </c>
      <c r="I147" s="18">
        <f t="shared" si="16"/>
        <v>282.45870666006141</v>
      </c>
      <c r="J147" s="18">
        <f t="shared" si="17"/>
        <v>7.3207933399385752</v>
      </c>
      <c r="K147" s="18">
        <f t="shared" si="19"/>
        <v>7.3207933399385752</v>
      </c>
      <c r="L147" s="33">
        <f t="shared" si="18"/>
        <v>2.5263323802886595E-2</v>
      </c>
      <c r="M147" s="18">
        <f t="shared" si="20"/>
        <v>53.594015126088998</v>
      </c>
    </row>
    <row r="148" spans="1:13">
      <c r="A148" s="87"/>
      <c r="B148" s="12">
        <v>40238</v>
      </c>
      <c r="C148" s="13">
        <v>283.01249999999999</v>
      </c>
      <c r="F148">
        <v>1</v>
      </c>
      <c r="G148" s="18">
        <f t="shared" si="14"/>
        <v>288.64226981185891</v>
      </c>
      <c r="H148" s="18">
        <f t="shared" si="15"/>
        <v>0.99287765673900941</v>
      </c>
      <c r="I148" s="18">
        <f t="shared" si="16"/>
        <v>288.15488544551272</v>
      </c>
      <c r="J148" s="18">
        <f t="shared" si="17"/>
        <v>-5.1423854455127298</v>
      </c>
      <c r="K148" s="18">
        <f t="shared" si="19"/>
        <v>5.1423854455127298</v>
      </c>
      <c r="L148" s="33">
        <f t="shared" si="18"/>
        <v>1.8170170736319879E-2</v>
      </c>
      <c r="M148" s="18">
        <f t="shared" si="20"/>
        <v>26.444128070221158</v>
      </c>
    </row>
    <row r="149" spans="1:13">
      <c r="A149" s="87"/>
      <c r="B149" s="12">
        <v>40269</v>
      </c>
      <c r="C149" s="13">
        <v>276.14760000000001</v>
      </c>
      <c r="F149">
        <v>1</v>
      </c>
      <c r="G149" s="18">
        <f t="shared" si="14"/>
        <v>287.64835322801849</v>
      </c>
      <c r="H149" s="18">
        <f t="shared" si="15"/>
        <v>0.59551880862312423</v>
      </c>
      <c r="I149" s="18">
        <f t="shared" si="16"/>
        <v>289.63514746859789</v>
      </c>
      <c r="J149" s="18">
        <f t="shared" si="17"/>
        <v>-13.487547468597882</v>
      </c>
      <c r="K149" s="18">
        <f t="shared" si="19"/>
        <v>13.487547468597882</v>
      </c>
      <c r="L149" s="33">
        <f t="shared" si="18"/>
        <v>4.884180586250933E-2</v>
      </c>
      <c r="M149" s="18">
        <f t="shared" si="20"/>
        <v>181.91393671768111</v>
      </c>
    </row>
    <row r="150" spans="1:13">
      <c r="A150" s="87"/>
      <c r="B150" s="12">
        <v>40299</v>
      </c>
      <c r="C150" s="13">
        <v>273.84710000000001</v>
      </c>
      <c r="F150">
        <v>1</v>
      </c>
      <c r="G150" s="18">
        <f t="shared" si="14"/>
        <v>284.61499042564913</v>
      </c>
      <c r="H150" s="18">
        <f t="shared" si="15"/>
        <v>-0.13025751357537424</v>
      </c>
      <c r="I150" s="18">
        <f t="shared" si="16"/>
        <v>288.24387203664162</v>
      </c>
      <c r="J150" s="18">
        <f t="shared" si="17"/>
        <v>-14.396772036641607</v>
      </c>
      <c r="K150" s="18">
        <f t="shared" si="19"/>
        <v>14.396772036641607</v>
      </c>
      <c r="L150" s="33">
        <f t="shared" si="18"/>
        <v>5.2572300516023747E-2</v>
      </c>
      <c r="M150" s="18">
        <f t="shared" si="20"/>
        <v>207.26704507502575</v>
      </c>
    </row>
    <row r="151" spans="1:13">
      <c r="A151" s="87"/>
      <c r="B151" s="12">
        <v>40330</v>
      </c>
      <c r="C151" s="13">
        <v>279.7645</v>
      </c>
      <c r="F151">
        <v>1</v>
      </c>
      <c r="G151" s="18">
        <f t="shared" si="14"/>
        <v>281.29344303845158</v>
      </c>
      <c r="H151" s="18">
        <f t="shared" si="15"/>
        <v>-0.76851548829980754</v>
      </c>
      <c r="I151" s="18">
        <f t="shared" si="16"/>
        <v>284.48473291207375</v>
      </c>
      <c r="J151" s="18">
        <f t="shared" si="17"/>
        <v>-4.7202329120737545</v>
      </c>
      <c r="K151" s="18">
        <f t="shared" si="19"/>
        <v>4.7202329120737545</v>
      </c>
      <c r="L151" s="33">
        <f t="shared" si="18"/>
        <v>1.687216538221881E-2</v>
      </c>
      <c r="M151" s="18">
        <f t="shared" si="20"/>
        <v>22.280598744224278</v>
      </c>
    </row>
    <row r="152" spans="1:13">
      <c r="A152" s="87"/>
      <c r="B152" s="12">
        <v>40360</v>
      </c>
      <c r="C152" s="13">
        <v>288.45190000000002</v>
      </c>
      <c r="F152">
        <v>1</v>
      </c>
      <c r="G152" s="18">
        <f t="shared" si="14"/>
        <v>280.29679928510626</v>
      </c>
      <c r="H152" s="18">
        <f t="shared" si="15"/>
        <v>-0.81414114130891102</v>
      </c>
      <c r="I152" s="18">
        <f t="shared" si="16"/>
        <v>280.5249275501518</v>
      </c>
      <c r="J152" s="18">
        <f t="shared" si="17"/>
        <v>7.9269724498482219</v>
      </c>
      <c r="K152" s="18">
        <f t="shared" si="19"/>
        <v>7.9269724498482219</v>
      </c>
      <c r="L152" s="33">
        <f t="shared" si="18"/>
        <v>2.7481089394274127E-2</v>
      </c>
      <c r="M152" s="18">
        <f t="shared" si="20"/>
        <v>62.836892220652722</v>
      </c>
    </row>
    <row r="153" spans="1:13">
      <c r="A153" s="87"/>
      <c r="B153" s="12">
        <v>40391</v>
      </c>
      <c r="C153" s="13">
        <v>287.78280000000001</v>
      </c>
      <c r="F153">
        <v>1</v>
      </c>
      <c r="G153" s="18">
        <f t="shared" si="14"/>
        <v>282.17343070065812</v>
      </c>
      <c r="H153" s="18">
        <f t="shared" si="15"/>
        <v>-0.27598662993675771</v>
      </c>
      <c r="I153" s="18">
        <f t="shared" si="16"/>
        <v>279.48265814379732</v>
      </c>
      <c r="J153" s="18">
        <f t="shared" si="17"/>
        <v>8.3001418562026856</v>
      </c>
      <c r="K153" s="18">
        <f t="shared" si="19"/>
        <v>8.3001418562026856</v>
      </c>
      <c r="L153" s="33">
        <f t="shared" si="18"/>
        <v>2.8841688440736157E-2</v>
      </c>
      <c r="M153" s="18">
        <f t="shared" si="20"/>
        <v>68.892354833087765</v>
      </c>
    </row>
    <row r="154" spans="1:13">
      <c r="A154" s="87"/>
      <c r="B154" s="12">
        <v>40422</v>
      </c>
      <c r="C154" s="13">
        <v>281.93860000000001</v>
      </c>
      <c r="F154">
        <v>1</v>
      </c>
      <c r="G154" s="18">
        <f t="shared" si="14"/>
        <v>283.66305084950494</v>
      </c>
      <c r="H154" s="18">
        <f t="shared" si="15"/>
        <v>7.713472581995881E-2</v>
      </c>
      <c r="I154" s="18">
        <f t="shared" si="16"/>
        <v>281.89744407072135</v>
      </c>
      <c r="J154" s="18">
        <f t="shared" si="17"/>
        <v>4.1155929278659187E-2</v>
      </c>
      <c r="K154" s="18">
        <f t="shared" si="19"/>
        <v>4.1155929278659187E-2</v>
      </c>
      <c r="L154" s="33">
        <f t="shared" si="18"/>
        <v>1.4597479479099061E-4</v>
      </c>
      <c r="M154" s="18">
        <f t="shared" si="20"/>
        <v>1.6938105147899965E-3</v>
      </c>
    </row>
    <row r="155" spans="1:13">
      <c r="A155" s="87"/>
      <c r="B155" s="12">
        <v>40452</v>
      </c>
      <c r="C155" s="13">
        <v>277.5027</v>
      </c>
      <c r="F155">
        <v>1</v>
      </c>
      <c r="G155" s="18">
        <f t="shared" si="14"/>
        <v>283.19970990272742</v>
      </c>
      <c r="H155" s="18">
        <f t="shared" si="15"/>
        <v>-3.0960408699537145E-2</v>
      </c>
      <c r="I155" s="18">
        <f t="shared" si="16"/>
        <v>283.74018557532492</v>
      </c>
      <c r="J155" s="18">
        <f t="shared" si="17"/>
        <v>-6.2374855753249108</v>
      </c>
      <c r="K155" s="18">
        <f t="shared" si="19"/>
        <v>6.2374855753249108</v>
      </c>
      <c r="L155" s="33">
        <f t="shared" si="18"/>
        <v>2.2477206799519107E-2</v>
      </c>
      <c r="M155" s="18">
        <f t="shared" si="20"/>
        <v>38.906226302386337</v>
      </c>
    </row>
    <row r="156" spans="1:13">
      <c r="A156" s="87"/>
      <c r="B156" s="12">
        <v>40483</v>
      </c>
      <c r="C156" s="13">
        <v>282.04480000000001</v>
      </c>
      <c r="F156">
        <v>1</v>
      </c>
      <c r="G156" s="18">
        <f t="shared" si="14"/>
        <v>281.46893464581956</v>
      </c>
      <c r="H156" s="18">
        <f t="shared" si="15"/>
        <v>-0.37092337834120204</v>
      </c>
      <c r="I156" s="18">
        <f t="shared" si="16"/>
        <v>283.16874949402791</v>
      </c>
      <c r="J156" s="18">
        <f t="shared" si="17"/>
        <v>-1.1239494940278973</v>
      </c>
      <c r="K156" s="18">
        <f t="shared" si="19"/>
        <v>1.1239494940278973</v>
      </c>
      <c r="L156" s="33">
        <f t="shared" si="18"/>
        <v>3.9850034250867141E-3</v>
      </c>
      <c r="M156" s="18">
        <f t="shared" si="20"/>
        <v>1.2632624651255664</v>
      </c>
    </row>
    <row r="157" spans="1:13">
      <c r="A157" s="87"/>
      <c r="B157" s="12">
        <v>40513</v>
      </c>
      <c r="C157" s="13">
        <v>292.101</v>
      </c>
      <c r="F157">
        <v>1</v>
      </c>
      <c r="G157" s="18">
        <f t="shared" si="14"/>
        <v>281.38204788723482</v>
      </c>
      <c r="H157" s="18">
        <f t="shared" si="15"/>
        <v>-0.31411605438990958</v>
      </c>
      <c r="I157" s="18">
        <f t="shared" si="16"/>
        <v>281.09801126747834</v>
      </c>
      <c r="J157" s="18">
        <f t="shared" si="17"/>
        <v>11.002988732521658</v>
      </c>
      <c r="K157" s="18">
        <f t="shared" si="19"/>
        <v>11.002988732521658</v>
      </c>
      <c r="L157" s="33">
        <f t="shared" si="18"/>
        <v>3.766843911017647E-2</v>
      </c>
      <c r="M157" s="18">
        <f t="shared" si="20"/>
        <v>121.06576104799856</v>
      </c>
    </row>
    <row r="158" spans="1:13">
      <c r="A158" s="87"/>
      <c r="B158" s="12">
        <v>40544</v>
      </c>
      <c r="C158" s="13">
        <v>294.79200000000003</v>
      </c>
      <c r="F158">
        <v>1</v>
      </c>
      <c r="G158" s="18">
        <f t="shared" si="14"/>
        <v>284.3778522829914</v>
      </c>
      <c r="H158" s="18">
        <f t="shared" si="15"/>
        <v>0.34786803563938823</v>
      </c>
      <c r="I158" s="18">
        <f t="shared" si="16"/>
        <v>281.06793183284492</v>
      </c>
      <c r="J158" s="18">
        <f t="shared" si="17"/>
        <v>13.72406816715511</v>
      </c>
      <c r="K158" s="18">
        <f t="shared" si="19"/>
        <v>13.72406816715511</v>
      </c>
      <c r="L158" s="33">
        <f t="shared" si="18"/>
        <v>4.6555090257385238E-2</v>
      </c>
      <c r="M158" s="18">
        <f t="shared" si="20"/>
        <v>188.35004705672023</v>
      </c>
    </row>
    <row r="159" spans="1:13">
      <c r="A159" s="87"/>
      <c r="B159" s="12">
        <v>40575</v>
      </c>
      <c r="C159" s="13">
        <v>287.82</v>
      </c>
      <c r="F159">
        <v>1</v>
      </c>
      <c r="G159" s="18">
        <f t="shared" si="14"/>
        <v>287.7456042230416</v>
      </c>
      <c r="H159" s="18">
        <f t="shared" si="15"/>
        <v>0.95184481652155029</v>
      </c>
      <c r="I159" s="18">
        <f t="shared" si="16"/>
        <v>284.72572031863081</v>
      </c>
      <c r="J159" s="18">
        <f t="shared" si="17"/>
        <v>3.0942796813691871</v>
      </c>
      <c r="K159" s="18">
        <f t="shared" si="19"/>
        <v>3.0942796813691871</v>
      </c>
      <c r="L159" s="33">
        <f t="shared" si="18"/>
        <v>1.0750745887600539E-2</v>
      </c>
      <c r="M159" s="18">
        <f t="shared" si="20"/>
        <v>9.574566746534197</v>
      </c>
    </row>
    <row r="160" spans="1:13">
      <c r="A160" s="87"/>
      <c r="B160" s="12">
        <v>40603</v>
      </c>
      <c r="C160" s="13">
        <v>286.55489999999998</v>
      </c>
      <c r="F160">
        <v>1</v>
      </c>
      <c r="G160" s="18">
        <f t="shared" si="14"/>
        <v>288.43421432769418</v>
      </c>
      <c r="H160" s="18">
        <f t="shared" si="15"/>
        <v>0.89919787414775676</v>
      </c>
      <c r="I160" s="18">
        <f t="shared" si="16"/>
        <v>288.69744903956314</v>
      </c>
      <c r="J160" s="18">
        <f t="shared" si="17"/>
        <v>-2.1425490395631641</v>
      </c>
      <c r="K160" s="18">
        <f t="shared" si="19"/>
        <v>2.1425490395631641</v>
      </c>
      <c r="L160" s="33">
        <f t="shared" si="18"/>
        <v>7.4769234082654465E-3</v>
      </c>
      <c r="M160" s="18">
        <f t="shared" si="20"/>
        <v>4.5905163869330368</v>
      </c>
    </row>
    <row r="161" spans="1:13">
      <c r="A161" s="87"/>
      <c r="B161" s="12">
        <v>40634</v>
      </c>
      <c r="C161" s="13">
        <v>276.75209999999998</v>
      </c>
      <c r="F161">
        <v>1</v>
      </c>
      <c r="G161" s="18">
        <f t="shared" si="14"/>
        <v>288.49985854128931</v>
      </c>
      <c r="H161" s="18">
        <f t="shared" si="15"/>
        <v>0.73248714203723253</v>
      </c>
      <c r="I161" s="18">
        <f t="shared" si="16"/>
        <v>289.33341220184195</v>
      </c>
      <c r="J161" s="18">
        <f t="shared" si="17"/>
        <v>-12.581312201841968</v>
      </c>
      <c r="K161" s="18">
        <f t="shared" si="19"/>
        <v>12.581312201841968</v>
      </c>
      <c r="L161" s="33">
        <f t="shared" si="18"/>
        <v>4.5460584406918567E-2</v>
      </c>
      <c r="M161" s="18">
        <f t="shared" si="20"/>
        <v>158.28941672021759</v>
      </c>
    </row>
    <row r="162" spans="1:13">
      <c r="A162" s="87"/>
      <c r="B162" s="12">
        <v>40664</v>
      </c>
      <c r="C162" s="13">
        <v>278.03030000000001</v>
      </c>
      <c r="F162">
        <v>1</v>
      </c>
      <c r="G162" s="18">
        <f t="shared" si="14"/>
        <v>285.48827197832856</v>
      </c>
      <c r="H162" s="18">
        <f t="shared" si="15"/>
        <v>-1.6327598962365686E-2</v>
      </c>
      <c r="I162" s="18">
        <f t="shared" si="16"/>
        <v>289.23234568332657</v>
      </c>
      <c r="J162" s="18">
        <f t="shared" si="17"/>
        <v>-11.20204568332656</v>
      </c>
      <c r="K162" s="18">
        <f t="shared" si="19"/>
        <v>11.20204568332656</v>
      </c>
      <c r="L162" s="33">
        <f t="shared" si="18"/>
        <v>4.0290736956822906E-2</v>
      </c>
      <c r="M162" s="18">
        <f t="shared" si="20"/>
        <v>125.48582749133521</v>
      </c>
    </row>
    <row r="163" spans="1:13">
      <c r="A163" s="87"/>
      <c r="B163" s="12">
        <v>40695</v>
      </c>
      <c r="C163" s="13">
        <v>286.4579</v>
      </c>
      <c r="F163">
        <v>1</v>
      </c>
      <c r="G163" s="18">
        <f t="shared" si="14"/>
        <v>283.2394510655563</v>
      </c>
      <c r="H163" s="18">
        <f t="shared" si="15"/>
        <v>-0.46282626172434455</v>
      </c>
      <c r="I163" s="18">
        <f t="shared" si="16"/>
        <v>285.47194437936616</v>
      </c>
      <c r="J163" s="18">
        <f t="shared" si="17"/>
        <v>0.98595562063383113</v>
      </c>
      <c r="K163" s="18">
        <f t="shared" si="19"/>
        <v>0.98595562063383113</v>
      </c>
      <c r="L163" s="33">
        <f t="shared" si="18"/>
        <v>3.4418866459393549E-3</v>
      </c>
      <c r="M163" s="18">
        <f t="shared" si="20"/>
        <v>0.97210848585944309</v>
      </c>
    </row>
    <row r="164" spans="1:13">
      <c r="A164" s="87"/>
      <c r="B164" s="12">
        <v>40725</v>
      </c>
      <c r="C164" s="13">
        <v>293.83789999999999</v>
      </c>
      <c r="F164">
        <v>1</v>
      </c>
      <c r="G164" s="18">
        <f t="shared" si="14"/>
        <v>283.88100736268234</v>
      </c>
      <c r="H164" s="18">
        <f t="shared" si="15"/>
        <v>-0.2419497499542668</v>
      </c>
      <c r="I164" s="18">
        <f t="shared" si="16"/>
        <v>282.77662480383196</v>
      </c>
      <c r="J164" s="18">
        <f t="shared" si="17"/>
        <v>11.061275196168026</v>
      </c>
      <c r="K164" s="18">
        <f t="shared" si="19"/>
        <v>11.061275196168026</v>
      </c>
      <c r="L164" s="33">
        <f t="shared" si="18"/>
        <v>3.7644140514780516E-2</v>
      </c>
      <c r="M164" s="18">
        <f t="shared" si="20"/>
        <v>122.351808965362</v>
      </c>
    </row>
    <row r="165" spans="1:13">
      <c r="A165" s="87"/>
      <c r="B165" s="12">
        <v>40756</v>
      </c>
      <c r="C165" s="13">
        <v>293.53100000000001</v>
      </c>
      <c r="F165">
        <v>1</v>
      </c>
      <c r="G165" s="18">
        <f t="shared" si="14"/>
        <v>286.69871032890967</v>
      </c>
      <c r="H165" s="18">
        <f t="shared" si="15"/>
        <v>0.36998079328205258</v>
      </c>
      <c r="I165" s="18">
        <f t="shared" si="16"/>
        <v>283.6390576127281</v>
      </c>
      <c r="J165" s="18">
        <f t="shared" si="17"/>
        <v>9.8919423872719108</v>
      </c>
      <c r="K165" s="18">
        <f t="shared" si="19"/>
        <v>9.8919423872719108</v>
      </c>
      <c r="L165" s="33">
        <f t="shared" si="18"/>
        <v>3.3699821781249376E-2</v>
      </c>
      <c r="M165" s="18">
        <f t="shared" si="20"/>
        <v>97.850524193106708</v>
      </c>
    </row>
    <row r="166" spans="1:13">
      <c r="A166" s="87"/>
      <c r="B166" s="12">
        <v>40787</v>
      </c>
      <c r="C166" s="13">
        <v>287.54140000000001</v>
      </c>
      <c r="F166">
        <v>1</v>
      </c>
      <c r="G166" s="18">
        <f t="shared" si="14"/>
        <v>289.00738378553416</v>
      </c>
      <c r="H166" s="18">
        <f t="shared" si="15"/>
        <v>0.75771932595054015</v>
      </c>
      <c r="I166" s="18">
        <f t="shared" si="16"/>
        <v>287.06869112219169</v>
      </c>
      <c r="J166" s="18">
        <f t="shared" si="17"/>
        <v>0.47270887780831572</v>
      </c>
      <c r="K166" s="18">
        <f t="shared" si="19"/>
        <v>0.47270887780831572</v>
      </c>
      <c r="L166" s="33">
        <f t="shared" si="18"/>
        <v>1.6439680609759697E-3</v>
      </c>
      <c r="M166" s="18">
        <f t="shared" si="20"/>
        <v>0.22345368315879716</v>
      </c>
    </row>
    <row r="167" spans="1:13">
      <c r="A167" s="87"/>
      <c r="B167" s="12">
        <v>40817</v>
      </c>
      <c r="C167" s="13">
        <v>280.0924</v>
      </c>
      <c r="F167">
        <v>1</v>
      </c>
      <c r="G167" s="18">
        <f t="shared" si="14"/>
        <v>289.09799217803925</v>
      </c>
      <c r="H167" s="18">
        <f t="shared" si="15"/>
        <v>0.62429713926145003</v>
      </c>
      <c r="I167" s="18">
        <f t="shared" si="16"/>
        <v>289.76510311148468</v>
      </c>
      <c r="J167" s="18">
        <f t="shared" si="17"/>
        <v>-9.6727031114846795</v>
      </c>
      <c r="K167" s="18">
        <f t="shared" si="19"/>
        <v>9.6727031114846795</v>
      </c>
      <c r="L167" s="33">
        <f t="shared" si="18"/>
        <v>3.4533972044527732E-2</v>
      </c>
      <c r="M167" s="18">
        <f t="shared" si="20"/>
        <v>93.561185482925396</v>
      </c>
    </row>
    <row r="168" spans="1:13">
      <c r="A168" s="87"/>
      <c r="B168" s="12">
        <v>40848</v>
      </c>
      <c r="C168" s="13">
        <v>281.43489999999997</v>
      </c>
      <c r="F168">
        <v>1</v>
      </c>
      <c r="G168" s="18">
        <f t="shared" si="14"/>
        <v>286.83332252211045</v>
      </c>
      <c r="H168" s="18">
        <f t="shared" si="15"/>
        <v>4.6503780223400237E-2</v>
      </c>
      <c r="I168" s="18">
        <f t="shared" si="16"/>
        <v>289.72228931730069</v>
      </c>
      <c r="J168" s="18">
        <f t="shared" si="17"/>
        <v>-8.2873893173007218</v>
      </c>
      <c r="K168" s="18">
        <f t="shared" si="19"/>
        <v>8.2873893173007218</v>
      </c>
      <c r="L168" s="33">
        <f t="shared" si="18"/>
        <v>2.9446914072493221E-2</v>
      </c>
      <c r="M168" s="18">
        <f t="shared" si="20"/>
        <v>68.680821696510122</v>
      </c>
    </row>
    <row r="169" spans="1:13">
      <c r="A169" s="87"/>
      <c r="B169" s="12">
        <v>40878</v>
      </c>
      <c r="C169" s="13">
        <v>291.6841</v>
      </c>
      <c r="F169">
        <v>1</v>
      </c>
      <c r="G169" s="18">
        <f t="shared" si="14"/>
        <v>285.24634841163368</v>
      </c>
      <c r="H169" s="18">
        <f t="shared" si="15"/>
        <v>-0.28019179791663468</v>
      </c>
      <c r="I169" s="18">
        <f t="shared" si="16"/>
        <v>286.87982630233387</v>
      </c>
      <c r="J169" s="18">
        <f t="shared" si="17"/>
        <v>4.8042736976661331</v>
      </c>
      <c r="K169" s="18">
        <f t="shared" si="19"/>
        <v>4.8042736976661331</v>
      </c>
      <c r="L169" s="33">
        <f t="shared" si="18"/>
        <v>1.647081105094907E-2</v>
      </c>
      <c r="M169" s="18">
        <f t="shared" si="20"/>
        <v>23.081045762086621</v>
      </c>
    </row>
    <row r="170" spans="1:13">
      <c r="A170" s="87"/>
      <c r="B170" s="12">
        <v>40909</v>
      </c>
      <c r="C170" s="13">
        <v>302.13479999999998</v>
      </c>
      <c r="F170">
        <v>1</v>
      </c>
      <c r="G170" s="18">
        <f t="shared" si="14"/>
        <v>286.98153962960191</v>
      </c>
      <c r="H170" s="18">
        <f t="shared" si="15"/>
        <v>0.12288480526033946</v>
      </c>
      <c r="I170" s="18">
        <f t="shared" si="16"/>
        <v>284.96615661371703</v>
      </c>
      <c r="J170" s="18">
        <f t="shared" si="17"/>
        <v>17.168643386282952</v>
      </c>
      <c r="K170" s="18">
        <f t="shared" si="19"/>
        <v>17.168643386282952</v>
      </c>
      <c r="L170" s="33">
        <f t="shared" si="18"/>
        <v>5.6824448511998464E-2</v>
      </c>
      <c r="M170" s="18">
        <f t="shared" si="20"/>
        <v>294.76231572535733</v>
      </c>
    </row>
    <row r="171" spans="1:13">
      <c r="A171" s="87"/>
      <c r="B171" s="12">
        <v>40940</v>
      </c>
      <c r="C171" s="13">
        <v>291.18290000000002</v>
      </c>
      <c r="F171">
        <v>1</v>
      </c>
      <c r="G171" s="18">
        <f t="shared" si="14"/>
        <v>291.61353710440358</v>
      </c>
      <c r="H171" s="18">
        <f t="shared" si="15"/>
        <v>1.0247073391686046</v>
      </c>
      <c r="I171" s="18">
        <f t="shared" si="16"/>
        <v>287.10442443486227</v>
      </c>
      <c r="J171" s="18">
        <f t="shared" si="17"/>
        <v>4.0784755651377509</v>
      </c>
      <c r="K171" s="18">
        <f t="shared" si="19"/>
        <v>4.0784755651377509</v>
      </c>
      <c r="L171" s="33">
        <f t="shared" si="18"/>
        <v>1.4006576502733336E-2</v>
      </c>
      <c r="M171" s="18">
        <f t="shared" si="20"/>
        <v>16.633962935425696</v>
      </c>
    </row>
    <row r="172" spans="1:13">
      <c r="A172" s="87"/>
      <c r="B172" s="12">
        <v>40969</v>
      </c>
      <c r="C172" s="13">
        <v>290.73810000000003</v>
      </c>
      <c r="F172">
        <v>1</v>
      </c>
      <c r="G172" s="18">
        <f t="shared" si="14"/>
        <v>292.20164111050053</v>
      </c>
      <c r="H172" s="18">
        <f t="shared" si="15"/>
        <v>0.93738667255427477</v>
      </c>
      <c r="I172" s="18">
        <f t="shared" si="16"/>
        <v>292.63824444357221</v>
      </c>
      <c r="J172" s="18">
        <f t="shared" si="17"/>
        <v>-1.9001444435721737</v>
      </c>
      <c r="K172" s="18">
        <f t="shared" si="19"/>
        <v>1.9001444435721737</v>
      </c>
      <c r="L172" s="33">
        <f t="shared" si="18"/>
        <v>6.5355880208757414E-3</v>
      </c>
      <c r="M172" s="18">
        <f t="shared" si="20"/>
        <v>3.6105489064382055</v>
      </c>
    </row>
    <row r="173" spans="1:13">
      <c r="A173" s="87"/>
      <c r="B173" s="12">
        <v>41000</v>
      </c>
      <c r="C173" s="13">
        <v>280.51760000000002</v>
      </c>
      <c r="F173">
        <v>1</v>
      </c>
      <c r="G173" s="18">
        <f t="shared" si="14"/>
        <v>292.41874944813839</v>
      </c>
      <c r="H173" s="18">
        <f t="shared" si="15"/>
        <v>0.79333100557099057</v>
      </c>
      <c r="I173" s="18">
        <f t="shared" si="16"/>
        <v>293.13902778305481</v>
      </c>
      <c r="J173" s="18">
        <f t="shared" si="17"/>
        <v>-12.621427783054799</v>
      </c>
      <c r="K173" s="18">
        <f t="shared" si="19"/>
        <v>12.621427783054799</v>
      </c>
      <c r="L173" s="33">
        <f t="shared" si="18"/>
        <v>4.4993354367265363E-2</v>
      </c>
      <c r="M173" s="18">
        <f t="shared" si="20"/>
        <v>159.30043928286756</v>
      </c>
    </row>
    <row r="174" spans="1:13">
      <c r="A174" s="87"/>
      <c r="B174" s="12">
        <v>41030</v>
      </c>
      <c r="C174" s="13">
        <v>279.38869999999997</v>
      </c>
      <c r="F174">
        <v>1</v>
      </c>
      <c r="G174" s="18">
        <f t="shared" si="14"/>
        <v>289.40373631759655</v>
      </c>
      <c r="H174" s="18">
        <f t="shared" si="15"/>
        <v>3.1662178348426218E-2</v>
      </c>
      <c r="I174" s="18">
        <f t="shared" si="16"/>
        <v>293.21208045370935</v>
      </c>
      <c r="J174" s="18">
        <f t="shared" si="17"/>
        <v>-13.823380453709376</v>
      </c>
      <c r="K174" s="18">
        <f t="shared" si="19"/>
        <v>13.823380453709376</v>
      </c>
      <c r="L174" s="33">
        <f t="shared" si="18"/>
        <v>4.9477235313058032E-2</v>
      </c>
      <c r="M174" s="18">
        <f t="shared" si="20"/>
        <v>191.08584716799444</v>
      </c>
    </row>
    <row r="175" spans="1:13">
      <c r="A175" s="87"/>
      <c r="B175" s="12">
        <v>41061</v>
      </c>
      <c r="C175" s="13">
        <v>287.84309999999999</v>
      </c>
      <c r="F175">
        <v>1</v>
      </c>
      <c r="G175" s="18">
        <f t="shared" si="14"/>
        <v>286.42138894716146</v>
      </c>
      <c r="H175" s="18">
        <f t="shared" si="15"/>
        <v>-0.57113973140827767</v>
      </c>
      <c r="I175" s="18">
        <f t="shared" si="16"/>
        <v>289.43539849594498</v>
      </c>
      <c r="J175" s="18">
        <f t="shared" si="17"/>
        <v>-1.5922984959449877</v>
      </c>
      <c r="K175" s="18">
        <f t="shared" si="19"/>
        <v>1.5922984959449877</v>
      </c>
      <c r="L175" s="33">
        <f t="shared" si="18"/>
        <v>5.5318279157811588E-3</v>
      </c>
      <c r="M175" s="18">
        <f t="shared" si="20"/>
        <v>2.5354145001886703</v>
      </c>
    </row>
    <row r="176" spans="1:13">
      <c r="A176" s="87"/>
      <c r="B176" s="12">
        <v>41091</v>
      </c>
      <c r="C176" s="13">
        <v>297.49029999999999</v>
      </c>
      <c r="F176">
        <v>1</v>
      </c>
      <c r="G176" s="18">
        <f t="shared" si="14"/>
        <v>286.44810445102723</v>
      </c>
      <c r="H176" s="18">
        <f t="shared" si="15"/>
        <v>-0.45156868435346748</v>
      </c>
      <c r="I176" s="18">
        <f t="shared" si="16"/>
        <v>285.85024921575319</v>
      </c>
      <c r="J176" s="18">
        <f t="shared" si="17"/>
        <v>11.640050784246796</v>
      </c>
      <c r="K176" s="18">
        <f t="shared" si="19"/>
        <v>11.640050784246796</v>
      </c>
      <c r="L176" s="33">
        <f t="shared" si="18"/>
        <v>3.9127496877198339E-2</v>
      </c>
      <c r="M176" s="18">
        <f t="shared" si="20"/>
        <v>135.49078225984445</v>
      </c>
    </row>
    <row r="177" spans="1:13">
      <c r="A177" s="87"/>
      <c r="B177" s="12">
        <v>41122</v>
      </c>
      <c r="C177" s="13">
        <v>296.41570000000002</v>
      </c>
      <c r="F177">
        <v>1</v>
      </c>
      <c r="G177" s="18">
        <f t="shared" si="14"/>
        <v>289.44466503667167</v>
      </c>
      <c r="H177" s="18">
        <f t="shared" si="15"/>
        <v>0.23805716964611234</v>
      </c>
      <c r="I177" s="18">
        <f t="shared" si="16"/>
        <v>285.99653576667379</v>
      </c>
      <c r="J177" s="18">
        <f t="shared" si="17"/>
        <v>10.419164233326228</v>
      </c>
      <c r="K177" s="18">
        <f t="shared" si="19"/>
        <v>10.419164233326228</v>
      </c>
      <c r="L177" s="33">
        <f t="shared" si="18"/>
        <v>3.5150514069687361E-2</v>
      </c>
      <c r="M177" s="18">
        <f t="shared" si="20"/>
        <v>108.55898332102453</v>
      </c>
    </row>
    <row r="178" spans="1:13">
      <c r="A178" s="87"/>
      <c r="B178" s="12">
        <v>41153</v>
      </c>
      <c r="C178" s="13">
        <v>287.22480000000002</v>
      </c>
      <c r="F178">
        <v>1</v>
      </c>
      <c r="G178" s="18">
        <f t="shared" si="14"/>
        <v>291.70261554442243</v>
      </c>
      <c r="H178" s="18">
        <f t="shared" si="15"/>
        <v>0.6420358372670425</v>
      </c>
      <c r="I178" s="18">
        <f t="shared" si="16"/>
        <v>289.68272220631781</v>
      </c>
      <c r="J178" s="18">
        <f t="shared" si="17"/>
        <v>-2.4579222063177895</v>
      </c>
      <c r="K178" s="18">
        <f t="shared" si="19"/>
        <v>2.4579222063177895</v>
      </c>
      <c r="L178" s="33">
        <f t="shared" si="18"/>
        <v>8.5574860051004977E-3</v>
      </c>
      <c r="M178" s="18">
        <f t="shared" si="20"/>
        <v>6.0413815723101099</v>
      </c>
    </row>
    <row r="179" spans="1:13">
      <c r="A179" s="87"/>
      <c r="B179" s="12">
        <v>41183</v>
      </c>
      <c r="C179" s="13">
        <v>280.64089999999999</v>
      </c>
      <c r="F179">
        <v>1</v>
      </c>
      <c r="G179" s="18">
        <f t="shared" si="14"/>
        <v>290.80869596718264</v>
      </c>
      <c r="H179" s="18">
        <f t="shared" si="15"/>
        <v>0.33484475436567696</v>
      </c>
      <c r="I179" s="18">
        <f t="shared" si="16"/>
        <v>292.34465138168946</v>
      </c>
      <c r="J179" s="18">
        <f t="shared" si="17"/>
        <v>-11.703751381689472</v>
      </c>
      <c r="K179" s="18">
        <f t="shared" si="19"/>
        <v>11.703751381689472</v>
      </c>
      <c r="L179" s="33">
        <f t="shared" si="18"/>
        <v>4.1703655389109258E-2</v>
      </c>
      <c r="M179" s="18">
        <f t="shared" si="20"/>
        <v>136.97779640439822</v>
      </c>
    </row>
    <row r="180" spans="1:13">
      <c r="A180" s="87"/>
      <c r="B180" s="12">
        <v>41214</v>
      </c>
      <c r="C180" s="13">
        <v>282.20249999999999</v>
      </c>
      <c r="F180">
        <v>1</v>
      </c>
      <c r="G180" s="18">
        <f t="shared" si="14"/>
        <v>287.9927485050838</v>
      </c>
      <c r="H180" s="18">
        <f t="shared" si="15"/>
        <v>-0.29531368892722798</v>
      </c>
      <c r="I180" s="18">
        <f t="shared" si="16"/>
        <v>291.14354072154833</v>
      </c>
      <c r="J180" s="18">
        <f t="shared" si="17"/>
        <v>-8.9410407215483474</v>
      </c>
      <c r="K180" s="18">
        <f t="shared" si="19"/>
        <v>8.9410407215483474</v>
      </c>
      <c r="L180" s="33">
        <f t="shared" si="18"/>
        <v>3.1683067022965236E-2</v>
      </c>
      <c r="M180" s="18">
        <f t="shared" si="20"/>
        <v>79.942209184385788</v>
      </c>
    </row>
    <row r="181" spans="1:13">
      <c r="A181" s="87"/>
      <c r="B181" s="12">
        <v>41244</v>
      </c>
      <c r="C181" s="13">
        <v>294.51130000000001</v>
      </c>
      <c r="F181">
        <v>1</v>
      </c>
      <c r="G181" s="18">
        <f t="shared" si="14"/>
        <v>286.04895437130955</v>
      </c>
      <c r="H181" s="18">
        <f t="shared" si="15"/>
        <v>-0.62500977789663192</v>
      </c>
      <c r="I181" s="18">
        <f t="shared" si="16"/>
        <v>287.69743481615654</v>
      </c>
      <c r="J181" s="18">
        <f t="shared" si="17"/>
        <v>6.8138651838434612</v>
      </c>
      <c r="K181" s="18">
        <f t="shared" si="19"/>
        <v>6.8138651838434612</v>
      </c>
      <c r="L181" s="33">
        <f t="shared" si="18"/>
        <v>2.3136175704780975E-2</v>
      </c>
      <c r="M181" s="18">
        <f t="shared" si="20"/>
        <v>46.428758743594088</v>
      </c>
    </row>
    <row r="182" spans="1:13">
      <c r="A182" s="87"/>
      <c r="B182" s="12">
        <v>41275</v>
      </c>
      <c r="C182" s="13">
        <v>302.23009999999999</v>
      </c>
      <c r="F182">
        <v>1</v>
      </c>
      <c r="G182" s="18">
        <f t="shared" si="14"/>
        <v>288.15015121538903</v>
      </c>
      <c r="H182" s="18">
        <f t="shared" si="15"/>
        <v>-7.9768453501409209E-2</v>
      </c>
      <c r="I182" s="18">
        <f t="shared" si="16"/>
        <v>285.4239445934129</v>
      </c>
      <c r="J182" s="18">
        <f t="shared" si="17"/>
        <v>16.806155406587095</v>
      </c>
      <c r="K182" s="18">
        <f t="shared" si="19"/>
        <v>16.806155406587095</v>
      </c>
      <c r="L182" s="33">
        <f t="shared" si="18"/>
        <v>5.5607152982403457E-2</v>
      </c>
      <c r="M182" s="18">
        <f t="shared" si="20"/>
        <v>282.44685955035663</v>
      </c>
    </row>
    <row r="183" spans="1:13">
      <c r="A183" s="87"/>
      <c r="B183" s="12">
        <v>41306</v>
      </c>
      <c r="C183" s="13">
        <v>294.2989</v>
      </c>
      <c r="F183">
        <v>1</v>
      </c>
      <c r="G183" s="18">
        <f t="shared" si="14"/>
        <v>292.31829793332133</v>
      </c>
      <c r="H183" s="18">
        <f t="shared" si="15"/>
        <v>0.76981458078533305</v>
      </c>
      <c r="I183" s="18">
        <f t="shared" si="16"/>
        <v>288.07038276188763</v>
      </c>
      <c r="J183" s="18">
        <f t="shared" si="17"/>
        <v>6.2285172381123743</v>
      </c>
      <c r="K183" s="18">
        <f t="shared" si="19"/>
        <v>6.2285172381123743</v>
      </c>
      <c r="L183" s="33">
        <f t="shared" si="18"/>
        <v>2.1163916134624948E-2</v>
      </c>
      <c r="M183" s="18">
        <f t="shared" si="20"/>
        <v>38.794426985462998</v>
      </c>
    </row>
    <row r="184" spans="1:13">
      <c r="A184" s="87"/>
      <c r="B184" s="12">
        <v>41334</v>
      </c>
      <c r="C184" s="13">
        <v>288.09269999999998</v>
      </c>
      <c r="F184">
        <v>1</v>
      </c>
      <c r="G184" s="18">
        <f t="shared" si="14"/>
        <v>293.45134875987469</v>
      </c>
      <c r="H184" s="18">
        <f t="shared" si="15"/>
        <v>0.84246182993893814</v>
      </c>
      <c r="I184" s="18">
        <f t="shared" si="16"/>
        <v>293.08811251410668</v>
      </c>
      <c r="J184" s="18">
        <f t="shared" si="17"/>
        <v>-4.9954125141067038</v>
      </c>
      <c r="K184" s="18">
        <f t="shared" si="19"/>
        <v>4.9954125141067038</v>
      </c>
      <c r="L184" s="33">
        <f t="shared" si="18"/>
        <v>1.7339601156526021E-2</v>
      </c>
      <c r="M184" s="18">
        <f t="shared" si="20"/>
        <v>24.954146186093858</v>
      </c>
    </row>
    <row r="185" spans="1:13">
      <c r="A185" s="87"/>
      <c r="B185" s="12">
        <v>41365</v>
      </c>
      <c r="C185" s="13">
        <v>281.4425</v>
      </c>
      <c r="F185">
        <v>1</v>
      </c>
      <c r="G185" s="18">
        <f t="shared" si="14"/>
        <v>292.43347741286954</v>
      </c>
      <c r="H185" s="18">
        <f t="shared" si="15"/>
        <v>0.47039519455011958</v>
      </c>
      <c r="I185" s="18">
        <f t="shared" si="16"/>
        <v>294.29381058981363</v>
      </c>
      <c r="J185" s="18">
        <f t="shared" si="17"/>
        <v>-12.851310589813636</v>
      </c>
      <c r="K185" s="18">
        <f t="shared" si="19"/>
        <v>12.851310589813636</v>
      </c>
      <c r="L185" s="33">
        <f t="shared" si="18"/>
        <v>4.5662295459334097E-2</v>
      </c>
      <c r="M185" s="18">
        <f t="shared" si="20"/>
        <v>165.1561838758561</v>
      </c>
    </row>
    <row r="186" spans="1:13">
      <c r="A186" s="87"/>
      <c r="B186" s="12">
        <v>41395</v>
      </c>
      <c r="C186" s="13">
        <v>284.45519999999999</v>
      </c>
      <c r="F186">
        <v>1</v>
      </c>
      <c r="G186" s="18">
        <f t="shared" si="14"/>
        <v>289.46546082519376</v>
      </c>
      <c r="H186" s="18">
        <f t="shared" si="15"/>
        <v>-0.2172871618950597</v>
      </c>
      <c r="I186" s="18">
        <f t="shared" si="16"/>
        <v>292.90387260741966</v>
      </c>
      <c r="J186" s="18">
        <f t="shared" si="17"/>
        <v>-8.4486726074196667</v>
      </c>
      <c r="K186" s="18">
        <f t="shared" si="19"/>
        <v>8.4486726074196667</v>
      </c>
      <c r="L186" s="33">
        <f t="shared" si="18"/>
        <v>2.9701241557263384E-2</v>
      </c>
      <c r="M186" s="18">
        <f t="shared" si="20"/>
        <v>71.380068827363431</v>
      </c>
    </row>
    <row r="187" spans="1:13">
      <c r="A187" s="87"/>
      <c r="B187" s="12">
        <v>41426</v>
      </c>
      <c r="C187" s="13">
        <v>291.04059999999998</v>
      </c>
      <c r="F187">
        <v>1</v>
      </c>
      <c r="G187" s="18">
        <f t="shared" si="14"/>
        <v>287.81028156430909</v>
      </c>
      <c r="H187" s="18">
        <f t="shared" si="15"/>
        <v>-0.5048655816929809</v>
      </c>
      <c r="I187" s="18">
        <f t="shared" si="16"/>
        <v>289.2481736632987</v>
      </c>
      <c r="J187" s="18">
        <f t="shared" si="17"/>
        <v>1.7924263367012827</v>
      </c>
      <c r="K187" s="18">
        <f t="shared" si="19"/>
        <v>1.7924263367012827</v>
      </c>
      <c r="L187" s="33">
        <f t="shared" si="18"/>
        <v>6.1586814234896531E-3</v>
      </c>
      <c r="M187" s="18">
        <f t="shared" si="20"/>
        <v>3.2127921725003801</v>
      </c>
    </row>
    <row r="188" spans="1:13">
      <c r="A188" s="87"/>
      <c r="B188" s="12">
        <v>41456</v>
      </c>
      <c r="C188" s="13">
        <v>295.9957</v>
      </c>
      <c r="F188">
        <v>1</v>
      </c>
      <c r="G188" s="18">
        <f t="shared" si="14"/>
        <v>288.42597118783129</v>
      </c>
      <c r="H188" s="18">
        <f t="shared" si="15"/>
        <v>-0.2807545406499446</v>
      </c>
      <c r="I188" s="18">
        <f t="shared" si="16"/>
        <v>287.30541598261613</v>
      </c>
      <c r="J188" s="18">
        <f t="shared" si="17"/>
        <v>8.690284017383874</v>
      </c>
      <c r="K188" s="18">
        <f t="shared" si="19"/>
        <v>8.690284017383874</v>
      </c>
      <c r="L188" s="33">
        <f t="shared" si="18"/>
        <v>2.9359494132461635E-2</v>
      </c>
      <c r="M188" s="18">
        <f t="shared" si="20"/>
        <v>75.521036302797611</v>
      </c>
    </row>
    <row r="189" spans="1:13">
      <c r="A189" s="87"/>
      <c r="B189" s="12">
        <v>41487</v>
      </c>
      <c r="C189" s="13">
        <v>299.37040000000002</v>
      </c>
      <c r="F189">
        <v>1</v>
      </c>
      <c r="G189" s="18">
        <f t="shared" si="14"/>
        <v>290.50036165302697</v>
      </c>
      <c r="H189" s="18">
        <f t="shared" si="15"/>
        <v>0.19027446051917968</v>
      </c>
      <c r="I189" s="18">
        <f t="shared" si="16"/>
        <v>288.14521664718137</v>
      </c>
      <c r="J189" s="18">
        <f t="shared" si="17"/>
        <v>11.225183352818647</v>
      </c>
      <c r="K189" s="18">
        <f t="shared" si="19"/>
        <v>11.225183352818647</v>
      </c>
      <c r="L189" s="33">
        <f t="shared" si="18"/>
        <v>3.7495969383808975E-2</v>
      </c>
      <c r="M189" s="18">
        <f t="shared" si="20"/>
        <v>126.00474130439687</v>
      </c>
    </row>
    <row r="190" spans="1:13">
      <c r="A190" s="87"/>
      <c r="B190" s="12">
        <v>41518</v>
      </c>
      <c r="C190" s="13">
        <v>290.9178</v>
      </c>
      <c r="F190">
        <v>1</v>
      </c>
      <c r="G190" s="18">
        <f t="shared" si="14"/>
        <v>293.2945652794823</v>
      </c>
      <c r="H190" s="18">
        <f t="shared" si="15"/>
        <v>0.71106029370640944</v>
      </c>
      <c r="I190" s="18">
        <f t="shared" si="16"/>
        <v>290.69063611354613</v>
      </c>
      <c r="J190" s="18">
        <f t="shared" si="17"/>
        <v>0.22716388645386587</v>
      </c>
      <c r="K190" s="18">
        <f t="shared" si="19"/>
        <v>0.22716388645386587</v>
      </c>
      <c r="L190" s="33">
        <f t="shared" si="18"/>
        <v>7.8085248291395672E-4</v>
      </c>
      <c r="M190" s="18">
        <f t="shared" si="20"/>
        <v>5.1603431308824867E-2</v>
      </c>
    </row>
    <row r="191" spans="1:13">
      <c r="A191" s="87"/>
      <c r="B191" s="12">
        <v>41548</v>
      </c>
      <c r="C191" s="13">
        <v>283.14080000000001</v>
      </c>
      <c r="F191">
        <v>1</v>
      </c>
      <c r="G191" s="18">
        <f t="shared" si="14"/>
        <v>293.0792779012321</v>
      </c>
      <c r="H191" s="18">
        <f t="shared" si="15"/>
        <v>0.52579075931508845</v>
      </c>
      <c r="I191" s="18">
        <f t="shared" si="16"/>
        <v>294.00562557318869</v>
      </c>
      <c r="J191" s="18">
        <f t="shared" si="17"/>
        <v>-10.864825573188682</v>
      </c>
      <c r="K191" s="18">
        <f t="shared" si="19"/>
        <v>10.864825573188682</v>
      </c>
      <c r="L191" s="33">
        <f t="shared" si="18"/>
        <v>3.8372518454382699E-2</v>
      </c>
      <c r="M191" s="18">
        <f t="shared" si="20"/>
        <v>118.04443473581478</v>
      </c>
    </row>
    <row r="192" spans="1:13">
      <c r="A192" s="87"/>
      <c r="B192" s="12">
        <v>41579</v>
      </c>
      <c r="C192" s="13">
        <v>288.041</v>
      </c>
      <c r="F192">
        <v>1</v>
      </c>
      <c r="G192" s="18">
        <f t="shared" si="14"/>
        <v>290.46578806238301</v>
      </c>
      <c r="H192" s="18">
        <f t="shared" si="15"/>
        <v>-0.10206536031774749</v>
      </c>
      <c r="I192" s="18">
        <f t="shared" si="16"/>
        <v>293.6050686605472</v>
      </c>
      <c r="J192" s="18">
        <f t="shared" si="17"/>
        <v>-5.5640686605472069</v>
      </c>
      <c r="K192" s="18">
        <f t="shared" si="19"/>
        <v>5.5640686605472069</v>
      </c>
      <c r="L192" s="33">
        <f t="shared" si="18"/>
        <v>1.9316932869095742E-2</v>
      </c>
      <c r="M192" s="18">
        <f t="shared" si="20"/>
        <v>30.958860059283591</v>
      </c>
    </row>
    <row r="193" spans="1:13">
      <c r="A193" s="87"/>
      <c r="B193" s="12">
        <v>41609</v>
      </c>
      <c r="C193" s="13">
        <v>302.45580000000001</v>
      </c>
      <c r="F193">
        <v>1</v>
      </c>
      <c r="G193" s="18">
        <f t="shared" si="14"/>
        <v>289.66690589144571</v>
      </c>
      <c r="H193" s="18">
        <f t="shared" si="15"/>
        <v>-0.24142872244165886</v>
      </c>
      <c r="I193" s="18">
        <f t="shared" si="16"/>
        <v>290.36372270206527</v>
      </c>
      <c r="J193" s="18">
        <f t="shared" si="17"/>
        <v>12.092077297934736</v>
      </c>
      <c r="K193" s="18">
        <f t="shared" si="19"/>
        <v>12.092077297934736</v>
      </c>
      <c r="L193" s="33">
        <f t="shared" si="18"/>
        <v>3.9979650904147762E-2</v>
      </c>
      <c r="M193" s="18">
        <f t="shared" si="20"/>
        <v>146.21833337922862</v>
      </c>
    </row>
    <row r="194" spans="1:13">
      <c r="A194" s="87"/>
      <c r="B194" s="12">
        <v>41640</v>
      </c>
      <c r="C194" s="13">
        <v>309.10809999999998</v>
      </c>
      <c r="F194">
        <v>1</v>
      </c>
      <c r="G194" s="18">
        <f t="shared" si="14"/>
        <v>293.33457401830287</v>
      </c>
      <c r="H194" s="18">
        <f t="shared" si="15"/>
        <v>0.54039064741810605</v>
      </c>
      <c r="I194" s="18">
        <f t="shared" si="16"/>
        <v>289.42547716900407</v>
      </c>
      <c r="J194" s="18">
        <f t="shared" si="17"/>
        <v>19.682622830995911</v>
      </c>
      <c r="K194" s="18">
        <f t="shared" si="19"/>
        <v>19.682622830995911</v>
      </c>
      <c r="L194" s="33">
        <f t="shared" si="18"/>
        <v>6.3675532381700484E-2</v>
      </c>
      <c r="M194" s="18">
        <f t="shared" si="20"/>
        <v>387.40564150724146</v>
      </c>
    </row>
    <row r="195" spans="1:13">
      <c r="A195" s="87"/>
      <c r="B195" s="12">
        <v>41671</v>
      </c>
      <c r="C195" s="13">
        <v>297.17169999999999</v>
      </c>
      <c r="F195">
        <v>1</v>
      </c>
      <c r="G195" s="18">
        <f t="shared" si="14"/>
        <v>298.44490526600464</v>
      </c>
      <c r="H195" s="18">
        <f t="shared" si="15"/>
        <v>1.4543787674748381</v>
      </c>
      <c r="I195" s="18">
        <f t="shared" si="16"/>
        <v>293.874964665721</v>
      </c>
      <c r="J195" s="18">
        <f t="shared" si="17"/>
        <v>3.296735334278992</v>
      </c>
      <c r="K195" s="18">
        <f t="shared" si="19"/>
        <v>3.296735334278992</v>
      </c>
      <c r="L195" s="33">
        <f t="shared" si="18"/>
        <v>1.109370553884839E-2</v>
      </c>
      <c r="M195" s="18">
        <f t="shared" si="20"/>
        <v>10.868463864283617</v>
      </c>
    </row>
    <row r="196" spans="1:13">
      <c r="A196" s="87"/>
      <c r="B196" s="12">
        <v>41699</v>
      </c>
      <c r="C196" s="13">
        <v>292.82830000000001</v>
      </c>
      <c r="F196">
        <v>1</v>
      </c>
      <c r="G196" s="18">
        <f t="shared" ref="G196:G259" si="21">$D$3*C195+(1-$D$3)*(G195+H195)</f>
        <v>299.08100882343564</v>
      </c>
      <c r="H196" s="18">
        <f t="shared" ref="H196:H259" si="22">$E$3*(G196-G195)+(1-$E$3)*H195</f>
        <v>1.2907237254660704</v>
      </c>
      <c r="I196" s="18">
        <f t="shared" ref="I196:I259" si="23">G195+H195*F196</f>
        <v>299.89928403347949</v>
      </c>
      <c r="J196" s="18">
        <f t="shared" ref="J196:J253" si="24">C196-I196</f>
        <v>-7.0709840334794762</v>
      </c>
      <c r="K196" s="18">
        <f t="shared" si="19"/>
        <v>7.0709840334794762</v>
      </c>
      <c r="L196" s="33">
        <f t="shared" ref="L196:L253" si="25">ABS((C196-I196)/C196)</f>
        <v>2.4147201733847021E-2</v>
      </c>
      <c r="M196" s="18">
        <f t="shared" si="20"/>
        <v>49.998815201721683</v>
      </c>
    </row>
    <row r="197" spans="1:13">
      <c r="A197" s="87"/>
      <c r="B197" s="12">
        <v>41730</v>
      </c>
      <c r="C197" s="13">
        <v>282.91500000000002</v>
      </c>
      <c r="F197">
        <v>1</v>
      </c>
      <c r="G197" s="18">
        <f t="shared" si="21"/>
        <v>298.10870278423118</v>
      </c>
      <c r="H197" s="18">
        <f t="shared" si="22"/>
        <v>0.83811777253196551</v>
      </c>
      <c r="I197" s="18">
        <f t="shared" si="23"/>
        <v>300.37173254890172</v>
      </c>
      <c r="J197" s="18">
        <f t="shared" si="24"/>
        <v>-17.456732548901698</v>
      </c>
      <c r="K197" s="18">
        <f t="shared" ref="K197:K260" si="26">ABS(J197)</f>
        <v>17.456732548901698</v>
      </c>
      <c r="L197" s="33">
        <f t="shared" si="25"/>
        <v>6.1703100043835418E-2</v>
      </c>
      <c r="M197" s="18">
        <f t="shared" ref="M197:M260" si="27">J197^2</f>
        <v>304.73751128388398</v>
      </c>
    </row>
    <row r="198" spans="1:13">
      <c r="A198" s="87"/>
      <c r="B198" s="12">
        <v>41760</v>
      </c>
      <c r="C198" s="13">
        <v>282.54649999999998</v>
      </c>
      <c r="F198">
        <v>1</v>
      </c>
      <c r="G198" s="18">
        <f t="shared" si="21"/>
        <v>294.13727438973422</v>
      </c>
      <c r="H198" s="18">
        <f t="shared" si="22"/>
        <v>-0.1237914608738212</v>
      </c>
      <c r="I198" s="18">
        <f t="shared" si="23"/>
        <v>298.94682055676316</v>
      </c>
      <c r="J198" s="18">
        <f t="shared" si="24"/>
        <v>-16.400320556763177</v>
      </c>
      <c r="K198" s="18">
        <f t="shared" si="26"/>
        <v>16.400320556763177</v>
      </c>
      <c r="L198" s="33">
        <f t="shared" si="25"/>
        <v>5.8044677802638424E-2</v>
      </c>
      <c r="M198" s="18">
        <f t="shared" si="27"/>
        <v>268.97051436458884</v>
      </c>
    </row>
    <row r="199" spans="1:13">
      <c r="A199" s="87"/>
      <c r="B199" s="12">
        <v>41791</v>
      </c>
      <c r="C199" s="13">
        <v>290.39549999999997</v>
      </c>
      <c r="F199">
        <v>1</v>
      </c>
      <c r="G199" s="18">
        <f t="shared" si="21"/>
        <v>290.57338805020231</v>
      </c>
      <c r="H199" s="18">
        <f t="shared" si="22"/>
        <v>-0.81181043660543806</v>
      </c>
      <c r="I199" s="18">
        <f t="shared" si="23"/>
        <v>294.01348292886041</v>
      </c>
      <c r="J199" s="18">
        <f t="shared" si="24"/>
        <v>-3.6179829288604424</v>
      </c>
      <c r="K199" s="18">
        <f t="shared" si="26"/>
        <v>3.6179829288604424</v>
      </c>
      <c r="L199" s="33">
        <f t="shared" si="25"/>
        <v>1.2458811961137286E-2</v>
      </c>
      <c r="M199" s="18">
        <f t="shared" si="27"/>
        <v>13.089800473525585</v>
      </c>
    </row>
    <row r="200" spans="1:13">
      <c r="A200" s="87"/>
      <c r="B200" s="12">
        <v>41821</v>
      </c>
      <c r="C200" s="13">
        <v>296.07400000000001</v>
      </c>
      <c r="F200">
        <v>1</v>
      </c>
      <c r="G200" s="18">
        <f t="shared" si="21"/>
        <v>289.95175432951783</v>
      </c>
      <c r="H200" s="18">
        <f t="shared" si="22"/>
        <v>-0.77377509342124762</v>
      </c>
      <c r="I200" s="18">
        <f t="shared" si="23"/>
        <v>289.7615776135969</v>
      </c>
      <c r="J200" s="18">
        <f t="shared" si="24"/>
        <v>6.3124223864031137</v>
      </c>
      <c r="K200" s="18">
        <f t="shared" si="26"/>
        <v>6.3124223864031137</v>
      </c>
      <c r="L200" s="33">
        <f t="shared" si="25"/>
        <v>2.1320421200115895E-2</v>
      </c>
      <c r="M200" s="18">
        <f t="shared" si="27"/>
        <v>39.846676384363178</v>
      </c>
    </row>
    <row r="201" spans="1:13">
      <c r="A201" s="87"/>
      <c r="B201" s="12">
        <v>41852</v>
      </c>
      <c r="C201" s="13">
        <v>299.55340000000001</v>
      </c>
      <c r="F201">
        <v>1</v>
      </c>
      <c r="G201" s="18">
        <f t="shared" si="21"/>
        <v>291.24678546526758</v>
      </c>
      <c r="H201" s="18">
        <f t="shared" si="22"/>
        <v>-0.36001384758704763</v>
      </c>
      <c r="I201" s="18">
        <f t="shared" si="23"/>
        <v>289.17797923609658</v>
      </c>
      <c r="J201" s="18">
        <f t="shared" si="24"/>
        <v>10.375420763903435</v>
      </c>
      <c r="K201" s="18">
        <f t="shared" si="26"/>
        <v>10.375420763903435</v>
      </c>
      <c r="L201" s="33">
        <f t="shared" si="25"/>
        <v>3.4636297781642386E-2</v>
      </c>
      <c r="M201" s="18">
        <f t="shared" si="27"/>
        <v>107.64935602803854</v>
      </c>
    </row>
    <row r="202" spans="1:13">
      <c r="A202" s="87"/>
      <c r="B202" s="12">
        <v>41883</v>
      </c>
      <c r="C202" s="13">
        <v>288.28100000000001</v>
      </c>
      <c r="F202">
        <v>1</v>
      </c>
      <c r="G202" s="18">
        <f t="shared" si="21"/>
        <v>293.48676013237639</v>
      </c>
      <c r="H202" s="18">
        <f t="shared" si="22"/>
        <v>0.15998385535212412</v>
      </c>
      <c r="I202" s="18">
        <f t="shared" si="23"/>
        <v>290.88677161768055</v>
      </c>
      <c r="J202" s="18">
        <f t="shared" si="24"/>
        <v>-2.6057716176805457</v>
      </c>
      <c r="K202" s="18">
        <f t="shared" si="26"/>
        <v>2.6057716176805457</v>
      </c>
      <c r="L202" s="33">
        <f t="shared" si="25"/>
        <v>9.0389988160182108E-3</v>
      </c>
      <c r="M202" s="18">
        <f t="shared" si="27"/>
        <v>6.790045723509488</v>
      </c>
    </row>
    <row r="203" spans="1:13">
      <c r="A203" s="87"/>
      <c r="B203" s="12">
        <v>41913</v>
      </c>
      <c r="C203" s="13">
        <v>282.68600000000004</v>
      </c>
      <c r="F203">
        <v>1</v>
      </c>
      <c r="G203" s="18">
        <f t="shared" si="21"/>
        <v>292.03702079140999</v>
      </c>
      <c r="H203" s="18">
        <f t="shared" si="22"/>
        <v>-0.16196078391158125</v>
      </c>
      <c r="I203" s="18">
        <f t="shared" si="23"/>
        <v>293.64674398772854</v>
      </c>
      <c r="J203" s="18">
        <f t="shared" si="24"/>
        <v>-10.960743987728506</v>
      </c>
      <c r="K203" s="18">
        <f t="shared" si="26"/>
        <v>10.960743987728506</v>
      </c>
      <c r="L203" s="33">
        <f t="shared" si="25"/>
        <v>3.8773564972190006E-2</v>
      </c>
      <c r="M203" s="18">
        <f t="shared" si="27"/>
        <v>120.13790876452659</v>
      </c>
    </row>
    <row r="204" spans="1:13">
      <c r="A204" s="87"/>
      <c r="B204" s="12">
        <v>41944</v>
      </c>
      <c r="C204" s="13">
        <v>282.93189999999998</v>
      </c>
      <c r="F204">
        <v>1</v>
      </c>
      <c r="G204" s="18">
        <f t="shared" si="21"/>
        <v>289.11834200524891</v>
      </c>
      <c r="H204" s="18">
        <f t="shared" si="22"/>
        <v>-0.71330438436148125</v>
      </c>
      <c r="I204" s="18">
        <f t="shared" si="23"/>
        <v>291.8750600074984</v>
      </c>
      <c r="J204" s="18">
        <f t="shared" si="24"/>
        <v>-8.9431600074984203</v>
      </c>
      <c r="K204" s="18">
        <f t="shared" si="26"/>
        <v>8.9431600074984203</v>
      </c>
      <c r="L204" s="33">
        <f t="shared" si="25"/>
        <v>3.1608878346691981E-2</v>
      </c>
      <c r="M204" s="18">
        <f t="shared" si="27"/>
        <v>79.980110919719152</v>
      </c>
    </row>
    <row r="205" spans="1:13">
      <c r="A205" s="87"/>
      <c r="B205" s="12">
        <v>41974</v>
      </c>
      <c r="C205" s="13">
        <v>293.03809999999999</v>
      </c>
      <c r="F205">
        <v>1</v>
      </c>
      <c r="G205" s="18">
        <f t="shared" si="21"/>
        <v>286.76309633462114</v>
      </c>
      <c r="H205" s="18">
        <f t="shared" si="22"/>
        <v>-1.0416926416147385</v>
      </c>
      <c r="I205" s="18">
        <f t="shared" si="23"/>
        <v>288.40503762088741</v>
      </c>
      <c r="J205" s="18">
        <f t="shared" si="24"/>
        <v>4.6330623791125731</v>
      </c>
      <c r="K205" s="18">
        <f t="shared" si="26"/>
        <v>4.6330623791125731</v>
      </c>
      <c r="L205" s="33">
        <f t="shared" si="25"/>
        <v>1.5810443690129624E-2</v>
      </c>
      <c r="M205" s="18">
        <f t="shared" si="27"/>
        <v>21.465267008748256</v>
      </c>
    </row>
    <row r="206" spans="1:13">
      <c r="A206" s="87"/>
      <c r="B206" s="12">
        <v>42005</v>
      </c>
      <c r="C206" s="13">
        <v>302.99549999999999</v>
      </c>
      <c r="F206">
        <v>1</v>
      </c>
      <c r="G206" s="18">
        <f t="shared" si="21"/>
        <v>287.91641258510447</v>
      </c>
      <c r="H206" s="18">
        <f t="shared" si="22"/>
        <v>-0.6026908631951251</v>
      </c>
      <c r="I206" s="18">
        <f t="shared" si="23"/>
        <v>285.72140369300638</v>
      </c>
      <c r="J206" s="18">
        <f t="shared" si="24"/>
        <v>17.274096306993613</v>
      </c>
      <c r="K206" s="18">
        <f t="shared" si="26"/>
        <v>17.274096306993613</v>
      </c>
      <c r="L206" s="33">
        <f t="shared" si="25"/>
        <v>5.7011065533955498E-2</v>
      </c>
      <c r="M206" s="18">
        <f t="shared" si="27"/>
        <v>298.3944032232904</v>
      </c>
    </row>
    <row r="207" spans="1:13">
      <c r="A207" s="87"/>
      <c r="B207" s="12">
        <v>42036</v>
      </c>
      <c r="C207" s="13">
        <v>295.20749999999998</v>
      </c>
      <c r="F207">
        <v>1</v>
      </c>
      <c r="G207" s="18">
        <f t="shared" si="21"/>
        <v>292.01825520533652</v>
      </c>
      <c r="H207" s="18">
        <f t="shared" si="22"/>
        <v>0.33821583349030959</v>
      </c>
      <c r="I207" s="18">
        <f t="shared" si="23"/>
        <v>287.31372172190936</v>
      </c>
      <c r="J207" s="18">
        <f t="shared" si="24"/>
        <v>7.8937782780906218</v>
      </c>
      <c r="K207" s="18">
        <f t="shared" si="26"/>
        <v>7.8937782780906218</v>
      </c>
      <c r="L207" s="33">
        <f t="shared" si="25"/>
        <v>2.6739761957574323E-2</v>
      </c>
      <c r="M207" s="18">
        <f t="shared" si="27"/>
        <v>62.311735503655342</v>
      </c>
    </row>
    <row r="208" spans="1:13">
      <c r="A208" s="87"/>
      <c r="B208" s="12">
        <v>42064</v>
      </c>
      <c r="C208" s="13">
        <v>293.25560000000002</v>
      </c>
      <c r="F208">
        <v>1</v>
      </c>
      <c r="G208" s="18">
        <f t="shared" si="21"/>
        <v>293.21177972717879</v>
      </c>
      <c r="H208" s="18">
        <f t="shared" si="22"/>
        <v>0.50927757116070327</v>
      </c>
      <c r="I208" s="18">
        <f t="shared" si="23"/>
        <v>292.35647103882684</v>
      </c>
      <c r="J208" s="18">
        <f t="shared" si="24"/>
        <v>0.89912896117317587</v>
      </c>
      <c r="K208" s="18">
        <f t="shared" si="26"/>
        <v>0.89912896117317587</v>
      </c>
      <c r="L208" s="33">
        <f t="shared" si="25"/>
        <v>3.0660248642248463E-3</v>
      </c>
      <c r="M208" s="18">
        <f t="shared" si="27"/>
        <v>0.80843288882035436</v>
      </c>
    </row>
    <row r="209" spans="1:13">
      <c r="A209" s="87"/>
      <c r="B209" s="12">
        <v>42095</v>
      </c>
      <c r="C209" s="13">
        <v>285.79500000000002</v>
      </c>
      <c r="F209">
        <v>1</v>
      </c>
      <c r="G209" s="18">
        <f t="shared" si="21"/>
        <v>293.58142010883762</v>
      </c>
      <c r="H209" s="18">
        <f t="shared" si="22"/>
        <v>0.48135013326032783</v>
      </c>
      <c r="I209" s="18">
        <f t="shared" si="23"/>
        <v>293.72105729833947</v>
      </c>
      <c r="J209" s="18">
        <f t="shared" si="24"/>
        <v>-7.9260572983394582</v>
      </c>
      <c r="K209" s="18">
        <f t="shared" si="26"/>
        <v>7.9260572983394582</v>
      </c>
      <c r="L209" s="33">
        <f t="shared" si="25"/>
        <v>2.7733365868330299E-2</v>
      </c>
      <c r="M209" s="18">
        <f t="shared" si="27"/>
        <v>62.822384296560188</v>
      </c>
    </row>
    <row r="210" spans="1:13">
      <c r="A210" s="87"/>
      <c r="B210" s="12">
        <v>42125</v>
      </c>
      <c r="C210" s="13">
        <v>285.23509999999999</v>
      </c>
      <c r="F210">
        <v>1</v>
      </c>
      <c r="G210" s="18">
        <f t="shared" si="21"/>
        <v>291.58243916946856</v>
      </c>
      <c r="H210" s="18">
        <f t="shared" si="22"/>
        <v>-1.4716081265550129E-2</v>
      </c>
      <c r="I210" s="18">
        <f t="shared" si="23"/>
        <v>294.06277024209794</v>
      </c>
      <c r="J210" s="18">
        <f t="shared" si="24"/>
        <v>-8.8276702420979518</v>
      </c>
      <c r="K210" s="18">
        <f t="shared" si="26"/>
        <v>8.8276702420979518</v>
      </c>
      <c r="L210" s="33">
        <f t="shared" si="25"/>
        <v>3.0948751545998205E-2</v>
      </c>
      <c r="M210" s="18">
        <f t="shared" si="27"/>
        <v>77.927761903221707</v>
      </c>
    </row>
    <row r="211" spans="1:13">
      <c r="A211" s="87"/>
      <c r="B211" s="12">
        <v>42156</v>
      </c>
      <c r="C211" s="13">
        <v>293.18959999999998</v>
      </c>
      <c r="F211">
        <v>1</v>
      </c>
      <c r="G211" s="18">
        <f t="shared" si="21"/>
        <v>289.66793616174209</v>
      </c>
      <c r="H211" s="18">
        <f t="shared" si="22"/>
        <v>-0.39467346655773344</v>
      </c>
      <c r="I211" s="18">
        <f t="shared" si="23"/>
        <v>291.56772308820302</v>
      </c>
      <c r="J211" s="18">
        <f t="shared" si="24"/>
        <v>1.62187691179696</v>
      </c>
      <c r="K211" s="18">
        <f t="shared" si="26"/>
        <v>1.62187691179696</v>
      </c>
      <c r="L211" s="33">
        <f t="shared" si="25"/>
        <v>5.5318364355248619E-3</v>
      </c>
      <c r="M211" s="18">
        <f t="shared" si="27"/>
        <v>2.6304847170200443</v>
      </c>
    </row>
    <row r="212" spans="1:13">
      <c r="A212" s="87"/>
      <c r="B212" s="12">
        <v>42186</v>
      </c>
      <c r="C212" s="13">
        <v>302.39300000000003</v>
      </c>
      <c r="F212">
        <v>1</v>
      </c>
      <c r="G212" s="18">
        <f t="shared" si="21"/>
        <v>290.44816388662906</v>
      </c>
      <c r="H212" s="18">
        <f t="shared" si="22"/>
        <v>-0.15969322826879276</v>
      </c>
      <c r="I212" s="18">
        <f t="shared" si="23"/>
        <v>289.27326269518437</v>
      </c>
      <c r="J212" s="18">
        <f t="shared" si="24"/>
        <v>13.119737304815658</v>
      </c>
      <c r="K212" s="18">
        <f t="shared" si="26"/>
        <v>13.119737304815658</v>
      </c>
      <c r="L212" s="33">
        <f t="shared" si="25"/>
        <v>4.3386378999565656E-2</v>
      </c>
      <c r="M212" s="18">
        <f t="shared" si="27"/>
        <v>172.12750694737161</v>
      </c>
    </row>
    <row r="213" spans="1:13">
      <c r="A213" s="87"/>
      <c r="B213" s="12">
        <v>42217</v>
      </c>
      <c r="C213" s="13">
        <v>301.6293</v>
      </c>
      <c r="F213">
        <v>1</v>
      </c>
      <c r="G213" s="18">
        <f t="shared" si="21"/>
        <v>293.91982946085216</v>
      </c>
      <c r="H213" s="18">
        <f t="shared" si="22"/>
        <v>0.56657853222958487</v>
      </c>
      <c r="I213" s="18">
        <f t="shared" si="23"/>
        <v>290.28847065836027</v>
      </c>
      <c r="J213" s="18">
        <f t="shared" si="24"/>
        <v>11.340829341639733</v>
      </c>
      <c r="K213" s="18">
        <f t="shared" si="26"/>
        <v>11.340829341639733</v>
      </c>
      <c r="L213" s="33">
        <f t="shared" si="25"/>
        <v>3.7598566656620334E-2</v>
      </c>
      <c r="M213" s="18">
        <f t="shared" si="27"/>
        <v>128.6144101561967</v>
      </c>
    </row>
    <row r="214" spans="1:13">
      <c r="A214" s="87"/>
      <c r="B214" s="12">
        <v>42248</v>
      </c>
      <c r="C214" s="13">
        <v>293.30889999999999</v>
      </c>
      <c r="F214">
        <v>1</v>
      </c>
      <c r="G214" s="18">
        <f t="shared" si="21"/>
        <v>296.6292755951572</v>
      </c>
      <c r="H214" s="18">
        <f t="shared" si="22"/>
        <v>0.99515205264467588</v>
      </c>
      <c r="I214" s="18">
        <f t="shared" si="23"/>
        <v>294.48640799308174</v>
      </c>
      <c r="J214" s="18">
        <f t="shared" si="24"/>
        <v>-1.1775079930817469</v>
      </c>
      <c r="K214" s="18">
        <f t="shared" si="26"/>
        <v>1.1775079930817469</v>
      </c>
      <c r="L214" s="33">
        <f t="shared" si="25"/>
        <v>4.0145661897124391E-3</v>
      </c>
      <c r="M214" s="18">
        <f t="shared" si="27"/>
        <v>1.3865250737714034</v>
      </c>
    </row>
    <row r="215" spans="1:13">
      <c r="A215" s="87"/>
      <c r="B215" s="12">
        <v>42278</v>
      </c>
      <c r="C215" s="13">
        <v>286.90019999999998</v>
      </c>
      <c r="F215">
        <v>1</v>
      </c>
      <c r="G215" s="18">
        <f t="shared" si="21"/>
        <v>296.3297693534613</v>
      </c>
      <c r="H215" s="18">
        <f t="shared" si="22"/>
        <v>0.7362203937765619</v>
      </c>
      <c r="I215" s="18">
        <f t="shared" si="23"/>
        <v>297.62442764780189</v>
      </c>
      <c r="J215" s="18">
        <f t="shared" si="24"/>
        <v>-10.724227647801911</v>
      </c>
      <c r="K215" s="18">
        <f t="shared" si="26"/>
        <v>10.724227647801911</v>
      </c>
      <c r="L215" s="33">
        <f t="shared" si="25"/>
        <v>3.7379645074495982E-2</v>
      </c>
      <c r="M215" s="18">
        <f t="shared" si="27"/>
        <v>115.00905864187891</v>
      </c>
    </row>
    <row r="216" spans="1:13">
      <c r="A216" s="87"/>
      <c r="B216" s="12">
        <v>42309</v>
      </c>
      <c r="C216" s="13">
        <v>288.57490000000001</v>
      </c>
      <c r="F216">
        <v>1</v>
      </c>
      <c r="G216" s="18">
        <f t="shared" si="21"/>
        <v>294.01625282306645</v>
      </c>
      <c r="H216" s="18">
        <f t="shared" si="22"/>
        <v>0.12627300894227961</v>
      </c>
      <c r="I216" s="18">
        <f t="shared" si="23"/>
        <v>297.06598974723784</v>
      </c>
      <c r="J216" s="18">
        <f t="shared" si="24"/>
        <v>-8.4910897472378224</v>
      </c>
      <c r="K216" s="18">
        <f t="shared" si="26"/>
        <v>8.4910897472378224</v>
      </c>
      <c r="L216" s="33">
        <f t="shared" si="25"/>
        <v>2.9424214466461991E-2</v>
      </c>
      <c r="M216" s="18">
        <f t="shared" si="27"/>
        <v>72.098605095647272</v>
      </c>
    </row>
    <row r="217" spans="1:13">
      <c r="A217" s="87"/>
      <c r="B217" s="12">
        <v>42339</v>
      </c>
      <c r="C217" s="13">
        <v>300.80029999999999</v>
      </c>
      <c r="F217">
        <v>1</v>
      </c>
      <c r="G217" s="18">
        <f t="shared" si="21"/>
        <v>292.47223808240608</v>
      </c>
      <c r="H217" s="18">
        <f t="shared" si="22"/>
        <v>-0.20778454097825089</v>
      </c>
      <c r="I217" s="18">
        <f t="shared" si="23"/>
        <v>294.14252583200874</v>
      </c>
      <c r="J217" s="18">
        <f t="shared" si="24"/>
        <v>6.6577741679912492</v>
      </c>
      <c r="K217" s="18">
        <f t="shared" si="26"/>
        <v>6.6577741679912492</v>
      </c>
      <c r="L217" s="33">
        <f t="shared" si="25"/>
        <v>2.2133535664662734E-2</v>
      </c>
      <c r="M217" s="18">
        <f t="shared" si="27"/>
        <v>44.32595687197157</v>
      </c>
    </row>
    <row r="218" spans="1:13">
      <c r="A218" s="87"/>
      <c r="B218" s="12">
        <v>42370</v>
      </c>
      <c r="C218" s="13">
        <v>310.1807</v>
      </c>
      <c r="F218">
        <v>1</v>
      </c>
      <c r="G218" s="18">
        <f t="shared" si="21"/>
        <v>294.82520747899946</v>
      </c>
      <c r="H218" s="18">
        <f t="shared" si="22"/>
        <v>0.30436624653607536</v>
      </c>
      <c r="I218" s="18">
        <f t="shared" si="23"/>
        <v>292.26445354142783</v>
      </c>
      <c r="J218" s="18">
        <f t="shared" si="24"/>
        <v>17.916246458572175</v>
      </c>
      <c r="K218" s="18">
        <f t="shared" si="26"/>
        <v>17.916246458572175</v>
      </c>
      <c r="L218" s="33">
        <f t="shared" si="25"/>
        <v>5.7760674531239932E-2</v>
      </c>
      <c r="M218" s="18">
        <f t="shared" si="27"/>
        <v>320.99188716430001</v>
      </c>
    </row>
    <row r="219" spans="1:13">
      <c r="A219" s="87"/>
      <c r="B219" s="12">
        <v>42401</v>
      </c>
      <c r="C219" s="13">
        <v>303.84129999999999</v>
      </c>
      <c r="F219">
        <v>1</v>
      </c>
      <c r="G219" s="18">
        <f t="shared" si="21"/>
        <v>299.64491160787486</v>
      </c>
      <c r="H219" s="18">
        <f t="shared" si="22"/>
        <v>1.2074338230039405</v>
      </c>
      <c r="I219" s="18">
        <f t="shared" si="23"/>
        <v>295.12957372553552</v>
      </c>
      <c r="J219" s="18">
        <f t="shared" si="24"/>
        <v>8.7117262744644677</v>
      </c>
      <c r="K219" s="18">
        <f t="shared" si="26"/>
        <v>8.7117262744644677</v>
      </c>
      <c r="L219" s="33">
        <f t="shared" si="25"/>
        <v>2.8671962219963078E-2</v>
      </c>
      <c r="M219" s="18">
        <f t="shared" si="27"/>
        <v>75.894174681194556</v>
      </c>
    </row>
    <row r="220" spans="1:13">
      <c r="A220" s="87"/>
      <c r="B220" s="12">
        <v>42430</v>
      </c>
      <c r="C220" s="13">
        <v>294.5532</v>
      </c>
      <c r="F220">
        <v>1</v>
      </c>
      <c r="G220" s="18">
        <f t="shared" si="21"/>
        <v>301.74903180161516</v>
      </c>
      <c r="H220" s="18">
        <f t="shared" si="22"/>
        <v>1.3867710971512124</v>
      </c>
      <c r="I220" s="18">
        <f t="shared" si="23"/>
        <v>300.85234543087881</v>
      </c>
      <c r="J220" s="18">
        <f t="shared" si="24"/>
        <v>-6.2991454308788093</v>
      </c>
      <c r="K220" s="18">
        <f t="shared" si="26"/>
        <v>6.2991454308788093</v>
      </c>
      <c r="L220" s="33">
        <f t="shared" si="25"/>
        <v>2.1385425216493351E-2</v>
      </c>
      <c r="M220" s="18">
        <f t="shared" si="27"/>
        <v>39.679233159361381</v>
      </c>
    </row>
    <row r="221" spans="1:13">
      <c r="A221" s="87"/>
      <c r="B221" s="12">
        <v>42461</v>
      </c>
      <c r="C221" s="13">
        <v>285.06200000000001</v>
      </c>
      <c r="F221">
        <v>1</v>
      </c>
      <c r="G221" s="18">
        <f t="shared" si="21"/>
        <v>300.56102202913644</v>
      </c>
      <c r="H221" s="18">
        <f t="shared" si="22"/>
        <v>0.87181492322522547</v>
      </c>
      <c r="I221" s="18">
        <f t="shared" si="23"/>
        <v>303.13580289876637</v>
      </c>
      <c r="J221" s="18">
        <f t="shared" si="24"/>
        <v>-18.07380289876636</v>
      </c>
      <c r="K221" s="18">
        <f t="shared" si="26"/>
        <v>18.07380289876636</v>
      </c>
      <c r="L221" s="33">
        <f t="shared" si="25"/>
        <v>6.3403059330132946E-2</v>
      </c>
      <c r="M221" s="18">
        <f t="shared" si="27"/>
        <v>326.66235122345529</v>
      </c>
    </row>
    <row r="222" spans="1:13">
      <c r="A222" s="87"/>
      <c r="B222" s="12">
        <v>42491</v>
      </c>
      <c r="C222" s="13">
        <v>285.46530000000001</v>
      </c>
      <c r="F222">
        <v>1</v>
      </c>
      <c r="G222" s="18">
        <f t="shared" si="21"/>
        <v>296.52158586665314</v>
      </c>
      <c r="H222" s="18">
        <f t="shared" si="22"/>
        <v>-0.11043529391647933</v>
      </c>
      <c r="I222" s="18">
        <f t="shared" si="23"/>
        <v>301.43283695236164</v>
      </c>
      <c r="J222" s="18">
        <f t="shared" si="24"/>
        <v>-15.967536952361627</v>
      </c>
      <c r="K222" s="18">
        <f>ABS(J222)</f>
        <v>15.967536952361627</v>
      </c>
      <c r="L222" s="33">
        <f t="shared" si="25"/>
        <v>5.5935123997072941E-2</v>
      </c>
      <c r="M222" s="18">
        <f t="shared" si="27"/>
        <v>254.96223632503404</v>
      </c>
    </row>
    <row r="223" spans="1:13">
      <c r="A223" s="87"/>
      <c r="B223" s="12">
        <v>42522</v>
      </c>
      <c r="C223" s="13">
        <v>291.0761</v>
      </c>
      <c r="F223">
        <v>1</v>
      </c>
      <c r="G223" s="18">
        <f t="shared" si="21"/>
        <v>293.1273954009157</v>
      </c>
      <c r="H223" s="18">
        <f t="shared" si="22"/>
        <v>-0.76718632828067113</v>
      </c>
      <c r="I223" s="18">
        <f t="shared" si="23"/>
        <v>296.41115057273669</v>
      </c>
      <c r="J223" s="18">
        <f t="shared" si="24"/>
        <v>-5.3350505727366908</v>
      </c>
      <c r="K223" s="18">
        <f t="shared" si="26"/>
        <v>5.3350505727366908</v>
      </c>
      <c r="L223" s="33">
        <f t="shared" si="25"/>
        <v>1.8328713943661781E-2</v>
      </c>
      <c r="M223" s="18">
        <f t="shared" si="27"/>
        <v>28.462764613658091</v>
      </c>
    </row>
    <row r="224" spans="1:13">
      <c r="A224" s="87"/>
      <c r="B224" s="12">
        <v>42552</v>
      </c>
      <c r="C224" s="13">
        <v>302.22000000000003</v>
      </c>
      <c r="F224">
        <v>1</v>
      </c>
      <c r="G224" s="18">
        <f t="shared" si="21"/>
        <v>291.97497635084449</v>
      </c>
      <c r="H224" s="18">
        <f t="shared" si="22"/>
        <v>-0.84423287263878033</v>
      </c>
      <c r="I224" s="18">
        <f t="shared" si="23"/>
        <v>292.36020907263503</v>
      </c>
      <c r="J224" s="18">
        <f t="shared" si="24"/>
        <v>9.8597909273649975</v>
      </c>
      <c r="K224" s="18">
        <f t="shared" si="26"/>
        <v>9.8597909273649975</v>
      </c>
      <c r="L224" s="33">
        <f t="shared" si="25"/>
        <v>3.2624548101929045E-2</v>
      </c>
      <c r="M224" s="18">
        <f t="shared" si="27"/>
        <v>97.215477131349118</v>
      </c>
    </row>
    <row r="225" spans="1:13">
      <c r="A225" s="87"/>
      <c r="B225" s="12">
        <v>42583</v>
      </c>
      <c r="C225" s="13">
        <v>304.46820000000002</v>
      </c>
      <c r="F225">
        <v>1</v>
      </c>
      <c r="G225" s="18">
        <f t="shared" si="21"/>
        <v>294.45752043474403</v>
      </c>
      <c r="H225" s="18">
        <f t="shared" si="22"/>
        <v>-0.17887748133111625</v>
      </c>
      <c r="I225" s="18">
        <f t="shared" si="23"/>
        <v>291.13074347820572</v>
      </c>
      <c r="J225" s="18">
        <f t="shared" si="24"/>
        <v>13.337456521794309</v>
      </c>
      <c r="K225" s="18">
        <f t="shared" si="26"/>
        <v>13.337456521794309</v>
      </c>
      <c r="L225" s="33">
        <f t="shared" si="25"/>
        <v>4.3805745630559473E-2</v>
      </c>
      <c r="M225" s="18">
        <f t="shared" si="27"/>
        <v>177.88774647075354</v>
      </c>
    </row>
    <row r="226" spans="1:13">
      <c r="A226" s="87"/>
      <c r="B226" s="12">
        <v>42614</v>
      </c>
      <c r="C226" s="13">
        <v>292.9135</v>
      </c>
      <c r="F226">
        <v>1</v>
      </c>
      <c r="G226" s="18">
        <f t="shared" si="21"/>
        <v>297.33551006738901</v>
      </c>
      <c r="H226" s="18">
        <f t="shared" si="22"/>
        <v>0.43249594146410364</v>
      </c>
      <c r="I226" s="18">
        <f t="shared" si="23"/>
        <v>294.27864295341288</v>
      </c>
      <c r="J226" s="18">
        <f t="shared" si="24"/>
        <v>-1.3651429534128852</v>
      </c>
      <c r="K226" s="18">
        <f t="shared" si="26"/>
        <v>1.3651429534128852</v>
      </c>
      <c r="L226" s="33">
        <f t="shared" si="25"/>
        <v>4.6605668684198071E-3</v>
      </c>
      <c r="M226" s="18">
        <f t="shared" si="27"/>
        <v>1.8636152832528547</v>
      </c>
    </row>
    <row r="227" spans="1:13">
      <c r="A227" s="87"/>
      <c r="B227" s="12">
        <v>42644</v>
      </c>
      <c r="C227" s="13">
        <v>286.50470000000001</v>
      </c>
      <c r="F227">
        <v>1</v>
      </c>
      <c r="G227" s="18">
        <f t="shared" si="21"/>
        <v>296.31165420619715</v>
      </c>
      <c r="H227" s="18">
        <f t="shared" si="22"/>
        <v>0.14122558093291052</v>
      </c>
      <c r="I227" s="18">
        <f t="shared" si="23"/>
        <v>297.76800600885309</v>
      </c>
      <c r="J227" s="18">
        <f t="shared" si="24"/>
        <v>-11.263306008853078</v>
      </c>
      <c r="K227" s="18">
        <f t="shared" si="26"/>
        <v>11.263306008853078</v>
      </c>
      <c r="L227" s="33">
        <f t="shared" si="25"/>
        <v>3.9312814096428707E-2</v>
      </c>
      <c r="M227" s="18">
        <f t="shared" si="27"/>
        <v>126.86206224906586</v>
      </c>
    </row>
    <row r="228" spans="1:13">
      <c r="A228" s="87"/>
      <c r="B228" s="12">
        <v>42675</v>
      </c>
      <c r="C228" s="13">
        <v>288.57349999999997</v>
      </c>
      <c r="F228">
        <v>1</v>
      </c>
      <c r="G228" s="18">
        <f t="shared" si="21"/>
        <v>293.46842585099103</v>
      </c>
      <c r="H228" s="18">
        <f t="shared" si="22"/>
        <v>-0.45566520629489604</v>
      </c>
      <c r="I228" s="18">
        <f t="shared" si="23"/>
        <v>296.45287978713003</v>
      </c>
      <c r="J228" s="18">
        <f t="shared" si="24"/>
        <v>-7.8793797871300626</v>
      </c>
      <c r="K228" s="18">
        <f t="shared" si="26"/>
        <v>7.8793797871300626</v>
      </c>
      <c r="L228" s="33">
        <f t="shared" si="25"/>
        <v>2.7304585442287886E-2</v>
      </c>
      <c r="M228" s="18">
        <f t="shared" si="27"/>
        <v>62.08462582983379</v>
      </c>
    </row>
    <row r="229" spans="1:13">
      <c r="A229" s="87"/>
      <c r="B229" s="12">
        <v>42705</v>
      </c>
      <c r="C229" s="13">
        <v>303.5428</v>
      </c>
      <c r="F229">
        <v>1</v>
      </c>
      <c r="G229" s="18">
        <f t="shared" si="21"/>
        <v>291.68098245128726</v>
      </c>
      <c r="H229" s="18">
        <f t="shared" si="22"/>
        <v>-0.72202084497666918</v>
      </c>
      <c r="I229" s="18">
        <f t="shared" si="23"/>
        <v>293.01276064469613</v>
      </c>
      <c r="J229" s="18">
        <f t="shared" si="24"/>
        <v>10.53003935530387</v>
      </c>
      <c r="K229" s="18">
        <f t="shared" si="26"/>
        <v>10.53003935530387</v>
      </c>
      <c r="L229" s="33">
        <f t="shared" si="25"/>
        <v>3.4690459978967941E-2</v>
      </c>
      <c r="M229" s="18">
        <f t="shared" si="27"/>
        <v>110.88172882424834</v>
      </c>
    </row>
    <row r="230" spans="1:13">
      <c r="A230" s="87"/>
      <c r="B230" s="12">
        <v>42736</v>
      </c>
      <c r="C230" s="13">
        <v>313.7226</v>
      </c>
      <c r="F230">
        <v>1</v>
      </c>
      <c r="G230" s="18">
        <f t="shared" si="21"/>
        <v>294.73411312441738</v>
      </c>
      <c r="H230" s="18">
        <f t="shared" si="22"/>
        <v>3.3009458644687295E-2</v>
      </c>
      <c r="I230" s="18">
        <f t="shared" si="23"/>
        <v>290.9589616063106</v>
      </c>
      <c r="J230" s="18">
        <f t="shared" si="24"/>
        <v>22.763638393689405</v>
      </c>
      <c r="K230" s="18">
        <f t="shared" si="26"/>
        <v>22.763638393689405</v>
      </c>
      <c r="L230" s="33">
        <f t="shared" si="25"/>
        <v>7.2559765836727755E-2</v>
      </c>
      <c r="M230" s="18">
        <f t="shared" si="27"/>
        <v>518.18323291865033</v>
      </c>
    </row>
    <row r="231" spans="1:13">
      <c r="A231" s="87"/>
      <c r="B231" s="12">
        <v>42767</v>
      </c>
      <c r="C231" s="13">
        <v>306.15899999999999</v>
      </c>
      <c r="F231">
        <v>1</v>
      </c>
      <c r="G231" s="18">
        <f t="shared" si="21"/>
        <v>300.45376580814343</v>
      </c>
      <c r="H231" s="18">
        <f t="shared" si="22"/>
        <v>1.1703381036609606</v>
      </c>
      <c r="I231" s="18">
        <f t="shared" si="23"/>
        <v>294.76712258306208</v>
      </c>
      <c r="J231" s="18">
        <f t="shared" si="24"/>
        <v>11.391877416937916</v>
      </c>
      <c r="K231" s="18">
        <f t="shared" si="26"/>
        <v>11.391877416937916</v>
      </c>
      <c r="L231" s="33">
        <f t="shared" si="25"/>
        <v>3.7209023471261392E-2</v>
      </c>
      <c r="M231" s="18">
        <f t="shared" si="27"/>
        <v>129.7748710825401</v>
      </c>
    </row>
    <row r="232" spans="1:13">
      <c r="A232" s="87"/>
      <c r="B232" s="12">
        <v>42795</v>
      </c>
      <c r="C232" s="13">
        <v>295.40289999999999</v>
      </c>
      <c r="F232">
        <v>1</v>
      </c>
      <c r="G232" s="18">
        <f t="shared" si="21"/>
        <v>302.98457273826307</v>
      </c>
      <c r="H232" s="18">
        <f t="shared" si="22"/>
        <v>1.442431868952696</v>
      </c>
      <c r="I232" s="18">
        <f t="shared" si="23"/>
        <v>301.62410391180441</v>
      </c>
      <c r="J232" s="18">
        <f t="shared" si="24"/>
        <v>-6.2212039118044231</v>
      </c>
      <c r="K232" s="18">
        <f t="shared" si="26"/>
        <v>6.2212039118044231</v>
      </c>
      <c r="L232" s="33">
        <f t="shared" si="25"/>
        <v>2.1060063769869637E-2</v>
      </c>
      <c r="M232" s="18">
        <f t="shared" si="27"/>
        <v>38.703378112250654</v>
      </c>
    </row>
    <row r="233" spans="1:13">
      <c r="A233" s="87"/>
      <c r="B233" s="12">
        <v>42826</v>
      </c>
      <c r="C233" s="13">
        <v>286.72329999999999</v>
      </c>
      <c r="F233">
        <v>1</v>
      </c>
      <c r="G233" s="18">
        <f t="shared" si="21"/>
        <v>301.71977322505103</v>
      </c>
      <c r="H233" s="18">
        <f t="shared" si="22"/>
        <v>0.90098559251974875</v>
      </c>
      <c r="I233" s="18">
        <f t="shared" si="23"/>
        <v>304.42700460721579</v>
      </c>
      <c r="J233" s="18">
        <f t="shared" si="24"/>
        <v>-17.703704607215798</v>
      </c>
      <c r="K233" s="18">
        <f t="shared" si="26"/>
        <v>17.703704607215798</v>
      </c>
      <c r="L233" s="33">
        <f t="shared" si="25"/>
        <v>6.17449108852186E-2</v>
      </c>
      <c r="M233" s="18">
        <f t="shared" si="27"/>
        <v>313.42115681955386</v>
      </c>
    </row>
    <row r="234" spans="1:13">
      <c r="A234" s="87"/>
      <c r="B234" s="12">
        <v>42856</v>
      </c>
      <c r="C234" s="13">
        <v>289.03019999999998</v>
      </c>
      <c r="F234">
        <v>1</v>
      </c>
      <c r="G234" s="18">
        <f t="shared" si="21"/>
        <v>297.8515211722995</v>
      </c>
      <c r="H234" s="18">
        <f t="shared" si="22"/>
        <v>-5.2861936534506881E-2</v>
      </c>
      <c r="I234" s="18">
        <f t="shared" si="23"/>
        <v>302.62075881757079</v>
      </c>
      <c r="J234" s="18">
        <f t="shared" si="24"/>
        <v>-13.590558817570809</v>
      </c>
      <c r="K234" s="18">
        <f t="shared" si="26"/>
        <v>13.590558817570809</v>
      </c>
      <c r="L234" s="33">
        <f t="shared" si="25"/>
        <v>4.7021241439720869E-2</v>
      </c>
      <c r="M234" s="18">
        <f t="shared" si="27"/>
        <v>184.70328897385167</v>
      </c>
    </row>
    <row r="235" spans="1:13">
      <c r="A235" s="87"/>
      <c r="B235" s="12">
        <v>42887</v>
      </c>
      <c r="C235" s="13">
        <v>295.50450000000001</v>
      </c>
      <c r="F235">
        <v>1</v>
      </c>
      <c r="G235" s="18">
        <f t="shared" si="21"/>
        <v>295.16812146503548</v>
      </c>
      <c r="H235" s="18">
        <f t="shared" si="22"/>
        <v>-0.5789694906804087</v>
      </c>
      <c r="I235" s="18">
        <f t="shared" si="23"/>
        <v>297.798659235765</v>
      </c>
      <c r="J235" s="18">
        <f t="shared" si="24"/>
        <v>-2.2941592357649938</v>
      </c>
      <c r="K235" s="18">
        <f t="shared" si="26"/>
        <v>2.2941592357649938</v>
      </c>
      <c r="L235" s="33">
        <f t="shared" si="25"/>
        <v>7.7635340096851102E-3</v>
      </c>
      <c r="M235" s="18">
        <f t="shared" si="27"/>
        <v>5.2631665990458201</v>
      </c>
    </row>
    <row r="236" spans="1:13">
      <c r="A236" s="87"/>
      <c r="B236" s="12">
        <v>42917</v>
      </c>
      <c r="C236" s="13">
        <v>301.79480000000001</v>
      </c>
      <c r="F236">
        <v>1</v>
      </c>
      <c r="G236" s="18">
        <f t="shared" si="21"/>
        <v>294.86375638204851</v>
      </c>
      <c r="H236" s="18">
        <f t="shared" si="22"/>
        <v>-0.52404860914172224</v>
      </c>
      <c r="I236" s="18">
        <f t="shared" si="23"/>
        <v>294.58915197435505</v>
      </c>
      <c r="J236" s="18">
        <f t="shared" si="24"/>
        <v>7.2056480256449618</v>
      </c>
      <c r="K236" s="18">
        <f t="shared" si="26"/>
        <v>7.2056480256449618</v>
      </c>
      <c r="L236" s="33">
        <f t="shared" si="25"/>
        <v>2.3875984694384931E-2</v>
      </c>
      <c r="M236" s="18">
        <f t="shared" si="27"/>
        <v>51.921363469481136</v>
      </c>
    </row>
    <row r="237" spans="1:13">
      <c r="A237" s="87"/>
      <c r="B237" s="12">
        <v>42948</v>
      </c>
      <c r="C237" s="13">
        <v>300.20249999999999</v>
      </c>
      <c r="F237">
        <v>1</v>
      </c>
      <c r="G237" s="18">
        <f t="shared" si="21"/>
        <v>296.57623544103473</v>
      </c>
      <c r="H237" s="18">
        <f t="shared" si="22"/>
        <v>-7.6743075516134074E-2</v>
      </c>
      <c r="I237" s="18">
        <f t="shared" si="23"/>
        <v>294.33970777290676</v>
      </c>
      <c r="J237" s="18">
        <f t="shared" si="24"/>
        <v>5.8627922270932231</v>
      </c>
      <c r="K237" s="18">
        <f t="shared" si="26"/>
        <v>5.8627922270932231</v>
      </c>
      <c r="L237" s="33">
        <f t="shared" si="25"/>
        <v>1.9529458372575921E-2</v>
      </c>
      <c r="M237" s="18">
        <f t="shared" si="27"/>
        <v>34.372332698064717</v>
      </c>
    </row>
    <row r="238" spans="1:13">
      <c r="A238" s="87"/>
      <c r="B238" s="12">
        <v>42979</v>
      </c>
      <c r="C238" s="13">
        <v>294.024</v>
      </c>
      <c r="F238">
        <v>1</v>
      </c>
      <c r="G238" s="18">
        <f t="shared" si="21"/>
        <v>297.61039465586305</v>
      </c>
      <c r="H238" s="18">
        <f t="shared" si="22"/>
        <v>0.14543738255275701</v>
      </c>
      <c r="I238" s="18">
        <f t="shared" si="23"/>
        <v>296.49949236551862</v>
      </c>
      <c r="J238" s="18">
        <f t="shared" si="24"/>
        <v>-2.475492365518619</v>
      </c>
      <c r="K238" s="18">
        <f t="shared" si="26"/>
        <v>2.475492365518619</v>
      </c>
      <c r="L238" s="33">
        <f t="shared" si="25"/>
        <v>8.4193547653205816E-3</v>
      </c>
      <c r="M238" s="18">
        <f t="shared" si="27"/>
        <v>6.1280624517409681</v>
      </c>
    </row>
    <row r="239" spans="1:13">
      <c r="A239" s="87"/>
      <c r="B239" s="12">
        <v>43009</v>
      </c>
      <c r="C239" s="13">
        <v>287.52620000000002</v>
      </c>
      <c r="F239">
        <v>1</v>
      </c>
      <c r="G239" s="18">
        <f t="shared" si="21"/>
        <v>296.63628242689106</v>
      </c>
      <c r="H239" s="18">
        <f t="shared" si="22"/>
        <v>-7.847253975219233E-2</v>
      </c>
      <c r="I239" s="18">
        <f t="shared" si="23"/>
        <v>297.7558320384158</v>
      </c>
      <c r="J239" s="18">
        <f t="shared" si="24"/>
        <v>-10.229632038415787</v>
      </c>
      <c r="K239" s="18">
        <f t="shared" si="26"/>
        <v>10.229632038415787</v>
      </c>
      <c r="L239" s="33">
        <f t="shared" si="25"/>
        <v>3.5578086582773276E-2</v>
      </c>
      <c r="M239" s="18">
        <f t="shared" si="27"/>
        <v>104.64537164138272</v>
      </c>
    </row>
    <row r="240" spans="1:13">
      <c r="A240" s="87"/>
      <c r="B240" s="12">
        <v>43040</v>
      </c>
      <c r="C240" s="13">
        <v>289.61439999999999</v>
      </c>
      <c r="F240">
        <v>1</v>
      </c>
      <c r="G240" s="18">
        <f t="shared" si="21"/>
        <v>293.84832692099724</v>
      </c>
      <c r="H240" s="18">
        <f t="shared" si="22"/>
        <v>-0.62036913298051777</v>
      </c>
      <c r="I240" s="18">
        <f t="shared" si="23"/>
        <v>296.55780988713889</v>
      </c>
      <c r="J240" s="18">
        <f t="shared" si="24"/>
        <v>-6.9434098871388983</v>
      </c>
      <c r="K240" s="18">
        <f t="shared" si="26"/>
        <v>6.9434098871388983</v>
      </c>
      <c r="L240" s="33">
        <f t="shared" si="25"/>
        <v>2.3974670759254024E-2</v>
      </c>
      <c r="M240" s="18">
        <f t="shared" si="27"/>
        <v>48.210940860818205</v>
      </c>
    </row>
    <row r="241" spans="1:13">
      <c r="A241" s="87"/>
      <c r="B241" s="12">
        <v>43070</v>
      </c>
      <c r="C241" s="13">
        <v>305.72629999999998</v>
      </c>
      <c r="F241">
        <v>1</v>
      </c>
      <c r="G241" s="18">
        <f t="shared" si="21"/>
        <v>292.1438904516117</v>
      </c>
      <c r="H241" s="18">
        <f t="shared" si="22"/>
        <v>-0.83718260026152258</v>
      </c>
      <c r="I241" s="18">
        <f t="shared" si="23"/>
        <v>293.22795778801674</v>
      </c>
      <c r="J241" s="18">
        <f t="shared" si="24"/>
        <v>12.498342211983243</v>
      </c>
      <c r="K241" s="18">
        <f t="shared" si="26"/>
        <v>12.498342211983243</v>
      </c>
      <c r="L241" s="33">
        <f t="shared" si="25"/>
        <v>4.0880821218139372E-2</v>
      </c>
      <c r="M241" s="18">
        <f t="shared" si="27"/>
        <v>156.20855804784216</v>
      </c>
    </row>
    <row r="242" spans="1:13">
      <c r="A242" s="87"/>
      <c r="B242" s="12">
        <v>43101</v>
      </c>
      <c r="C242" s="13">
        <v>311.16140000000001</v>
      </c>
      <c r="F242">
        <v>1</v>
      </c>
      <c r="G242" s="18">
        <f t="shared" si="21"/>
        <v>295.63258549594508</v>
      </c>
      <c r="H242" s="18">
        <f t="shared" si="22"/>
        <v>2.7992928657458505E-2</v>
      </c>
      <c r="I242" s="18">
        <f t="shared" si="23"/>
        <v>291.30670785135015</v>
      </c>
      <c r="J242" s="18">
        <f t="shared" si="24"/>
        <v>19.85469214864986</v>
      </c>
      <c r="K242" s="18">
        <f t="shared" si="26"/>
        <v>19.85469214864986</v>
      </c>
      <c r="L242" s="33">
        <f t="shared" si="25"/>
        <v>6.380833917269256E-2</v>
      </c>
      <c r="M242" s="18">
        <f t="shared" si="27"/>
        <v>394.20880031765842</v>
      </c>
    </row>
    <row r="243" spans="1:13">
      <c r="A243" s="87"/>
      <c r="B243" s="12">
        <v>43132</v>
      </c>
      <c r="C243" s="13">
        <v>301.77949999999998</v>
      </c>
      <c r="F243">
        <v>1</v>
      </c>
      <c r="G243" s="18">
        <f t="shared" si="21"/>
        <v>300.31082489722178</v>
      </c>
      <c r="H243" s="18">
        <f t="shared" si="22"/>
        <v>0.9580422231813065</v>
      </c>
      <c r="I243" s="18">
        <f t="shared" si="23"/>
        <v>295.66057842460253</v>
      </c>
      <c r="J243" s="18">
        <f t="shared" si="24"/>
        <v>6.1189215753974509</v>
      </c>
      <c r="K243" s="18">
        <f t="shared" si="26"/>
        <v>6.1189215753974509</v>
      </c>
      <c r="L243" s="33">
        <f t="shared" si="25"/>
        <v>2.0276133983247541E-2</v>
      </c>
      <c r="M243" s="18">
        <f t="shared" si="27"/>
        <v>37.44120124586442</v>
      </c>
    </row>
    <row r="244" spans="1:13">
      <c r="A244" s="87"/>
      <c r="B244" s="12">
        <v>43160</v>
      </c>
      <c r="C244" s="13">
        <v>298.95650000000001</v>
      </c>
      <c r="F244">
        <v>1</v>
      </c>
      <c r="G244" s="18">
        <f t="shared" si="21"/>
        <v>301.42205698428211</v>
      </c>
      <c r="H244" s="18">
        <f t="shared" si="22"/>
        <v>0.98868019595711121</v>
      </c>
      <c r="I244" s="18">
        <f t="shared" si="23"/>
        <v>301.26886712040306</v>
      </c>
      <c r="J244" s="18">
        <f t="shared" si="24"/>
        <v>-2.3123671204030529</v>
      </c>
      <c r="K244" s="18">
        <f t="shared" si="26"/>
        <v>2.3123671204030529</v>
      </c>
      <c r="L244" s="33">
        <f t="shared" si="25"/>
        <v>7.7347945952105169E-3</v>
      </c>
      <c r="M244" s="18">
        <f t="shared" si="27"/>
        <v>5.3470416995211068</v>
      </c>
    </row>
    <row r="245" spans="1:13">
      <c r="A245" s="87"/>
      <c r="B245" s="12">
        <v>43191</v>
      </c>
      <c r="C245" s="13">
        <v>286.4776</v>
      </c>
      <c r="F245">
        <v>1</v>
      </c>
      <c r="G245" s="18">
        <f t="shared" si="21"/>
        <v>301.3744660261674</v>
      </c>
      <c r="H245" s="18">
        <f t="shared" si="22"/>
        <v>0.78142596514274687</v>
      </c>
      <c r="I245" s="18">
        <f t="shared" si="23"/>
        <v>302.41073718023921</v>
      </c>
      <c r="J245" s="18">
        <f t="shared" si="24"/>
        <v>-15.933137180239214</v>
      </c>
      <c r="K245" s="18">
        <f t="shared" si="26"/>
        <v>15.933137180239214</v>
      </c>
      <c r="L245" s="33">
        <f t="shared" si="25"/>
        <v>5.5617392704487942E-2</v>
      </c>
      <c r="M245" s="18">
        <f t="shared" si="27"/>
        <v>253.86486040432121</v>
      </c>
    </row>
    <row r="246" spans="1:13">
      <c r="A246" s="87"/>
      <c r="B246" s="12">
        <v>43221</v>
      </c>
      <c r="C246" s="13">
        <v>287.22339999999997</v>
      </c>
      <c r="F246">
        <v>1</v>
      </c>
      <c r="G246" s="18">
        <f t="shared" si="21"/>
        <v>297.45240439391711</v>
      </c>
      <c r="H246" s="18">
        <f t="shared" si="22"/>
        <v>-0.15927155433586071</v>
      </c>
      <c r="I246" s="18">
        <f t="shared" si="23"/>
        <v>302.15589199131017</v>
      </c>
      <c r="J246" s="18">
        <f t="shared" si="24"/>
        <v>-14.932491991310201</v>
      </c>
      <c r="K246" s="18">
        <f t="shared" si="26"/>
        <v>14.932491991310201</v>
      </c>
      <c r="L246" s="33">
        <f t="shared" si="25"/>
        <v>5.1989120633312617E-2</v>
      </c>
      <c r="M246" s="18">
        <f t="shared" si="27"/>
        <v>222.97931707054329</v>
      </c>
    </row>
    <row r="247" spans="1:13">
      <c r="A247" s="87"/>
      <c r="B247" s="12">
        <v>43252</v>
      </c>
      <c r="C247" s="13">
        <v>299.50760000000002</v>
      </c>
      <c r="F247">
        <v>1</v>
      </c>
      <c r="G247" s="18">
        <f t="shared" si="21"/>
        <v>294.27221298770684</v>
      </c>
      <c r="H247" s="18">
        <f t="shared" si="22"/>
        <v>-0.76345552471074252</v>
      </c>
      <c r="I247" s="18">
        <f t="shared" si="23"/>
        <v>297.29313283958123</v>
      </c>
      <c r="J247" s="18">
        <f t="shared" si="24"/>
        <v>2.214467160418792</v>
      </c>
      <c r="K247" s="18">
        <f t="shared" si="26"/>
        <v>2.214467160418792</v>
      </c>
      <c r="L247" s="33">
        <f t="shared" si="25"/>
        <v>7.3936927157066861E-3</v>
      </c>
      <c r="M247" s="18">
        <f t="shared" si="27"/>
        <v>4.903864804573268</v>
      </c>
    </row>
    <row r="248" spans="1:13">
      <c r="A248" s="87"/>
      <c r="B248" s="12">
        <v>43282</v>
      </c>
      <c r="C248" s="13">
        <v>308.3501</v>
      </c>
      <c r="F248">
        <v>1</v>
      </c>
      <c r="G248" s="18">
        <f t="shared" si="21"/>
        <v>295.30841022409726</v>
      </c>
      <c r="H248" s="18">
        <f t="shared" si="22"/>
        <v>-0.40352497249050978</v>
      </c>
      <c r="I248" s="18">
        <f t="shared" si="23"/>
        <v>293.50875746299607</v>
      </c>
      <c r="J248" s="18">
        <f>C248-I248</f>
        <v>14.841342537003925</v>
      </c>
      <c r="K248" s="18">
        <f t="shared" si="26"/>
        <v>14.841342537003925</v>
      </c>
      <c r="L248" s="33">
        <f t="shared" si="25"/>
        <v>4.8131466592694232E-2</v>
      </c>
      <c r="M248" s="18">
        <f t="shared" si="27"/>
        <v>220.2654483006821</v>
      </c>
    </row>
    <row r="249" spans="1:13">
      <c r="A249" s="87"/>
      <c r="B249" s="12">
        <v>43313</v>
      </c>
      <c r="C249" s="13">
        <v>309.4862</v>
      </c>
      <c r="F249">
        <v>1</v>
      </c>
      <c r="G249" s="18">
        <f t="shared" si="21"/>
        <v>298.93844967612472</v>
      </c>
      <c r="H249" s="18">
        <f t="shared" si="22"/>
        <v>0.40318791241308433</v>
      </c>
      <c r="I249" s="18">
        <f t="shared" si="23"/>
        <v>294.90488525160674</v>
      </c>
      <c r="J249" s="18">
        <f t="shared" si="24"/>
        <v>14.581314748393254</v>
      </c>
      <c r="K249" s="18">
        <f t="shared" si="26"/>
        <v>14.581314748393254</v>
      </c>
      <c r="L249" s="33">
        <f t="shared" si="25"/>
        <v>4.7114587818110322E-2</v>
      </c>
      <c r="M249" s="18">
        <f t="shared" si="27"/>
        <v>212.61473979171063</v>
      </c>
    </row>
    <row r="250" spans="1:13">
      <c r="A250" s="87"/>
      <c r="B250" s="12">
        <v>43344</v>
      </c>
      <c r="C250" s="13">
        <v>299.1155</v>
      </c>
      <c r="F250">
        <v>1</v>
      </c>
      <c r="G250" s="18">
        <f t="shared" si="21"/>
        <v>302.38500631197644</v>
      </c>
      <c r="H250" s="18">
        <f t="shared" si="22"/>
        <v>1.0118616571008117</v>
      </c>
      <c r="I250" s="18">
        <f t="shared" si="23"/>
        <v>299.34163758853782</v>
      </c>
      <c r="J250" s="18">
        <f t="shared" si="24"/>
        <v>-0.22613758853782429</v>
      </c>
      <c r="K250" s="18">
        <f t="shared" si="26"/>
        <v>0.22613758853782429</v>
      </c>
      <c r="L250" s="33">
        <f t="shared" si="25"/>
        <v>7.5602096360042953E-4</v>
      </c>
      <c r="M250" s="18">
        <f t="shared" si="27"/>
        <v>5.1138208949702314E-2</v>
      </c>
    </row>
    <row r="251" spans="1:13">
      <c r="A251" s="87"/>
      <c r="B251" s="12">
        <v>43374</v>
      </c>
      <c r="C251" s="13">
        <v>289.75670000000002</v>
      </c>
      <c r="F251">
        <v>1</v>
      </c>
      <c r="G251" s="18">
        <f t="shared" si="21"/>
        <v>302.11245757835411</v>
      </c>
      <c r="H251" s="18">
        <f t="shared" si="22"/>
        <v>0.75497957895618339</v>
      </c>
      <c r="I251" s="18">
        <f t="shared" si="23"/>
        <v>303.39686796907728</v>
      </c>
      <c r="J251" s="18">
        <f t="shared" si="24"/>
        <v>-13.640167969077254</v>
      </c>
      <c r="K251" s="18">
        <f t="shared" si="26"/>
        <v>13.640167969077254</v>
      </c>
      <c r="L251" s="33">
        <f t="shared" si="25"/>
        <v>4.7074555891467751E-2</v>
      </c>
      <c r="M251" s="18">
        <f t="shared" si="27"/>
        <v>186.0541822246411</v>
      </c>
    </row>
    <row r="252" spans="1:13">
      <c r="A252" s="87"/>
      <c r="B252" s="12">
        <v>43405</v>
      </c>
      <c r="C252" s="13">
        <v>290.45870000000002</v>
      </c>
      <c r="F252">
        <v>1</v>
      </c>
      <c r="G252" s="18">
        <f t="shared" si="21"/>
        <v>298.93421601011721</v>
      </c>
      <c r="H252" s="18">
        <f t="shared" si="22"/>
        <v>-3.1664650482433054E-2</v>
      </c>
      <c r="I252" s="18">
        <f t="shared" si="23"/>
        <v>302.86743715731029</v>
      </c>
      <c r="J252" s="18">
        <f t="shared" si="24"/>
        <v>-12.40873715731027</v>
      </c>
      <c r="K252" s="18">
        <f>ABS(J252)</f>
        <v>12.40873715731027</v>
      </c>
      <c r="L252" s="33">
        <f t="shared" si="25"/>
        <v>4.2721175703500251E-2</v>
      </c>
      <c r="M252" s="18">
        <f t="shared" si="27"/>
        <v>153.97675783921255</v>
      </c>
    </row>
    <row r="253" spans="1:13">
      <c r="A253" s="87"/>
      <c r="B253" s="12">
        <v>43435</v>
      </c>
      <c r="C253" s="13">
        <v>308.22570000000002</v>
      </c>
      <c r="F253">
        <v>1</v>
      </c>
      <c r="G253" s="18">
        <f t="shared" si="21"/>
        <v>296.36939595174437</v>
      </c>
      <c r="H253" s="18">
        <f t="shared" si="22"/>
        <v>-0.53829573206051551</v>
      </c>
      <c r="I253" s="18">
        <f t="shared" si="23"/>
        <v>298.9025513596348</v>
      </c>
      <c r="J253" s="18">
        <f t="shared" si="24"/>
        <v>9.3231486403652184</v>
      </c>
      <c r="K253" s="18">
        <f>ABS(J253)</f>
        <v>9.3231486403652184</v>
      </c>
      <c r="L253" s="33">
        <f t="shared" si="25"/>
        <v>3.0247797767561944E-2</v>
      </c>
      <c r="M253" s="18">
        <f t="shared" si="27"/>
        <v>86.921100570343825</v>
      </c>
    </row>
    <row r="254" spans="1:13">
      <c r="A254" s="87"/>
      <c r="B254" s="12">
        <v>43466</v>
      </c>
      <c r="C254" s="13">
        <v>304.47239999999999</v>
      </c>
      <c r="F254">
        <v>1</v>
      </c>
      <c r="G254" s="18">
        <f t="shared" si="21"/>
        <v>299.54948015377869</v>
      </c>
      <c r="H254" s="18">
        <f t="shared" si="22"/>
        <v>0.20538025475845212</v>
      </c>
      <c r="I254" s="18">
        <f t="shared" si="23"/>
        <v>295.83110021968383</v>
      </c>
      <c r="J254" s="18">
        <f t="shared" ref="J254:J265" si="28">C254-I254</f>
        <v>8.6412997803161602</v>
      </c>
      <c r="K254" s="18">
        <f t="shared" si="26"/>
        <v>8.6412997803161602</v>
      </c>
      <c r="L254" s="54">
        <f t="shared" ref="L254:L265" si="29">ABS((C254-I254)/C254)</f>
        <v>2.8381225294365469E-2</v>
      </c>
      <c r="M254" s="18">
        <f t="shared" si="27"/>
        <v>74.672061893292124</v>
      </c>
    </row>
    <row r="255" spans="1:13">
      <c r="A255" s="87"/>
      <c r="B255" s="12">
        <v>43497</v>
      </c>
      <c r="C255" s="13">
        <v>301.51959999999997</v>
      </c>
      <c r="F255">
        <v>1</v>
      </c>
      <c r="G255" s="18">
        <f t="shared" si="21"/>
        <v>301.17012228597599</v>
      </c>
      <c r="H255" s="18">
        <f t="shared" si="22"/>
        <v>0.48843263024622252</v>
      </c>
      <c r="I255" s="18">
        <f t="shared" si="23"/>
        <v>299.75486040853713</v>
      </c>
      <c r="J255" s="18">
        <f t="shared" si="28"/>
        <v>1.7647395914628419</v>
      </c>
      <c r="K255" s="18">
        <f t="shared" si="26"/>
        <v>1.7647395914628419</v>
      </c>
      <c r="L255" s="54">
        <f t="shared" si="29"/>
        <v>5.8528188265799044E-3</v>
      </c>
      <c r="M255" s="18">
        <f t="shared" si="27"/>
        <v>3.1143058256764382</v>
      </c>
    </row>
    <row r="256" spans="1:13">
      <c r="A256" s="87"/>
      <c r="B256" s="12">
        <v>43525</v>
      </c>
      <c r="C256" s="13">
        <v>298.40170000000001</v>
      </c>
      <c r="F256">
        <v>1</v>
      </c>
      <c r="G256" s="18">
        <f t="shared" si="21"/>
        <v>301.61686844135551</v>
      </c>
      <c r="H256" s="18">
        <f t="shared" si="22"/>
        <v>0.48009533527288095</v>
      </c>
      <c r="I256" s="18">
        <f t="shared" si="23"/>
        <v>301.65855491622222</v>
      </c>
      <c r="J256" s="18">
        <f t="shared" si="28"/>
        <v>-3.2568549162222098</v>
      </c>
      <c r="K256" s="18">
        <f t="shared" si="26"/>
        <v>3.2568549162222098</v>
      </c>
      <c r="L256" s="54">
        <f t="shared" si="29"/>
        <v>1.0914330971379217E-2</v>
      </c>
      <c r="M256" s="18">
        <f t="shared" si="27"/>
        <v>10.607103945320777</v>
      </c>
    </row>
    <row r="257" spans="1:16">
      <c r="A257" s="87"/>
      <c r="B257" s="12">
        <v>43556</v>
      </c>
      <c r="C257" s="13">
        <v>287.5093</v>
      </c>
      <c r="F257">
        <v>1</v>
      </c>
      <c r="G257" s="18">
        <f t="shared" si="21"/>
        <v>300.98838464363985</v>
      </c>
      <c r="H257" s="18">
        <f t="shared" si="22"/>
        <v>0.25837950867517279</v>
      </c>
      <c r="I257" s="18">
        <f t="shared" si="23"/>
        <v>302.0969637766284</v>
      </c>
      <c r="J257" s="18">
        <f t="shared" si="28"/>
        <v>-14.587663776628403</v>
      </c>
      <c r="K257" s="18">
        <f>ABS(J257)</f>
        <v>14.587663776628403</v>
      </c>
      <c r="L257" s="54">
        <f t="shared" si="29"/>
        <v>5.0738058826717621E-2</v>
      </c>
      <c r="M257" s="18">
        <f t="shared" si="27"/>
        <v>212.79993445995646</v>
      </c>
    </row>
    <row r="258" spans="1:16">
      <c r="A258" s="87"/>
      <c r="B258" s="12">
        <v>43586</v>
      </c>
      <c r="C258" s="13">
        <v>290.0222</v>
      </c>
      <c r="F258">
        <v>1</v>
      </c>
      <c r="G258" s="18">
        <f t="shared" si="21"/>
        <v>297.12552490662046</v>
      </c>
      <c r="H258" s="18">
        <f t="shared" si="22"/>
        <v>-0.56586834046374013</v>
      </c>
      <c r="I258" s="18">
        <f t="shared" si="23"/>
        <v>301.246764152315</v>
      </c>
      <c r="J258" s="18">
        <f t="shared" si="28"/>
        <v>-11.224564152314997</v>
      </c>
      <c r="K258" s="18">
        <f>ABS(J258)</f>
        <v>11.224564152314997</v>
      </c>
      <c r="L258" s="54">
        <f t="shared" si="29"/>
        <v>3.8702430890859382E-2</v>
      </c>
      <c r="M258" s="18">
        <f t="shared" si="27"/>
        <v>125.9908404094349</v>
      </c>
    </row>
    <row r="259" spans="1:16">
      <c r="A259" s="87"/>
      <c r="B259" s="12">
        <v>43617</v>
      </c>
      <c r="C259" s="13">
        <v>300.52440000000001</v>
      </c>
      <c r="F259">
        <v>1</v>
      </c>
      <c r="G259" s="18">
        <f t="shared" si="21"/>
        <v>294.59841959630967</v>
      </c>
      <c r="H259" s="18">
        <f t="shared" si="22"/>
        <v>-0.95811573443314968</v>
      </c>
      <c r="I259" s="18">
        <f t="shared" si="23"/>
        <v>296.55965656615672</v>
      </c>
      <c r="J259" s="18">
        <f t="shared" si="28"/>
        <v>3.9647434338432959</v>
      </c>
      <c r="K259" s="18">
        <f t="shared" si="26"/>
        <v>3.9647434338432959</v>
      </c>
      <c r="L259" s="54">
        <f t="shared" si="29"/>
        <v>1.3192750518238438E-2</v>
      </c>
      <c r="M259" s="18">
        <f t="shared" si="27"/>
        <v>15.719190496203529</v>
      </c>
    </row>
    <row r="260" spans="1:16">
      <c r="A260" s="87"/>
      <c r="B260" s="12">
        <v>43647</v>
      </c>
      <c r="C260" s="13">
        <v>310.95029999999997</v>
      </c>
      <c r="F260">
        <v>1</v>
      </c>
      <c r="G260" s="18">
        <f t="shared" ref="G260:G265" si="30">$D$3*C259+(1-$D$3)*(G259+H259)</f>
        <v>295.70553270331357</v>
      </c>
      <c r="H260" s="18">
        <f t="shared" ref="H260:H265" si="31">$E$3*(G260-G259)+(1-$E$3)*H259</f>
        <v>-0.54506996614574033</v>
      </c>
      <c r="I260" s="18">
        <f t="shared" ref="I260:I265" si="32">G259+H259*F260</f>
        <v>293.64030386187653</v>
      </c>
      <c r="J260" s="18">
        <f t="shared" si="28"/>
        <v>17.309996138123438</v>
      </c>
      <c r="K260" s="18">
        <f t="shared" si="26"/>
        <v>17.309996138123438</v>
      </c>
      <c r="L260" s="54">
        <f t="shared" si="29"/>
        <v>5.5668047717347242E-2</v>
      </c>
      <c r="M260" s="18">
        <f t="shared" si="27"/>
        <v>299.63596630184833</v>
      </c>
    </row>
    <row r="261" spans="1:16">
      <c r="A261" s="87"/>
      <c r="B261" s="12">
        <v>43678</v>
      </c>
      <c r="C261" s="13">
        <v>311.51920000000001</v>
      </c>
      <c r="F261">
        <v>1</v>
      </c>
      <c r="G261" s="18">
        <f t="shared" si="30"/>
        <v>299.89741391601746</v>
      </c>
      <c r="H261" s="18">
        <f>$E$3*(G261-G260)+(1-$E$3)*H260</f>
        <v>0.40232026962418588</v>
      </c>
      <c r="I261" s="18">
        <f t="shared" si="32"/>
        <v>295.16046273716785</v>
      </c>
      <c r="J261" s="18">
        <f t="shared" si="28"/>
        <v>16.358737262832165</v>
      </c>
      <c r="K261" s="18">
        <f t="shared" ref="K261:K277" si="33">ABS(J261)</f>
        <v>16.358737262832165</v>
      </c>
      <c r="L261" s="54">
        <f t="shared" si="29"/>
        <v>5.2512773732187823E-2</v>
      </c>
      <c r="M261" s="18">
        <f t="shared" ref="M261:M277" si="34">J261^2</f>
        <v>267.60828483437359</v>
      </c>
    </row>
    <row r="262" spans="1:16">
      <c r="A262" s="87"/>
      <c r="B262" s="12">
        <v>43709</v>
      </c>
      <c r="C262" s="13">
        <v>295.76319999999998</v>
      </c>
      <c r="F262">
        <v>1</v>
      </c>
      <c r="G262" s="18">
        <f t="shared" si="30"/>
        <v>303.66557392994912</v>
      </c>
      <c r="H262" s="18">
        <f t="shared" si="31"/>
        <v>1.0754882184856813</v>
      </c>
      <c r="I262" s="18">
        <f t="shared" si="32"/>
        <v>300.29973418564163</v>
      </c>
      <c r="J262" s="18">
        <f t="shared" si="28"/>
        <v>-4.5365341856416421</v>
      </c>
      <c r="K262" s="18">
        <f t="shared" si="33"/>
        <v>4.5365341856416421</v>
      </c>
      <c r="L262" s="54">
        <f t="shared" si="29"/>
        <v>1.533839972532635E-2</v>
      </c>
      <c r="M262" s="18">
        <f t="shared" si="34"/>
        <v>20.580142417495278</v>
      </c>
    </row>
    <row r="263" spans="1:16">
      <c r="A263" s="87"/>
      <c r="B263" s="12">
        <v>43739</v>
      </c>
      <c r="C263" s="13">
        <v>290.37380000000002</v>
      </c>
      <c r="F263">
        <v>1</v>
      </c>
      <c r="G263" s="18">
        <f t="shared" si="30"/>
        <v>302.04770350390436</v>
      </c>
      <c r="H263" s="18">
        <f t="shared" si="31"/>
        <v>0.53681648957959305</v>
      </c>
      <c r="I263" s="18">
        <f t="shared" si="32"/>
        <v>304.74106214843482</v>
      </c>
      <c r="J263" s="18">
        <f t="shared" si="28"/>
        <v>-14.367262148434804</v>
      </c>
      <c r="K263" s="18">
        <f t="shared" si="33"/>
        <v>14.367262148434804</v>
      </c>
      <c r="L263" s="54">
        <f t="shared" si="29"/>
        <v>4.9478507180864127E-2</v>
      </c>
      <c r="M263" s="18">
        <f t="shared" si="34"/>
        <v>206.41822164184745</v>
      </c>
    </row>
    <row r="264" spans="1:16">
      <c r="A264" s="87"/>
      <c r="B264" s="12">
        <v>43770</v>
      </c>
      <c r="C264" s="13">
        <v>292.35660000000001</v>
      </c>
      <c r="F264">
        <v>1</v>
      </c>
      <c r="G264" s="18">
        <f t="shared" si="30"/>
        <v>298.92130399543879</v>
      </c>
      <c r="H264" s="18">
        <f t="shared" si="31"/>
        <v>-0.19582671002943908</v>
      </c>
      <c r="I264" s="18">
        <f t="shared" si="32"/>
        <v>302.58451999348398</v>
      </c>
      <c r="J264" s="18">
        <f t="shared" si="28"/>
        <v>-10.227919993483965</v>
      </c>
      <c r="K264" s="18">
        <f t="shared" si="33"/>
        <v>10.227919993483965</v>
      </c>
      <c r="L264" s="54">
        <f t="shared" si="29"/>
        <v>3.4984399166921372E-2</v>
      </c>
      <c r="M264" s="18">
        <f t="shared" si="34"/>
        <v>104.61034739310904</v>
      </c>
    </row>
    <row r="265" spans="1:16">
      <c r="A265" s="87"/>
      <c r="B265" s="12">
        <v>43800</v>
      </c>
      <c r="C265" s="13">
        <v>303.06600000000003</v>
      </c>
      <c r="F265">
        <v>1</v>
      </c>
      <c r="G265" s="18">
        <f t="shared" si="30"/>
        <v>296.81481409978653</v>
      </c>
      <c r="H265" s="18">
        <f t="shared" si="31"/>
        <v>-0.57795934715400321</v>
      </c>
      <c r="I265" s="18">
        <f t="shared" si="32"/>
        <v>298.72547728540934</v>
      </c>
      <c r="J265" s="18">
        <f t="shared" si="28"/>
        <v>4.3405227145906906</v>
      </c>
      <c r="K265" s="18">
        <f t="shared" si="33"/>
        <v>4.3405227145906906</v>
      </c>
      <c r="L265" s="54">
        <f t="shared" si="29"/>
        <v>1.4322037822093835E-2</v>
      </c>
      <c r="M265" s="18">
        <f t="shared" si="34"/>
        <v>18.84013743587774</v>
      </c>
    </row>
    <row r="266" spans="1:16">
      <c r="A266" s="87" t="s">
        <v>373</v>
      </c>
      <c r="B266" s="9">
        <v>43831</v>
      </c>
      <c r="C266" s="14"/>
      <c r="D266" s="10">
        <v>312.05759999999998</v>
      </c>
      <c r="E266" s="14"/>
      <c r="F266" s="14">
        <v>1</v>
      </c>
      <c r="G266" s="30"/>
      <c r="H266" s="30"/>
      <c r="I266" s="30">
        <f>$G$265+$H$265*F266</f>
        <v>296.23685475263255</v>
      </c>
      <c r="J266" s="30">
        <f>D266-I266</f>
        <v>15.820745247367427</v>
      </c>
      <c r="K266" s="30">
        <f>ABS(J266)</f>
        <v>15.820745247367427</v>
      </c>
      <c r="L266" s="64">
        <f>ABS((D266-I266)/D266)</f>
        <v>5.0698157158702198E-2</v>
      </c>
      <c r="M266" s="30">
        <f>J266^2</f>
        <v>250.29598018209902</v>
      </c>
    </row>
    <row r="267" spans="1:16">
      <c r="A267" s="87"/>
      <c r="B267" s="9">
        <v>43862</v>
      </c>
      <c r="C267" s="14"/>
      <c r="D267" s="10">
        <v>311.8399</v>
      </c>
      <c r="E267" s="14"/>
      <c r="F267" s="14">
        <v>2</v>
      </c>
      <c r="G267" s="30"/>
      <c r="H267" s="30"/>
      <c r="I267" s="30">
        <f>$G$265+$H$265*F267</f>
        <v>295.65889540547852</v>
      </c>
      <c r="J267" s="30">
        <f t="shared" ref="J267:J277" si="35">D267-I267</f>
        <v>16.181004594521482</v>
      </c>
      <c r="K267" s="30">
        <f t="shared" si="33"/>
        <v>16.181004594521482</v>
      </c>
      <c r="L267" s="64">
        <f t="shared" ref="L267:L277" si="36">ABS((D267-I267)/D267)</f>
        <v>5.1888820495778386E-2</v>
      </c>
      <c r="M267" s="30">
        <f t="shared" si="34"/>
        <v>261.8249096879253</v>
      </c>
      <c r="O267" s="18"/>
      <c r="P267" s="18"/>
    </row>
    <row r="268" spans="1:16">
      <c r="A268" s="87"/>
      <c r="B268" s="9">
        <v>43891</v>
      </c>
      <c r="C268" s="14"/>
      <c r="D268" s="10">
        <v>299.1925</v>
      </c>
      <c r="E268" s="14"/>
      <c r="F268" s="14">
        <v>3</v>
      </c>
      <c r="G268" s="30"/>
      <c r="H268" s="30"/>
      <c r="I268" s="30">
        <f>$G$265+$H$265*F268</f>
        <v>295.08093605832454</v>
      </c>
      <c r="J268" s="30">
        <f t="shared" si="35"/>
        <v>4.1115639416754561</v>
      </c>
      <c r="K268" s="30">
        <f t="shared" si="33"/>
        <v>4.1115639416754561</v>
      </c>
      <c r="L268" s="64">
        <f t="shared" si="36"/>
        <v>1.3742202567495697E-2</v>
      </c>
      <c r="M268" s="30">
        <f t="shared" si="34"/>
        <v>16.904958046485813</v>
      </c>
    </row>
    <row r="269" spans="1:16">
      <c r="A269" s="87"/>
      <c r="B269" s="9">
        <v>43922</v>
      </c>
      <c r="C269" s="14"/>
      <c r="D269" s="10">
        <v>290.8177</v>
      </c>
      <c r="E269" s="14"/>
      <c r="F269" s="14">
        <v>4</v>
      </c>
      <c r="G269" s="30"/>
      <c r="H269" s="30"/>
      <c r="I269" s="30">
        <f>$G$265+$H$265*F269</f>
        <v>294.5029767111705</v>
      </c>
      <c r="J269" s="30">
        <f t="shared" si="35"/>
        <v>-3.685276711170502</v>
      </c>
      <c r="K269" s="30">
        <f t="shared" si="33"/>
        <v>3.685276711170502</v>
      </c>
      <c r="L269" s="64">
        <f t="shared" si="36"/>
        <v>1.2672119720259469E-2</v>
      </c>
      <c r="M269" s="30">
        <f t="shared" si="34"/>
        <v>13.581264437895673</v>
      </c>
    </row>
    <row r="270" spans="1:16">
      <c r="A270" s="87"/>
      <c r="B270" s="9">
        <v>43952</v>
      </c>
      <c r="C270" s="14"/>
      <c r="D270" s="10">
        <v>292.05869999999999</v>
      </c>
      <c r="E270" s="14"/>
      <c r="F270" s="14">
        <v>5</v>
      </c>
      <c r="G270" s="30"/>
      <c r="H270" s="30"/>
      <c r="I270" s="30">
        <f t="shared" ref="I270:I277" si="37">$G$265+$H$265*F270</f>
        <v>293.92501736401653</v>
      </c>
      <c r="J270" s="30">
        <f t="shared" si="35"/>
        <v>-1.8663173640165382</v>
      </c>
      <c r="K270" s="30">
        <f>ABS(J270)</f>
        <v>1.8663173640165382</v>
      </c>
      <c r="L270" s="64">
        <f t="shared" si="36"/>
        <v>6.3902132140440885E-3</v>
      </c>
      <c r="M270" s="30">
        <f t="shared" si="34"/>
        <v>3.4831405032296399</v>
      </c>
      <c r="O270" t="s">
        <v>367</v>
      </c>
    </row>
    <row r="271" spans="1:16">
      <c r="A271" s="87"/>
      <c r="B271" s="9">
        <v>43983</v>
      </c>
      <c r="C271" s="14"/>
      <c r="D271" s="10">
        <v>300.9676</v>
      </c>
      <c r="E271" s="14"/>
      <c r="F271" s="14">
        <v>6</v>
      </c>
      <c r="G271" s="30"/>
      <c r="H271" s="30"/>
      <c r="I271" s="30">
        <f t="shared" si="37"/>
        <v>293.34705801686249</v>
      </c>
      <c r="J271" s="30">
        <f t="shared" si="35"/>
        <v>7.6205419831375139</v>
      </c>
      <c r="K271" s="30">
        <f t="shared" si="33"/>
        <v>7.6205419831375139</v>
      </c>
      <c r="L271" s="64">
        <f t="shared" si="36"/>
        <v>2.5320140716600437E-2</v>
      </c>
      <c r="M271" s="30">
        <f t="shared" si="34"/>
        <v>58.072660116761433</v>
      </c>
    </row>
    <row r="272" spans="1:16">
      <c r="A272" s="87"/>
      <c r="B272" s="9">
        <v>44013</v>
      </c>
      <c r="C272" s="14"/>
      <c r="D272" s="10">
        <v>307.5686</v>
      </c>
      <c r="E272" s="14"/>
      <c r="F272" s="14">
        <v>7</v>
      </c>
      <c r="G272" s="30"/>
      <c r="H272" s="30"/>
      <c r="I272" s="30">
        <f t="shared" si="37"/>
        <v>292.76909866970851</v>
      </c>
      <c r="J272" s="30">
        <f t="shared" si="35"/>
        <v>14.799501330291491</v>
      </c>
      <c r="K272" s="30">
        <f t="shared" si="33"/>
        <v>14.799501330291491</v>
      </c>
      <c r="L272" s="64">
        <f t="shared" si="36"/>
        <v>4.8117725054805632E-2</v>
      </c>
      <c r="M272" s="30">
        <f t="shared" si="34"/>
        <v>219.02523962529963</v>
      </c>
    </row>
    <row r="273" spans="1:13">
      <c r="A273" s="87"/>
      <c r="B273" s="9">
        <v>44044</v>
      </c>
      <c r="C273" s="14"/>
      <c r="D273" s="10">
        <v>314.10360000000003</v>
      </c>
      <c r="E273" s="14"/>
      <c r="F273" s="14">
        <v>8</v>
      </c>
      <c r="G273" s="30"/>
      <c r="H273" s="30"/>
      <c r="I273" s="30">
        <f>$G$265+$H$265*F273</f>
        <v>292.19113932255448</v>
      </c>
      <c r="J273" s="30">
        <f t="shared" si="35"/>
        <v>21.912460677445551</v>
      </c>
      <c r="K273" s="30">
        <f t="shared" si="33"/>
        <v>21.912460677445551</v>
      </c>
      <c r="L273" s="64">
        <f t="shared" si="36"/>
        <v>6.976188963592124E-2</v>
      </c>
      <c r="M273" s="30">
        <f t="shared" si="34"/>
        <v>480.15593294059755</v>
      </c>
    </row>
    <row r="274" spans="1:13">
      <c r="A274" s="87"/>
      <c r="B274" s="9">
        <v>44075</v>
      </c>
      <c r="C274" s="14"/>
      <c r="D274" s="10">
        <v>301.53160000000003</v>
      </c>
      <c r="E274" s="14"/>
      <c r="F274" s="14">
        <v>9</v>
      </c>
      <c r="G274" s="30"/>
      <c r="H274" s="30"/>
      <c r="I274" s="30">
        <f t="shared" si="37"/>
        <v>291.6131799754005</v>
      </c>
      <c r="J274" s="30">
        <f t="shared" si="35"/>
        <v>9.9184200245995271</v>
      </c>
      <c r="K274" s="30">
        <f t="shared" si="33"/>
        <v>9.9184200245995271</v>
      </c>
      <c r="L274" s="64">
        <f t="shared" si="36"/>
        <v>3.2893467963555148E-2</v>
      </c>
      <c r="M274" s="30">
        <f t="shared" si="34"/>
        <v>98.375055784376883</v>
      </c>
    </row>
    <row r="275" spans="1:13">
      <c r="A275" s="87"/>
      <c r="B275" s="9">
        <v>44105</v>
      </c>
      <c r="C275" s="14"/>
      <c r="D275" s="10">
        <v>293.0068</v>
      </c>
      <c r="E275" s="14"/>
      <c r="F275" s="14">
        <v>10</v>
      </c>
      <c r="G275" s="30"/>
      <c r="H275" s="30"/>
      <c r="I275" s="30">
        <f>$G$265+$H$265*F275</f>
        <v>291.03522062824652</v>
      </c>
      <c r="J275" s="30">
        <f t="shared" si="35"/>
        <v>1.971579371753478</v>
      </c>
      <c r="K275" s="30">
        <f t="shared" si="33"/>
        <v>1.971579371753478</v>
      </c>
      <c r="L275" s="64">
        <f t="shared" si="36"/>
        <v>6.7287836724385852E-3</v>
      </c>
      <c r="M275" s="30">
        <f t="shared" si="34"/>
        <v>3.8871252191238388</v>
      </c>
    </row>
    <row r="276" spans="1:13">
      <c r="A276" s="87"/>
      <c r="B276" s="9">
        <v>44136</v>
      </c>
      <c r="C276" s="14"/>
      <c r="D276" s="10">
        <v>293.9126</v>
      </c>
      <c r="E276" s="14"/>
      <c r="F276" s="14">
        <v>11</v>
      </c>
      <c r="G276" s="30"/>
      <c r="H276" s="30"/>
      <c r="I276" s="30">
        <f t="shared" si="37"/>
        <v>290.45726128109249</v>
      </c>
      <c r="J276" s="30">
        <f t="shared" si="35"/>
        <v>3.4553387189075124</v>
      </c>
      <c r="K276" s="30">
        <f t="shared" si="33"/>
        <v>3.4553387189075124</v>
      </c>
      <c r="L276" s="64">
        <f t="shared" si="36"/>
        <v>1.175634769964783E-2</v>
      </c>
      <c r="M276" s="30">
        <f t="shared" si="34"/>
        <v>11.939365662381409</v>
      </c>
    </row>
    <row r="277" spans="1:13" ht="14.65" thickBot="1">
      <c r="A277" s="87"/>
      <c r="B277" s="9">
        <v>44166</v>
      </c>
      <c r="C277" s="14"/>
      <c r="D277" s="11">
        <v>306.75279999999998</v>
      </c>
      <c r="E277" s="14"/>
      <c r="F277" s="14">
        <v>12</v>
      </c>
      <c r="G277" s="30"/>
      <c r="H277" s="30"/>
      <c r="I277" s="30">
        <f t="shared" si="37"/>
        <v>289.87930193393851</v>
      </c>
      <c r="J277" s="30">
        <f t="shared" si="35"/>
        <v>16.873498066061472</v>
      </c>
      <c r="K277" s="30">
        <f t="shared" si="33"/>
        <v>16.873498066061472</v>
      </c>
      <c r="L277" s="64">
        <f t="shared" si="36"/>
        <v>5.5006826558914777E-2</v>
      </c>
      <c r="M277" s="30">
        <f t="shared" si="34"/>
        <v>284.71493698538023</v>
      </c>
    </row>
    <row r="278" spans="1:13">
      <c r="B278" s="6"/>
    </row>
    <row r="279" spans="1:13">
      <c r="B279" s="6"/>
    </row>
    <row r="300" spans="3:4">
      <c r="C300" s="21" t="s">
        <v>328</v>
      </c>
    </row>
    <row r="301" spans="3:4">
      <c r="C301" s="22">
        <v>0.75</v>
      </c>
      <c r="D301">
        <v>0.67400000000000004</v>
      </c>
    </row>
    <row r="302" spans="3:4">
      <c r="C302" s="22">
        <v>0.9</v>
      </c>
      <c r="D302">
        <v>1.282</v>
      </c>
    </row>
    <row r="303" spans="3:4">
      <c r="C303" s="22">
        <v>0.95</v>
      </c>
      <c r="D303">
        <v>1.645</v>
      </c>
    </row>
    <row r="304" spans="3:4">
      <c r="C304" s="22">
        <v>0.99</v>
      </c>
      <c r="D304">
        <v>2.3260000000000001</v>
      </c>
    </row>
  </sheetData>
  <mergeCells count="11">
    <mergeCell ref="A266:A277"/>
    <mergeCell ref="A2:A265"/>
    <mergeCell ref="P11:R11"/>
    <mergeCell ref="P13:R13"/>
    <mergeCell ref="P18:R18"/>
    <mergeCell ref="O2:Q2"/>
    <mergeCell ref="Q21:R21"/>
    <mergeCell ref="P37:R37"/>
    <mergeCell ref="Q38:R38"/>
    <mergeCell ref="Q39:R39"/>
    <mergeCell ref="Q40:R4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D011-9DD6-7341-BB4D-1821102C967B}">
  <dimension ref="B1:T277"/>
  <sheetViews>
    <sheetView topLeftCell="M1" workbookViewId="0">
      <pane ySplit="1" topLeftCell="A2" activePane="bottomLeft" state="frozen"/>
      <selection activeCell="B1" sqref="B1"/>
      <selection pane="bottomLeft" activeCell="S24" sqref="S24"/>
    </sheetView>
  </sheetViews>
  <sheetFormatPr defaultColWidth="10.6640625" defaultRowHeight="14.25"/>
  <cols>
    <col min="8" max="8" width="18.6640625" customWidth="1"/>
  </cols>
  <sheetData>
    <row r="1" spans="2:20" ht="71.650000000000006" thickBot="1">
      <c r="C1" s="35" t="s">
        <v>0</v>
      </c>
      <c r="D1" s="36" t="s">
        <v>306</v>
      </c>
      <c r="E1" s="28" t="s">
        <v>307</v>
      </c>
      <c r="F1" s="27"/>
      <c r="G1" s="28" t="s">
        <v>349</v>
      </c>
      <c r="H1" s="28" t="s">
        <v>310</v>
      </c>
      <c r="I1" s="28" t="s">
        <v>311</v>
      </c>
      <c r="J1" s="28" t="s">
        <v>309</v>
      </c>
      <c r="K1" s="27" t="s">
        <v>302</v>
      </c>
      <c r="L1" s="28" t="s">
        <v>303</v>
      </c>
      <c r="M1" s="28" t="s">
        <v>304</v>
      </c>
      <c r="N1" s="28" t="s">
        <v>305</v>
      </c>
    </row>
    <row r="2" spans="2:20">
      <c r="B2" s="87" t="s">
        <v>374</v>
      </c>
      <c r="C2" s="12">
        <v>35796</v>
      </c>
      <c r="D2" s="13">
        <v>272.5052</v>
      </c>
      <c r="E2" t="s">
        <v>378</v>
      </c>
      <c r="F2" t="s">
        <v>379</v>
      </c>
      <c r="G2">
        <v>1</v>
      </c>
      <c r="H2" s="18">
        <f>D2</f>
        <v>272.5052</v>
      </c>
      <c r="I2" s="18">
        <f>D3-D2</f>
        <v>-1.8331999999999766</v>
      </c>
      <c r="P2" s="86" t="s">
        <v>409</v>
      </c>
      <c r="Q2" s="86"/>
      <c r="R2" s="86"/>
    </row>
    <row r="3" spans="2:20">
      <c r="B3" s="87"/>
      <c r="C3" s="12">
        <v>35827</v>
      </c>
      <c r="D3" s="13">
        <v>270.67200000000003</v>
      </c>
      <c r="E3">
        <v>6.3780071126663215E-2</v>
      </c>
      <c r="F3">
        <v>0.39337369696137686</v>
      </c>
      <c r="G3">
        <v>1</v>
      </c>
      <c r="H3" s="18">
        <f>($E$3*D2)+(1-$E$3)*(H2+I2)</f>
        <v>270.78892162638942</v>
      </c>
      <c r="I3" s="18">
        <f>$F$3*(H3-H2)+(1-$F$3)*I2</f>
        <v>-1.7872061075724421</v>
      </c>
      <c r="J3" s="18">
        <f>H2+I2*G3</f>
        <v>270.67200000000003</v>
      </c>
      <c r="K3" s="18">
        <f>D3-J3</f>
        <v>0</v>
      </c>
      <c r="L3" s="18">
        <f>ABS(K3)</f>
        <v>0</v>
      </c>
      <c r="M3" s="33">
        <f>ABS((D3-J3)/D3)</f>
        <v>0</v>
      </c>
      <c r="N3" s="18">
        <f>K3^2</f>
        <v>0</v>
      </c>
      <c r="R3" s="74" t="s">
        <v>354</v>
      </c>
      <c r="S3" s="74" t="s">
        <v>355</v>
      </c>
    </row>
    <row r="4" spans="2:20">
      <c r="B4" s="87"/>
      <c r="C4" s="12">
        <v>35855</v>
      </c>
      <c r="D4" s="13">
        <v>262.4502</v>
      </c>
      <c r="G4">
        <v>1</v>
      </c>
      <c r="H4" s="18">
        <f t="shared" ref="H4:H67" si="0">($E$3*D3)+(1-$E$3)*(H3+I3)</f>
        <v>269.10824638182862</v>
      </c>
      <c r="I4" s="18">
        <f t="shared" ref="I4:I67" si="1">$F$3*(H4-H3)+(1-$F$3)*I3</f>
        <v>-1.7452996681490676</v>
      </c>
      <c r="J4" s="18">
        <f t="shared" ref="J4:J67" si="2">H3+I3*G4</f>
        <v>269.00171551881698</v>
      </c>
      <c r="K4" s="18">
        <f t="shared" ref="K4:K67" si="3">D4-J4</f>
        <v>-6.5515155188169842</v>
      </c>
      <c r="L4" s="18">
        <f>ABS(K4)</f>
        <v>6.5515155188169842</v>
      </c>
      <c r="M4" s="33">
        <f t="shared" ref="M4:M67" si="4">ABS((D4-J4)/D4)</f>
        <v>2.4962890174276813E-2</v>
      </c>
      <c r="N4" s="18">
        <f>K4^2</f>
        <v>42.922355593299777</v>
      </c>
      <c r="Q4" s="15" t="s">
        <v>312</v>
      </c>
      <c r="R4" s="37">
        <f>AVERAGE(K3:K265)</f>
        <v>0.37932884150729196</v>
      </c>
      <c r="S4" s="37">
        <f>AVERAGE(K266:K277)</f>
        <v>2.7104256957991688</v>
      </c>
    </row>
    <row r="5" spans="2:20">
      <c r="B5" s="87"/>
      <c r="C5" s="12">
        <v>35886</v>
      </c>
      <c r="D5" s="13">
        <v>257.47140000000002</v>
      </c>
      <c r="G5">
        <v>1</v>
      </c>
      <c r="H5" s="18">
        <f t="shared" si="0"/>
        <v>267.0496113788538</v>
      </c>
      <c r="I5" s="18">
        <f t="shared" si="1"/>
        <v>-1.8685575471981064</v>
      </c>
      <c r="J5" s="18">
        <f t="shared" si="2"/>
        <v>267.36294671367955</v>
      </c>
      <c r="K5" s="18">
        <f t="shared" si="3"/>
        <v>-9.8915467136795314</v>
      </c>
      <c r="L5" s="18">
        <f t="shared" ref="L5:L68" si="5">ABS(K5)</f>
        <v>9.8915467136795314</v>
      </c>
      <c r="M5" s="33">
        <f t="shared" si="4"/>
        <v>3.841804065880533E-2</v>
      </c>
      <c r="N5" s="18">
        <f t="shared" ref="N5:N68" si="6">K5^2</f>
        <v>97.842696388904344</v>
      </c>
      <c r="Q5" s="15" t="s">
        <v>313</v>
      </c>
      <c r="R5" s="37">
        <f>AVERAGE(L3:L265)</f>
        <v>6.6358003410324704</v>
      </c>
      <c r="S5" s="37">
        <f>AVERAGE(L266:L277)</f>
        <v>7.265747672946806</v>
      </c>
    </row>
    <row r="6" spans="2:20">
      <c r="B6" s="87"/>
      <c r="C6" s="12">
        <v>35916</v>
      </c>
      <c r="D6" s="13">
        <v>255.3151</v>
      </c>
      <c r="G6">
        <v>1</v>
      </c>
      <c r="H6" s="18">
        <f t="shared" si="0"/>
        <v>264.68933156191076</v>
      </c>
      <c r="I6" s="18">
        <f t="shared" si="1"/>
        <v>-2.061988154325908</v>
      </c>
      <c r="J6" s="18">
        <f>H5+I5*G6</f>
        <v>265.18105383165567</v>
      </c>
      <c r="K6" s="18">
        <f t="shared" si="3"/>
        <v>-9.8659538316556734</v>
      </c>
      <c r="L6" s="18">
        <f t="shared" si="5"/>
        <v>9.8659538316556734</v>
      </c>
      <c r="M6" s="33">
        <f t="shared" si="4"/>
        <v>3.8642265309242085E-2</v>
      </c>
      <c r="N6" s="18">
        <f t="shared" si="6"/>
        <v>97.337045008361258</v>
      </c>
      <c r="Q6" s="15" t="s">
        <v>314</v>
      </c>
      <c r="R6" s="55">
        <f>AVERAGE(M3:M265)</f>
        <v>2.3437862341348776E-2</v>
      </c>
      <c r="S6" s="55">
        <f>AVERAGE(M266:M277)</f>
        <v>2.3861771363120163E-2</v>
      </c>
    </row>
    <row r="7" spans="2:20">
      <c r="B7" s="87"/>
      <c r="C7" s="12">
        <v>35947</v>
      </c>
      <c r="D7" s="13">
        <v>258.09039999999999</v>
      </c>
      <c r="F7" s="47">
        <v>1</v>
      </c>
      <c r="G7">
        <v>1</v>
      </c>
      <c r="H7" s="18">
        <f t="shared" si="0"/>
        <v>262.16096800295367</v>
      </c>
      <c r="I7" s="18">
        <f t="shared" si="1"/>
        <v>-2.2454479714175366</v>
      </c>
      <c r="J7" s="18">
        <f t="shared" si="2"/>
        <v>262.62734340758487</v>
      </c>
      <c r="K7" s="18">
        <f>D7-J7</f>
        <v>-4.5369434075848858</v>
      </c>
      <c r="L7" s="18">
        <f t="shared" si="5"/>
        <v>4.5369434075848858</v>
      </c>
      <c r="M7" s="33">
        <f t="shared" si="4"/>
        <v>1.7578892541469524E-2</v>
      </c>
      <c r="N7" s="18">
        <f t="shared" si="6"/>
        <v>20.583855483627953</v>
      </c>
      <c r="Q7" s="15" t="s">
        <v>315</v>
      </c>
      <c r="R7" s="37">
        <f>AVERAGE(N3:N265)</f>
        <v>62.729277511663362</v>
      </c>
      <c r="S7" s="37">
        <f>AVERAGE(N266:N277)</f>
        <v>71.137064868399719</v>
      </c>
    </row>
    <row r="8" spans="2:20">
      <c r="B8" s="87"/>
      <c r="C8" s="12">
        <v>35977</v>
      </c>
      <c r="D8" s="13">
        <v>262.62020000000001</v>
      </c>
      <c r="G8">
        <v>1</v>
      </c>
      <c r="H8" s="18">
        <f t="shared" si="0"/>
        <v>259.79911374611004</v>
      </c>
      <c r="I8" s="18">
        <f t="shared" si="1"/>
        <v>-2.2912391422651397</v>
      </c>
      <c r="J8" s="18">
        <f t="shared" si="2"/>
        <v>259.91552003153612</v>
      </c>
      <c r="K8" s="18">
        <f t="shared" si="3"/>
        <v>2.7046799684638927</v>
      </c>
      <c r="L8" s="18">
        <f t="shared" si="5"/>
        <v>2.7046799684638927</v>
      </c>
      <c r="M8" s="33">
        <f t="shared" si="4"/>
        <v>1.0298826855146302E-2</v>
      </c>
      <c r="N8" s="18">
        <f t="shared" si="6"/>
        <v>7.3152937318098434</v>
      </c>
      <c r="Q8" s="15" t="s">
        <v>316</v>
      </c>
      <c r="R8" s="37">
        <f>SQRT(R7)</f>
        <v>7.9201816590065262</v>
      </c>
      <c r="S8" s="37">
        <f>SQRT(S7)</f>
        <v>8.4342791552331082</v>
      </c>
    </row>
    <row r="9" spans="2:20">
      <c r="B9" s="87"/>
      <c r="C9" s="12">
        <v>36008</v>
      </c>
      <c r="D9" s="13">
        <v>263.24849999999998</v>
      </c>
      <c r="G9">
        <v>1</v>
      </c>
      <c r="H9" s="18">
        <f t="shared" si="0"/>
        <v>257.83393908123435</v>
      </c>
      <c r="I9" s="18">
        <f t="shared" si="1"/>
        <v>-2.1629739533466728</v>
      </c>
      <c r="J9" s="18">
        <f t="shared" si="2"/>
        <v>257.50787460384493</v>
      </c>
      <c r="K9" s="18">
        <f t="shared" si="3"/>
        <v>5.7406253961550533</v>
      </c>
      <c r="L9" s="18">
        <f t="shared" si="5"/>
        <v>5.7406253961550533</v>
      </c>
      <c r="M9" s="33">
        <f t="shared" si="4"/>
        <v>2.1806868400598877E-2</v>
      </c>
      <c r="N9" s="18">
        <f t="shared" si="6"/>
        <v>32.954779938980366</v>
      </c>
    </row>
    <row r="10" spans="2:20">
      <c r="B10" s="87"/>
      <c r="C10" s="12">
        <v>36039</v>
      </c>
      <c r="D10" s="13">
        <v>260.58460000000002</v>
      </c>
      <c r="F10" s="26" t="s">
        <v>380</v>
      </c>
      <c r="G10">
        <v>1</v>
      </c>
      <c r="H10" s="18">
        <f t="shared" si="0"/>
        <v>256.15426084099579</v>
      </c>
      <c r="I10" s="18">
        <f t="shared" si="1"/>
        <v>-1.972858131955749</v>
      </c>
      <c r="J10" s="18">
        <f t="shared" si="2"/>
        <v>255.67096512788768</v>
      </c>
      <c r="K10" s="18">
        <f t="shared" si="3"/>
        <v>4.9136348721123397</v>
      </c>
      <c r="L10" s="18">
        <f t="shared" si="5"/>
        <v>4.9136348721123397</v>
      </c>
      <c r="M10" s="33">
        <f>ABS((D10-J10)/D10)</f>
        <v>1.8856198225498895E-2</v>
      </c>
      <c r="N10" s="18">
        <f t="shared" si="6"/>
        <v>24.143807656438451</v>
      </c>
    </row>
    <row r="11" spans="2:20">
      <c r="B11" s="87"/>
      <c r="C11" s="12">
        <v>36069</v>
      </c>
      <c r="D11" s="13">
        <v>256.31540000000001</v>
      </c>
      <c r="F11">
        <v>0.3</v>
      </c>
      <c r="G11">
        <v>1</v>
      </c>
      <c r="H11" s="18">
        <f t="shared" si="0"/>
        <v>254.58979908769555</v>
      </c>
      <c r="I11" s="18">
        <f t="shared" si="1"/>
        <v>-1.8122057386583916</v>
      </c>
      <c r="J11" s="18">
        <f t="shared" si="2"/>
        <v>254.18140270904004</v>
      </c>
      <c r="K11" s="18">
        <f t="shared" si="3"/>
        <v>2.133997290959968</v>
      </c>
      <c r="L11" s="18">
        <f t="shared" si="5"/>
        <v>2.133997290959968</v>
      </c>
      <c r="M11" s="33">
        <f t="shared" si="4"/>
        <v>8.3256694328938795E-3</v>
      </c>
      <c r="N11" s="18">
        <f t="shared" si="6"/>
        <v>4.5539444378244829</v>
      </c>
      <c r="Q11" s="7" t="s">
        <v>359</v>
      </c>
      <c r="R11" s="7"/>
      <c r="S11" s="7"/>
      <c r="T11" s="18">
        <f>SUM(J266:J277)</f>
        <v>3591.2848916504099</v>
      </c>
    </row>
    <row r="12" spans="2:20">
      <c r="B12" s="87"/>
      <c r="C12" s="12">
        <v>36100</v>
      </c>
      <c r="D12" s="13">
        <v>258.00049999999999</v>
      </c>
      <c r="G12">
        <v>1</v>
      </c>
      <c r="H12" s="18">
        <f t="shared" si="0"/>
        <v>253.00323490886797</v>
      </c>
      <c r="I12" s="18">
        <f t="shared" si="1"/>
        <v>-1.723444284079616</v>
      </c>
      <c r="J12" s="18">
        <f t="shared" si="2"/>
        <v>252.77759334903718</v>
      </c>
      <c r="K12" s="18">
        <f t="shared" si="3"/>
        <v>5.2229066509628126</v>
      </c>
      <c r="L12" s="18">
        <f t="shared" si="5"/>
        <v>5.2229066509628126</v>
      </c>
      <c r="M12" s="33">
        <f t="shared" si="4"/>
        <v>2.0243784996396567E-2</v>
      </c>
      <c r="N12" s="18">
        <f t="shared" si="6"/>
        <v>27.278753884671584</v>
      </c>
      <c r="S12" t="s">
        <v>352</v>
      </c>
      <c r="T12">
        <v>12</v>
      </c>
    </row>
    <row r="13" spans="2:20">
      <c r="B13" s="87"/>
      <c r="C13" s="12">
        <v>36130</v>
      </c>
      <c r="D13" s="13">
        <v>268.71449999999999</v>
      </c>
      <c r="F13" s="26" t="s">
        <v>381</v>
      </c>
      <c r="G13">
        <v>1</v>
      </c>
      <c r="H13" s="18">
        <f t="shared" si="0"/>
        <v>251.70843794676099</v>
      </c>
      <c r="I13" s="18">
        <f t="shared" si="1"/>
        <v>-1.5548257023426433</v>
      </c>
      <c r="J13" s="18">
        <f t="shared" si="2"/>
        <v>251.27979062478835</v>
      </c>
      <c r="K13" s="18">
        <f t="shared" si="3"/>
        <v>17.434709375211639</v>
      </c>
      <c r="L13" s="18">
        <f t="shared" si="5"/>
        <v>17.434709375211639</v>
      </c>
      <c r="M13" s="33">
        <f t="shared" si="4"/>
        <v>6.4881907657426893E-2</v>
      </c>
      <c r="N13" s="18">
        <f t="shared" si="6"/>
        <v>303.96909099809261</v>
      </c>
      <c r="Q13" s="48" t="s">
        <v>351</v>
      </c>
      <c r="R13" s="48"/>
      <c r="S13" s="48"/>
      <c r="T13" s="49">
        <f>T11*T12</f>
        <v>43095.418699804919</v>
      </c>
    </row>
    <row r="14" spans="2:20">
      <c r="B14" s="87"/>
      <c r="C14" s="12">
        <v>36161</v>
      </c>
      <c r="D14" s="13">
        <v>273.3057</v>
      </c>
      <c r="F14">
        <v>0.2</v>
      </c>
      <c r="G14">
        <v>1</v>
      </c>
      <c r="H14" s="18">
        <f t="shared" si="0"/>
        <v>251.33742698564339</v>
      </c>
      <c r="I14" s="18">
        <f t="shared" si="1"/>
        <v>-1.0891441210695745</v>
      </c>
      <c r="J14" s="18">
        <f t="shared" si="2"/>
        <v>250.15361224441835</v>
      </c>
      <c r="K14" s="18">
        <f t="shared" si="3"/>
        <v>23.152087755581647</v>
      </c>
      <c r="L14" s="18">
        <f t="shared" si="5"/>
        <v>23.152087755581647</v>
      </c>
      <c r="M14" s="33">
        <f t="shared" si="4"/>
        <v>8.4711324189658863E-2</v>
      </c>
      <c r="N14" s="18">
        <f t="shared" si="6"/>
        <v>536.01916744215362</v>
      </c>
    </row>
    <row r="15" spans="2:20">
      <c r="B15" s="87"/>
      <c r="C15" s="12">
        <v>36192</v>
      </c>
      <c r="D15" s="13">
        <v>267.98689999999999</v>
      </c>
      <c r="G15">
        <v>1</v>
      </c>
      <c r="H15" s="18">
        <f t="shared" si="0"/>
        <v>251.71888656946845</v>
      </c>
      <c r="I15" s="18">
        <f t="shared" si="1"/>
        <v>-0.51064730491007349</v>
      </c>
      <c r="J15" s="18">
        <f t="shared" si="2"/>
        <v>250.24828286457381</v>
      </c>
      <c r="K15" s="18">
        <f t="shared" si="3"/>
        <v>17.738617135426182</v>
      </c>
      <c r="L15" s="18">
        <f t="shared" si="5"/>
        <v>17.738617135426182</v>
      </c>
      <c r="M15" s="33">
        <f t="shared" si="4"/>
        <v>6.6192105417937158E-2</v>
      </c>
      <c r="N15" s="18">
        <f t="shared" si="6"/>
        <v>314.65853787723535</v>
      </c>
      <c r="R15" s="7" t="s">
        <v>361</v>
      </c>
      <c r="S15" s="7"/>
      <c r="T15" s="17">
        <f>S8</f>
        <v>8.4342791552331082</v>
      </c>
    </row>
    <row r="16" spans="2:20">
      <c r="B16" s="87"/>
      <c r="C16" s="12">
        <v>36220</v>
      </c>
      <c r="D16" s="13">
        <v>262.22210000000001</v>
      </c>
      <c r="G16">
        <v>1</v>
      </c>
      <c r="H16" s="18">
        <f t="shared" si="0"/>
        <v>252.278383439675</v>
      </c>
      <c r="I16" s="18">
        <f t="shared" si="1"/>
        <v>-8.9680734462766476E-2</v>
      </c>
      <c r="J16" s="18">
        <f t="shared" si="2"/>
        <v>251.20823926455839</v>
      </c>
      <c r="K16" s="18">
        <f t="shared" si="3"/>
        <v>11.013860735441625</v>
      </c>
      <c r="L16" s="18">
        <f t="shared" si="5"/>
        <v>11.013860735441625</v>
      </c>
      <c r="M16" s="33">
        <f t="shared" si="4"/>
        <v>4.2002030856444307E-2</v>
      </c>
      <c r="N16" s="18">
        <f t="shared" si="6"/>
        <v>121.30512829970273</v>
      </c>
      <c r="S16" t="s">
        <v>324</v>
      </c>
      <c r="T16">
        <v>12</v>
      </c>
    </row>
    <row r="17" spans="2:20">
      <c r="B17" s="87"/>
      <c r="C17" s="12">
        <v>36251</v>
      </c>
      <c r="D17" s="13">
        <v>257.03289999999998</v>
      </c>
      <c r="G17">
        <v>1</v>
      </c>
      <c r="H17" s="18">
        <f t="shared" si="0"/>
        <v>252.82863349831587</v>
      </c>
      <c r="I17" s="18">
        <f t="shared" si="1"/>
        <v>0.162051207419837</v>
      </c>
      <c r="J17" s="18">
        <f t="shared" si="2"/>
        <v>252.18870270521222</v>
      </c>
      <c r="K17" s="18">
        <f t="shared" si="3"/>
        <v>4.8441972947877616</v>
      </c>
      <c r="L17" s="18">
        <f t="shared" si="5"/>
        <v>4.8441972947877616</v>
      </c>
      <c r="M17" s="33">
        <f t="shared" si="4"/>
        <v>1.8846604052585338E-2</v>
      </c>
      <c r="N17" s="18">
        <f t="shared" si="6"/>
        <v>23.466247430829068</v>
      </c>
      <c r="R17" s="7" t="s">
        <v>323</v>
      </c>
      <c r="S17" s="7"/>
      <c r="T17">
        <f>SQRT(T16)</f>
        <v>3.4641016151377544</v>
      </c>
    </row>
    <row r="18" spans="2:20">
      <c r="B18" s="87"/>
      <c r="C18" s="12">
        <v>36281</v>
      </c>
      <c r="D18" s="13">
        <v>255.81369999999998</v>
      </c>
      <c r="G18">
        <v>1</v>
      </c>
      <c r="H18" s="18">
        <f t="shared" si="0"/>
        <v>253.24849748471317</v>
      </c>
      <c r="I18" s="18">
        <f t="shared" si="1"/>
        <v>0.2634679734100891</v>
      </c>
      <c r="J18" s="18">
        <f t="shared" si="2"/>
        <v>252.9906847057357</v>
      </c>
      <c r="K18" s="18">
        <f t="shared" si="3"/>
        <v>2.8230152942642803</v>
      </c>
      <c r="L18" s="18">
        <f t="shared" si="5"/>
        <v>2.8230152942642803</v>
      </c>
      <c r="M18" s="33">
        <f t="shared" si="4"/>
        <v>1.1035434358145324E-2</v>
      </c>
      <c r="N18" s="18">
        <f t="shared" si="6"/>
        <v>7.9694153516500412</v>
      </c>
      <c r="Q18" s="48" t="s">
        <v>326</v>
      </c>
      <c r="R18" s="48"/>
      <c r="S18" s="48"/>
      <c r="T18" s="49">
        <f>T15*T17</f>
        <v>29.217200044165704</v>
      </c>
    </row>
    <row r="19" spans="2:20">
      <c r="B19" s="87"/>
      <c r="C19" s="12">
        <v>36312</v>
      </c>
      <c r="D19" s="13">
        <v>259.90050000000002</v>
      </c>
      <c r="G19">
        <v>1</v>
      </c>
      <c r="H19" s="18">
        <f t="shared" si="0"/>
        <v>253.65877025091888</v>
      </c>
      <c r="I19" s="18">
        <f t="shared" si="1"/>
        <v>0.32121711748375054</v>
      </c>
      <c r="J19" s="18">
        <f t="shared" si="2"/>
        <v>253.51196545812326</v>
      </c>
      <c r="K19" s="18">
        <f t="shared" si="3"/>
        <v>6.3885345418767656</v>
      </c>
      <c r="L19" s="18">
        <f t="shared" si="5"/>
        <v>6.3885345418767656</v>
      </c>
      <c r="M19" s="33">
        <f t="shared" si="4"/>
        <v>2.4580693541862233E-2</v>
      </c>
      <c r="N19" s="18">
        <f t="shared" si="6"/>
        <v>40.813373592752576</v>
      </c>
    </row>
    <row r="20" spans="2:20">
      <c r="B20" s="87"/>
      <c r="C20" s="12">
        <v>36342</v>
      </c>
      <c r="D20" s="13">
        <v>265.76549999999997</v>
      </c>
      <c r="G20">
        <v>1</v>
      </c>
      <c r="H20" s="18">
        <f t="shared" si="0"/>
        <v>254.3575980851522</v>
      </c>
      <c r="I20" s="18">
        <f t="shared" si="1"/>
        <v>0.46975924114376688</v>
      </c>
      <c r="J20" s="18">
        <f t="shared" si="2"/>
        <v>253.97998736840262</v>
      </c>
      <c r="K20" s="18">
        <f t="shared" si="3"/>
        <v>11.785512631597356</v>
      </c>
      <c r="L20" s="18">
        <f t="shared" si="5"/>
        <v>11.785512631597356</v>
      </c>
      <c r="M20" s="33">
        <f t="shared" si="4"/>
        <v>4.4345532552559901E-2</v>
      </c>
      <c r="N20" s="18">
        <f t="shared" si="6"/>
        <v>138.89830798954085</v>
      </c>
      <c r="S20" t="s">
        <v>358</v>
      </c>
      <c r="T20">
        <f>_xlfn.NORM.INV(95%,0,1)</f>
        <v>1.6448536269514715</v>
      </c>
    </row>
    <row r="21" spans="2:20">
      <c r="B21" s="87"/>
      <c r="C21" s="12">
        <v>36373</v>
      </c>
      <c r="D21" s="13">
        <v>264.48160000000001</v>
      </c>
      <c r="G21">
        <v>1</v>
      </c>
      <c r="H21" s="18">
        <f t="shared" si="0"/>
        <v>255.52499284401844</v>
      </c>
      <c r="I21" s="18">
        <f t="shared" si="1"/>
        <v>0.74419070388181918</v>
      </c>
      <c r="J21" s="18">
        <f t="shared" si="2"/>
        <v>254.82735732629598</v>
      </c>
      <c r="K21" s="18">
        <f t="shared" si="3"/>
        <v>9.654242673704033</v>
      </c>
      <c r="L21" s="18">
        <f t="shared" si="5"/>
        <v>9.654242673704033</v>
      </c>
      <c r="M21" s="33">
        <f t="shared" si="4"/>
        <v>3.6502511606493732E-2</v>
      </c>
      <c r="N21" s="18">
        <f t="shared" si="6"/>
        <v>93.204401602768002</v>
      </c>
      <c r="R21" s="90" t="s">
        <v>327</v>
      </c>
      <c r="S21" s="90"/>
      <c r="T21" s="49">
        <f>T11+T15*T17*T20</f>
        <v>3639.3429091124226</v>
      </c>
    </row>
    <row r="22" spans="2:20">
      <c r="B22" s="87"/>
      <c r="C22" s="12">
        <v>36404</v>
      </c>
      <c r="D22" s="13">
        <v>261.00049999999999</v>
      </c>
      <c r="G22">
        <v>1</v>
      </c>
      <c r="H22" s="18">
        <f t="shared" si="0"/>
        <v>256.79297205333694</v>
      </c>
      <c r="I22" s="18">
        <f t="shared" si="1"/>
        <v>0.95023532469131955</v>
      </c>
      <c r="J22" s="18">
        <f t="shared" si="2"/>
        <v>256.26918354790024</v>
      </c>
      <c r="K22" s="18">
        <f t="shared" si="3"/>
        <v>4.7313164520997475</v>
      </c>
      <c r="L22" s="18">
        <f t="shared" si="5"/>
        <v>4.7313164520997475</v>
      </c>
      <c r="M22" s="33">
        <f t="shared" si="4"/>
        <v>1.8127614514530616E-2</v>
      </c>
      <c r="N22" s="18">
        <f t="shared" si="6"/>
        <v>22.385355369909743</v>
      </c>
    </row>
    <row r="23" spans="2:20">
      <c r="B23" s="87"/>
      <c r="C23" s="12">
        <v>36434</v>
      </c>
      <c r="D23" s="13">
        <v>257.53219999999999</v>
      </c>
      <c r="G23">
        <v>1</v>
      </c>
      <c r="H23" s="18">
        <f t="shared" si="0"/>
        <v>257.95095773313801</v>
      </c>
      <c r="I23" s="18">
        <f t="shared" si="1"/>
        <v>1.031958849925882</v>
      </c>
      <c r="J23" s="18">
        <f t="shared" si="2"/>
        <v>257.74320737802827</v>
      </c>
      <c r="K23" s="18">
        <f t="shared" si="3"/>
        <v>-0.21100737802828462</v>
      </c>
      <c r="L23" s="18">
        <f t="shared" si="5"/>
        <v>0.21100737802828462</v>
      </c>
      <c r="M23" s="33">
        <f t="shared" si="4"/>
        <v>8.1934367053240189E-4</v>
      </c>
      <c r="N23" s="18">
        <f t="shared" si="6"/>
        <v>4.4524113582371412E-2</v>
      </c>
    </row>
    <row r="24" spans="2:20">
      <c r="B24" s="87"/>
      <c r="C24" s="12">
        <v>36465</v>
      </c>
      <c r="D24" s="13">
        <v>259.3417</v>
      </c>
      <c r="G24">
        <v>1</v>
      </c>
      <c r="H24" s="18">
        <f t="shared" si="0"/>
        <v>258.89038977621146</v>
      </c>
      <c r="I24" s="18">
        <f t="shared" si="1"/>
        <v>0.99556123784631056</v>
      </c>
      <c r="J24" s="18">
        <f t="shared" si="2"/>
        <v>258.98291658306391</v>
      </c>
      <c r="K24" s="18">
        <f t="shared" si="3"/>
        <v>0.35878341693609173</v>
      </c>
      <c r="L24" s="18">
        <f t="shared" si="5"/>
        <v>0.35878341693609173</v>
      </c>
      <c r="M24" s="33">
        <f t="shared" si="4"/>
        <v>1.3834389800641074E-3</v>
      </c>
      <c r="N24" s="18">
        <f t="shared" si="6"/>
        <v>0.12872554026833744</v>
      </c>
    </row>
    <row r="25" spans="2:20">
      <c r="B25" s="87"/>
      <c r="C25" s="12">
        <v>36495</v>
      </c>
      <c r="D25" s="13">
        <v>268.1354</v>
      </c>
      <c r="G25">
        <v>1</v>
      </c>
      <c r="H25" s="18">
        <f t="shared" si="0"/>
        <v>259.85123864567038</v>
      </c>
      <c r="I25" s="18">
        <f t="shared" si="1"/>
        <v>0.98190630516347521</v>
      </c>
      <c r="J25" s="18">
        <f t="shared" si="2"/>
        <v>259.88595101405775</v>
      </c>
      <c r="K25" s="18">
        <f t="shared" si="3"/>
        <v>8.2494489859422515</v>
      </c>
      <c r="L25" s="18">
        <f t="shared" si="5"/>
        <v>8.2494489859422515</v>
      </c>
      <c r="M25" s="33">
        <f t="shared" si="4"/>
        <v>3.0765982357951437E-2</v>
      </c>
      <c r="N25" s="18">
        <f t="shared" si="6"/>
        <v>68.053408571663638</v>
      </c>
    </row>
    <row r="26" spans="2:20">
      <c r="B26" s="87"/>
      <c r="C26" s="12">
        <v>36526</v>
      </c>
      <c r="D26" s="13">
        <v>273.8152</v>
      </c>
      <c r="G26">
        <v>1</v>
      </c>
      <c r="H26" s="18">
        <f t="shared" si="0"/>
        <v>261.29888329725469</v>
      </c>
      <c r="I26" s="18">
        <f t="shared" si="1"/>
        <v>1.1651155203117183</v>
      </c>
      <c r="J26" s="18">
        <f t="shared" si="2"/>
        <v>260.83314495083386</v>
      </c>
      <c r="K26" s="18">
        <f t="shared" si="3"/>
        <v>12.982055049166149</v>
      </c>
      <c r="L26" s="18">
        <f t="shared" si="5"/>
        <v>12.982055049166149</v>
      </c>
      <c r="M26" s="33">
        <f t="shared" si="4"/>
        <v>4.741173992227659E-2</v>
      </c>
      <c r="N26" s="18">
        <f t="shared" si="6"/>
        <v>168.5337532995803</v>
      </c>
    </row>
    <row r="27" spans="2:20">
      <c r="B27" s="87"/>
      <c r="C27" s="12">
        <v>36557</v>
      </c>
      <c r="D27" s="13">
        <v>270.06200000000001</v>
      </c>
      <c r="G27">
        <v>1</v>
      </c>
      <c r="H27" s="18">
        <f t="shared" si="0"/>
        <v>263.18797923635509</v>
      </c>
      <c r="I27" s="18">
        <f t="shared" si="1"/>
        <v>1.449910374178268</v>
      </c>
      <c r="J27" s="18">
        <f t="shared" si="2"/>
        <v>262.46399881756639</v>
      </c>
      <c r="K27" s="18">
        <f t="shared" si="3"/>
        <v>7.5980011824336202</v>
      </c>
      <c r="L27" s="18">
        <f t="shared" si="5"/>
        <v>7.5980011824336202</v>
      </c>
      <c r="M27" s="33">
        <f t="shared" si="4"/>
        <v>2.813428465475935E-2</v>
      </c>
      <c r="N27" s="18">
        <f t="shared" si="6"/>
        <v>57.729621968262691</v>
      </c>
    </row>
    <row r="28" spans="2:20">
      <c r="B28" s="87"/>
      <c r="C28" s="12">
        <v>36586</v>
      </c>
      <c r="D28" s="13">
        <v>265.61</v>
      </c>
      <c r="G28">
        <v>1</v>
      </c>
      <c r="H28" s="18">
        <f t="shared" si="0"/>
        <v>264.98383975697243</v>
      </c>
      <c r="I28" s="18">
        <f t="shared" si="1"/>
        <v>1.5859980622473349</v>
      </c>
      <c r="J28" s="18">
        <f t="shared" si="2"/>
        <v>264.63788961053336</v>
      </c>
      <c r="K28" s="18">
        <f t="shared" si="3"/>
        <v>0.97211038946664985</v>
      </c>
      <c r="L28" s="18">
        <f t="shared" si="5"/>
        <v>0.97211038946664985</v>
      </c>
      <c r="M28" s="33">
        <f t="shared" si="4"/>
        <v>3.6599163791523281E-3</v>
      </c>
      <c r="N28" s="18">
        <f t="shared" si="6"/>
        <v>0.9449986093090017</v>
      </c>
    </row>
    <row r="29" spans="2:20">
      <c r="B29" s="87"/>
      <c r="C29" s="12">
        <v>36617</v>
      </c>
      <c r="D29" s="13">
        <v>260.15859999999998</v>
      </c>
      <c r="G29">
        <v>1</v>
      </c>
      <c r="H29" s="18">
        <f t="shared" si="0"/>
        <v>266.50861929483983</v>
      </c>
      <c r="I29" s="18">
        <f t="shared" si="1"/>
        <v>1.5619163049894809</v>
      </c>
      <c r="J29" s="18">
        <f t="shared" si="2"/>
        <v>266.56983781921974</v>
      </c>
      <c r="K29" s="18">
        <f t="shared" si="3"/>
        <v>-6.4112378192197639</v>
      </c>
      <c r="L29" s="18">
        <f t="shared" si="5"/>
        <v>6.4112378192197639</v>
      </c>
      <c r="M29" s="33">
        <f t="shared" si="4"/>
        <v>2.4643574416604964E-2</v>
      </c>
      <c r="N29" s="18">
        <f t="shared" si="6"/>
        <v>41.103970374593793</v>
      </c>
      <c r="O29" s="21" t="s">
        <v>328</v>
      </c>
    </row>
    <row r="30" spans="2:20">
      <c r="B30" s="87"/>
      <c r="C30" s="12">
        <v>36647</v>
      </c>
      <c r="D30" s="13">
        <v>258.8734</v>
      </c>
      <c r="G30">
        <v>1</v>
      </c>
      <c r="H30" s="18">
        <f t="shared" si="0"/>
        <v>267.56591178452265</v>
      </c>
      <c r="I30" s="18">
        <f t="shared" si="1"/>
        <v>1.3634105691875458</v>
      </c>
      <c r="J30" s="18">
        <f t="shared" si="2"/>
        <v>268.07053559982933</v>
      </c>
      <c r="K30" s="18">
        <f t="shared" si="3"/>
        <v>-9.1971355998293234</v>
      </c>
      <c r="L30" s="18">
        <f t="shared" si="5"/>
        <v>9.1971355998293234</v>
      </c>
      <c r="M30" s="33">
        <f t="shared" si="4"/>
        <v>3.5527542033400583E-2</v>
      </c>
      <c r="N30" s="18">
        <f t="shared" si="6"/>
        <v>84.587303241647888</v>
      </c>
      <c r="O30" s="22">
        <v>0.75</v>
      </c>
      <c r="P30">
        <v>0.67400000000000004</v>
      </c>
    </row>
    <row r="31" spans="2:20">
      <c r="B31" s="87"/>
      <c r="C31" s="12">
        <v>36678</v>
      </c>
      <c r="D31" s="13">
        <v>263.89179999999999</v>
      </c>
      <c r="G31">
        <v>1</v>
      </c>
      <c r="H31" s="18">
        <f t="shared" si="0"/>
        <v>268.28795491074635</v>
      </c>
      <c r="I31" s="18">
        <f t="shared" si="1"/>
        <v>1.1111134870381911</v>
      </c>
      <c r="J31" s="18">
        <f t="shared" si="2"/>
        <v>268.92932235371018</v>
      </c>
      <c r="K31" s="18">
        <f t="shared" si="3"/>
        <v>-5.0375223537101874</v>
      </c>
      <c r="L31" s="18">
        <f t="shared" si="5"/>
        <v>5.0375223537101874</v>
      </c>
      <c r="M31" s="33">
        <f t="shared" si="4"/>
        <v>1.9089347807359637E-2</v>
      </c>
      <c r="N31" s="18">
        <f t="shared" si="6"/>
        <v>25.376631464129826</v>
      </c>
      <c r="O31" s="22">
        <v>0.9</v>
      </c>
      <c r="P31">
        <v>1.282</v>
      </c>
    </row>
    <row r="32" spans="2:20">
      <c r="B32" s="87"/>
      <c r="C32" s="12">
        <v>36708</v>
      </c>
      <c r="D32" s="13">
        <v>268.86939999999998</v>
      </c>
      <c r="G32">
        <v>1</v>
      </c>
      <c r="H32" s="18">
        <f t="shared" si="0"/>
        <v>269.04781442766023</v>
      </c>
      <c r="I32" s="18">
        <f t="shared" si="1"/>
        <v>0.97293941423802888</v>
      </c>
      <c r="J32" s="18">
        <f t="shared" si="2"/>
        <v>269.39906839778456</v>
      </c>
      <c r="K32" s="18">
        <f t="shared" si="3"/>
        <v>-0.52966839778457597</v>
      </c>
      <c r="L32" s="18">
        <f t="shared" si="5"/>
        <v>0.52966839778457597</v>
      </c>
      <c r="M32" s="33">
        <f t="shared" si="4"/>
        <v>1.96998393191853E-3</v>
      </c>
      <c r="N32" s="18">
        <f t="shared" si="6"/>
        <v>0.28054861161167982</v>
      </c>
      <c r="O32" s="22">
        <v>0.95</v>
      </c>
      <c r="P32">
        <v>1.645</v>
      </c>
    </row>
    <row r="33" spans="2:16">
      <c r="B33" s="87"/>
      <c r="C33" s="12">
        <v>36739</v>
      </c>
      <c r="D33" s="13">
        <v>270.06690000000003</v>
      </c>
      <c r="G33">
        <v>1</v>
      </c>
      <c r="H33" s="18">
        <f t="shared" si="0"/>
        <v>269.94732041197005</v>
      </c>
      <c r="I33" s="18">
        <f t="shared" si="1"/>
        <v>0.94405263442661758</v>
      </c>
      <c r="J33" s="18">
        <f t="shared" si="2"/>
        <v>270.02075384189828</v>
      </c>
      <c r="K33" s="18">
        <f t="shared" si="3"/>
        <v>4.6146158101748824E-2</v>
      </c>
      <c r="L33" s="18">
        <f t="shared" si="5"/>
        <v>4.6146158101748824E-2</v>
      </c>
      <c r="M33" s="33">
        <f t="shared" si="4"/>
        <v>1.7086935904306978E-4</v>
      </c>
      <c r="N33" s="18">
        <f t="shared" si="6"/>
        <v>2.1294679075515984E-3</v>
      </c>
      <c r="O33" s="22">
        <v>0.99</v>
      </c>
      <c r="P33">
        <v>2.3260000000000001</v>
      </c>
    </row>
    <row r="34" spans="2:16">
      <c r="B34" s="87"/>
      <c r="C34" s="12">
        <v>36770</v>
      </c>
      <c r="D34" s="13">
        <v>264.11509999999998</v>
      </c>
      <c r="G34">
        <v>1</v>
      </c>
      <c r="H34" s="18">
        <f t="shared" si="0"/>
        <v>270.83878809685547</v>
      </c>
      <c r="I34" s="18">
        <f t="shared" si="1"/>
        <v>0.92336709842106646</v>
      </c>
      <c r="J34" s="18">
        <f t="shared" si="2"/>
        <v>270.89137304639667</v>
      </c>
      <c r="K34" s="18">
        <f t="shared" si="3"/>
        <v>-6.7762730463966818</v>
      </c>
      <c r="L34" s="18">
        <f t="shared" si="5"/>
        <v>6.7762730463966818</v>
      </c>
      <c r="M34" s="33">
        <f t="shared" si="4"/>
        <v>2.5656515081480317E-2</v>
      </c>
      <c r="N34" s="18">
        <f t="shared" si="6"/>
        <v>45.917876399322168</v>
      </c>
    </row>
    <row r="35" spans="2:16">
      <c r="B35" s="87"/>
      <c r="C35" s="12">
        <v>36800</v>
      </c>
      <c r="D35" s="13">
        <v>260.37889999999999</v>
      </c>
      <c r="G35">
        <v>1</v>
      </c>
      <c r="H35" s="18">
        <f t="shared" si="0"/>
        <v>271.27442547101231</v>
      </c>
      <c r="I35" s="18">
        <f t="shared" si="1"/>
        <v>0.73150705366929492</v>
      </c>
      <c r="J35" s="18">
        <f t="shared" si="2"/>
        <v>271.76215519527653</v>
      </c>
      <c r="K35" s="18">
        <f t="shared" si="3"/>
        <v>-11.383255195276547</v>
      </c>
      <c r="L35" s="18">
        <f t="shared" si="5"/>
        <v>11.383255195276547</v>
      </c>
      <c r="M35" s="33">
        <f t="shared" si="4"/>
        <v>4.3718040114911566E-2</v>
      </c>
      <c r="N35" s="18">
        <f t="shared" si="6"/>
        <v>129.5784988407905</v>
      </c>
    </row>
    <row r="36" spans="2:16">
      <c r="B36" s="87"/>
      <c r="C36" s="12">
        <v>36831</v>
      </c>
      <c r="D36" s="13">
        <v>262.46429999999998</v>
      </c>
      <c r="G36">
        <v>1</v>
      </c>
      <c r="H36" s="18">
        <f t="shared" si="0"/>
        <v>271.26435956326537</v>
      </c>
      <c r="I36" s="18">
        <f t="shared" si="1"/>
        <v>0.43979175627039629</v>
      </c>
      <c r="J36" s="18">
        <f t="shared" si="2"/>
        <v>272.00593252468161</v>
      </c>
      <c r="K36" s="18">
        <f t="shared" si="3"/>
        <v>-9.5416325246816314</v>
      </c>
      <c r="L36" s="18">
        <f t="shared" si="5"/>
        <v>9.5416325246816314</v>
      </c>
      <c r="M36" s="33">
        <f t="shared" si="4"/>
        <v>3.635402043128011E-2</v>
      </c>
      <c r="N36" s="18">
        <f t="shared" si="6"/>
        <v>91.042751236062358</v>
      </c>
    </row>
    <row r="37" spans="2:16">
      <c r="B37" s="87"/>
      <c r="C37" s="12">
        <v>36861</v>
      </c>
      <c r="D37" s="13">
        <v>270.57769999999999</v>
      </c>
      <c r="G37">
        <v>1</v>
      </c>
      <c r="H37" s="18">
        <f t="shared" si="0"/>
        <v>271.11483294517598</v>
      </c>
      <c r="I37" s="18">
        <f t="shared" si="1"/>
        <v>0.20796940866121597</v>
      </c>
      <c r="J37" s="18">
        <f t="shared" si="2"/>
        <v>271.70415131953575</v>
      </c>
      <c r="K37" s="18">
        <f t="shared" si="3"/>
        <v>-1.1264513195357608</v>
      </c>
      <c r="L37" s="18">
        <f t="shared" si="5"/>
        <v>1.1264513195357608</v>
      </c>
      <c r="M37" s="33">
        <f t="shared" si="4"/>
        <v>4.1631343585807733E-3</v>
      </c>
      <c r="N37" s="18">
        <f t="shared" si="6"/>
        <v>1.2688925752838567</v>
      </c>
    </row>
    <row r="38" spans="2:16">
      <c r="B38" s="87"/>
      <c r="C38" s="12">
        <v>36892</v>
      </c>
      <c r="D38" s="13">
        <v>279.87029999999999</v>
      </c>
      <c r="G38">
        <v>1</v>
      </c>
      <c r="H38" s="18">
        <f t="shared" si="0"/>
        <v>271.27527967271283</v>
      </c>
      <c r="I38" s="18">
        <f t="shared" si="1"/>
        <v>0.18927523589780773</v>
      </c>
      <c r="J38" s="18">
        <f t="shared" si="2"/>
        <v>271.32280235383718</v>
      </c>
      <c r="K38" s="18">
        <f t="shared" si="3"/>
        <v>8.5474976461628103</v>
      </c>
      <c r="L38" s="18">
        <f t="shared" si="5"/>
        <v>8.5474976461628103</v>
      </c>
      <c r="M38" s="33">
        <f t="shared" si="4"/>
        <v>3.0540924300159075E-2</v>
      </c>
      <c r="N38" s="18">
        <f t="shared" si="6"/>
        <v>73.059716011158784</v>
      </c>
    </row>
    <row r="39" spans="2:16">
      <c r="B39" s="87"/>
      <c r="C39" s="12">
        <v>36923</v>
      </c>
      <c r="D39" s="13">
        <v>276.16219999999998</v>
      </c>
      <c r="G39">
        <v>1</v>
      </c>
      <c r="H39" s="18">
        <f t="shared" si="0"/>
        <v>272.00067392841203</v>
      </c>
      <c r="I39" s="18">
        <f t="shared" si="1"/>
        <v>0.40017035672839107</v>
      </c>
      <c r="J39" s="18">
        <f t="shared" si="2"/>
        <v>271.46455490861064</v>
      </c>
      <c r="K39" s="18">
        <f t="shared" si="3"/>
        <v>4.6976450913893473</v>
      </c>
      <c r="L39" s="18">
        <f t="shared" si="5"/>
        <v>4.6976450913893473</v>
      </c>
      <c r="M39" s="33">
        <f t="shared" si="4"/>
        <v>1.70104565048705E-2</v>
      </c>
      <c r="N39" s="18">
        <f t="shared" si="6"/>
        <v>22.067869404654427</v>
      </c>
    </row>
    <row r="40" spans="2:16">
      <c r="B40" s="87"/>
      <c r="C40" s="12">
        <v>36951</v>
      </c>
      <c r="D40" s="13">
        <v>270.2928</v>
      </c>
      <c r="G40">
        <v>1</v>
      </c>
      <c r="H40" s="18">
        <f t="shared" si="0"/>
        <v>272.64074382016685</v>
      </c>
      <c r="I40" s="18">
        <f t="shared" si="1"/>
        <v>0.49454052372105262</v>
      </c>
      <c r="J40" s="18">
        <f t="shared" si="2"/>
        <v>272.40084428514041</v>
      </c>
      <c r="K40" s="18">
        <f t="shared" si="3"/>
        <v>-2.1080442851404086</v>
      </c>
      <c r="L40" s="18">
        <f t="shared" si="5"/>
        <v>2.1080442851404086</v>
      </c>
      <c r="M40" s="33">
        <f t="shared" si="4"/>
        <v>7.7991137208997382E-3</v>
      </c>
      <c r="N40" s="18">
        <f t="shared" si="6"/>
        <v>4.4438507081131364</v>
      </c>
    </row>
    <row r="41" spans="2:16">
      <c r="B41" s="87"/>
      <c r="C41" s="12">
        <v>36982</v>
      </c>
      <c r="D41" s="13">
        <v>263.23840000000001</v>
      </c>
      <c r="G41">
        <v>1</v>
      </c>
      <c r="H41" s="18">
        <f t="shared" si="0"/>
        <v>272.95399049025832</v>
      </c>
      <c r="I41" s="18">
        <f t="shared" si="1"/>
        <v>0.42322429028241032</v>
      </c>
      <c r="J41" s="18">
        <f t="shared" si="2"/>
        <v>273.13528434388792</v>
      </c>
      <c r="K41" s="18">
        <f t="shared" si="3"/>
        <v>-9.8968843438879048</v>
      </c>
      <c r="L41" s="18">
        <f t="shared" si="5"/>
        <v>9.8968843438879048</v>
      </c>
      <c r="M41" s="33">
        <f t="shared" si="4"/>
        <v>3.7596658936872071E-2</v>
      </c>
      <c r="N41" s="18">
        <f t="shared" si="6"/>
        <v>97.948319716293526</v>
      </c>
    </row>
    <row r="42" spans="2:16">
      <c r="B42" s="87"/>
      <c r="C42" s="12">
        <v>37012</v>
      </c>
      <c r="D42" s="13">
        <v>261.40649999999999</v>
      </c>
      <c r="G42">
        <v>1</v>
      </c>
      <c r="H42" s="18">
        <f t="shared" si="0"/>
        <v>272.73056045269777</v>
      </c>
      <c r="I42" s="18">
        <f t="shared" si="1"/>
        <v>0.16884748668275196</v>
      </c>
      <c r="J42" s="18">
        <f t="shared" si="2"/>
        <v>273.37721478054073</v>
      </c>
      <c r="K42" s="18">
        <f t="shared" si="3"/>
        <v>-11.970714780540732</v>
      </c>
      <c r="L42" s="18">
        <f t="shared" si="5"/>
        <v>11.970714780540732</v>
      </c>
      <c r="M42" s="33">
        <f t="shared" si="4"/>
        <v>4.5793485550438613E-2</v>
      </c>
      <c r="N42" s="18">
        <f t="shared" si="6"/>
        <v>143.29801235705634</v>
      </c>
    </row>
    <row r="43" spans="2:16">
      <c r="B43" s="87"/>
      <c r="C43" s="12">
        <v>37043</v>
      </c>
      <c r="D43" s="13">
        <v>267.10969999999998</v>
      </c>
      <c r="G43">
        <v>1</v>
      </c>
      <c r="H43" s="18">
        <f t="shared" si="0"/>
        <v>272.16638945355464</v>
      </c>
      <c r="I43" s="18">
        <f t="shared" si="1"/>
        <v>-0.11950270502760579</v>
      </c>
      <c r="J43" s="18">
        <f t="shared" si="2"/>
        <v>272.89940793938052</v>
      </c>
      <c r="K43" s="18">
        <f t="shared" si="3"/>
        <v>-5.7897079393805484</v>
      </c>
      <c r="L43" s="18">
        <f t="shared" si="5"/>
        <v>5.7897079393805484</v>
      </c>
      <c r="M43" s="33">
        <f t="shared" si="4"/>
        <v>2.1675393815277201E-2</v>
      </c>
      <c r="N43" s="18">
        <f t="shared" si="6"/>
        <v>33.520718023326154</v>
      </c>
    </row>
    <row r="44" spans="2:16">
      <c r="B44" s="87"/>
      <c r="C44" s="12">
        <v>37073</v>
      </c>
      <c r="D44" s="13">
        <v>272.98160000000001</v>
      </c>
      <c r="G44">
        <v>1</v>
      </c>
      <c r="H44" s="18">
        <f t="shared" si="0"/>
        <v>271.73199262654038</v>
      </c>
      <c r="I44" s="18">
        <f t="shared" si="1"/>
        <v>-0.24337376994490595</v>
      </c>
      <c r="J44" s="18">
        <f t="shared" si="2"/>
        <v>272.04688674852702</v>
      </c>
      <c r="K44" s="18">
        <f t="shared" si="3"/>
        <v>0.93471325147299922</v>
      </c>
      <c r="L44" s="18">
        <f t="shared" si="5"/>
        <v>0.93471325147299922</v>
      </c>
      <c r="M44" s="33">
        <f t="shared" si="4"/>
        <v>3.4240888450833284E-3</v>
      </c>
      <c r="N44" s="18">
        <f t="shared" si="6"/>
        <v>0.87368886247922628</v>
      </c>
    </row>
    <row r="45" spans="2:16">
      <c r="B45" s="87"/>
      <c r="C45" s="12">
        <v>37104</v>
      </c>
      <c r="D45" s="13">
        <v>275.76549999999997</v>
      </c>
      <c r="G45">
        <v>1</v>
      </c>
      <c r="H45" s="18">
        <f t="shared" si="0"/>
        <v>271.58384130011257</v>
      </c>
      <c r="I45" s="18">
        <f t="shared" si="1"/>
        <v>-0.20591576530488917</v>
      </c>
      <c r="J45" s="18">
        <f t="shared" si="2"/>
        <v>271.48861885659545</v>
      </c>
      <c r="K45" s="18">
        <f t="shared" si="3"/>
        <v>4.2768811434045233</v>
      </c>
      <c r="L45" s="18">
        <f t="shared" si="5"/>
        <v>4.2768811434045233</v>
      </c>
      <c r="M45" s="33">
        <f t="shared" si="4"/>
        <v>1.5509123307319166E-2</v>
      </c>
      <c r="N45" s="18">
        <f t="shared" si="6"/>
        <v>18.291712314809182</v>
      </c>
    </row>
    <row r="46" spans="2:16">
      <c r="B46" s="87"/>
      <c r="C46" s="12">
        <v>37135</v>
      </c>
      <c r="D46" s="13">
        <v>267.51519999999999</v>
      </c>
      <c r="G46">
        <v>1</v>
      </c>
      <c r="H46" s="18">
        <f t="shared" si="0"/>
        <v>271.65776534627116</v>
      </c>
      <c r="I46" s="18">
        <f t="shared" si="1"/>
        <v>-9.5834144112523709E-2</v>
      </c>
      <c r="J46" s="18">
        <f t="shared" si="2"/>
        <v>271.37792553480767</v>
      </c>
      <c r="K46" s="18">
        <f t="shared" si="3"/>
        <v>-3.8627255348076801</v>
      </c>
      <c r="L46" s="18">
        <f t="shared" si="5"/>
        <v>3.8627255348076801</v>
      </c>
      <c r="M46" s="33">
        <f t="shared" si="4"/>
        <v>1.4439274982534377E-2</v>
      </c>
      <c r="N46" s="18">
        <f t="shared" si="6"/>
        <v>14.920648557255278</v>
      </c>
    </row>
    <row r="47" spans="2:16">
      <c r="B47" s="87"/>
      <c r="C47" s="12">
        <v>37165</v>
      </c>
      <c r="D47" s="13">
        <v>263.28320000000002</v>
      </c>
      <c r="G47">
        <v>1</v>
      </c>
      <c r="H47" s="18">
        <f t="shared" si="0"/>
        <v>271.30383039825449</v>
      </c>
      <c r="I47" s="18">
        <f t="shared" si="1"/>
        <v>-0.1973642115330019</v>
      </c>
      <c r="J47" s="18">
        <f t="shared" si="2"/>
        <v>271.56193120215863</v>
      </c>
      <c r="K47" s="18">
        <f t="shared" si="3"/>
        <v>-8.2787312021586104</v>
      </c>
      <c r="L47" s="18">
        <f t="shared" si="5"/>
        <v>8.2787312021586104</v>
      </c>
      <c r="M47" s="33">
        <f t="shared" si="4"/>
        <v>3.1444206095028508E-2</v>
      </c>
      <c r="N47" s="18">
        <f t="shared" si="6"/>
        <v>68.537390317594543</v>
      </c>
    </row>
    <row r="48" spans="2:16">
      <c r="B48" s="87"/>
      <c r="C48" s="12">
        <v>37196</v>
      </c>
      <c r="D48" s="13">
        <v>265.1078</v>
      </c>
      <c r="G48">
        <v>1</v>
      </c>
      <c r="H48" s="18">
        <f t="shared" si="0"/>
        <v>270.6074977128896</v>
      </c>
      <c r="I48" s="18">
        <f t="shared" si="1"/>
        <v>-0.39364528475142924</v>
      </c>
      <c r="J48" s="18">
        <f t="shared" si="2"/>
        <v>271.10646618672149</v>
      </c>
      <c r="K48" s="18">
        <f t="shared" si="3"/>
        <v>-5.9986661867214934</v>
      </c>
      <c r="L48" s="18">
        <f t="shared" si="5"/>
        <v>5.9986661867214934</v>
      </c>
      <c r="M48" s="33">
        <f t="shared" si="4"/>
        <v>2.2627271573003486E-2</v>
      </c>
      <c r="N48" s="18">
        <f t="shared" si="6"/>
        <v>35.983996019715782</v>
      </c>
    </row>
    <row r="49" spans="2:14">
      <c r="B49" s="87"/>
      <c r="C49" s="12">
        <v>37226</v>
      </c>
      <c r="D49" s="13">
        <v>273.86310000000003</v>
      </c>
      <c r="G49">
        <v>1</v>
      </c>
      <c r="H49" s="18">
        <f t="shared" si="0"/>
        <v>269.88818804109508</v>
      </c>
      <c r="I49" s="18">
        <f t="shared" si="1"/>
        <v>-0.52175308865123038</v>
      </c>
      <c r="J49" s="18">
        <f t="shared" si="2"/>
        <v>270.21385242813818</v>
      </c>
      <c r="K49" s="18">
        <f t="shared" si="3"/>
        <v>3.6492475718618493</v>
      </c>
      <c r="L49" s="18">
        <f t="shared" si="5"/>
        <v>3.6492475718618493</v>
      </c>
      <c r="M49" s="33">
        <f t="shared" si="4"/>
        <v>1.332507947168439E-2</v>
      </c>
      <c r="N49" s="18">
        <f t="shared" si="6"/>
        <v>13.317007840739603</v>
      </c>
    </row>
    <row r="50" spans="2:14">
      <c r="B50" s="87"/>
      <c r="C50" s="12">
        <v>37257</v>
      </c>
      <c r="D50" s="13">
        <v>277.91880000000003</v>
      </c>
      <c r="G50">
        <v>1</v>
      </c>
      <c r="H50" s="18">
        <f t="shared" si="0"/>
        <v>269.65323256900979</v>
      </c>
      <c r="I50" s="18">
        <f t="shared" si="1"/>
        <v>-0.40893444994297479</v>
      </c>
      <c r="J50" s="18">
        <f t="shared" si="2"/>
        <v>269.36643495244385</v>
      </c>
      <c r="K50" s="18">
        <f t="shared" si="3"/>
        <v>8.5523650475561794</v>
      </c>
      <c r="L50" s="18">
        <f t="shared" si="5"/>
        <v>8.5523650475561794</v>
      </c>
      <c r="M50" s="33">
        <f t="shared" si="4"/>
        <v>3.0772891389701518E-2</v>
      </c>
      <c r="N50" s="18">
        <f t="shared" si="6"/>
        <v>73.142947906660609</v>
      </c>
    </row>
    <row r="51" spans="2:14">
      <c r="B51" s="87"/>
      <c r="C51" s="12">
        <v>37288</v>
      </c>
      <c r="D51" s="13">
        <v>276.68219999999997</v>
      </c>
      <c r="G51">
        <v>1</v>
      </c>
      <c r="H51" s="18">
        <f t="shared" si="0"/>
        <v>269.79755846602109</v>
      </c>
      <c r="I51" s="18">
        <f t="shared" si="1"/>
        <v>-0.19129638187943798</v>
      </c>
      <c r="J51" s="18">
        <f t="shared" si="2"/>
        <v>269.2442981190668</v>
      </c>
      <c r="K51" s="18">
        <f t="shared" si="3"/>
        <v>7.4379018809331683</v>
      </c>
      <c r="L51" s="18">
        <f t="shared" si="5"/>
        <v>7.4379018809331683</v>
      </c>
      <c r="M51" s="33">
        <f t="shared" si="4"/>
        <v>2.6882473397035186E-2</v>
      </c>
      <c r="N51" s="18">
        <f t="shared" si="6"/>
        <v>55.322384390389161</v>
      </c>
    </row>
    <row r="52" spans="2:14">
      <c r="B52" s="87"/>
      <c r="C52" s="12">
        <v>37316</v>
      </c>
      <c r="D52" s="13">
        <v>273.35230000000001</v>
      </c>
      <c r="G52">
        <v>1</v>
      </c>
      <c r="H52" s="18">
        <f t="shared" si="0"/>
        <v>270.05756590770295</v>
      </c>
      <c r="I52" s="18">
        <f t="shared" si="1"/>
        <v>-1.376532835232358E-2</v>
      </c>
      <c r="J52" s="18">
        <f t="shared" si="2"/>
        <v>269.60626208414163</v>
      </c>
      <c r="K52" s="18">
        <f t="shared" si="3"/>
        <v>3.7460379158583805</v>
      </c>
      <c r="L52" s="18">
        <f t="shared" si="5"/>
        <v>3.7460379158583805</v>
      </c>
      <c r="M52" s="33">
        <f t="shared" si="4"/>
        <v>1.3704065836864662E-2</v>
      </c>
      <c r="N52" s="18">
        <f t="shared" si="6"/>
        <v>14.0328000670486</v>
      </c>
    </row>
    <row r="53" spans="2:14">
      <c r="B53" s="87"/>
      <c r="C53" s="12">
        <v>37347</v>
      </c>
      <c r="D53" s="13">
        <v>265.10809999999998</v>
      </c>
      <c r="G53">
        <v>1</v>
      </c>
      <c r="H53" s="18">
        <f t="shared" si="0"/>
        <v>270.25481690772216</v>
      </c>
      <c r="I53" s="18">
        <f t="shared" si="1"/>
        <v>6.9242944858401434E-2</v>
      </c>
      <c r="J53" s="18">
        <f t="shared" si="2"/>
        <v>270.0438005793506</v>
      </c>
      <c r="K53" s="18">
        <f t="shared" si="3"/>
        <v>-4.9357005793506232</v>
      </c>
      <c r="L53" s="18">
        <f t="shared" si="5"/>
        <v>4.9357005793506232</v>
      </c>
      <c r="M53" s="33">
        <f t="shared" si="4"/>
        <v>1.8617690592443701E-2</v>
      </c>
      <c r="N53" s="18">
        <f t="shared" si="6"/>
        <v>24.361140209002077</v>
      </c>
    </row>
    <row r="54" spans="2:14">
      <c r="B54" s="87"/>
      <c r="C54" s="12">
        <v>37377</v>
      </c>
      <c r="D54" s="13">
        <v>263.68920000000003</v>
      </c>
      <c r="G54">
        <v>1</v>
      </c>
      <c r="H54" s="18">
        <f t="shared" si="0"/>
        <v>269.99138556218918</v>
      </c>
      <c r="I54" s="18">
        <f t="shared" si="1"/>
        <v>-6.1622370636858485E-2</v>
      </c>
      <c r="J54" s="18">
        <f t="shared" si="2"/>
        <v>270.32405985258055</v>
      </c>
      <c r="K54" s="18">
        <f t="shared" si="3"/>
        <v>-6.6348598525805187</v>
      </c>
      <c r="L54" s="18">
        <f t="shared" si="5"/>
        <v>6.6348598525805187</v>
      </c>
      <c r="M54" s="33">
        <f t="shared" si="4"/>
        <v>2.5161667040517845E-2</v>
      </c>
      <c r="N54" s="18">
        <f t="shared" si="6"/>
        <v>44.02136526338478</v>
      </c>
    </row>
    <row r="55" spans="2:14">
      <c r="B55" s="87"/>
      <c r="C55" s="12">
        <v>37408</v>
      </c>
      <c r="D55" s="13">
        <v>268.47219999999999</v>
      </c>
      <c r="G55">
        <v>1</v>
      </c>
      <c r="H55" s="18">
        <f t="shared" si="0"/>
        <v>269.53173962732467</v>
      </c>
      <c r="I55" s="18">
        <f t="shared" si="1"/>
        <v>-0.21819437157483426</v>
      </c>
      <c r="J55" s="18">
        <f t="shared" si="2"/>
        <v>269.9297631915523</v>
      </c>
      <c r="K55" s="18">
        <f t="shared" si="3"/>
        <v>-1.4575631915523104</v>
      </c>
      <c r="L55" s="18">
        <f t="shared" si="5"/>
        <v>1.4575631915523104</v>
      </c>
      <c r="M55" s="33">
        <f t="shared" si="4"/>
        <v>5.4291028700636807E-3</v>
      </c>
      <c r="N55" s="18">
        <f t="shared" si="6"/>
        <v>2.1244904573681569</v>
      </c>
    </row>
    <row r="56" spans="2:14">
      <c r="B56" s="87"/>
      <c r="C56" s="12">
        <v>37438</v>
      </c>
      <c r="D56" s="13">
        <v>274.0301</v>
      </c>
      <c r="G56">
        <v>1</v>
      </c>
      <c r="H56" s="18">
        <f t="shared" si="0"/>
        <v>269.25988419549606</v>
      </c>
      <c r="I56" s="18">
        <f t="shared" si="1"/>
        <v>-0.23930322122973019</v>
      </c>
      <c r="J56" s="18">
        <f t="shared" si="2"/>
        <v>269.31354525574983</v>
      </c>
      <c r="K56" s="18">
        <f t="shared" si="3"/>
        <v>4.7165547442501747</v>
      </c>
      <c r="L56" s="18">
        <f t="shared" si="5"/>
        <v>4.7165547442501747</v>
      </c>
      <c r="M56" s="33">
        <f t="shared" si="4"/>
        <v>1.7211812659449363E-2</v>
      </c>
      <c r="N56" s="18">
        <f t="shared" si="6"/>
        <v>22.245888655508832</v>
      </c>
    </row>
    <row r="57" spans="2:14">
      <c r="B57" s="87"/>
      <c r="C57" s="12">
        <v>37469</v>
      </c>
      <c r="D57" s="13">
        <v>275.04480000000001</v>
      </c>
      <c r="G57">
        <v>1</v>
      </c>
      <c r="H57" s="18">
        <f t="shared" si="0"/>
        <v>269.34008845403804</v>
      </c>
      <c r="I57" s="18">
        <f t="shared" si="1"/>
        <v>-0.1136173827051192</v>
      </c>
      <c r="J57" s="18">
        <f t="shared" si="2"/>
        <v>269.02058097426635</v>
      </c>
      <c r="K57" s="18">
        <f t="shared" si="3"/>
        <v>6.0242190257336574</v>
      </c>
      <c r="L57" s="18">
        <f t="shared" si="5"/>
        <v>6.0242190257336574</v>
      </c>
      <c r="M57" s="33">
        <f t="shared" si="4"/>
        <v>2.190268285651522E-2</v>
      </c>
      <c r="N57" s="18">
        <f t="shared" si="6"/>
        <v>36.291214870011373</v>
      </c>
    </row>
    <row r="58" spans="2:14">
      <c r="B58" s="87"/>
      <c r="C58" s="12">
        <v>37500</v>
      </c>
      <c r="D58" s="13">
        <v>269.30529999999999</v>
      </c>
      <c r="G58">
        <v>1</v>
      </c>
      <c r="H58" s="18">
        <f t="shared" si="0"/>
        <v>269.59756450424163</v>
      </c>
      <c r="I58" s="18">
        <f t="shared" si="1"/>
        <v>3.2361012916269541E-2</v>
      </c>
      <c r="J58" s="18">
        <f t="shared" si="2"/>
        <v>269.22647107133292</v>
      </c>
      <c r="K58" s="18">
        <f t="shared" si="3"/>
        <v>7.8828928667064702E-2</v>
      </c>
      <c r="L58" s="18">
        <f t="shared" si="5"/>
        <v>7.8828928667064702E-2</v>
      </c>
      <c r="M58" s="33">
        <f t="shared" si="4"/>
        <v>2.9271213253903545E-4</v>
      </c>
      <c r="N58" s="18">
        <f t="shared" si="6"/>
        <v>6.2139999947971748E-3</v>
      </c>
    </row>
    <row r="59" spans="2:14">
      <c r="B59" s="87"/>
      <c r="C59" s="12">
        <v>37530</v>
      </c>
      <c r="D59" s="13">
        <v>265.87350000000004</v>
      </c>
      <c r="G59">
        <v>1</v>
      </c>
      <c r="H59" s="18">
        <f t="shared" si="0"/>
        <v>269.6092208785841</v>
      </c>
      <c r="I59" s="18">
        <f t="shared" si="1"/>
        <v>2.421635269624289E-2</v>
      </c>
      <c r="J59" s="18">
        <f t="shared" si="2"/>
        <v>269.62992551715791</v>
      </c>
      <c r="K59" s="18">
        <f t="shared" si="3"/>
        <v>-3.7564255171578793</v>
      </c>
      <c r="L59" s="18">
        <f t="shared" si="5"/>
        <v>3.7564255171578793</v>
      </c>
      <c r="M59" s="33">
        <f t="shared" si="4"/>
        <v>1.4128619501973227E-2</v>
      </c>
      <c r="N59" s="18">
        <f t="shared" si="6"/>
        <v>14.11073266595484</v>
      </c>
    </row>
    <row r="60" spans="2:14">
      <c r="B60" s="87"/>
      <c r="C60" s="12">
        <v>37561</v>
      </c>
      <c r="D60" s="13">
        <v>269.07060000000001</v>
      </c>
      <c r="G60">
        <v>1</v>
      </c>
      <c r="H60" s="18">
        <f t="shared" si="0"/>
        <v>269.39362816723747</v>
      </c>
      <c r="I60" s="18">
        <f t="shared" si="1"/>
        <v>-7.0118225391149799E-2</v>
      </c>
      <c r="J60" s="18">
        <f t="shared" si="2"/>
        <v>269.63343723128031</v>
      </c>
      <c r="K60" s="18">
        <f t="shared" si="3"/>
        <v>-0.56283723128029806</v>
      </c>
      <c r="L60" s="18">
        <f t="shared" si="5"/>
        <v>0.56283723128029806</v>
      </c>
      <c r="M60" s="33">
        <f t="shared" si="4"/>
        <v>2.0917827190346993E-3</v>
      </c>
      <c r="N60" s="18">
        <f t="shared" si="6"/>
        <v>0.31678574891527173</v>
      </c>
    </row>
    <row r="61" spans="2:14">
      <c r="B61" s="87"/>
      <c r="C61" s="12">
        <v>37591</v>
      </c>
      <c r="D61" s="13">
        <v>284.19490000000002</v>
      </c>
      <c r="G61">
        <v>1</v>
      </c>
      <c r="H61" s="18">
        <f t="shared" si="0"/>
        <v>269.30737932776674</v>
      </c>
      <c r="I61" s="18">
        <f t="shared" si="1"/>
        <v>-7.6463584685890332E-2</v>
      </c>
      <c r="J61" s="18">
        <f t="shared" si="2"/>
        <v>269.32350994184634</v>
      </c>
      <c r="K61" s="18">
        <f t="shared" si="3"/>
        <v>14.871390058153679</v>
      </c>
      <c r="L61" s="18">
        <f t="shared" si="5"/>
        <v>14.871390058153679</v>
      </c>
      <c r="M61" s="33">
        <f t="shared" si="4"/>
        <v>5.2328138394297993E-2</v>
      </c>
      <c r="N61" s="18">
        <f t="shared" si="6"/>
        <v>221.15824226175209</v>
      </c>
    </row>
    <row r="62" spans="2:14">
      <c r="B62" s="87"/>
      <c r="C62" s="12">
        <v>37622</v>
      </c>
      <c r="D62" s="13">
        <v>284.35980000000001</v>
      </c>
      <c r="G62">
        <v>1</v>
      </c>
      <c r="H62" s="18">
        <f t="shared" si="0"/>
        <v>270.18531972332545</v>
      </c>
      <c r="I62" s="18">
        <f t="shared" si="1"/>
        <v>0.29897383741758093</v>
      </c>
      <c r="J62" s="18">
        <f t="shared" si="2"/>
        <v>269.23091574308086</v>
      </c>
      <c r="K62" s="18">
        <f t="shared" si="3"/>
        <v>15.12888425691915</v>
      </c>
      <c r="L62" s="18">
        <f t="shared" si="5"/>
        <v>15.12888425691915</v>
      </c>
      <c r="M62" s="33">
        <f t="shared" si="4"/>
        <v>5.3203315858708404E-2</v>
      </c>
      <c r="N62" s="18">
        <f t="shared" si="6"/>
        <v>228.88313885925609</v>
      </c>
    </row>
    <row r="63" spans="2:14">
      <c r="B63" s="87"/>
      <c r="C63" s="12">
        <v>37653</v>
      </c>
      <c r="D63" s="13">
        <v>277.17259999999999</v>
      </c>
      <c r="G63">
        <v>1</v>
      </c>
      <c r="H63" s="18">
        <f t="shared" si="0"/>
        <v>271.36927434835729</v>
      </c>
      <c r="I63" s="18">
        <f t="shared" si="1"/>
        <v>0.64710200158119502</v>
      </c>
      <c r="J63" s="18">
        <f t="shared" si="2"/>
        <v>270.48429356074303</v>
      </c>
      <c r="K63" s="18">
        <f t="shared" si="3"/>
        <v>6.6883064392569622</v>
      </c>
      <c r="L63" s="18">
        <f t="shared" si="5"/>
        <v>6.6883064392569622</v>
      </c>
      <c r="M63" s="33">
        <f t="shared" si="4"/>
        <v>2.413047479894103E-2</v>
      </c>
      <c r="N63" s="18">
        <f t="shared" si="6"/>
        <v>44.733443025406146</v>
      </c>
    </row>
    <row r="64" spans="2:14">
      <c r="B64" s="87"/>
      <c r="C64" s="12">
        <v>37681</v>
      </c>
      <c r="D64" s="13">
        <v>273.19639999999998</v>
      </c>
      <c r="G64">
        <v>1</v>
      </c>
      <c r="H64" s="18">
        <f t="shared" si="0"/>
        <v>272.3452406610844</v>
      </c>
      <c r="I64" s="18">
        <f t="shared" si="1"/>
        <v>0.77646857145532011</v>
      </c>
      <c r="J64" s="18">
        <f t="shared" si="2"/>
        <v>272.01637634993847</v>
      </c>
      <c r="K64" s="18">
        <f t="shared" si="3"/>
        <v>1.1800236500615142</v>
      </c>
      <c r="L64" s="18">
        <f t="shared" si="5"/>
        <v>1.1800236500615142</v>
      </c>
      <c r="M64" s="33">
        <f t="shared" si="4"/>
        <v>4.3193235711067729E-3</v>
      </c>
      <c r="N64" s="18">
        <f t="shared" si="6"/>
        <v>1.392455814704499</v>
      </c>
    </row>
    <row r="65" spans="2:14">
      <c r="B65" s="87"/>
      <c r="C65" s="12">
        <v>37712</v>
      </c>
      <c r="D65" s="13">
        <v>267.27809999999999</v>
      </c>
      <c r="G65">
        <v>1</v>
      </c>
      <c r="H65" s="18">
        <f t="shared" si="0"/>
        <v>273.12647301500084</v>
      </c>
      <c r="I65" s="18">
        <f t="shared" si="1"/>
        <v>0.77834251817356936</v>
      </c>
      <c r="J65" s="18">
        <f t="shared" si="2"/>
        <v>273.12170923253973</v>
      </c>
      <c r="K65" s="18">
        <f t="shared" si="3"/>
        <v>-5.843609232539734</v>
      </c>
      <c r="L65" s="18">
        <f t="shared" si="5"/>
        <v>5.843609232539734</v>
      </c>
      <c r="M65" s="33">
        <f t="shared" si="4"/>
        <v>2.1863404568274521E-2</v>
      </c>
      <c r="N65" s="18">
        <f t="shared" si="6"/>
        <v>34.147768862623622</v>
      </c>
    </row>
    <row r="66" spans="2:14">
      <c r="B66" s="87"/>
      <c r="C66" s="12">
        <v>37742</v>
      </c>
      <c r="D66" s="13">
        <v>265.8218</v>
      </c>
      <c r="G66">
        <v>1</v>
      </c>
      <c r="H66" s="18">
        <f t="shared" si="0"/>
        <v>273.4821631451324</v>
      </c>
      <c r="I66" s="18">
        <f t="shared" si="1"/>
        <v>0.61208218575993101</v>
      </c>
      <c r="J66" s="18">
        <f t="shared" si="2"/>
        <v>273.90481553317443</v>
      </c>
      <c r="K66" s="18">
        <f t="shared" si="3"/>
        <v>-8.0830155331744322</v>
      </c>
      <c r="L66" s="18">
        <f t="shared" si="5"/>
        <v>8.0830155331744322</v>
      </c>
      <c r="M66" s="33">
        <f t="shared" si="4"/>
        <v>3.0407647277892302E-2</v>
      </c>
      <c r="N66" s="18">
        <f t="shared" si="6"/>
        <v>65.335140109539154</v>
      </c>
    </row>
    <row r="67" spans="2:14">
      <c r="B67" s="87"/>
      <c r="C67" s="12">
        <v>37773</v>
      </c>
      <c r="D67" s="13">
        <v>271.46539999999999</v>
      </c>
      <c r="G67">
        <v>1</v>
      </c>
      <c r="H67" s="18">
        <f t="shared" si="0"/>
        <v>273.56662817929663</v>
      </c>
      <c r="I67" s="18">
        <f t="shared" si="1"/>
        <v>0.40453147625649694</v>
      </c>
      <c r="J67" s="18">
        <f t="shared" si="2"/>
        <v>274.09424533089236</v>
      </c>
      <c r="K67" s="18">
        <f t="shared" si="3"/>
        <v>-2.6288453308923749</v>
      </c>
      <c r="L67" s="18">
        <f t="shared" si="5"/>
        <v>2.6288453308923749</v>
      </c>
      <c r="M67" s="33">
        <f t="shared" si="4"/>
        <v>9.6839056870318459E-3</v>
      </c>
      <c r="N67" s="18">
        <f t="shared" si="6"/>
        <v>6.9108277737546402</v>
      </c>
    </row>
    <row r="68" spans="2:14">
      <c r="B68" s="87"/>
      <c r="C68" s="12">
        <v>37803</v>
      </c>
      <c r="D68" s="13">
        <v>276.61400000000003</v>
      </c>
      <c r="G68">
        <v>1</v>
      </c>
      <c r="H68" s="18">
        <f t="shared" ref="H68:H131" si="7">($E$3*D67)+(1-$E$3)*(H67+I67)</f>
        <v>273.81134212649567</v>
      </c>
      <c r="I68" s="18">
        <f t="shared" ref="I68:I131" si="8">$F$3*(H68-H67)+(1-$F$3)*I67</f>
        <v>0.34166346401193498</v>
      </c>
      <c r="J68" s="18">
        <f t="shared" ref="J68:J131" si="9">H67+I67*G68</f>
        <v>273.97115965555315</v>
      </c>
      <c r="K68" s="18">
        <f t="shared" ref="K68:K131" si="10">D68-J68</f>
        <v>2.6428403444468813</v>
      </c>
      <c r="L68" s="18">
        <f t="shared" si="5"/>
        <v>2.6428403444468813</v>
      </c>
      <c r="M68" s="33">
        <f t="shared" ref="M68:M131" si="11">ABS((D68-J68)/D68)</f>
        <v>9.5542537414840933E-3</v>
      </c>
      <c r="N68" s="18">
        <f t="shared" si="6"/>
        <v>6.98460508623611</v>
      </c>
    </row>
    <row r="69" spans="2:14">
      <c r="B69" s="87"/>
      <c r="C69" s="12">
        <v>37834</v>
      </c>
      <c r="D69" s="13">
        <v>277.10519999999997</v>
      </c>
      <c r="G69">
        <v>1</v>
      </c>
      <c r="H69" s="18">
        <f t="shared" si="7"/>
        <v>274.30996798898741</v>
      </c>
      <c r="I69" s="18">
        <f t="shared" si="8"/>
        <v>0.40340834298585893</v>
      </c>
      <c r="J69" s="18">
        <f t="shared" si="9"/>
        <v>274.15300559050763</v>
      </c>
      <c r="K69" s="18">
        <f t="shared" si="10"/>
        <v>2.9521944094923356</v>
      </c>
      <c r="L69" s="18">
        <f t="shared" ref="L69:L132" si="12">ABS(K69)</f>
        <v>2.9521944094923356</v>
      </c>
      <c r="M69" s="33">
        <f t="shared" si="11"/>
        <v>1.0653695453901031E-2</v>
      </c>
      <c r="N69" s="18">
        <f t="shared" ref="N69:N132" si="13">K69^2</f>
        <v>8.7154518314378002</v>
      </c>
    </row>
    <row r="70" spans="2:14">
      <c r="B70" s="87"/>
      <c r="C70" s="12">
        <v>37865</v>
      </c>
      <c r="D70" s="13">
        <v>273.06100000000004</v>
      </c>
      <c r="G70">
        <v>1</v>
      </c>
      <c r="H70" s="18">
        <f t="shared" si="7"/>
        <v>274.86592701564246</v>
      </c>
      <c r="I70" s="18">
        <f t="shared" si="8"/>
        <v>0.46341776939479251</v>
      </c>
      <c r="J70" s="18">
        <f t="shared" si="9"/>
        <v>274.71337633197328</v>
      </c>
      <c r="K70" s="18">
        <f t="shared" si="10"/>
        <v>-1.6523763319732439</v>
      </c>
      <c r="L70" s="18">
        <f t="shared" si="12"/>
        <v>1.6523763319732439</v>
      </c>
      <c r="M70" s="33">
        <f t="shared" si="11"/>
        <v>6.0513084328162707E-3</v>
      </c>
      <c r="N70" s="18">
        <f t="shared" si="13"/>
        <v>2.7303475424653518</v>
      </c>
    </row>
    <row r="71" spans="2:14">
      <c r="B71" s="87"/>
      <c r="C71" s="12">
        <v>37895</v>
      </c>
      <c r="D71" s="13">
        <v>267.43650000000002</v>
      </c>
      <c r="G71">
        <v>1</v>
      </c>
      <c r="H71" s="18">
        <f t="shared" si="7"/>
        <v>275.18466959330772</v>
      </c>
      <c r="I71" s="18">
        <f t="shared" si="8"/>
        <v>0.40650635436555094</v>
      </c>
      <c r="J71" s="18">
        <f t="shared" si="9"/>
        <v>275.32934478503722</v>
      </c>
      <c r="K71" s="18">
        <f t="shared" si="10"/>
        <v>-7.8928447850371981</v>
      </c>
      <c r="L71" s="18">
        <f t="shared" si="12"/>
        <v>7.8928447850371981</v>
      </c>
      <c r="M71" s="33">
        <f t="shared" si="11"/>
        <v>2.9512967695274197E-2</v>
      </c>
      <c r="N71" s="18">
        <f t="shared" si="13"/>
        <v>62.296998800688897</v>
      </c>
    </row>
    <row r="72" spans="2:14">
      <c r="B72" s="87"/>
      <c r="C72" s="12">
        <v>37926</v>
      </c>
      <c r="D72" s="13">
        <v>268.56650000000002</v>
      </c>
      <c r="G72">
        <v>1</v>
      </c>
      <c r="H72" s="18">
        <f t="shared" si="7"/>
        <v>275.07107013571579</v>
      </c>
      <c r="I72" s="18">
        <f t="shared" si="8"/>
        <v>0.20191040830473753</v>
      </c>
      <c r="J72" s="18">
        <f t="shared" si="9"/>
        <v>275.59117594767326</v>
      </c>
      <c r="K72" s="18">
        <f t="shared" si="10"/>
        <v>-7.024675947673245</v>
      </c>
      <c r="L72" s="18">
        <f t="shared" si="12"/>
        <v>7.024675947673245</v>
      </c>
      <c r="M72" s="33">
        <f t="shared" si="11"/>
        <v>2.615618830968585E-2</v>
      </c>
      <c r="N72" s="18">
        <f t="shared" si="13"/>
        <v>49.346072169819003</v>
      </c>
    </row>
    <row r="73" spans="2:14">
      <c r="B73" s="87"/>
      <c r="C73" s="12">
        <v>37956</v>
      </c>
      <c r="D73" s="13">
        <v>277.68389999999999</v>
      </c>
      <c r="G73">
        <v>1</v>
      </c>
      <c r="H73" s="18">
        <f t="shared" si="7"/>
        <v>274.84524073791329</v>
      </c>
      <c r="I73" s="18">
        <f t="shared" si="8"/>
        <v>3.3648819438791208E-2</v>
      </c>
      <c r="J73" s="18">
        <f t="shared" si="9"/>
        <v>275.27298054402053</v>
      </c>
      <c r="K73" s="18">
        <f t="shared" si="10"/>
        <v>2.4109194559794673</v>
      </c>
      <c r="L73" s="18">
        <f t="shared" si="12"/>
        <v>2.4109194559794673</v>
      </c>
      <c r="M73" s="33">
        <f t="shared" si="11"/>
        <v>8.6822442928072806E-3</v>
      </c>
      <c r="N73" s="18">
        <f t="shared" si="13"/>
        <v>5.8125326232203305</v>
      </c>
    </row>
    <row r="74" spans="2:14">
      <c r="B74" s="87"/>
      <c r="C74" s="12">
        <v>37987</v>
      </c>
      <c r="D74" s="13">
        <v>286.02139999999997</v>
      </c>
      <c r="G74">
        <v>1</v>
      </c>
      <c r="H74" s="18">
        <f t="shared" si="7"/>
        <v>275.05779332289518</v>
      </c>
      <c r="I74" s="18">
        <f t="shared" si="8"/>
        <v>0.10402485509079247</v>
      </c>
      <c r="J74" s="18">
        <f t="shared" si="9"/>
        <v>274.87888955735207</v>
      </c>
      <c r="K74" s="18">
        <f t="shared" si="10"/>
        <v>11.142510442647904</v>
      </c>
      <c r="L74" s="18">
        <f t="shared" si="12"/>
        <v>11.142510442647904</v>
      </c>
      <c r="M74" s="33">
        <f t="shared" si="11"/>
        <v>3.8956911764811669E-2</v>
      </c>
      <c r="N74" s="18">
        <f t="shared" si="13"/>
        <v>124.15553896451759</v>
      </c>
    </row>
    <row r="75" spans="2:14">
      <c r="B75" s="87"/>
      <c r="C75" s="12">
        <v>38018</v>
      </c>
      <c r="D75" s="13">
        <v>277.5573</v>
      </c>
      <c r="G75">
        <v>1</v>
      </c>
      <c r="H75" s="18">
        <f t="shared" si="7"/>
        <v>275.85444307899985</v>
      </c>
      <c r="I75" s="18">
        <f t="shared" si="8"/>
        <v>0.37648527301012946</v>
      </c>
      <c r="J75" s="18">
        <f t="shared" si="9"/>
        <v>275.16181817798599</v>
      </c>
      <c r="K75" s="18">
        <f t="shared" si="10"/>
        <v>2.3954818220140055</v>
      </c>
      <c r="L75" s="18">
        <f t="shared" si="12"/>
        <v>2.3954818220140055</v>
      </c>
      <c r="M75" s="33">
        <f t="shared" si="11"/>
        <v>8.6305848270393382E-3</v>
      </c>
      <c r="N75" s="18">
        <f t="shared" si="13"/>
        <v>5.7383331595995397</v>
      </c>
    </row>
    <row r="76" spans="2:14">
      <c r="B76" s="87"/>
      <c r="C76" s="12">
        <v>38047</v>
      </c>
      <c r="D76" s="13">
        <v>273.36500000000001</v>
      </c>
      <c r="G76">
        <v>1</v>
      </c>
      <c r="H76" s="18">
        <f t="shared" si="7"/>
        <v>276.31552443005916</v>
      </c>
      <c r="I76" s="18">
        <f t="shared" si="8"/>
        <v>0.40976314498076727</v>
      </c>
      <c r="J76" s="18">
        <f t="shared" si="9"/>
        <v>276.23092835200998</v>
      </c>
      <c r="K76" s="18">
        <f t="shared" si="10"/>
        <v>-2.8659283520099734</v>
      </c>
      <c r="L76" s="18">
        <f t="shared" si="12"/>
        <v>2.8659283520099734</v>
      </c>
      <c r="M76" s="33">
        <f t="shared" si="11"/>
        <v>1.0483889129954359E-2</v>
      </c>
      <c r="N76" s="18">
        <f t="shared" si="13"/>
        <v>8.2135453188546013</v>
      </c>
    </row>
    <row r="77" spans="2:14">
      <c r="B77" s="87"/>
      <c r="C77" s="12">
        <v>38078</v>
      </c>
      <c r="D77" s="13">
        <v>267.14999999999998</v>
      </c>
      <c r="G77">
        <v>1</v>
      </c>
      <c r="H77" s="18">
        <f t="shared" si="7"/>
        <v>276.51096819449788</v>
      </c>
      <c r="I77" s="18">
        <f t="shared" si="8"/>
        <v>0.32545553792647047</v>
      </c>
      <c r="J77" s="18">
        <f t="shared" si="9"/>
        <v>276.72528757503994</v>
      </c>
      <c r="K77" s="18">
        <f t="shared" si="10"/>
        <v>-9.5752875750399653</v>
      </c>
      <c r="L77" s="18">
        <f t="shared" si="12"/>
        <v>9.5752875750399653</v>
      </c>
      <c r="M77" s="33">
        <f t="shared" si="11"/>
        <v>3.5842364121429784E-2</v>
      </c>
      <c r="N77" s="18">
        <f t="shared" si="13"/>
        <v>91.686132144714733</v>
      </c>
    </row>
    <row r="78" spans="2:14">
      <c r="B78" s="87"/>
      <c r="C78" s="12">
        <v>38108</v>
      </c>
      <c r="D78" s="13">
        <v>268.81619999999998</v>
      </c>
      <c r="G78">
        <v>1</v>
      </c>
      <c r="H78" s="18">
        <f t="shared" si="7"/>
        <v>276.21862293780737</v>
      </c>
      <c r="I78" s="18">
        <f t="shared" si="8"/>
        <v>8.2428955362312678E-2</v>
      </c>
      <c r="J78" s="18">
        <f t="shared" si="9"/>
        <v>276.83642373242435</v>
      </c>
      <c r="K78" s="18">
        <f t="shared" si="10"/>
        <v>-8.0202237324243697</v>
      </c>
      <c r="L78" s="18">
        <f t="shared" si="12"/>
        <v>8.0202237324243697</v>
      </c>
      <c r="M78" s="33">
        <f t="shared" si="11"/>
        <v>2.9835343749462905E-2</v>
      </c>
      <c r="N78" s="18">
        <f t="shared" si="13"/>
        <v>64.323988718143084</v>
      </c>
    </row>
    <row r="79" spans="2:14">
      <c r="B79" s="87"/>
      <c r="C79" s="12">
        <v>38139</v>
      </c>
      <c r="D79" s="13">
        <v>274.84480000000002</v>
      </c>
      <c r="G79">
        <v>1</v>
      </c>
      <c r="H79" s="18">
        <f t="shared" si="7"/>
        <v>275.8236675070508</v>
      </c>
      <c r="I79" s="18">
        <f t="shared" si="8"/>
        <v>-0.10536150547690867</v>
      </c>
      <c r="J79" s="18">
        <f t="shared" si="9"/>
        <v>276.3010518931697</v>
      </c>
      <c r="K79" s="18">
        <f t="shared" si="10"/>
        <v>-1.4562518931696786</v>
      </c>
      <c r="L79" s="18">
        <f t="shared" si="12"/>
        <v>1.4562518931696786</v>
      </c>
      <c r="M79" s="33">
        <f t="shared" si="11"/>
        <v>5.298451683166931E-3</v>
      </c>
      <c r="N79" s="18">
        <f t="shared" si="13"/>
        <v>2.1206695763602732</v>
      </c>
    </row>
    <row r="80" spans="2:14">
      <c r="B80" s="87"/>
      <c r="C80" s="12">
        <v>38169</v>
      </c>
      <c r="D80" s="13">
        <v>280.09280000000001</v>
      </c>
      <c r="G80">
        <v>1</v>
      </c>
      <c r="H80" s="18">
        <f t="shared" si="7"/>
        <v>275.66259372666389</v>
      </c>
      <c r="I80" s="18">
        <f t="shared" si="8"/>
        <v>-0.12727724902438614</v>
      </c>
      <c r="J80" s="18">
        <f t="shared" si="9"/>
        <v>275.71830600157386</v>
      </c>
      <c r="K80" s="18">
        <f t="shared" si="10"/>
        <v>4.3744939984261464</v>
      </c>
      <c r="L80" s="18">
        <f t="shared" si="12"/>
        <v>4.3744939984261464</v>
      </c>
      <c r="M80" s="33">
        <f t="shared" si="11"/>
        <v>1.5618016594593456E-2</v>
      </c>
      <c r="N80" s="18">
        <f t="shared" si="13"/>
        <v>19.136197742266372</v>
      </c>
    </row>
    <row r="81" spans="2:14">
      <c r="B81" s="87"/>
      <c r="C81" s="12">
        <v>38200</v>
      </c>
      <c r="D81" s="13">
        <v>279.16059999999999</v>
      </c>
      <c r="G81">
        <v>1</v>
      </c>
      <c r="H81" s="18">
        <f t="shared" si="7"/>
        <v>275.82599310085425</v>
      </c>
      <c r="I81" s="18">
        <f t="shared" si="8"/>
        <v>-1.2932711130151361E-2</v>
      </c>
      <c r="J81" s="18">
        <f t="shared" si="9"/>
        <v>275.53531647763953</v>
      </c>
      <c r="K81" s="18">
        <f t="shared" si="10"/>
        <v>3.625283522360462</v>
      </c>
      <c r="L81" s="18">
        <f t="shared" si="12"/>
        <v>3.625283522360462</v>
      </c>
      <c r="M81" s="33">
        <f t="shared" si="11"/>
        <v>1.2986372440668427E-2</v>
      </c>
      <c r="N81" s="18">
        <f t="shared" si="13"/>
        <v>13.142680617498279</v>
      </c>
    </row>
    <row r="82" spans="2:14">
      <c r="B82" s="87"/>
      <c r="C82" s="12">
        <v>38231</v>
      </c>
      <c r="D82" s="13">
        <v>273.57429999999999</v>
      </c>
      <c r="G82">
        <v>1</v>
      </c>
      <c r="H82" s="18">
        <f t="shared" si="7"/>
        <v>276.02656670416684</v>
      </c>
      <c r="I82" s="18">
        <f t="shared" si="8"/>
        <v>7.1055057106788541E-2</v>
      </c>
      <c r="J82" s="18">
        <f t="shared" si="9"/>
        <v>275.81306038972411</v>
      </c>
      <c r="K82" s="18">
        <f t="shared" si="10"/>
        <v>-2.2387603897241206</v>
      </c>
      <c r="L82" s="18">
        <f t="shared" si="12"/>
        <v>2.2387603897241206</v>
      </c>
      <c r="M82" s="33">
        <f t="shared" si="11"/>
        <v>8.1833724502781164E-3</v>
      </c>
      <c r="N82" s="18">
        <f t="shared" si="13"/>
        <v>5.0120480825976967</v>
      </c>
    </row>
    <row r="83" spans="2:14">
      <c r="B83" s="87"/>
      <c r="C83" s="12">
        <v>38261</v>
      </c>
      <c r="D83" s="13">
        <v>268.75380000000001</v>
      </c>
      <c r="G83">
        <v>1</v>
      </c>
      <c r="H83" s="18">
        <f t="shared" si="7"/>
        <v>275.93668411986414</v>
      </c>
      <c r="I83" s="18">
        <f t="shared" si="8"/>
        <v>7.7464221252937435E-3</v>
      </c>
      <c r="J83" s="18">
        <f t="shared" si="9"/>
        <v>276.09762176127361</v>
      </c>
      <c r="K83" s="18">
        <f t="shared" si="10"/>
        <v>-7.3438217612736025</v>
      </c>
      <c r="L83" s="18">
        <f t="shared" si="12"/>
        <v>7.3438217612736025</v>
      </c>
      <c r="M83" s="33">
        <f t="shared" si="11"/>
        <v>2.7325462044717516E-2</v>
      </c>
      <c r="N83" s="18">
        <f t="shared" si="13"/>
        <v>53.931718061355717</v>
      </c>
    </row>
    <row r="84" spans="2:14">
      <c r="B84" s="87"/>
      <c r="C84" s="12">
        <v>38292</v>
      </c>
      <c r="D84" s="13">
        <v>272.51659999999998</v>
      </c>
      <c r="G84">
        <v>1</v>
      </c>
      <c r="H84" s="18">
        <f t="shared" si="7"/>
        <v>275.48581161457577</v>
      </c>
      <c r="I84" s="18">
        <f t="shared" si="8"/>
        <v>-0.17266220084788181</v>
      </c>
      <c r="J84" s="18">
        <f t="shared" si="9"/>
        <v>275.94443054198945</v>
      </c>
      <c r="K84" s="18">
        <f t="shared" si="10"/>
        <v>-3.427830541989465</v>
      </c>
      <c r="L84" s="18">
        <f t="shared" si="12"/>
        <v>3.427830541989465</v>
      </c>
      <c r="M84" s="33">
        <f t="shared" si="11"/>
        <v>1.2578428403955814E-2</v>
      </c>
      <c r="N84" s="18">
        <f t="shared" si="13"/>
        <v>11.75002222459579</v>
      </c>
    </row>
    <row r="85" spans="2:14">
      <c r="B85" s="87"/>
      <c r="C85" s="12">
        <v>38322</v>
      </c>
      <c r="D85" s="13">
        <v>279.48939999999999</v>
      </c>
      <c r="G85">
        <v>1</v>
      </c>
      <c r="H85" s="18">
        <f t="shared" si="7"/>
        <v>275.13478529321111</v>
      </c>
      <c r="I85" s="18">
        <f t="shared" si="8"/>
        <v>-0.24282595434083015</v>
      </c>
      <c r="J85" s="18">
        <f t="shared" si="9"/>
        <v>275.3131494137279</v>
      </c>
      <c r="K85" s="18">
        <f t="shared" si="10"/>
        <v>4.17625058627209</v>
      </c>
      <c r="L85" s="18">
        <f t="shared" si="12"/>
        <v>4.17625058627209</v>
      </c>
      <c r="M85" s="33">
        <f t="shared" si="11"/>
        <v>1.4942429252315438E-2</v>
      </c>
      <c r="N85" s="18">
        <f t="shared" si="13"/>
        <v>17.441068959337976</v>
      </c>
    </row>
    <row r="86" spans="2:14">
      <c r="B86" s="87"/>
      <c r="C86" s="12">
        <v>38353</v>
      </c>
      <c r="D86" s="13">
        <v>285.28550000000001</v>
      </c>
      <c r="G86">
        <v>1</v>
      </c>
      <c r="H86" s="18">
        <f t="shared" si="7"/>
        <v>275.18518443123776</v>
      </c>
      <c r="I86" s="18">
        <f t="shared" si="8"/>
        <v>-0.1274789157143939</v>
      </c>
      <c r="J86" s="18">
        <f t="shared" si="9"/>
        <v>274.89195933887027</v>
      </c>
      <c r="K86" s="18">
        <f t="shared" si="10"/>
        <v>10.393540661129748</v>
      </c>
      <c r="L86" s="18">
        <f t="shared" si="12"/>
        <v>10.393540661129748</v>
      </c>
      <c r="M86" s="33">
        <f t="shared" si="11"/>
        <v>3.6432067739614341E-2</v>
      </c>
      <c r="N86" s="18">
        <f t="shared" si="13"/>
        <v>108.0256874745574</v>
      </c>
    </row>
    <row r="87" spans="2:14">
      <c r="B87" s="87"/>
      <c r="C87" s="12">
        <v>38384</v>
      </c>
      <c r="D87" s="13">
        <v>280.16430000000003</v>
      </c>
      <c r="G87">
        <v>1</v>
      </c>
      <c r="H87" s="18">
        <f t="shared" si="7"/>
        <v>275.71003497521218</v>
      </c>
      <c r="I87" s="18">
        <f t="shared" si="8"/>
        <v>0.12913033548021366</v>
      </c>
      <c r="J87" s="18">
        <f t="shared" si="9"/>
        <v>275.05770551552337</v>
      </c>
      <c r="K87" s="18">
        <f t="shared" si="10"/>
        <v>5.1065944844766591</v>
      </c>
      <c r="L87" s="18">
        <f t="shared" si="12"/>
        <v>5.1065944844766591</v>
      </c>
      <c r="M87" s="33">
        <f t="shared" si="11"/>
        <v>1.822714201801107E-2</v>
      </c>
      <c r="N87" s="18">
        <f t="shared" si="13"/>
        <v>26.077307228887435</v>
      </c>
    </row>
    <row r="88" spans="2:14">
      <c r="B88" s="87"/>
      <c r="C88" s="12">
        <v>38412</v>
      </c>
      <c r="D88" s="13">
        <v>274.52750000000003</v>
      </c>
      <c r="G88">
        <v>1</v>
      </c>
      <c r="H88" s="18">
        <f t="shared" si="7"/>
        <v>276.11502270880885</v>
      </c>
      <c r="I88" s="18">
        <f t="shared" si="8"/>
        <v>0.23764538001143037</v>
      </c>
      <c r="J88" s="18">
        <f t="shared" si="9"/>
        <v>275.83916531069241</v>
      </c>
      <c r="K88" s="18">
        <f t="shared" si="10"/>
        <v>-1.3116653106923764</v>
      </c>
      <c r="L88" s="18">
        <f t="shared" si="12"/>
        <v>1.3116653106923764</v>
      </c>
      <c r="M88" s="33">
        <f t="shared" si="11"/>
        <v>4.7779013420964243E-3</v>
      </c>
      <c r="N88" s="18">
        <f t="shared" si="13"/>
        <v>1.7204658872737282</v>
      </c>
    </row>
    <row r="89" spans="2:14">
      <c r="B89" s="87"/>
      <c r="C89" s="12">
        <v>38443</v>
      </c>
      <c r="D89" s="13">
        <v>269.64409999999998</v>
      </c>
      <c r="G89">
        <v>1</v>
      </c>
      <c r="H89" s="18">
        <f t="shared" si="7"/>
        <v>276.23625873829718</v>
      </c>
      <c r="I89" s="18">
        <f t="shared" si="8"/>
        <v>0.19185300343528547</v>
      </c>
      <c r="J89" s="18">
        <f t="shared" si="9"/>
        <v>276.35266808882028</v>
      </c>
      <c r="K89" s="18">
        <f t="shared" si="10"/>
        <v>-6.7085680888203001</v>
      </c>
      <c r="L89" s="18">
        <f t="shared" si="12"/>
        <v>6.7085680888203001</v>
      </c>
      <c r="M89" s="33">
        <f t="shared" si="11"/>
        <v>2.4879343137195663E-2</v>
      </c>
      <c r="N89" s="18">
        <f t="shared" si="13"/>
        <v>45.004885802338052</v>
      </c>
    </row>
    <row r="90" spans="2:14">
      <c r="B90" s="87"/>
      <c r="C90" s="12">
        <v>38473</v>
      </c>
      <c r="D90" s="13">
        <v>267.17840000000001</v>
      </c>
      <c r="G90">
        <v>1</v>
      </c>
      <c r="H90" s="18">
        <f t="shared" si="7"/>
        <v>275.99542699032065</v>
      </c>
      <c r="I90" s="18">
        <f t="shared" si="8"/>
        <v>2.1646203153605797E-2</v>
      </c>
      <c r="J90" s="18">
        <f t="shared" si="9"/>
        <v>276.42811174173249</v>
      </c>
      <c r="K90" s="18">
        <f t="shared" si="10"/>
        <v>-9.249711741732483</v>
      </c>
      <c r="L90" s="18">
        <f t="shared" si="12"/>
        <v>9.249711741732483</v>
      </c>
      <c r="M90" s="33">
        <f t="shared" si="11"/>
        <v>3.4619983283575628E-2</v>
      </c>
      <c r="N90" s="18">
        <f t="shared" si="13"/>
        <v>85.557167305143764</v>
      </c>
    </row>
    <row r="91" spans="2:14">
      <c r="B91" s="87"/>
      <c r="C91" s="12">
        <v>38504</v>
      </c>
      <c r="D91" s="13">
        <v>271.20780000000002</v>
      </c>
      <c r="G91">
        <v>1</v>
      </c>
      <c r="H91" s="18">
        <f t="shared" si="7"/>
        <v>275.45334198852913</v>
      </c>
      <c r="I91" s="18">
        <f t="shared" si="8"/>
        <v>-0.20011082502814995</v>
      </c>
      <c r="J91" s="18">
        <f t="shared" si="9"/>
        <v>276.01707319347423</v>
      </c>
      <c r="K91" s="18">
        <f t="shared" si="10"/>
        <v>-4.8092731934742119</v>
      </c>
      <c r="L91" s="18">
        <f t="shared" si="12"/>
        <v>4.8092731934742119</v>
      </c>
      <c r="M91" s="33">
        <f t="shared" si="11"/>
        <v>1.7732798221416241E-2</v>
      </c>
      <c r="N91" s="18">
        <f t="shared" si="13"/>
        <v>23.129108649469643</v>
      </c>
    </row>
    <row r="92" spans="2:14">
      <c r="B92" s="87"/>
      <c r="C92" s="12">
        <v>38534</v>
      </c>
      <c r="D92" s="13">
        <v>277.50810000000001</v>
      </c>
      <c r="G92">
        <v>1</v>
      </c>
      <c r="H92" s="18">
        <f t="shared" si="7"/>
        <v>274.99521327615491</v>
      </c>
      <c r="I92" s="18">
        <f t="shared" si="8"/>
        <v>-0.30160827525563705</v>
      </c>
      <c r="J92" s="18">
        <f t="shared" si="9"/>
        <v>275.25323116350097</v>
      </c>
      <c r="K92" s="18">
        <f t="shared" si="10"/>
        <v>2.2548688364990426</v>
      </c>
      <c r="L92" s="18">
        <f t="shared" si="12"/>
        <v>2.2548688364990426</v>
      </c>
      <c r="M92" s="33">
        <f t="shared" si="11"/>
        <v>8.1254162905480681E-3</v>
      </c>
      <c r="N92" s="18">
        <f t="shared" si="13"/>
        <v>5.0844334698145461</v>
      </c>
    </row>
    <row r="93" spans="2:14">
      <c r="B93" s="87"/>
      <c r="C93" s="12">
        <v>38565</v>
      </c>
      <c r="D93" s="13">
        <v>276.53739999999999</v>
      </c>
      <c r="G93">
        <v>1</v>
      </c>
      <c r="H93" s="18">
        <f t="shared" si="7"/>
        <v>274.87311369212756</v>
      </c>
      <c r="I93" s="18">
        <f t="shared" si="8"/>
        <v>-0.23099427775046874</v>
      </c>
      <c r="J93" s="18">
        <f t="shared" si="9"/>
        <v>274.69360500089925</v>
      </c>
      <c r="K93" s="18">
        <f t="shared" si="10"/>
        <v>1.8437949991007372</v>
      </c>
      <c r="L93" s="18">
        <f t="shared" si="12"/>
        <v>1.8437949991007372</v>
      </c>
      <c r="M93" s="33">
        <f t="shared" si="11"/>
        <v>6.6674344920460565E-3</v>
      </c>
      <c r="N93" s="18">
        <f t="shared" si="13"/>
        <v>3.3995799987088873</v>
      </c>
    </row>
    <row r="94" spans="2:14">
      <c r="B94" s="87"/>
      <c r="C94" s="12">
        <v>38596</v>
      </c>
      <c r="D94" s="13">
        <v>272.35410000000002</v>
      </c>
      <c r="G94">
        <v>1</v>
      </c>
      <c r="H94" s="18">
        <f t="shared" si="7"/>
        <v>274.76300054493311</v>
      </c>
      <c r="I94" s="18">
        <f t="shared" si="8"/>
        <v>-0.18344282053077843</v>
      </c>
      <c r="J94" s="18">
        <f t="shared" si="9"/>
        <v>274.64211941437708</v>
      </c>
      <c r="K94" s="18">
        <f t="shared" si="10"/>
        <v>-2.2880194143770609</v>
      </c>
      <c r="L94" s="18">
        <f t="shared" si="12"/>
        <v>2.2880194143770609</v>
      </c>
      <c r="M94" s="33">
        <f t="shared" si="11"/>
        <v>8.4008994701275323E-3</v>
      </c>
      <c r="N94" s="18">
        <f t="shared" si="13"/>
        <v>5.2350328405663484</v>
      </c>
    </row>
    <row r="95" spans="2:14">
      <c r="B95" s="87"/>
      <c r="C95" s="12">
        <v>38626</v>
      </c>
      <c r="D95" s="13">
        <v>269.02859999999998</v>
      </c>
      <c r="G95">
        <v>1</v>
      </c>
      <c r="H95" s="18">
        <f t="shared" si="7"/>
        <v>274.43761787245057</v>
      </c>
      <c r="I95" s="18">
        <f t="shared" si="8"/>
        <v>-0.23927822483919065</v>
      </c>
      <c r="J95" s="18">
        <f t="shared" si="9"/>
        <v>274.57955772440232</v>
      </c>
      <c r="K95" s="18">
        <f t="shared" si="10"/>
        <v>-5.5509577244023376</v>
      </c>
      <c r="L95" s="18">
        <f t="shared" si="12"/>
        <v>5.5509577244023376</v>
      </c>
      <c r="M95" s="33">
        <f t="shared" si="11"/>
        <v>2.0633336843749468E-2</v>
      </c>
      <c r="N95" s="18">
        <f t="shared" si="13"/>
        <v>30.813131658101977</v>
      </c>
    </row>
    <row r="96" spans="2:14">
      <c r="B96" s="87"/>
      <c r="C96" s="12">
        <v>38657</v>
      </c>
      <c r="D96" s="13">
        <v>273.49919999999997</v>
      </c>
      <c r="G96">
        <v>1</v>
      </c>
      <c r="H96" s="18">
        <f t="shared" si="7"/>
        <v>273.8686132851804</v>
      </c>
      <c r="I96" s="18">
        <f t="shared" si="8"/>
        <v>-0.36898390301429251</v>
      </c>
      <c r="J96" s="18">
        <f t="shared" si="9"/>
        <v>274.19833964761136</v>
      </c>
      <c r="K96" s="18">
        <f t="shared" si="10"/>
        <v>-0.69913964761138914</v>
      </c>
      <c r="L96" s="18">
        <f t="shared" si="12"/>
        <v>0.69913964761138914</v>
      </c>
      <c r="M96" s="33">
        <f t="shared" si="11"/>
        <v>2.5562767555129566E-3</v>
      </c>
      <c r="N96" s="18">
        <f t="shared" si="13"/>
        <v>0.48879624686217737</v>
      </c>
    </row>
    <row r="97" spans="2:14">
      <c r="B97" s="87"/>
      <c r="C97" s="12">
        <v>38687</v>
      </c>
      <c r="D97" s="13">
        <v>284.51589999999999</v>
      </c>
      <c r="G97">
        <v>1</v>
      </c>
      <c r="H97" s="18">
        <f t="shared" si="7"/>
        <v>273.499601996141</v>
      </c>
      <c r="I97" s="18">
        <f t="shared" si="8"/>
        <v>-0.36899467595623658</v>
      </c>
      <c r="J97" s="18">
        <f t="shared" si="9"/>
        <v>273.49962938216612</v>
      </c>
      <c r="K97" s="18">
        <f t="shared" si="10"/>
        <v>11.016270617833868</v>
      </c>
      <c r="L97" s="18">
        <f t="shared" si="12"/>
        <v>11.016270617833868</v>
      </c>
      <c r="M97" s="33">
        <f t="shared" si="11"/>
        <v>3.8719349666693034E-2</v>
      </c>
      <c r="N97" s="18">
        <f t="shared" si="13"/>
        <v>121.3582183253498</v>
      </c>
    </row>
    <row r="98" spans="2:14">
      <c r="B98" s="87"/>
      <c r="C98" s="12">
        <v>38718</v>
      </c>
      <c r="D98" s="13">
        <v>287.94639999999998</v>
      </c>
      <c r="G98">
        <v>1</v>
      </c>
      <c r="H98" s="18">
        <f t="shared" si="7"/>
        <v>273.8567620971013</v>
      </c>
      <c r="I98" s="18">
        <f t="shared" si="8"/>
        <v>-8.3344486794414724E-2</v>
      </c>
      <c r="J98" s="18">
        <f t="shared" si="9"/>
        <v>273.13060732018477</v>
      </c>
      <c r="K98" s="18">
        <f t="shared" si="10"/>
        <v>14.815792679815218</v>
      </c>
      <c r="L98" s="18">
        <f t="shared" si="12"/>
        <v>14.815792679815218</v>
      </c>
      <c r="M98" s="33">
        <f t="shared" si="11"/>
        <v>5.1453300613639272E-2</v>
      </c>
      <c r="N98" s="18">
        <f t="shared" si="13"/>
        <v>219.5077127312662</v>
      </c>
    </row>
    <row r="99" spans="2:14">
      <c r="B99" s="87"/>
      <c r="C99" s="12">
        <v>38749</v>
      </c>
      <c r="D99" s="13">
        <v>284.55610000000001</v>
      </c>
      <c r="G99">
        <v>1</v>
      </c>
      <c r="H99" s="18">
        <f t="shared" si="7"/>
        <v>274.67737143519844</v>
      </c>
      <c r="I99" s="18">
        <f t="shared" si="8"/>
        <v>0.27224717118555419</v>
      </c>
      <c r="J99" s="18">
        <f t="shared" si="9"/>
        <v>273.77341761030686</v>
      </c>
      <c r="K99" s="18">
        <f t="shared" si="10"/>
        <v>10.78268238969315</v>
      </c>
      <c r="L99" s="18">
        <f t="shared" si="12"/>
        <v>10.78268238969315</v>
      </c>
      <c r="M99" s="33">
        <f t="shared" si="11"/>
        <v>3.7892993296201168E-2</v>
      </c>
      <c r="N99" s="18">
        <f t="shared" si="13"/>
        <v>116.26623951699878</v>
      </c>
    </row>
    <row r="100" spans="2:14">
      <c r="B100" s="87"/>
      <c r="C100" s="12">
        <v>38777</v>
      </c>
      <c r="D100" s="13">
        <v>279.47469999999998</v>
      </c>
      <c r="G100">
        <v>1</v>
      </c>
      <c r="H100" s="18">
        <f t="shared" si="7"/>
        <v>275.56232067294576</v>
      </c>
      <c r="I100" s="18">
        <f t="shared" si="8"/>
        <v>0.51326804824483208</v>
      </c>
      <c r="J100" s="18">
        <f t="shared" si="9"/>
        <v>274.94961860638398</v>
      </c>
      <c r="K100" s="18">
        <f t="shared" si="10"/>
        <v>4.5250813936160057</v>
      </c>
      <c r="L100" s="18">
        <f t="shared" si="12"/>
        <v>4.5250813936160057</v>
      </c>
      <c r="M100" s="33">
        <f t="shared" si="11"/>
        <v>1.6191381164792396E-2</v>
      </c>
      <c r="N100" s="18">
        <f t="shared" si="13"/>
        <v>20.476361618849772</v>
      </c>
    </row>
    <row r="101" spans="2:14">
      <c r="B101" s="87"/>
      <c r="C101" s="12">
        <v>38808</v>
      </c>
      <c r="D101" s="13">
        <v>271.05779999999999</v>
      </c>
      <c r="G101">
        <v>1</v>
      </c>
      <c r="H101" s="18">
        <f t="shared" si="7"/>
        <v>276.29238428032045</v>
      </c>
      <c r="I101" s="18">
        <f t="shared" si="8"/>
        <v>0.59854971882455255</v>
      </c>
      <c r="J101" s="18">
        <f t="shared" si="9"/>
        <v>276.07558872119057</v>
      </c>
      <c r="K101" s="18">
        <f t="shared" si="10"/>
        <v>-5.0177887211905841</v>
      </c>
      <c r="L101" s="18">
        <f t="shared" si="12"/>
        <v>5.0177887211905841</v>
      </c>
      <c r="M101" s="33">
        <f t="shared" si="11"/>
        <v>1.8511877249762169E-2</v>
      </c>
      <c r="N101" s="18">
        <f t="shared" si="13"/>
        <v>25.178203650507438</v>
      </c>
    </row>
    <row r="102" spans="2:14">
      <c r="B102" s="87"/>
      <c r="C102" s="12">
        <v>38838</v>
      </c>
      <c r="D102" s="13">
        <v>267.67619999999999</v>
      </c>
      <c r="G102">
        <v>1</v>
      </c>
      <c r="H102" s="18">
        <f t="shared" si="7"/>
        <v>276.51889629778816</v>
      </c>
      <c r="I102" s="18">
        <f t="shared" si="8"/>
        <v>0.45219987283279967</v>
      </c>
      <c r="J102" s="18">
        <f t="shared" si="9"/>
        <v>276.89093399914498</v>
      </c>
      <c r="K102" s="18">
        <f t="shared" si="10"/>
        <v>-9.2147339991449826</v>
      </c>
      <c r="L102" s="18">
        <f t="shared" si="12"/>
        <v>9.2147339991449826</v>
      </c>
      <c r="M102" s="33">
        <f t="shared" si="11"/>
        <v>3.4424928324389627E-2</v>
      </c>
      <c r="N102" s="18">
        <f t="shared" si="13"/>
        <v>84.911322674998488</v>
      </c>
    </row>
    <row r="103" spans="2:14">
      <c r="B103" s="87"/>
      <c r="C103" s="12">
        <v>38869</v>
      </c>
      <c r="D103" s="13">
        <v>274.3297</v>
      </c>
      <c r="G103">
        <v>1</v>
      </c>
      <c r="H103" s="18">
        <f t="shared" si="7"/>
        <v>276.3782670317438</v>
      </c>
      <c r="I103" s="18">
        <f t="shared" si="8"/>
        <v>0.21899648280626313</v>
      </c>
      <c r="J103" s="18">
        <f t="shared" si="9"/>
        <v>276.97109617062097</v>
      </c>
      <c r="K103" s="18">
        <f t="shared" si="10"/>
        <v>-2.6413961706209648</v>
      </c>
      <c r="L103" s="18">
        <f t="shared" si="12"/>
        <v>2.6413961706209648</v>
      </c>
      <c r="M103" s="33">
        <f t="shared" si="11"/>
        <v>9.6285461276010755E-3</v>
      </c>
      <c r="N103" s="18">
        <f t="shared" si="13"/>
        <v>6.976973730171097</v>
      </c>
    </row>
    <row r="104" spans="2:14">
      <c r="B104" s="87"/>
      <c r="C104" s="12">
        <v>38899</v>
      </c>
      <c r="D104" s="13">
        <v>282.10480000000001</v>
      </c>
      <c r="G104">
        <v>1</v>
      </c>
      <c r="H104" s="18">
        <f t="shared" si="7"/>
        <v>276.45263815230788</v>
      </c>
      <c r="I104" s="18">
        <f t="shared" si="8"/>
        <v>0.16210466938667753</v>
      </c>
      <c r="J104" s="18">
        <f t="shared" si="9"/>
        <v>276.59726351455009</v>
      </c>
      <c r="K104" s="18">
        <f t="shared" si="10"/>
        <v>5.5075364854499185</v>
      </c>
      <c r="L104" s="18">
        <f t="shared" si="12"/>
        <v>5.5075364854499185</v>
      </c>
      <c r="M104" s="33">
        <f t="shared" si="11"/>
        <v>1.9523015863076126E-2</v>
      </c>
      <c r="N104" s="18">
        <f t="shared" si="13"/>
        <v>30.332958138562041</v>
      </c>
    </row>
    <row r="105" spans="2:14">
      <c r="B105" s="87"/>
      <c r="C105" s="12">
        <v>38930</v>
      </c>
      <c r="D105" s="13">
        <v>282.06049999999999</v>
      </c>
      <c r="G105">
        <v>1</v>
      </c>
      <c r="H105" s="18">
        <f t="shared" si="7"/>
        <v>276.96489905901632</v>
      </c>
      <c r="I105" s="18">
        <f t="shared" si="8"/>
        <v>0.29984692297602217</v>
      </c>
      <c r="J105" s="18">
        <f t="shared" si="9"/>
        <v>276.61474282169456</v>
      </c>
      <c r="K105" s="18">
        <f t="shared" si="10"/>
        <v>5.4457571783054277</v>
      </c>
      <c r="L105" s="18">
        <f t="shared" si="12"/>
        <v>5.4457571783054277</v>
      </c>
      <c r="M105" s="33">
        <f t="shared" si="11"/>
        <v>1.9307053551650896E-2</v>
      </c>
      <c r="N105" s="18">
        <f t="shared" si="13"/>
        <v>29.656271245065096</v>
      </c>
    </row>
    <row r="106" spans="2:14">
      <c r="B106" s="87"/>
      <c r="C106" s="12">
        <v>38961</v>
      </c>
      <c r="D106" s="13">
        <v>274.60309999999998</v>
      </c>
      <c r="G106">
        <v>1</v>
      </c>
      <c r="H106" s="18">
        <f t="shared" si="7"/>
        <v>277.57061951436685</v>
      </c>
      <c r="I106" s="18">
        <f t="shared" si="8"/>
        <v>0.42016952520882</v>
      </c>
      <c r="J106" s="18">
        <f t="shared" si="9"/>
        <v>277.26474598199235</v>
      </c>
      <c r="K106" s="18">
        <f t="shared" si="10"/>
        <v>-2.6616459819923648</v>
      </c>
      <c r="L106" s="18">
        <f t="shared" si="12"/>
        <v>2.6616459819923648</v>
      </c>
      <c r="M106" s="33">
        <f t="shared" si="11"/>
        <v>9.692701874058832E-3</v>
      </c>
      <c r="N106" s="18">
        <f t="shared" si="13"/>
        <v>7.0843593334561001</v>
      </c>
    </row>
    <row r="107" spans="2:14">
      <c r="B107" s="87"/>
      <c r="C107" s="12">
        <v>38991</v>
      </c>
      <c r="D107" s="13">
        <v>269.68099999999998</v>
      </c>
      <c r="G107">
        <v>1</v>
      </c>
      <c r="H107" s="18">
        <f t="shared" si="7"/>
        <v>277.77472199167653</v>
      </c>
      <c r="I107" s="18">
        <f t="shared" si="8"/>
        <v>0.33517443178520251</v>
      </c>
      <c r="J107" s="18">
        <f t="shared" si="9"/>
        <v>277.9907890395757</v>
      </c>
      <c r="K107" s="18">
        <f t="shared" si="10"/>
        <v>-8.309789039575719</v>
      </c>
      <c r="L107" s="18">
        <f t="shared" si="12"/>
        <v>8.309789039575719</v>
      </c>
      <c r="M107" s="33">
        <f t="shared" si="11"/>
        <v>3.0813401906607137E-2</v>
      </c>
      <c r="N107" s="18">
        <f t="shared" si="13"/>
        <v>69.052593882252751</v>
      </c>
    </row>
    <row r="108" spans="2:14">
      <c r="B108" s="87"/>
      <c r="C108" s="12">
        <v>39022</v>
      </c>
      <c r="D108" s="13">
        <v>274.42919999999998</v>
      </c>
      <c r="G108">
        <v>1</v>
      </c>
      <c r="H108" s="18">
        <f t="shared" si="7"/>
        <v>277.57230081005412</v>
      </c>
      <c r="I108" s="18">
        <f t="shared" si="8"/>
        <v>0.12369845786882989</v>
      </c>
      <c r="J108" s="18">
        <f t="shared" si="9"/>
        <v>278.10989642346175</v>
      </c>
      <c r="K108" s="18">
        <f t="shared" si="10"/>
        <v>-3.6806964234617681</v>
      </c>
      <c r="L108" s="18">
        <f t="shared" si="12"/>
        <v>3.6806964234617681</v>
      </c>
      <c r="M108" s="33">
        <f t="shared" si="11"/>
        <v>1.3412189458926995E-2</v>
      </c>
      <c r="N108" s="18">
        <f t="shared" si="13"/>
        <v>13.547526161684251</v>
      </c>
    </row>
    <row r="109" spans="2:14">
      <c r="B109" s="87"/>
      <c r="C109" s="12">
        <v>39052</v>
      </c>
      <c r="D109" s="13">
        <v>284.22839999999997</v>
      </c>
      <c r="G109">
        <v>1</v>
      </c>
      <c r="H109" s="18">
        <f t="shared" si="7"/>
        <v>277.48764257825832</v>
      </c>
      <c r="I109" s="18">
        <f t="shared" si="8"/>
        <v>4.1736416568820316E-2</v>
      </c>
      <c r="J109" s="18">
        <f t="shared" si="9"/>
        <v>277.69599926792296</v>
      </c>
      <c r="K109" s="18">
        <f t="shared" si="10"/>
        <v>6.5324007320770079</v>
      </c>
      <c r="L109" s="18">
        <f t="shared" si="12"/>
        <v>6.5324007320770079</v>
      </c>
      <c r="M109" s="33">
        <f t="shared" si="11"/>
        <v>2.2982927575418251E-2</v>
      </c>
      <c r="N109" s="18">
        <f t="shared" si="13"/>
        <v>42.672259324440226</v>
      </c>
    </row>
    <row r="110" spans="2:14">
      <c r="B110" s="87"/>
      <c r="C110" s="12">
        <v>39083</v>
      </c>
      <c r="D110" s="13">
        <v>294.1386</v>
      </c>
      <c r="G110">
        <v>1</v>
      </c>
      <c r="H110" s="18">
        <f t="shared" si="7"/>
        <v>277.95664303101609</v>
      </c>
      <c r="I110" s="18">
        <f t="shared" si="8"/>
        <v>0.20981085006310635</v>
      </c>
      <c r="J110" s="18">
        <f t="shared" si="9"/>
        <v>277.52937899482714</v>
      </c>
      <c r="K110" s="18">
        <f t="shared" si="10"/>
        <v>16.609221005172856</v>
      </c>
      <c r="L110" s="18">
        <f t="shared" si="12"/>
        <v>16.609221005172856</v>
      </c>
      <c r="M110" s="33">
        <f t="shared" si="11"/>
        <v>5.6467328685092182E-2</v>
      </c>
      <c r="N110" s="18">
        <f t="shared" si="13"/>
        <v>275.86622239867523</v>
      </c>
    </row>
    <row r="111" spans="2:14">
      <c r="B111" s="87"/>
      <c r="C111" s="12">
        <v>39114</v>
      </c>
      <c r="D111" s="13">
        <v>287.16070000000002</v>
      </c>
      <c r="G111">
        <v>1</v>
      </c>
      <c r="H111" s="18">
        <f t="shared" si="7"/>
        <v>279.18515849658939</v>
      </c>
      <c r="I111" s="18">
        <f t="shared" si="8"/>
        <v>0.61054245077797298</v>
      </c>
      <c r="J111" s="18">
        <f t="shared" si="9"/>
        <v>278.16645388107918</v>
      </c>
      <c r="K111" s="18">
        <f t="shared" si="10"/>
        <v>8.9942461189208416</v>
      </c>
      <c r="L111" s="18">
        <f t="shared" si="12"/>
        <v>8.9942461189208416</v>
      </c>
      <c r="M111" s="33">
        <f t="shared" si="11"/>
        <v>3.1321298906573362E-2</v>
      </c>
      <c r="N111" s="18">
        <f t="shared" si="13"/>
        <v>80.896463247722622</v>
      </c>
    </row>
    <row r="112" spans="2:14">
      <c r="B112" s="87"/>
      <c r="C112" s="12">
        <v>39142</v>
      </c>
      <c r="D112" s="13">
        <v>279.24559999999997</v>
      </c>
      <c r="G112">
        <v>1</v>
      </c>
      <c r="H112" s="18">
        <f t="shared" si="7"/>
        <v>280.2654411107921</v>
      </c>
      <c r="I112" s="18">
        <f t="shared" si="8"/>
        <v>0.79532587547559985</v>
      </c>
      <c r="J112" s="18">
        <f t="shared" si="9"/>
        <v>279.79570094736738</v>
      </c>
      <c r="K112" s="18">
        <f t="shared" si="10"/>
        <v>-0.55010094736741166</v>
      </c>
      <c r="L112" s="18">
        <f t="shared" si="12"/>
        <v>0.55010094736741166</v>
      </c>
      <c r="M112" s="33">
        <f t="shared" si="11"/>
        <v>1.9699538591383776E-3</v>
      </c>
      <c r="N112" s="18">
        <f t="shared" si="13"/>
        <v>0.30261105229452384</v>
      </c>
    </row>
    <row r="113" spans="2:14">
      <c r="B113" s="87"/>
      <c r="C113" s="12">
        <v>39173</v>
      </c>
      <c r="D113" s="13">
        <v>270.97489999999999</v>
      </c>
      <c r="G113">
        <v>1</v>
      </c>
      <c r="H113" s="18">
        <f t="shared" si="7"/>
        <v>280.94499550677676</v>
      </c>
      <c r="I113" s="18">
        <f t="shared" si="8"/>
        <v>0.74978442058556338</v>
      </c>
      <c r="J113" s="18">
        <f t="shared" si="9"/>
        <v>281.06076698626771</v>
      </c>
      <c r="K113" s="18">
        <f t="shared" si="10"/>
        <v>-10.085866986267717</v>
      </c>
      <c r="L113" s="18">
        <f t="shared" si="12"/>
        <v>10.085866986267717</v>
      </c>
      <c r="M113" s="33">
        <f t="shared" si="11"/>
        <v>3.7220668727131985E-2</v>
      </c>
      <c r="N113" s="18">
        <f t="shared" si="13"/>
        <v>101.72471286468505</v>
      </c>
    </row>
    <row r="114" spans="2:14">
      <c r="B114" s="87"/>
      <c r="C114" s="12">
        <v>39203</v>
      </c>
      <c r="D114" s="13">
        <v>269.38440000000003</v>
      </c>
      <c r="G114">
        <v>1</v>
      </c>
      <c r="H114" s="18">
        <f t="shared" si="7"/>
        <v>281.01106522312591</v>
      </c>
      <c r="I114" s="18">
        <f t="shared" si="8"/>
        <v>0.48082903971323027</v>
      </c>
      <c r="J114" s="18">
        <f t="shared" si="9"/>
        <v>281.69477992736233</v>
      </c>
      <c r="K114" s="18">
        <f t="shared" si="10"/>
        <v>-12.310379927362305</v>
      </c>
      <c r="L114" s="18">
        <f t="shared" si="12"/>
        <v>12.310379927362305</v>
      </c>
      <c r="M114" s="33">
        <f t="shared" si="11"/>
        <v>4.5698191607837363E-2</v>
      </c>
      <c r="N114" s="18">
        <f t="shared" si="13"/>
        <v>151.54545395600476</v>
      </c>
    </row>
    <row r="115" spans="2:14">
      <c r="B115" s="87"/>
      <c r="C115" s="12">
        <v>39234</v>
      </c>
      <c r="D115" s="13">
        <v>277.98309999999998</v>
      </c>
      <c r="G115">
        <v>1</v>
      </c>
      <c r="H115" s="18">
        <f t="shared" si="7"/>
        <v>280.71967741758959</v>
      </c>
      <c r="I115" s="18">
        <f t="shared" si="8"/>
        <v>0.1770592444415644</v>
      </c>
      <c r="J115" s="18">
        <f t="shared" si="9"/>
        <v>281.49189426283914</v>
      </c>
      <c r="K115" s="18">
        <f t="shared" si="10"/>
        <v>-3.5087942628391602</v>
      </c>
      <c r="L115" s="18">
        <f t="shared" si="12"/>
        <v>3.5087942628391602</v>
      </c>
      <c r="M115" s="33">
        <f t="shared" si="11"/>
        <v>1.2622329425203044E-2</v>
      </c>
      <c r="N115" s="18">
        <f t="shared" si="13"/>
        <v>12.311637178933006</v>
      </c>
    </row>
    <row r="116" spans="2:14">
      <c r="B116" s="87"/>
      <c r="C116" s="12">
        <v>39264</v>
      </c>
      <c r="D116" s="13">
        <v>283.27699999999999</v>
      </c>
      <c r="G116">
        <v>1</v>
      </c>
      <c r="H116" s="18">
        <f t="shared" si="7"/>
        <v>280.71090470848958</v>
      </c>
      <c r="I116" s="18">
        <f t="shared" si="8"/>
        <v>0.10395784186335862</v>
      </c>
      <c r="J116" s="18">
        <f t="shared" si="9"/>
        <v>280.89673666203117</v>
      </c>
      <c r="K116" s="18">
        <f t="shared" si="10"/>
        <v>2.3802633379688132</v>
      </c>
      <c r="L116" s="18">
        <f t="shared" si="12"/>
        <v>2.3802633379688132</v>
      </c>
      <c r="M116" s="33">
        <f t="shared" si="11"/>
        <v>8.40260006272593E-3</v>
      </c>
      <c r="N116" s="18">
        <f t="shared" si="13"/>
        <v>5.6656535580784366</v>
      </c>
    </row>
    <row r="117" spans="2:14">
      <c r="B117" s="87"/>
      <c r="C117" s="12">
        <v>39295</v>
      </c>
      <c r="D117" s="13">
        <v>281.88720000000001</v>
      </c>
      <c r="G117">
        <v>1</v>
      </c>
      <c r="H117" s="18">
        <f t="shared" si="7"/>
        <v>280.97189785201505</v>
      </c>
      <c r="I117" s="18">
        <f t="shared" si="8"/>
        <v>0.16573139903162765</v>
      </c>
      <c r="J117" s="18">
        <f t="shared" si="9"/>
        <v>280.81486255035293</v>
      </c>
      <c r="K117" s="18">
        <f t="shared" si="10"/>
        <v>1.0723374496470797</v>
      </c>
      <c r="L117" s="18">
        <f t="shared" si="12"/>
        <v>1.0723374496470797</v>
      </c>
      <c r="M117" s="33">
        <f t="shared" si="11"/>
        <v>3.8041367243602394E-3</v>
      </c>
      <c r="N117" s="18">
        <f t="shared" si="13"/>
        <v>1.149907605915603</v>
      </c>
    </row>
    <row r="118" spans="2:14">
      <c r="B118" s="87"/>
      <c r="C118" s="12">
        <v>39326</v>
      </c>
      <c r="D118" s="13">
        <v>275.68259999999998</v>
      </c>
      <c r="G118">
        <v>1</v>
      </c>
      <c r="H118" s="18">
        <f t="shared" si="7"/>
        <v>281.18543692672944</v>
      </c>
      <c r="I118" s="18">
        <f t="shared" si="8"/>
        <v>0.18453768115808644</v>
      </c>
      <c r="J118" s="18">
        <f t="shared" si="9"/>
        <v>281.13762925104669</v>
      </c>
      <c r="K118" s="18">
        <f t="shared" si="10"/>
        <v>-5.4550292510467102</v>
      </c>
      <c r="L118" s="18">
        <f t="shared" si="12"/>
        <v>5.4550292510467102</v>
      </c>
      <c r="M118" s="33">
        <f t="shared" si="11"/>
        <v>1.9787354192998437E-2</v>
      </c>
      <c r="N118" s="18">
        <f t="shared" si="13"/>
        <v>29.757344129775234</v>
      </c>
    </row>
    <row r="119" spans="2:14">
      <c r="B119" s="87"/>
      <c r="C119" s="12">
        <v>39356</v>
      </c>
      <c r="D119" s="13">
        <v>271.26609999999999</v>
      </c>
      <c r="G119">
        <v>1</v>
      </c>
      <c r="H119" s="18">
        <f t="shared" si="7"/>
        <v>281.00723345087249</v>
      </c>
      <c r="I119" s="18">
        <f t="shared" si="8"/>
        <v>4.1844851183035617E-2</v>
      </c>
      <c r="J119" s="18">
        <f t="shared" si="9"/>
        <v>281.36997460788751</v>
      </c>
      <c r="K119" s="18">
        <f t="shared" si="10"/>
        <v>-10.103874607887519</v>
      </c>
      <c r="L119" s="18">
        <f t="shared" si="12"/>
        <v>10.103874607887519</v>
      </c>
      <c r="M119" s="33">
        <f t="shared" si="11"/>
        <v>3.7247096514778366E-2</v>
      </c>
      <c r="N119" s="18">
        <f t="shared" si="13"/>
        <v>102.08828209191417</v>
      </c>
    </row>
    <row r="120" spans="2:14">
      <c r="B120" s="87"/>
      <c r="C120" s="12">
        <v>39387</v>
      </c>
      <c r="D120" s="13">
        <v>275.24580000000003</v>
      </c>
      <c r="G120">
        <v>1</v>
      </c>
      <c r="H120" s="18">
        <f t="shared" si="7"/>
        <v>280.42511925011985</v>
      </c>
      <c r="I120" s="18">
        <f t="shared" si="8"/>
        <v>-0.20360422782941756</v>
      </c>
      <c r="J120" s="18">
        <f t="shared" si="9"/>
        <v>281.04907830205553</v>
      </c>
      <c r="K120" s="18">
        <f t="shared" si="10"/>
        <v>-5.803278302055503</v>
      </c>
      <c r="L120" s="18">
        <f t="shared" si="12"/>
        <v>5.803278302055503</v>
      </c>
      <c r="M120" s="33">
        <f t="shared" si="11"/>
        <v>2.1083984940207998E-2</v>
      </c>
      <c r="N120" s="18">
        <f t="shared" si="13"/>
        <v>33.6780390511082</v>
      </c>
    </row>
    <row r="121" spans="2:14">
      <c r="B121" s="87"/>
      <c r="C121" s="12">
        <v>39417</v>
      </c>
      <c r="D121" s="13">
        <v>284.81470000000002</v>
      </c>
      <c r="G121">
        <v>1</v>
      </c>
      <c r="H121" s="18">
        <f t="shared" si="7"/>
        <v>279.90416356426272</v>
      </c>
      <c r="I121" s="18">
        <f t="shared" si="8"/>
        <v>-0.32844194410986272</v>
      </c>
      <c r="J121" s="18">
        <f t="shared" si="9"/>
        <v>280.22151502229042</v>
      </c>
      <c r="K121" s="18">
        <f t="shared" si="10"/>
        <v>4.5931849777095977</v>
      </c>
      <c r="L121" s="18">
        <f t="shared" si="12"/>
        <v>4.5931849777095977</v>
      </c>
      <c r="M121" s="33">
        <f t="shared" si="11"/>
        <v>1.6126923848065418E-2</v>
      </c>
      <c r="N121" s="18">
        <f t="shared" si="13"/>
        <v>21.097348239457116</v>
      </c>
    </row>
    <row r="122" spans="2:14">
      <c r="B122" s="87"/>
      <c r="C122" s="12">
        <v>39448</v>
      </c>
      <c r="D122" s="13">
        <v>292.45319999999998</v>
      </c>
      <c r="G122">
        <v>1</v>
      </c>
      <c r="H122" s="18">
        <f t="shared" si="7"/>
        <v>279.90986403385062</v>
      </c>
      <c r="I122" s="18">
        <f t="shared" si="8"/>
        <v>-0.19699910752197314</v>
      </c>
      <c r="J122" s="18">
        <f t="shared" si="9"/>
        <v>279.57572162015288</v>
      </c>
      <c r="K122" s="18">
        <f t="shared" si="10"/>
        <v>12.877478379847105</v>
      </c>
      <c r="L122" s="18">
        <f t="shared" si="12"/>
        <v>12.877478379847105</v>
      </c>
      <c r="M122" s="33">
        <f t="shared" si="11"/>
        <v>4.4032612328560962E-2</v>
      </c>
      <c r="N122" s="18">
        <f t="shared" si="13"/>
        <v>165.82944942342962</v>
      </c>
    </row>
    <row r="123" spans="2:14">
      <c r="B123" s="87"/>
      <c r="C123" s="12">
        <v>39479</v>
      </c>
      <c r="D123" s="13">
        <v>287.4033</v>
      </c>
      <c r="G123">
        <v>1</v>
      </c>
      <c r="H123" s="18">
        <f t="shared" si="7"/>
        <v>280.52544440350493</v>
      </c>
      <c r="I123" s="18">
        <f t="shared" si="8"/>
        <v>0.12264828548980422</v>
      </c>
      <c r="J123" s="18">
        <f t="shared" si="9"/>
        <v>279.71286492632868</v>
      </c>
      <c r="K123" s="18">
        <f t="shared" si="10"/>
        <v>7.6904350736713241</v>
      </c>
      <c r="L123" s="18">
        <f t="shared" si="12"/>
        <v>7.6904350736713241</v>
      </c>
      <c r="M123" s="33">
        <f t="shared" si="11"/>
        <v>2.6758339496002044E-2</v>
      </c>
      <c r="N123" s="18">
        <f t="shared" si="13"/>
        <v>59.142791622354061</v>
      </c>
    </row>
    <row r="124" spans="2:14">
      <c r="B124" s="87"/>
      <c r="C124" s="12">
        <v>39508</v>
      </c>
      <c r="D124" s="13">
        <v>281.26609999999999</v>
      </c>
      <c r="G124">
        <v>1</v>
      </c>
      <c r="H124" s="18">
        <f t="shared" si="7"/>
        <v>281.078940291766</v>
      </c>
      <c r="I124" s="18">
        <f t="shared" si="8"/>
        <v>0.29213239981888306</v>
      </c>
      <c r="J124" s="18">
        <f t="shared" si="9"/>
        <v>280.64809268899472</v>
      </c>
      <c r="K124" s="18">
        <f t="shared" si="10"/>
        <v>0.61800731100527173</v>
      </c>
      <c r="L124" s="18">
        <f t="shared" si="12"/>
        <v>0.61800731100527173</v>
      </c>
      <c r="M124" s="33">
        <f t="shared" si="11"/>
        <v>2.1972335486049395E-3</v>
      </c>
      <c r="N124" s="18">
        <f t="shared" si="13"/>
        <v>0.38193303645596666</v>
      </c>
    </row>
    <row r="125" spans="2:14">
      <c r="B125" s="87"/>
      <c r="C125" s="12">
        <v>39539</v>
      </c>
      <c r="D125" s="13">
        <v>273.81669999999997</v>
      </c>
      <c r="G125">
        <v>1</v>
      </c>
      <c r="H125" s="18">
        <f t="shared" si="7"/>
        <v>281.36437752584925</v>
      </c>
      <c r="I125" s="18">
        <f t="shared" si="8"/>
        <v>0.28949869772168679</v>
      </c>
      <c r="J125" s="18">
        <f t="shared" si="9"/>
        <v>281.37107269158491</v>
      </c>
      <c r="K125" s="18">
        <f t="shared" si="10"/>
        <v>-7.5543726915849447</v>
      </c>
      <c r="L125" s="18">
        <f t="shared" si="12"/>
        <v>7.5543726915849447</v>
      </c>
      <c r="M125" s="33">
        <f t="shared" si="11"/>
        <v>2.7589159797722147E-2</v>
      </c>
      <c r="N125" s="18">
        <f t="shared" si="13"/>
        <v>57.06854676336436</v>
      </c>
    </row>
    <row r="126" spans="2:14">
      <c r="B126" s="87"/>
      <c r="C126" s="12">
        <v>39569</v>
      </c>
      <c r="D126" s="13">
        <v>273.26819999999998</v>
      </c>
      <c r="G126">
        <v>1</v>
      </c>
      <c r="H126" s="18">
        <f t="shared" si="7"/>
        <v>281.1540205665994</v>
      </c>
      <c r="I126" s="18">
        <f t="shared" si="8"/>
        <v>9.286862999173548E-2</v>
      </c>
      <c r="J126" s="18">
        <f t="shared" si="9"/>
        <v>281.65387622357093</v>
      </c>
      <c r="K126" s="18">
        <f t="shared" si="10"/>
        <v>-8.3856762235709539</v>
      </c>
      <c r="L126" s="18">
        <f t="shared" si="12"/>
        <v>8.3856762235709539</v>
      </c>
      <c r="M126" s="33">
        <f t="shared" si="11"/>
        <v>3.0686615652940792E-2</v>
      </c>
      <c r="N126" s="18">
        <f t="shared" si="13"/>
        <v>70.319565726563212</v>
      </c>
    </row>
    <row r="127" spans="2:14">
      <c r="B127" s="87"/>
      <c r="C127" s="12">
        <v>39600</v>
      </c>
      <c r="D127" s="13">
        <v>278.30259999999998</v>
      </c>
      <c r="G127">
        <v>1</v>
      </c>
      <c r="H127" s="18">
        <f t="shared" si="7"/>
        <v>280.738007832135</v>
      </c>
      <c r="I127" s="18">
        <f t="shared" si="8"/>
        <v>-0.1073119136591253</v>
      </c>
      <c r="J127" s="18">
        <f t="shared" si="9"/>
        <v>281.24688919659116</v>
      </c>
      <c r="K127" s="18">
        <f t="shared" si="10"/>
        <v>-2.9442891965911713</v>
      </c>
      <c r="L127" s="18">
        <f t="shared" si="12"/>
        <v>2.9442891965911713</v>
      </c>
      <c r="M127" s="33">
        <f t="shared" si="11"/>
        <v>1.0579452712950478E-2</v>
      </c>
      <c r="N127" s="18">
        <f t="shared" si="13"/>
        <v>8.6688388731634856</v>
      </c>
    </row>
    <row r="128" spans="2:14">
      <c r="B128" s="87"/>
      <c r="C128" s="12">
        <v>39630</v>
      </c>
      <c r="D128" s="13">
        <v>285.98410000000001</v>
      </c>
      <c r="G128">
        <v>1</v>
      </c>
      <c r="H128" s="18">
        <f t="shared" si="7"/>
        <v>280.48220979520573</v>
      </c>
      <c r="I128" s="18">
        <f t="shared" si="8"/>
        <v>-0.16572244891736235</v>
      </c>
      <c r="J128" s="18">
        <f t="shared" si="9"/>
        <v>280.63069591847585</v>
      </c>
      <c r="K128" s="18">
        <f t="shared" si="10"/>
        <v>5.353404081524161</v>
      </c>
      <c r="L128" s="18">
        <f t="shared" si="12"/>
        <v>5.353404081524161</v>
      </c>
      <c r="M128" s="33">
        <f t="shared" si="11"/>
        <v>1.8719236774086954E-2</v>
      </c>
      <c r="N128" s="18">
        <f t="shared" si="13"/>
        <v>28.658935260079545</v>
      </c>
    </row>
    <row r="129" spans="2:14">
      <c r="B129" s="87"/>
      <c r="C129" s="12">
        <v>39661</v>
      </c>
      <c r="D129" s="13">
        <v>289.54669999999999</v>
      </c>
      <c r="G129">
        <v>1</v>
      </c>
      <c r="H129" s="18">
        <f t="shared" si="7"/>
        <v>280.67796808446047</v>
      </c>
      <c r="I129" s="18">
        <f t="shared" si="8"/>
        <v>-2.3525434562274683E-2</v>
      </c>
      <c r="J129" s="18">
        <f t="shared" si="9"/>
        <v>280.3164873462884</v>
      </c>
      <c r="K129" s="18">
        <f t="shared" si="10"/>
        <v>9.2302126537115896</v>
      </c>
      <c r="L129" s="18">
        <f t="shared" si="12"/>
        <v>9.2302126537115896</v>
      </c>
      <c r="M129" s="33">
        <f t="shared" si="11"/>
        <v>3.1878148339150786E-2</v>
      </c>
      <c r="N129" s="18">
        <f t="shared" si="13"/>
        <v>85.196825632737543</v>
      </c>
    </row>
    <row r="130" spans="2:14">
      <c r="B130" s="87"/>
      <c r="C130" s="12">
        <v>39692</v>
      </c>
      <c r="D130" s="13">
        <v>278.50350000000003</v>
      </c>
      <c r="G130">
        <v>1</v>
      </c>
      <c r="H130" s="18">
        <f t="shared" si="7"/>
        <v>281.22159145616428</v>
      </c>
      <c r="I130" s="18">
        <f t="shared" si="8"/>
        <v>0.19957598808584365</v>
      </c>
      <c r="J130" s="18">
        <f t="shared" si="9"/>
        <v>280.65444264989821</v>
      </c>
      <c r="K130" s="18">
        <f t="shared" si="10"/>
        <v>-2.1509426498981838</v>
      </c>
      <c r="L130" s="18">
        <f t="shared" si="12"/>
        <v>2.1509426498981838</v>
      </c>
      <c r="M130" s="33">
        <f t="shared" si="11"/>
        <v>7.7232158658623092E-3</v>
      </c>
      <c r="N130" s="18">
        <f t="shared" si="13"/>
        <v>4.6265542831510214</v>
      </c>
    </row>
    <row r="131" spans="2:14">
      <c r="B131" s="87"/>
      <c r="C131" s="12">
        <v>39722</v>
      </c>
      <c r="D131" s="13">
        <v>273.70659999999998</v>
      </c>
      <c r="G131">
        <v>1</v>
      </c>
      <c r="H131" s="18">
        <f t="shared" si="7"/>
        <v>281.23507840713188</v>
      </c>
      <c r="I131" s="18">
        <f t="shared" si="8"/>
        <v>0.12637345559065871</v>
      </c>
      <c r="J131" s="18">
        <f t="shared" si="9"/>
        <v>281.4211674442501</v>
      </c>
      <c r="K131" s="18">
        <f t="shared" si="10"/>
        <v>-7.7145674442501218</v>
      </c>
      <c r="L131" s="18">
        <f t="shared" si="12"/>
        <v>7.7145674442501218</v>
      </c>
      <c r="M131" s="33">
        <f t="shared" si="11"/>
        <v>2.8185536791038735E-2</v>
      </c>
      <c r="N131" s="18">
        <f t="shared" si="13"/>
        <v>59.514550851883854</v>
      </c>
    </row>
    <row r="132" spans="2:14">
      <c r="B132" s="87"/>
      <c r="C132" s="12">
        <v>39753</v>
      </c>
      <c r="D132" s="13">
        <v>279.65430000000003</v>
      </c>
      <c r="G132">
        <v>1</v>
      </c>
      <c r="H132" s="18">
        <f t="shared" ref="H132:H195" si="14">($E$3*D131)+(1-$E$3)*(H131+I131)</f>
        <v>280.87322486645405</v>
      </c>
      <c r="I132" s="18">
        <f t="shared" ref="I132:I195" si="15">$F$3*(H132-H131)+(1-$F$3)*I131</f>
        <v>-6.568220288782417E-2</v>
      </c>
      <c r="J132" s="18">
        <f t="shared" ref="J132:J195" si="16">H131+I131*G132</f>
        <v>281.36145186272256</v>
      </c>
      <c r="K132" s="18">
        <f t="shared" ref="K132:K195" si="17">D132-J132</f>
        <v>-1.7071518627225259</v>
      </c>
      <c r="L132" s="18">
        <f t="shared" si="12"/>
        <v>1.7071518627225259</v>
      </c>
      <c r="M132" s="33">
        <f t="shared" ref="M132:M195" si="18">ABS((D132-J132)/D132)</f>
        <v>6.1045078252775862E-3</v>
      </c>
      <c r="N132" s="18">
        <f t="shared" si="13"/>
        <v>2.9143674823969903</v>
      </c>
    </row>
    <row r="133" spans="2:14">
      <c r="B133" s="87"/>
      <c r="C133" s="12">
        <v>39783</v>
      </c>
      <c r="D133" s="13">
        <v>290.82510000000002</v>
      </c>
      <c r="G133">
        <v>1</v>
      </c>
      <c r="H133" s="18">
        <f t="shared" si="14"/>
        <v>280.73398876445765</v>
      </c>
      <c r="I133" s="18">
        <f t="shared" si="15"/>
        <v>-9.4616372106089863E-2</v>
      </c>
      <c r="J133" s="18">
        <f t="shared" si="16"/>
        <v>280.80754266356621</v>
      </c>
      <c r="K133" s="18">
        <f t="shared" si="17"/>
        <v>10.017557336433811</v>
      </c>
      <c r="L133" s="18">
        <f t="shared" ref="L133:L196" si="19">ABS(K133)</f>
        <v>10.017557336433811</v>
      </c>
      <c r="M133" s="33">
        <f t="shared" si="18"/>
        <v>3.444529834747348E-2</v>
      </c>
      <c r="N133" s="18">
        <f t="shared" ref="N133:N196" si="20">K133^2</f>
        <v>100.35145498873887</v>
      </c>
    </row>
    <row r="134" spans="2:14">
      <c r="B134" s="87"/>
      <c r="C134" s="12">
        <v>39814</v>
      </c>
      <c r="D134" s="13">
        <v>298.97320000000002</v>
      </c>
      <c r="G134">
        <v>1</v>
      </c>
      <c r="H134" s="18">
        <f t="shared" si="14"/>
        <v>281.2890188236442</v>
      </c>
      <c r="I134" s="18">
        <f t="shared" si="15"/>
        <v>0.16093744628926071</v>
      </c>
      <c r="J134" s="18">
        <f t="shared" si="16"/>
        <v>280.63937239235156</v>
      </c>
      <c r="K134" s="18">
        <f t="shared" si="17"/>
        <v>18.333827607648459</v>
      </c>
      <c r="L134" s="18">
        <f t="shared" si="19"/>
        <v>18.333827607648459</v>
      </c>
      <c r="M134" s="33">
        <f t="shared" si="18"/>
        <v>6.1322645667399145E-2</v>
      </c>
      <c r="N134" s="18">
        <f t="shared" si="20"/>
        <v>336.12923474697283</v>
      </c>
    </row>
    <row r="135" spans="2:14">
      <c r="B135" s="87"/>
      <c r="C135" s="12">
        <v>39845</v>
      </c>
      <c r="D135" s="13">
        <v>292.88830000000002</v>
      </c>
      <c r="G135">
        <v>1</v>
      </c>
      <c r="H135" s="18">
        <f t="shared" si="14"/>
        <v>282.56759000140693</v>
      </c>
      <c r="I135" s="18">
        <f t="shared" si="15"/>
        <v>0.60058515908771748</v>
      </c>
      <c r="J135" s="18">
        <f t="shared" si="16"/>
        <v>281.44995626993347</v>
      </c>
      <c r="K135" s="18">
        <f t="shared" si="17"/>
        <v>11.438343730066549</v>
      </c>
      <c r="L135" s="18">
        <f t="shared" si="19"/>
        <v>11.438343730066549</v>
      </c>
      <c r="M135" s="33">
        <f t="shared" si="18"/>
        <v>3.9053604155804611E-2</v>
      </c>
      <c r="N135" s="18">
        <f t="shared" si="20"/>
        <v>130.83570728715273</v>
      </c>
    </row>
    <row r="136" spans="2:14">
      <c r="B136" s="87"/>
      <c r="C136" s="12">
        <v>39873</v>
      </c>
      <c r="D136" s="13">
        <v>286.93560000000002</v>
      </c>
      <c r="G136">
        <v>1</v>
      </c>
      <c r="H136" s="18">
        <f t="shared" si="14"/>
        <v>283.78812541411833</v>
      </c>
      <c r="I136" s="18">
        <f t="shared" si="15"/>
        <v>0.84445728228780848</v>
      </c>
      <c r="J136" s="18">
        <f t="shared" si="16"/>
        <v>283.16817516049463</v>
      </c>
      <c r="K136" s="18">
        <f t="shared" si="17"/>
        <v>3.7674248395053951</v>
      </c>
      <c r="L136" s="18">
        <f t="shared" si="19"/>
        <v>3.7674248395053951</v>
      </c>
      <c r="M136" s="33">
        <f t="shared" si="18"/>
        <v>1.3129862030035293E-2</v>
      </c>
      <c r="N136" s="18">
        <f t="shared" si="20"/>
        <v>14.193489921322252</v>
      </c>
    </row>
    <row r="137" spans="2:14">
      <c r="B137" s="87"/>
      <c r="C137" s="12">
        <v>39904</v>
      </c>
      <c r="D137" s="13">
        <v>277.22140000000002</v>
      </c>
      <c r="G137">
        <v>1</v>
      </c>
      <c r="H137" s="18">
        <f t="shared" si="14"/>
        <v>284.7794693038353</v>
      </c>
      <c r="I137" s="18">
        <f t="shared" si="15"/>
        <v>0.90223861008633333</v>
      </c>
      <c r="J137" s="18">
        <f t="shared" si="16"/>
        <v>284.63258269640613</v>
      </c>
      <c r="K137" s="18">
        <f t="shared" si="17"/>
        <v>-7.4111826964061152</v>
      </c>
      <c r="L137" s="18">
        <f t="shared" si="19"/>
        <v>7.4111826964061152</v>
      </c>
      <c r="M137" s="33">
        <f t="shared" si="18"/>
        <v>2.6733804448019219E-2</v>
      </c>
      <c r="N137" s="18">
        <f t="shared" si="20"/>
        <v>54.925628959509417</v>
      </c>
    </row>
    <row r="138" spans="2:14">
      <c r="B138" s="87"/>
      <c r="C138" s="12">
        <v>39934</v>
      </c>
      <c r="D138" s="13">
        <v>276.68259999999998</v>
      </c>
      <c r="G138">
        <v>1</v>
      </c>
      <c r="H138" s="18">
        <f t="shared" si="14"/>
        <v>285.14210887341824</v>
      </c>
      <c r="I138" s="18">
        <f t="shared" si="15"/>
        <v>0.68997454064670127</v>
      </c>
      <c r="J138" s="18">
        <f t="shared" si="16"/>
        <v>285.68170791392163</v>
      </c>
      <c r="K138" s="18">
        <f t="shared" si="17"/>
        <v>-8.9991079139216481</v>
      </c>
      <c r="L138" s="18">
        <f t="shared" si="19"/>
        <v>8.9991079139216481</v>
      </c>
      <c r="M138" s="33">
        <f t="shared" si="18"/>
        <v>3.2525022946588072E-2</v>
      </c>
      <c r="N138" s="18">
        <f t="shared" si="20"/>
        <v>80.983943246407236</v>
      </c>
    </row>
    <row r="139" spans="2:14">
      <c r="B139" s="87"/>
      <c r="C139" s="12">
        <v>39965</v>
      </c>
      <c r="D139" s="13">
        <v>281.93060000000003</v>
      </c>
      <c r="G139">
        <v>1</v>
      </c>
      <c r="H139" s="18">
        <f t="shared" si="14"/>
        <v>285.24852871114365</v>
      </c>
      <c r="I139" s="18">
        <f t="shared" si="15"/>
        <v>0.46041946977935561</v>
      </c>
      <c r="J139" s="18">
        <f t="shared" si="16"/>
        <v>285.83208341406493</v>
      </c>
      <c r="K139" s="18">
        <f t="shared" si="17"/>
        <v>-3.9014834140648986</v>
      </c>
      <c r="L139" s="18">
        <f t="shared" si="19"/>
        <v>3.9014834140648986</v>
      </c>
      <c r="M139" s="33">
        <f t="shared" si="18"/>
        <v>1.3838453201124312E-2</v>
      </c>
      <c r="N139" s="18">
        <f t="shared" si="20"/>
        <v>15.221572830223497</v>
      </c>
    </row>
    <row r="140" spans="2:14">
      <c r="B140" s="87"/>
      <c r="C140" s="12">
        <v>39995</v>
      </c>
      <c r="D140" s="13">
        <v>285.9606</v>
      </c>
      <c r="G140">
        <v>1</v>
      </c>
      <c r="H140" s="18">
        <f t="shared" si="14"/>
        <v>285.46796486520242</v>
      </c>
      <c r="I140" s="18">
        <f t="shared" si="15"/>
        <v>0.36562297196833787</v>
      </c>
      <c r="J140" s="18">
        <f t="shared" si="16"/>
        <v>285.70894818092302</v>
      </c>
      <c r="K140" s="18">
        <f t="shared" si="17"/>
        <v>0.25165181907698297</v>
      </c>
      <c r="L140" s="18">
        <f t="shared" si="19"/>
        <v>0.25165181907698297</v>
      </c>
      <c r="M140" s="33">
        <f t="shared" si="18"/>
        <v>8.8002269920045974E-4</v>
      </c>
      <c r="N140" s="18">
        <f t="shared" si="20"/>
        <v>6.3328638044754568E-2</v>
      </c>
    </row>
    <row r="141" spans="2:14">
      <c r="B141" s="87"/>
      <c r="C141" s="12">
        <v>40026</v>
      </c>
      <c r="D141" s="13">
        <v>286.55619999999999</v>
      </c>
      <c r="G141">
        <v>1</v>
      </c>
      <c r="H141" s="18">
        <f t="shared" si="14"/>
        <v>285.8416886819499</v>
      </c>
      <c r="I141" s="18">
        <f t="shared" si="15"/>
        <v>0.36880963122762156</v>
      </c>
      <c r="J141" s="18">
        <f t="shared" si="16"/>
        <v>285.83358783717074</v>
      </c>
      <c r="K141" s="18">
        <f t="shared" si="17"/>
        <v>0.72261216282925034</v>
      </c>
      <c r="L141" s="18">
        <f t="shared" si="19"/>
        <v>0.72261216282925034</v>
      </c>
      <c r="M141" s="33">
        <f t="shared" si="18"/>
        <v>2.5217118416186787E-3</v>
      </c>
      <c r="N141" s="18">
        <f t="shared" si="20"/>
        <v>0.52216833786876704</v>
      </c>
    </row>
    <row r="142" spans="2:14">
      <c r="B142" s="87"/>
      <c r="C142" s="12">
        <v>40057</v>
      </c>
      <c r="D142" s="13">
        <v>279.19190000000003</v>
      </c>
      <c r="G142">
        <v>1</v>
      </c>
      <c r="H142" s="18">
        <f t="shared" si="14"/>
        <v>286.23254719135173</v>
      </c>
      <c r="I142" s="18">
        <f t="shared" si="15"/>
        <v>0.37748307994885844</v>
      </c>
      <c r="J142" s="18">
        <f t="shared" si="16"/>
        <v>286.21049831317754</v>
      </c>
      <c r="K142" s="18">
        <f t="shared" si="17"/>
        <v>-7.018598313177506</v>
      </c>
      <c r="L142" s="18">
        <f t="shared" si="19"/>
        <v>7.018598313177506</v>
      </c>
      <c r="M142" s="33">
        <f t="shared" si="18"/>
        <v>2.5138975425782428E-2</v>
      </c>
      <c r="N142" s="18">
        <f t="shared" si="20"/>
        <v>49.260722281738133</v>
      </c>
    </row>
    <row r="143" spans="2:14">
      <c r="B143" s="87"/>
      <c r="C143" s="12">
        <v>40087</v>
      </c>
      <c r="D143" s="13">
        <v>274.6891</v>
      </c>
      <c r="G143">
        <v>1</v>
      </c>
      <c r="H143" s="18">
        <f t="shared" si="14"/>
        <v>286.13690139497015</v>
      </c>
      <c r="I143" s="18">
        <f t="shared" si="15"/>
        <v>0.19136662472757376</v>
      </c>
      <c r="J143" s="18">
        <f t="shared" si="16"/>
        <v>286.61003027130056</v>
      </c>
      <c r="K143" s="18">
        <f t="shared" si="17"/>
        <v>-11.920930271300563</v>
      </c>
      <c r="L143" s="18">
        <f t="shared" si="19"/>
        <v>11.920930271300563</v>
      </c>
      <c r="M143" s="33">
        <f t="shared" si="18"/>
        <v>4.3397900649499971E-2</v>
      </c>
      <c r="N143" s="18">
        <f t="shared" si="20"/>
        <v>142.10857853321011</v>
      </c>
    </row>
    <row r="144" spans="2:14">
      <c r="B144" s="87"/>
      <c r="C144" s="12">
        <v>40118</v>
      </c>
      <c r="D144" s="13">
        <v>281.07400000000001</v>
      </c>
      <c r="G144">
        <v>1</v>
      </c>
      <c r="H144" s="18">
        <f t="shared" si="14"/>
        <v>285.58592105554624</v>
      </c>
      <c r="I144" s="18">
        <f t="shared" si="15"/>
        <v>-0.10065314498875232</v>
      </c>
      <c r="J144" s="18">
        <f t="shared" si="16"/>
        <v>286.3282680196977</v>
      </c>
      <c r="K144" s="18">
        <f t="shared" si="17"/>
        <v>-5.2542680196976903</v>
      </c>
      <c r="L144" s="18">
        <f t="shared" si="19"/>
        <v>5.2542680196976903</v>
      </c>
      <c r="M144" s="33">
        <f t="shared" si="18"/>
        <v>1.8693539849639916E-2</v>
      </c>
      <c r="N144" s="18">
        <f t="shared" si="20"/>
        <v>27.607332422817887</v>
      </c>
    </row>
    <row r="145" spans="2:14">
      <c r="B145" s="87"/>
      <c r="C145" s="12">
        <v>40148</v>
      </c>
      <c r="D145" s="13">
        <v>290.4855</v>
      </c>
      <c r="G145">
        <v>1</v>
      </c>
      <c r="H145" s="18">
        <f t="shared" si="14"/>
        <v>285.20391692946339</v>
      </c>
      <c r="I145" s="18">
        <f t="shared" si="15"/>
        <v>-0.21132922056544698</v>
      </c>
      <c r="J145" s="18">
        <f t="shared" si="16"/>
        <v>285.48526791055747</v>
      </c>
      <c r="K145" s="18">
        <f t="shared" si="17"/>
        <v>5.0002320894425338</v>
      </c>
      <c r="L145" s="18">
        <f t="shared" si="19"/>
        <v>5.0002320894425338</v>
      </c>
      <c r="M145" s="33">
        <f t="shared" si="18"/>
        <v>1.7213362076394637E-2</v>
      </c>
      <c r="N145" s="18">
        <f t="shared" si="20"/>
        <v>25.002320948290848</v>
      </c>
    </row>
    <row r="146" spans="2:14">
      <c r="B146" s="87"/>
      <c r="C146" s="12">
        <v>40179</v>
      </c>
      <c r="D146" s="13">
        <v>298.46129999999999</v>
      </c>
      <c r="G146">
        <v>1</v>
      </c>
      <c r="H146" s="18">
        <f t="shared" si="14"/>
        <v>285.34292604551695</v>
      </c>
      <c r="I146" s="18">
        <f t="shared" si="15"/>
        <v>-7.3515333902329838E-2</v>
      </c>
      <c r="J146" s="18">
        <f t="shared" si="16"/>
        <v>284.99258770889793</v>
      </c>
      <c r="K146" s="18">
        <f t="shared" si="17"/>
        <v>13.468712291102065</v>
      </c>
      <c r="L146" s="18">
        <f t="shared" si="19"/>
        <v>13.468712291102065</v>
      </c>
      <c r="M146" s="33">
        <f t="shared" si="18"/>
        <v>4.5127164865602559E-2</v>
      </c>
      <c r="N146" s="18">
        <f t="shared" si="20"/>
        <v>181.40621078048383</v>
      </c>
    </row>
    <row r="147" spans="2:14">
      <c r="B147" s="87"/>
      <c r="C147" s="12">
        <v>40210</v>
      </c>
      <c r="D147" s="13">
        <v>289.77949999999998</v>
      </c>
      <c r="G147">
        <v>1</v>
      </c>
      <c r="H147" s="18">
        <f t="shared" si="14"/>
        <v>286.11079034872296</v>
      </c>
      <c r="I147" s="18">
        <f t="shared" si="15"/>
        <v>0.25746128449499978</v>
      </c>
      <c r="J147" s="18">
        <f t="shared" si="16"/>
        <v>285.26941071161463</v>
      </c>
      <c r="K147" s="18">
        <f t="shared" si="17"/>
        <v>4.5100892883853589</v>
      </c>
      <c r="L147" s="18">
        <f t="shared" si="19"/>
        <v>4.5100892883853589</v>
      </c>
      <c r="M147" s="33">
        <f t="shared" si="18"/>
        <v>1.5563865933875098E-2</v>
      </c>
      <c r="N147" s="18">
        <f t="shared" si="20"/>
        <v>20.340905389208352</v>
      </c>
    </row>
    <row r="148" spans="2:14">
      <c r="B148" s="87"/>
      <c r="C148" s="12">
        <v>40238</v>
      </c>
      <c r="D148" s="13">
        <v>283.01249999999999</v>
      </c>
      <c r="G148">
        <v>1</v>
      </c>
      <c r="H148" s="18">
        <f t="shared" si="14"/>
        <v>286.58582129668201</v>
      </c>
      <c r="I148" s="18">
        <f t="shared" si="15"/>
        <v>0.343047467358498</v>
      </c>
      <c r="J148" s="18">
        <f t="shared" si="16"/>
        <v>286.36825163321794</v>
      </c>
      <c r="K148" s="18">
        <f t="shared" si="17"/>
        <v>-3.3557516332179489</v>
      </c>
      <c r="L148" s="18">
        <f t="shared" si="19"/>
        <v>3.3557516332179489</v>
      </c>
      <c r="M148" s="33">
        <f t="shared" si="18"/>
        <v>1.1857255892294329E-2</v>
      </c>
      <c r="N148" s="18">
        <f t="shared" si="20"/>
        <v>11.261069023844932</v>
      </c>
    </row>
    <row r="149" spans="2:14">
      <c r="B149" s="87"/>
      <c r="C149" s="12">
        <v>40269</v>
      </c>
      <c r="D149" s="13">
        <v>276.14760000000001</v>
      </c>
      <c r="G149">
        <v>1</v>
      </c>
      <c r="H149" s="18">
        <f t="shared" si="14"/>
        <v>286.67908248571172</v>
      </c>
      <c r="I149" s="18">
        <f t="shared" si="15"/>
        <v>0.24478811560207683</v>
      </c>
      <c r="J149" s="18">
        <f t="shared" si="16"/>
        <v>286.92886876404049</v>
      </c>
      <c r="K149" s="18">
        <f t="shared" si="17"/>
        <v>-10.781268764040476</v>
      </c>
      <c r="L149" s="18">
        <f t="shared" si="19"/>
        <v>10.781268764040476</v>
      </c>
      <c r="M149" s="33">
        <f t="shared" si="18"/>
        <v>3.9041689169272066E-2</v>
      </c>
      <c r="N149" s="18">
        <f t="shared" si="20"/>
        <v>116.23575616247486</v>
      </c>
    </row>
    <row r="150" spans="2:14">
      <c r="B150" s="87"/>
      <c r="C150" s="12">
        <v>40299</v>
      </c>
      <c r="D150" s="13">
        <v>273.84710000000001</v>
      </c>
      <c r="G150">
        <v>1</v>
      </c>
      <c r="H150" s="18">
        <f t="shared" si="14"/>
        <v>286.23655929588188</v>
      </c>
      <c r="I150" s="18">
        <f t="shared" si="15"/>
        <v>-2.558207357902717E-2</v>
      </c>
      <c r="J150" s="18">
        <f t="shared" si="16"/>
        <v>286.92387060131381</v>
      </c>
      <c r="K150" s="18">
        <f t="shared" si="17"/>
        <v>-13.076770601313797</v>
      </c>
      <c r="L150" s="18">
        <f t="shared" si="19"/>
        <v>13.076770601313797</v>
      </c>
      <c r="M150" s="33">
        <f t="shared" si="18"/>
        <v>4.7752087209664798E-2</v>
      </c>
      <c r="N150" s="18">
        <f t="shared" si="20"/>
        <v>171.0019293593848</v>
      </c>
    </row>
    <row r="151" spans="2:14">
      <c r="B151" s="87"/>
      <c r="C151" s="12">
        <v>40330</v>
      </c>
      <c r="D151" s="13">
        <v>279.7645</v>
      </c>
      <c r="G151">
        <v>1</v>
      </c>
      <c r="H151" s="18">
        <f t="shared" si="14"/>
        <v>285.42240825366309</v>
      </c>
      <c r="I151" s="18">
        <f t="shared" si="15"/>
        <v>-0.33578436408186763</v>
      </c>
      <c r="J151" s="18">
        <f t="shared" si="16"/>
        <v>286.21097722230286</v>
      </c>
      <c r="K151" s="18">
        <f t="shared" si="17"/>
        <v>-6.4464772223028604</v>
      </c>
      <c r="L151" s="18">
        <f t="shared" si="19"/>
        <v>6.4464772223028604</v>
      </c>
      <c r="M151" s="33">
        <f t="shared" si="18"/>
        <v>2.3042513336405657E-2</v>
      </c>
      <c r="N151" s="18">
        <f t="shared" si="20"/>
        <v>41.557068577669604</v>
      </c>
    </row>
    <row r="152" spans="2:14">
      <c r="B152" s="87"/>
      <c r="C152" s="12">
        <v>40360</v>
      </c>
      <c r="D152" s="13">
        <v>288.45190000000002</v>
      </c>
      <c r="G152">
        <v>1</v>
      </c>
      <c r="H152" s="18">
        <f t="shared" si="14"/>
        <v>284.74717844935884</v>
      </c>
      <c r="I152" s="18">
        <f t="shared" si="15"/>
        <v>-0.46931327181882887</v>
      </c>
      <c r="J152" s="18">
        <f t="shared" si="16"/>
        <v>285.08662388958123</v>
      </c>
      <c r="K152" s="18">
        <f t="shared" si="17"/>
        <v>3.3652761104187903</v>
      </c>
      <c r="L152" s="18">
        <f t="shared" si="19"/>
        <v>3.3652761104187903</v>
      </c>
      <c r="M152" s="33">
        <f t="shared" si="18"/>
        <v>1.1666680338797525E-2</v>
      </c>
      <c r="N152" s="18">
        <f t="shared" si="20"/>
        <v>11.325083299355422</v>
      </c>
    </row>
    <row r="153" spans="2:14">
      <c r="B153" s="87"/>
      <c r="C153" s="12">
        <v>40391</v>
      </c>
      <c r="D153" s="13">
        <v>287.78280000000001</v>
      </c>
      <c r="G153">
        <v>1</v>
      </c>
      <c r="H153" s="18">
        <f t="shared" si="14"/>
        <v>284.54408541540175</v>
      </c>
      <c r="I153" s="18">
        <f t="shared" si="15"/>
        <v>-0.36458923264521903</v>
      </c>
      <c r="J153" s="18">
        <f t="shared" si="16"/>
        <v>284.27786517754004</v>
      </c>
      <c r="K153" s="18">
        <f t="shared" si="17"/>
        <v>3.5049348224599726</v>
      </c>
      <c r="L153" s="18">
        <f t="shared" si="19"/>
        <v>3.5049348224599726</v>
      </c>
      <c r="M153" s="33">
        <f t="shared" si="18"/>
        <v>1.217909764746181E-2</v>
      </c>
      <c r="N153" s="18">
        <f t="shared" si="20"/>
        <v>12.28456810969252</v>
      </c>
    </row>
    <row r="154" spans="2:14">
      <c r="B154" s="87"/>
      <c r="C154" s="12">
        <v>40422</v>
      </c>
      <c r="D154" s="13">
        <v>281.93860000000001</v>
      </c>
      <c r="G154">
        <v>1</v>
      </c>
      <c r="H154" s="18">
        <f t="shared" si="14"/>
        <v>284.40931515651124</v>
      </c>
      <c r="I154" s="18">
        <f t="shared" si="15"/>
        <v>-0.27418449330746036</v>
      </c>
      <c r="J154" s="18">
        <f t="shared" si="16"/>
        <v>284.17949618275651</v>
      </c>
      <c r="K154" s="18">
        <f t="shared" si="17"/>
        <v>-2.2408961827565008</v>
      </c>
      <c r="L154" s="18">
        <f t="shared" si="19"/>
        <v>2.2408961827565008</v>
      </c>
      <c r="M154" s="33">
        <f t="shared" si="18"/>
        <v>7.9481709235858476E-3</v>
      </c>
      <c r="N154" s="18">
        <f t="shared" si="20"/>
        <v>5.0216157018926566</v>
      </c>
    </row>
    <row r="155" spans="2:14">
      <c r="B155" s="87"/>
      <c r="C155" s="12">
        <v>40452</v>
      </c>
      <c r="D155" s="13">
        <v>277.5027</v>
      </c>
      <c r="G155">
        <v>1</v>
      </c>
      <c r="H155" s="18">
        <f t="shared" si="14"/>
        <v>283.99503578127275</v>
      </c>
      <c r="I155" s="18">
        <f t="shared" si="15"/>
        <v>-0.32929413493803839</v>
      </c>
      <c r="J155" s="18">
        <f t="shared" si="16"/>
        <v>284.13513066320377</v>
      </c>
      <c r="K155" s="18">
        <f t="shared" si="17"/>
        <v>-6.6324306632037633</v>
      </c>
      <c r="L155" s="18">
        <f t="shared" si="19"/>
        <v>6.6324306632037633</v>
      </c>
      <c r="M155" s="33">
        <f t="shared" si="18"/>
        <v>2.3900418493959744E-2</v>
      </c>
      <c r="N155" s="18">
        <f t="shared" si="20"/>
        <v>43.989136502205511</v>
      </c>
    </row>
    <row r="156" spans="2:14">
      <c r="B156" s="87"/>
      <c r="C156" s="12">
        <v>40483</v>
      </c>
      <c r="D156" s="13">
        <v>282.04480000000001</v>
      </c>
      <c r="G156">
        <v>1</v>
      </c>
      <c r="H156" s="18">
        <f t="shared" si="14"/>
        <v>283.27266241177489</v>
      </c>
      <c r="I156" s="18">
        <f t="shared" si="15"/>
        <v>-0.48392116663558327</v>
      </c>
      <c r="J156" s="18">
        <f t="shared" si="16"/>
        <v>283.66574164633471</v>
      </c>
      <c r="K156" s="18">
        <f t="shared" si="17"/>
        <v>-1.6209416463346997</v>
      </c>
      <c r="L156" s="18">
        <f t="shared" si="19"/>
        <v>1.6209416463346997</v>
      </c>
      <c r="M156" s="33">
        <f t="shared" si="18"/>
        <v>5.7471070068822391E-3</v>
      </c>
      <c r="N156" s="18">
        <f t="shared" si="20"/>
        <v>2.6274518208222468</v>
      </c>
    </row>
    <row r="157" spans="2:14">
      <c r="B157" s="87"/>
      <c r="C157" s="12">
        <v>40513</v>
      </c>
      <c r="D157" s="13">
        <v>292.101</v>
      </c>
      <c r="G157">
        <v>1</v>
      </c>
      <c r="H157" s="18">
        <f t="shared" si="14"/>
        <v>282.74129261961025</v>
      </c>
      <c r="I157" s="18">
        <f t="shared" si="15"/>
        <v>-0.50258620787568409</v>
      </c>
      <c r="J157" s="18">
        <f t="shared" si="16"/>
        <v>282.78874124513931</v>
      </c>
      <c r="K157" s="18">
        <f t="shared" si="17"/>
        <v>9.312258754860693</v>
      </c>
      <c r="L157" s="18">
        <f t="shared" si="19"/>
        <v>9.312258754860693</v>
      </c>
      <c r="M157" s="33">
        <f t="shared" si="18"/>
        <v>3.1880270025986535E-2</v>
      </c>
      <c r="N157" s="18">
        <f t="shared" si="20"/>
        <v>86.718163117479619</v>
      </c>
    </row>
    <row r="158" spans="2:14">
      <c r="B158" s="87"/>
      <c r="C158" s="12">
        <v>40544</v>
      </c>
      <c r="D158" s="13">
        <v>294.79200000000003</v>
      </c>
      <c r="G158">
        <v>1</v>
      </c>
      <c r="H158" s="18">
        <f t="shared" si="14"/>
        <v>282.86772419826616</v>
      </c>
      <c r="I158" s="18">
        <f t="shared" si="15"/>
        <v>-0.25514715573328844</v>
      </c>
      <c r="J158" s="18">
        <f t="shared" si="16"/>
        <v>282.23870641173454</v>
      </c>
      <c r="K158" s="18">
        <f t="shared" si="17"/>
        <v>12.55329358826549</v>
      </c>
      <c r="L158" s="18">
        <f t="shared" si="19"/>
        <v>12.55329358826549</v>
      </c>
      <c r="M158" s="33">
        <f t="shared" si="18"/>
        <v>4.2583562607755601E-2</v>
      </c>
      <c r="N158" s="18">
        <f t="shared" si="20"/>
        <v>157.58517991318746</v>
      </c>
    </row>
    <row r="159" spans="2:14">
      <c r="B159" s="87"/>
      <c r="C159" s="12">
        <v>40575</v>
      </c>
      <c r="D159" s="13">
        <v>287.82</v>
      </c>
      <c r="G159">
        <v>1</v>
      </c>
      <c r="H159" s="18">
        <f t="shared" si="14"/>
        <v>283.38938150504185</v>
      </c>
      <c r="I159" s="18">
        <f t="shared" si="15"/>
        <v>5.0427287499965223E-2</v>
      </c>
      <c r="J159" s="18">
        <f t="shared" si="16"/>
        <v>282.61257704253285</v>
      </c>
      <c r="K159" s="18">
        <f t="shared" si="17"/>
        <v>5.2074229574671449</v>
      </c>
      <c r="L159" s="18">
        <f t="shared" si="19"/>
        <v>5.2074229574671449</v>
      </c>
      <c r="M159" s="33">
        <f t="shared" si="18"/>
        <v>1.8092637611935046E-2</v>
      </c>
      <c r="N159" s="18">
        <f t="shared" si="20"/>
        <v>27.117253857955866</v>
      </c>
    </row>
    <row r="160" spans="2:14">
      <c r="B160" s="87"/>
      <c r="C160" s="12">
        <v>40603</v>
      </c>
      <c r="D160" s="13">
        <v>286.55489999999998</v>
      </c>
      <c r="G160">
        <v>1</v>
      </c>
      <c r="H160" s="18">
        <f t="shared" si="14"/>
        <v>283.71917769930195</v>
      </c>
      <c r="I160" s="18">
        <f t="shared" si="15"/>
        <v>0.16032366716825674</v>
      </c>
      <c r="J160" s="18">
        <f t="shared" si="16"/>
        <v>283.43980879254184</v>
      </c>
      <c r="K160" s="18">
        <f t="shared" si="17"/>
        <v>3.1150912074581356</v>
      </c>
      <c r="L160" s="18">
        <f t="shared" si="19"/>
        <v>3.1150912074581356</v>
      </c>
      <c r="M160" s="33">
        <f t="shared" si="18"/>
        <v>1.0870835597151317E-2</v>
      </c>
      <c r="N160" s="18">
        <f t="shared" si="20"/>
        <v>9.7037932307829848</v>
      </c>
    </row>
    <row r="161" spans="2:14">
      <c r="B161" s="87"/>
      <c r="C161" s="12">
        <v>40634</v>
      </c>
      <c r="D161" s="13">
        <v>276.75209999999998</v>
      </c>
      <c r="G161">
        <v>1</v>
      </c>
      <c r="H161" s="18">
        <f t="shared" si="14"/>
        <v>284.05013848160894</v>
      </c>
      <c r="I161" s="18">
        <f t="shared" si="15"/>
        <v>0.22744781998920371</v>
      </c>
      <c r="J161" s="18">
        <f t="shared" si="16"/>
        <v>283.87950136647021</v>
      </c>
      <c r="K161" s="18">
        <f t="shared" si="17"/>
        <v>-7.1274013664702238</v>
      </c>
      <c r="L161" s="18">
        <f t="shared" si="19"/>
        <v>7.1274013664702238</v>
      </c>
      <c r="M161" s="33">
        <f t="shared" si="18"/>
        <v>2.5753739055531012E-2</v>
      </c>
      <c r="N161" s="18">
        <f t="shared" si="20"/>
        <v>50.799850238761614</v>
      </c>
    </row>
    <row r="162" spans="2:14">
      <c r="B162" s="87"/>
      <c r="C162" s="12">
        <v>40664</v>
      </c>
      <c r="D162" s="13">
        <v>278.03030000000001</v>
      </c>
      <c r="G162">
        <v>1</v>
      </c>
      <c r="H162" s="18">
        <f t="shared" si="14"/>
        <v>283.79761025001949</v>
      </c>
      <c r="I162" s="18">
        <f t="shared" si="15"/>
        <v>3.8637866126783632E-2</v>
      </c>
      <c r="J162" s="18">
        <f t="shared" si="16"/>
        <v>284.27758630159815</v>
      </c>
      <c r="K162" s="18">
        <f t="shared" si="17"/>
        <v>-6.2472863015981375</v>
      </c>
      <c r="L162" s="18">
        <f t="shared" si="19"/>
        <v>6.2472863015981375</v>
      </c>
      <c r="M162" s="33">
        <f t="shared" si="18"/>
        <v>2.2469803836481624E-2</v>
      </c>
      <c r="N162" s="18">
        <f t="shared" si="20"/>
        <v>39.028586134135736</v>
      </c>
    </row>
    <row r="163" spans="2:14">
      <c r="B163" s="87"/>
      <c r="C163" s="12">
        <v>40695</v>
      </c>
      <c r="D163" s="13">
        <v>286.4579</v>
      </c>
      <c r="G163">
        <v>1</v>
      </c>
      <c r="H163" s="18">
        <f t="shared" si="14"/>
        <v>283.46594433234077</v>
      </c>
      <c r="I163" s="18">
        <f t="shared" si="15"/>
        <v>-0.10702990230757367</v>
      </c>
      <c r="J163" s="18">
        <f t="shared" si="16"/>
        <v>283.83624811614629</v>
      </c>
      <c r="K163" s="18">
        <f t="shared" si="17"/>
        <v>2.6216518838537013</v>
      </c>
      <c r="L163" s="18">
        <f t="shared" si="19"/>
        <v>2.6216518838537013</v>
      </c>
      <c r="M163" s="33">
        <f t="shared" si="18"/>
        <v>9.1519622389667071E-3</v>
      </c>
      <c r="N163" s="18">
        <f t="shared" si="20"/>
        <v>6.8730586001136613</v>
      </c>
    </row>
    <row r="164" spans="2:14">
      <c r="B164" s="87"/>
      <c r="C164" s="12">
        <v>40725</v>
      </c>
      <c r="D164" s="13">
        <v>293.83789999999999</v>
      </c>
      <c r="G164">
        <v>1</v>
      </c>
      <c r="H164" s="18">
        <f t="shared" si="14"/>
        <v>283.55656795010617</v>
      </c>
      <c r="I164" s="18">
        <f t="shared" si="15"/>
        <v>-2.9278206399037415E-2</v>
      </c>
      <c r="J164" s="18">
        <f t="shared" si="16"/>
        <v>283.35891443003317</v>
      </c>
      <c r="K164" s="18">
        <f t="shared" si="17"/>
        <v>10.478985569966824</v>
      </c>
      <c r="L164" s="18">
        <f t="shared" si="19"/>
        <v>10.478985569966824</v>
      </c>
      <c r="M164" s="33">
        <f t="shared" si="18"/>
        <v>3.566247094049755E-2</v>
      </c>
      <c r="N164" s="18">
        <f t="shared" si="20"/>
        <v>109.80913857557292</v>
      </c>
    </row>
    <row r="165" spans="2:14">
      <c r="B165" s="87"/>
      <c r="C165" s="12">
        <v>40756</v>
      </c>
      <c r="D165" s="13">
        <v>293.53100000000001</v>
      </c>
      <c r="G165">
        <v>1</v>
      </c>
      <c r="H165" s="18">
        <f t="shared" si="14"/>
        <v>284.18490119921279</v>
      </c>
      <c r="I165" s="18">
        <f t="shared" si="15"/>
        <v>0.22940884301737408</v>
      </c>
      <c r="J165" s="18">
        <f t="shared" si="16"/>
        <v>283.52728974370712</v>
      </c>
      <c r="K165" s="18">
        <f t="shared" si="17"/>
        <v>10.003710256292891</v>
      </c>
      <c r="L165" s="18">
        <f t="shared" si="19"/>
        <v>10.003710256292891</v>
      </c>
      <c r="M165" s="33">
        <f t="shared" si="18"/>
        <v>3.40805920202394E-2</v>
      </c>
      <c r="N165" s="18">
        <f t="shared" si="20"/>
        <v>100.07421889185957</v>
      </c>
    </row>
    <row r="166" spans="2:14">
      <c r="B166" s="87"/>
      <c r="C166" s="12">
        <v>40787</v>
      </c>
      <c r="D166" s="13">
        <v>287.54140000000001</v>
      </c>
      <c r="G166">
        <v>1</v>
      </c>
      <c r="H166" s="18">
        <f t="shared" si="14"/>
        <v>284.9957731761765</v>
      </c>
      <c r="I166" s="18">
        <f t="shared" si="15"/>
        <v>0.45814114566459274</v>
      </c>
      <c r="J166" s="18">
        <f t="shared" si="16"/>
        <v>284.41431004223017</v>
      </c>
      <c r="K166" s="18">
        <f t="shared" si="17"/>
        <v>3.1270899577698401</v>
      </c>
      <c r="L166" s="18">
        <f t="shared" si="19"/>
        <v>3.1270899577698401</v>
      </c>
      <c r="M166" s="33">
        <f t="shared" si="18"/>
        <v>1.0875268597043209E-2</v>
      </c>
      <c r="N166" s="18">
        <f t="shared" si="20"/>
        <v>9.7786916039849796</v>
      </c>
    </row>
    <row r="167" spans="2:14">
      <c r="B167" s="87"/>
      <c r="C167" s="12">
        <v>40817</v>
      </c>
      <c r="D167" s="13">
        <v>280.0924</v>
      </c>
      <c r="G167">
        <v>1</v>
      </c>
      <c r="H167" s="18">
        <f t="shared" si="14"/>
        <v>285.58705430686996</v>
      </c>
      <c r="I167" s="18">
        <f t="shared" si="15"/>
        <v>0.51051491378878067</v>
      </c>
      <c r="J167" s="18">
        <f t="shared" si="16"/>
        <v>285.45391432184107</v>
      </c>
      <c r="K167" s="18">
        <f t="shared" si="17"/>
        <v>-5.3615143218410708</v>
      </c>
      <c r="L167" s="18">
        <f t="shared" si="19"/>
        <v>5.3615143218410708</v>
      </c>
      <c r="M167" s="33">
        <f t="shared" si="18"/>
        <v>1.9141948592111286E-2</v>
      </c>
      <c r="N167" s="18">
        <f t="shared" si="20"/>
        <v>28.745835823306916</v>
      </c>
    </row>
    <row r="168" spans="2:14">
      <c r="B168" s="87"/>
      <c r="C168" s="12">
        <v>40848</v>
      </c>
      <c r="D168" s="13">
        <v>281.43489999999997</v>
      </c>
      <c r="G168">
        <v>1</v>
      </c>
      <c r="H168" s="18">
        <f t="shared" si="14"/>
        <v>285.71455910063753</v>
      </c>
      <c r="I168" s="18">
        <f t="shared" si="15"/>
        <v>0.35984880690241672</v>
      </c>
      <c r="J168" s="18">
        <f t="shared" si="16"/>
        <v>286.09756922065873</v>
      </c>
      <c r="K168" s="18">
        <f t="shared" si="17"/>
        <v>-4.6626692206587563</v>
      </c>
      <c r="L168" s="18">
        <f t="shared" si="19"/>
        <v>4.6626692206587563</v>
      </c>
      <c r="M168" s="33">
        <f t="shared" si="18"/>
        <v>1.6567487616705522E-2</v>
      </c>
      <c r="N168" s="18">
        <f t="shared" si="20"/>
        <v>21.740484261278535</v>
      </c>
    </row>
    <row r="169" spans="2:14">
      <c r="B169" s="87"/>
      <c r="C169" s="12">
        <v>40878</v>
      </c>
      <c r="D169" s="13">
        <v>291.6841</v>
      </c>
      <c r="G169">
        <v>1</v>
      </c>
      <c r="H169" s="18">
        <f t="shared" si="14"/>
        <v>285.77849976320431</v>
      </c>
      <c r="I169" s="18">
        <f t="shared" si="15"/>
        <v>0.24344632620412618</v>
      </c>
      <c r="J169" s="18">
        <f t="shared" si="16"/>
        <v>286.07440790753992</v>
      </c>
      <c r="K169" s="18">
        <f t="shared" si="17"/>
        <v>5.6096920924600795</v>
      </c>
      <c r="L169" s="18">
        <f t="shared" si="19"/>
        <v>5.6096920924600795</v>
      </c>
      <c r="M169" s="33">
        <f t="shared" si="18"/>
        <v>1.9232080502365675E-2</v>
      </c>
      <c r="N169" s="18">
        <f t="shared" si="20"/>
        <v>31.468645372209146</v>
      </c>
    </row>
    <row r="170" spans="2:14">
      <c r="B170" s="87"/>
      <c r="C170" s="12">
        <v>40909</v>
      </c>
      <c r="D170" s="13">
        <v>302.13479999999998</v>
      </c>
      <c r="G170">
        <v>1</v>
      </c>
      <c r="H170" s="18">
        <f t="shared" si="14"/>
        <v>286.3830786685561</v>
      </c>
      <c r="I170" s="18">
        <f t="shared" si="15"/>
        <v>0.38550638395663839</v>
      </c>
      <c r="J170" s="18">
        <f t="shared" si="16"/>
        <v>286.02194608940846</v>
      </c>
      <c r="K170" s="18">
        <f t="shared" si="17"/>
        <v>16.112853910591525</v>
      </c>
      <c r="L170" s="18">
        <f t="shared" si="19"/>
        <v>16.112853910591525</v>
      </c>
      <c r="M170" s="33">
        <f t="shared" si="18"/>
        <v>5.3330016636916784E-2</v>
      </c>
      <c r="N170" s="18">
        <f t="shared" si="20"/>
        <v>259.62406114406463</v>
      </c>
    </row>
    <row r="171" spans="2:14">
      <c r="B171" s="87"/>
      <c r="C171" s="12">
        <v>40940</v>
      </c>
      <c r="D171" s="13">
        <v>291.18290000000002</v>
      </c>
      <c r="G171">
        <v>1</v>
      </c>
      <c r="H171" s="18">
        <f t="shared" si="14"/>
        <v>287.74864333481111</v>
      </c>
      <c r="I171" s="18">
        <f t="shared" si="15"/>
        <v>0.77103553370196598</v>
      </c>
      <c r="J171" s="18">
        <f t="shared" si="16"/>
        <v>286.76858505251272</v>
      </c>
      <c r="K171" s="18">
        <f t="shared" si="17"/>
        <v>4.4143149474872985</v>
      </c>
      <c r="L171" s="18">
        <f t="shared" si="19"/>
        <v>4.4143149474872985</v>
      </c>
      <c r="M171" s="33">
        <f t="shared" si="18"/>
        <v>1.515993881332763E-2</v>
      </c>
      <c r="N171" s="18">
        <f t="shared" si="20"/>
        <v>19.48617645560979</v>
      </c>
    </row>
    <row r="172" spans="2:14">
      <c r="B172" s="87"/>
      <c r="C172" s="12">
        <v>40969</v>
      </c>
      <c r="D172" s="13">
        <v>290.73810000000003</v>
      </c>
      <c r="G172">
        <v>1</v>
      </c>
      <c r="H172" s="18">
        <f t="shared" si="14"/>
        <v>288.68953930170539</v>
      </c>
      <c r="I172" s="18">
        <f t="shared" si="15"/>
        <v>0.83785416027429083</v>
      </c>
      <c r="J172" s="18">
        <f t="shared" si="16"/>
        <v>288.5196788685131</v>
      </c>
      <c r="K172" s="18">
        <f t="shared" si="17"/>
        <v>2.2184211314869344</v>
      </c>
      <c r="L172" s="18">
        <f t="shared" si="19"/>
        <v>2.2184211314869344</v>
      </c>
      <c r="M172" s="33">
        <f t="shared" si="18"/>
        <v>7.6303075912201885E-3</v>
      </c>
      <c r="N172" s="18">
        <f t="shared" si="20"/>
        <v>4.9213923166277702</v>
      </c>
    </row>
    <row r="173" spans="2:14">
      <c r="B173" s="87"/>
      <c r="C173" s="12">
        <v>41000</v>
      </c>
      <c r="D173" s="13">
        <v>280.51760000000002</v>
      </c>
      <c r="G173">
        <v>1</v>
      </c>
      <c r="H173" s="18">
        <f t="shared" si="14"/>
        <v>289.60461241108811</v>
      </c>
      <c r="I173" s="18">
        <f t="shared" si="15"/>
        <v>0.86823006376054512</v>
      </c>
      <c r="J173" s="18">
        <f t="shared" si="16"/>
        <v>289.52739346197967</v>
      </c>
      <c r="K173" s="18">
        <f t="shared" si="17"/>
        <v>-9.0097934619796547</v>
      </c>
      <c r="L173" s="18">
        <f t="shared" si="19"/>
        <v>9.0097934619796547</v>
      </c>
      <c r="M173" s="33">
        <f t="shared" si="18"/>
        <v>3.2118460524329505E-2</v>
      </c>
      <c r="N173" s="18">
        <f t="shared" si="20"/>
        <v>81.17637822753133</v>
      </c>
    </row>
    <row r="174" spans="2:14">
      <c r="B174" s="87"/>
      <c r="C174" s="12">
        <v>41030</v>
      </c>
      <c r="D174" s="13">
        <v>279.38869999999997</v>
      </c>
      <c r="G174">
        <v>1</v>
      </c>
      <c r="H174" s="18">
        <f t="shared" si="14"/>
        <v>289.83789640171966</v>
      </c>
      <c r="I174" s="18">
        <f t="shared" si="15"/>
        <v>0.61845897960268303</v>
      </c>
      <c r="J174" s="18">
        <f t="shared" si="16"/>
        <v>290.47284247484868</v>
      </c>
      <c r="K174" s="18">
        <f t="shared" si="17"/>
        <v>-11.084142474848704</v>
      </c>
      <c r="L174" s="18">
        <f t="shared" si="19"/>
        <v>11.084142474848704</v>
      </c>
      <c r="M174" s="33">
        <f t="shared" si="18"/>
        <v>3.9672837429891424E-2</v>
      </c>
      <c r="N174" s="18">
        <f t="shared" si="20"/>
        <v>122.85821440274516</v>
      </c>
    </row>
    <row r="175" spans="2:14">
      <c r="B175" s="87"/>
      <c r="C175" s="12">
        <v>41061</v>
      </c>
      <c r="D175" s="13">
        <v>287.84309999999999</v>
      </c>
      <c r="G175">
        <v>1</v>
      </c>
      <c r="H175" s="18">
        <f t="shared" si="14"/>
        <v>289.75045953389616</v>
      </c>
      <c r="I175" s="18">
        <f t="shared" si="15"/>
        <v>0.34077812043096195</v>
      </c>
      <c r="J175" s="18">
        <f t="shared" si="16"/>
        <v>290.45635538132234</v>
      </c>
      <c r="K175" s="18">
        <f t="shared" si="17"/>
        <v>-2.6132553813223467</v>
      </c>
      <c r="L175" s="18">
        <f t="shared" si="19"/>
        <v>2.6132553813223467</v>
      </c>
      <c r="M175" s="33">
        <f t="shared" si="18"/>
        <v>9.0787494344048789E-3</v>
      </c>
      <c r="N175" s="18">
        <f t="shared" si="20"/>
        <v>6.8291036880102034</v>
      </c>
    </row>
    <row r="176" spans="2:14">
      <c r="B176" s="87"/>
      <c r="C176" s="12">
        <v>41091</v>
      </c>
      <c r="D176" s="13">
        <v>297.49029999999999</v>
      </c>
      <c r="G176">
        <v>1</v>
      </c>
      <c r="H176" s="18">
        <f t="shared" si="14"/>
        <v>289.94785127483163</v>
      </c>
      <c r="I176" s="18">
        <f t="shared" si="15"/>
        <v>0.28437369023491438</v>
      </c>
      <c r="J176" s="18">
        <f t="shared" si="16"/>
        <v>290.09123765432713</v>
      </c>
      <c r="K176" s="18">
        <f t="shared" si="17"/>
        <v>7.3990623456728599</v>
      </c>
      <c r="L176" s="18">
        <f t="shared" si="19"/>
        <v>7.3990623456728599</v>
      </c>
      <c r="M176" s="33">
        <f t="shared" si="18"/>
        <v>2.4871608740429051E-2</v>
      </c>
      <c r="N176" s="18">
        <f t="shared" si="20"/>
        <v>54.746123595153961</v>
      </c>
    </row>
    <row r="177" spans="2:14">
      <c r="B177" s="87"/>
      <c r="C177" s="12">
        <v>41122</v>
      </c>
      <c r="D177" s="13">
        <v>296.41570000000002</v>
      </c>
      <c r="G177">
        <v>1</v>
      </c>
      <c r="H177" s="18">
        <f t="shared" si="14"/>
        <v>290.6951455070373</v>
      </c>
      <c r="I177" s="18">
        <f t="shared" si="15"/>
        <v>0.46647445522931119</v>
      </c>
      <c r="J177" s="18">
        <f t="shared" si="16"/>
        <v>290.23222496506656</v>
      </c>
      <c r="K177" s="18">
        <f t="shared" si="17"/>
        <v>6.1834750349334513</v>
      </c>
      <c r="L177" s="18">
        <f t="shared" si="19"/>
        <v>6.1834750349334513</v>
      </c>
      <c r="M177" s="33">
        <f t="shared" si="18"/>
        <v>2.0860821592558865E-2</v>
      </c>
      <c r="N177" s="18">
        <f t="shared" si="20"/>
        <v>38.235363507645246</v>
      </c>
    </row>
    <row r="178" spans="2:14">
      <c r="B178" s="87"/>
      <c r="C178" s="12">
        <v>41153</v>
      </c>
      <c r="D178" s="13">
        <v>287.22480000000002</v>
      </c>
      <c r="G178">
        <v>1</v>
      </c>
      <c r="H178" s="18">
        <f t="shared" si="14"/>
        <v>291.49672556077843</v>
      </c>
      <c r="I178" s="18">
        <f t="shared" si="15"/>
        <v>0.59829618338836177</v>
      </c>
      <c r="J178" s="18">
        <f t="shared" si="16"/>
        <v>291.16161996226663</v>
      </c>
      <c r="K178" s="18">
        <f t="shared" si="17"/>
        <v>-3.9368199622666111</v>
      </c>
      <c r="L178" s="18">
        <f t="shared" si="19"/>
        <v>3.9368199622666111</v>
      </c>
      <c r="M178" s="33">
        <f t="shared" si="18"/>
        <v>1.370640683627114E-2</v>
      </c>
      <c r="N178" s="18">
        <f t="shared" si="20"/>
        <v>15.498551415300881</v>
      </c>
    </row>
    <row r="179" spans="2:14">
      <c r="B179" s="87"/>
      <c r="C179" s="12">
        <v>41183</v>
      </c>
      <c r="D179" s="13">
        <v>280.64089999999999</v>
      </c>
      <c r="G179">
        <v>1</v>
      </c>
      <c r="H179" s="18">
        <f t="shared" si="14"/>
        <v>291.78439865492118</v>
      </c>
      <c r="I179" s="18">
        <f t="shared" si="15"/>
        <v>0.47610523041025055</v>
      </c>
      <c r="J179" s="18">
        <f t="shared" si="16"/>
        <v>292.09502174416679</v>
      </c>
      <c r="K179" s="18">
        <f t="shared" si="17"/>
        <v>-11.454121744166798</v>
      </c>
      <c r="L179" s="18">
        <f t="shared" si="19"/>
        <v>11.454121744166798</v>
      </c>
      <c r="M179" s="33">
        <f t="shared" si="18"/>
        <v>4.0814156967736347E-2</v>
      </c>
      <c r="N179" s="18">
        <f t="shared" si="20"/>
        <v>131.19690493019465</v>
      </c>
    </row>
    <row r="180" spans="2:14">
      <c r="B180" s="87"/>
      <c r="C180" s="12">
        <v>41214</v>
      </c>
      <c r="D180" s="13">
        <v>282.20249999999999</v>
      </c>
      <c r="G180">
        <v>1</v>
      </c>
      <c r="H180" s="18">
        <f t="shared" si="14"/>
        <v>291.51940472306137</v>
      </c>
      <c r="I180" s="18">
        <f t="shared" si="15"/>
        <v>0.18457631313309919</v>
      </c>
      <c r="J180" s="18">
        <f t="shared" si="16"/>
        <v>292.26050388533145</v>
      </c>
      <c r="K180" s="18">
        <f t="shared" si="17"/>
        <v>-10.058003885331459</v>
      </c>
      <c r="L180" s="18">
        <f t="shared" si="19"/>
        <v>10.058003885331459</v>
      </c>
      <c r="M180" s="33">
        <f t="shared" si="18"/>
        <v>3.5641087110608372E-2</v>
      </c>
      <c r="N180" s="18">
        <f t="shared" si="20"/>
        <v>101.16344215734273</v>
      </c>
    </row>
    <row r="181" spans="2:14">
      <c r="B181" s="87"/>
      <c r="C181" s="12">
        <v>41244</v>
      </c>
      <c r="D181" s="13">
        <v>294.51130000000001</v>
      </c>
      <c r="G181">
        <v>1</v>
      </c>
      <c r="H181" s="18">
        <f t="shared" si="14"/>
        <v>291.09797589989734</v>
      </c>
      <c r="I181" s="18">
        <f t="shared" si="15"/>
        <v>-5.3810167709687648E-2</v>
      </c>
      <c r="J181" s="18">
        <f t="shared" si="16"/>
        <v>291.70398103619448</v>
      </c>
      <c r="K181" s="18">
        <f t="shared" si="17"/>
        <v>2.8073189638055283</v>
      </c>
      <c r="L181" s="18">
        <f t="shared" si="19"/>
        <v>2.8073189638055283</v>
      </c>
      <c r="M181" s="33">
        <f t="shared" si="18"/>
        <v>9.5321264882044527E-3</v>
      </c>
      <c r="N181" s="18">
        <f t="shared" si="20"/>
        <v>7.8810397645421446</v>
      </c>
    </row>
    <row r="182" spans="2:14">
      <c r="B182" s="87"/>
      <c r="C182" s="12">
        <v>41275</v>
      </c>
      <c r="D182" s="13">
        <v>302.23009999999999</v>
      </c>
      <c r="G182">
        <v>1</v>
      </c>
      <c r="H182" s="18">
        <f t="shared" si="14"/>
        <v>291.26529980239445</v>
      </c>
      <c r="I182" s="18">
        <f t="shared" si="15"/>
        <v>3.3178159011679642E-2</v>
      </c>
      <c r="J182" s="18">
        <f t="shared" si="16"/>
        <v>291.04416573218765</v>
      </c>
      <c r="K182" s="18">
        <f t="shared" si="17"/>
        <v>11.185934267812343</v>
      </c>
      <c r="L182" s="18">
        <f t="shared" si="19"/>
        <v>11.185934267812343</v>
      </c>
      <c r="M182" s="33">
        <f t="shared" si="18"/>
        <v>3.7011317760250691E-2</v>
      </c>
      <c r="N182" s="18">
        <f t="shared" si="20"/>
        <v>125.12512544381845</v>
      </c>
    </row>
    <row r="183" spans="2:14">
      <c r="B183" s="87"/>
      <c r="C183" s="12">
        <v>41306</v>
      </c>
      <c r="D183" s="13">
        <v>294.2989</v>
      </c>
      <c r="G183">
        <v>1</v>
      </c>
      <c r="H183" s="18">
        <f t="shared" si="14"/>
        <v>291.99569759255752</v>
      </c>
      <c r="I183" s="18">
        <f t="shared" si="15"/>
        <v>0.30744602291174861</v>
      </c>
      <c r="J183" s="18">
        <f t="shared" si="16"/>
        <v>291.29847796140615</v>
      </c>
      <c r="K183" s="18">
        <f t="shared" si="17"/>
        <v>3.0004220385938538</v>
      </c>
      <c r="L183" s="18">
        <f t="shared" si="19"/>
        <v>3.0004220385938538</v>
      </c>
      <c r="M183" s="33">
        <f t="shared" si="18"/>
        <v>1.0195152066806414E-2</v>
      </c>
      <c r="N183" s="18">
        <f t="shared" si="20"/>
        <v>9.0025324096796968</v>
      </c>
    </row>
    <row r="184" spans="2:14">
      <c r="B184" s="87"/>
      <c r="C184" s="12">
        <v>41334</v>
      </c>
      <c r="D184" s="13">
        <v>288.09269999999998</v>
      </c>
      <c r="G184">
        <v>1</v>
      </c>
      <c r="H184" s="18">
        <f t="shared" si="14"/>
        <v>292.4304330996261</v>
      </c>
      <c r="I184" s="18">
        <f t="shared" si="15"/>
        <v>0.3575183578788283</v>
      </c>
      <c r="J184" s="18">
        <f t="shared" si="16"/>
        <v>292.30314361546925</v>
      </c>
      <c r="K184" s="18">
        <f t="shared" si="17"/>
        <v>-4.2104436154692735</v>
      </c>
      <c r="L184" s="18">
        <f t="shared" si="19"/>
        <v>4.2104436154692735</v>
      </c>
      <c r="M184" s="33">
        <f t="shared" si="18"/>
        <v>1.4614891718774109E-2</v>
      </c>
      <c r="N184" s="18">
        <f t="shared" si="20"/>
        <v>17.727835439045968</v>
      </c>
    </row>
    <row r="185" spans="2:14">
      <c r="B185" s="87"/>
      <c r="C185" s="12">
        <v>41365</v>
      </c>
      <c r="D185" s="13">
        <v>281.4425</v>
      </c>
      <c r="G185">
        <v>1</v>
      </c>
      <c r="H185" s="18">
        <f t="shared" si="14"/>
        <v>292.48848798558765</v>
      </c>
      <c r="I185" s="18">
        <f t="shared" si="15"/>
        <v>0.23971730482584039</v>
      </c>
      <c r="J185" s="18">
        <f t="shared" si="16"/>
        <v>292.7879514575049</v>
      </c>
      <c r="K185" s="18">
        <f t="shared" si="17"/>
        <v>-11.345451457504907</v>
      </c>
      <c r="L185" s="18">
        <f t="shared" si="19"/>
        <v>11.345451457504907</v>
      </c>
      <c r="M185" s="33">
        <f t="shared" si="18"/>
        <v>4.0311791778089336E-2</v>
      </c>
      <c r="N185" s="18">
        <f t="shared" si="20"/>
        <v>128.71926877460024</v>
      </c>
    </row>
    <row r="186" spans="2:14">
      <c r="B186" s="87"/>
      <c r="C186" s="12">
        <v>41395</v>
      </c>
      <c r="D186" s="13">
        <v>284.45519999999999</v>
      </c>
      <c r="G186">
        <v>1</v>
      </c>
      <c r="H186" s="18">
        <f t="shared" si="14"/>
        <v>292.00840220427636</v>
      </c>
      <c r="I186" s="18">
        <f t="shared" si="15"/>
        <v>-4.3434296252130355E-2</v>
      </c>
      <c r="J186" s="18">
        <f t="shared" si="16"/>
        <v>292.72820529041348</v>
      </c>
      <c r="K186" s="18">
        <f t="shared" si="17"/>
        <v>-8.2730052904134936</v>
      </c>
      <c r="L186" s="18">
        <f t="shared" si="19"/>
        <v>8.2730052904134936</v>
      </c>
      <c r="M186" s="33">
        <f t="shared" si="18"/>
        <v>2.9083684497289885E-2</v>
      </c>
      <c r="N186" s="18">
        <f t="shared" si="20"/>
        <v>68.442616535209652</v>
      </c>
    </row>
    <row r="187" spans="2:14">
      <c r="B187" s="87"/>
      <c r="C187" s="12">
        <v>41426</v>
      </c>
      <c r="D187" s="13">
        <v>291.04059999999998</v>
      </c>
      <c r="G187">
        <v>1</v>
      </c>
      <c r="H187" s="18">
        <f t="shared" si="14"/>
        <v>291.48599437670572</v>
      </c>
      <c r="I187" s="18">
        <f t="shared" si="15"/>
        <v>-0.2318498850135407</v>
      </c>
      <c r="J187" s="18">
        <f t="shared" si="16"/>
        <v>291.96496790802422</v>
      </c>
      <c r="K187" s="18">
        <f t="shared" si="17"/>
        <v>-0.92436790802423729</v>
      </c>
      <c r="L187" s="18">
        <f t="shared" si="19"/>
        <v>0.92436790802423729</v>
      </c>
      <c r="M187" s="33">
        <f t="shared" si="18"/>
        <v>3.1760788976666395E-3</v>
      </c>
      <c r="N187" s="18">
        <f t="shared" si="20"/>
        <v>0.85445602938510479</v>
      </c>
    </row>
    <row r="188" spans="2:14">
      <c r="B188" s="87"/>
      <c r="C188" s="12">
        <v>41456</v>
      </c>
      <c r="D188" s="13">
        <v>295.9957</v>
      </c>
      <c r="G188">
        <v>1</v>
      </c>
      <c r="H188" s="18">
        <f t="shared" si="14"/>
        <v>291.24052460882336</v>
      </c>
      <c r="I188" s="18">
        <f t="shared" si="15"/>
        <v>-0.23720758868982711</v>
      </c>
      <c r="J188" s="18">
        <f t="shared" si="16"/>
        <v>291.25414449169216</v>
      </c>
      <c r="K188" s="18">
        <f t="shared" si="17"/>
        <v>4.7415555083078402</v>
      </c>
      <c r="L188" s="18">
        <f t="shared" si="19"/>
        <v>4.7415555083078402</v>
      </c>
      <c r="M188" s="33">
        <f t="shared" si="18"/>
        <v>1.6019001317613194E-2</v>
      </c>
      <c r="N188" s="18">
        <f t="shared" si="20"/>
        <v>22.482348638364421</v>
      </c>
    </row>
    <row r="189" spans="2:14">
      <c r="B189" s="87"/>
      <c r="C189" s="12">
        <v>41487</v>
      </c>
      <c r="D189" s="13">
        <v>299.37040000000002</v>
      </c>
      <c r="G189">
        <v>1</v>
      </c>
      <c r="H189" s="18">
        <f t="shared" si="14"/>
        <v>291.32173156168096</v>
      </c>
      <c r="I189" s="18">
        <f t="shared" si="15"/>
        <v>-0.11195168331505423</v>
      </c>
      <c r="J189" s="18">
        <f t="shared" si="16"/>
        <v>291.00331702013352</v>
      </c>
      <c r="K189" s="18">
        <f t="shared" si="17"/>
        <v>8.3670829798664954</v>
      </c>
      <c r="L189" s="18">
        <f t="shared" si="19"/>
        <v>8.3670829798664954</v>
      </c>
      <c r="M189" s="33">
        <f t="shared" si="18"/>
        <v>2.7948932091704775E-2</v>
      </c>
      <c r="N189" s="18">
        <f t="shared" si="20"/>
        <v>70.008077591971599</v>
      </c>
    </row>
    <row r="190" spans="2:14">
      <c r="B190" s="87"/>
      <c r="C190" s="12">
        <v>41518</v>
      </c>
      <c r="D190" s="13">
        <v>290.9178</v>
      </c>
      <c r="G190">
        <v>1</v>
      </c>
      <c r="H190" s="18">
        <f t="shared" si="14"/>
        <v>291.73026481016143</v>
      </c>
      <c r="I190" s="18">
        <f t="shared" si="15"/>
        <v>9.2793398518039902E-2</v>
      </c>
      <c r="J190" s="18">
        <f t="shared" si="16"/>
        <v>291.20977987836591</v>
      </c>
      <c r="K190" s="18">
        <f t="shared" si="17"/>
        <v>-0.29197987836590755</v>
      </c>
      <c r="L190" s="18">
        <f t="shared" si="19"/>
        <v>0.29197987836590755</v>
      </c>
      <c r="M190" s="33">
        <f t="shared" si="18"/>
        <v>1.0036507850874287E-3</v>
      </c>
      <c r="N190" s="18">
        <f t="shared" si="20"/>
        <v>8.5252249370570174E-2</v>
      </c>
    </row>
    <row r="191" spans="2:14">
      <c r="B191" s="87"/>
      <c r="C191" s="12">
        <v>41548</v>
      </c>
      <c r="D191" s="13">
        <v>283.14080000000001</v>
      </c>
      <c r="G191">
        <v>1</v>
      </c>
      <c r="H191" s="18">
        <f t="shared" si="14"/>
        <v>291.76532077574188</v>
      </c>
      <c r="I191" s="18">
        <f t="shared" si="15"/>
        <v>7.0081011070322385E-2</v>
      </c>
      <c r="J191" s="18">
        <f t="shared" si="16"/>
        <v>291.82305820867947</v>
      </c>
      <c r="K191" s="18">
        <f t="shared" si="17"/>
        <v>-8.6822582086794569</v>
      </c>
      <c r="L191" s="18">
        <f t="shared" si="19"/>
        <v>8.6822582086794569</v>
      </c>
      <c r="M191" s="33">
        <f t="shared" si="18"/>
        <v>3.0664101424730934E-2</v>
      </c>
      <c r="N191" s="18">
        <f t="shared" si="20"/>
        <v>75.381607602181816</v>
      </c>
    </row>
    <row r="192" spans="2:14">
      <c r="B192" s="87"/>
      <c r="C192" s="12">
        <v>41579</v>
      </c>
      <c r="D192" s="13">
        <v>288.041</v>
      </c>
      <c r="G192">
        <v>1</v>
      </c>
      <c r="H192" s="18">
        <f t="shared" si="14"/>
        <v>291.28085946643131</v>
      </c>
      <c r="I192" s="18">
        <f t="shared" si="15"/>
        <v>-0.1480613516194515</v>
      </c>
      <c r="J192" s="18">
        <f t="shared" si="16"/>
        <v>291.83540178681221</v>
      </c>
      <c r="K192" s="18">
        <f t="shared" si="17"/>
        <v>-3.794401786812216</v>
      </c>
      <c r="L192" s="18">
        <f t="shared" si="19"/>
        <v>3.794401786812216</v>
      </c>
      <c r="M192" s="33">
        <f t="shared" si="18"/>
        <v>1.3173130862662663E-2</v>
      </c>
      <c r="N192" s="18">
        <f t="shared" si="20"/>
        <v>14.397484919763738</v>
      </c>
    </row>
    <row r="193" spans="2:14">
      <c r="B193" s="87"/>
      <c r="C193" s="12">
        <v>41609</v>
      </c>
      <c r="D193" s="13">
        <v>302.45580000000001</v>
      </c>
      <c r="G193">
        <v>1</v>
      </c>
      <c r="H193" s="18">
        <f t="shared" si="14"/>
        <v>290.9356030111399</v>
      </c>
      <c r="I193" s="18">
        <f t="shared" si="15"/>
        <v>-0.22563271857357001</v>
      </c>
      <c r="J193" s="18">
        <f t="shared" si="16"/>
        <v>291.13279811481186</v>
      </c>
      <c r="K193" s="18">
        <f t="shared" si="17"/>
        <v>11.323001885188148</v>
      </c>
      <c r="L193" s="18">
        <f t="shared" si="19"/>
        <v>11.323001885188148</v>
      </c>
      <c r="M193" s="33">
        <f t="shared" si="18"/>
        <v>3.7436881306915415E-2</v>
      </c>
      <c r="N193" s="18">
        <f t="shared" si="20"/>
        <v>128.21037169197436</v>
      </c>
    </row>
    <row r="194" spans="2:14">
      <c r="B194" s="87"/>
      <c r="C194" s="12">
        <v>41640</v>
      </c>
      <c r="D194" s="13">
        <v>309.10809999999998</v>
      </c>
      <c r="G194">
        <v>1</v>
      </c>
      <c r="H194" s="18">
        <f t="shared" si="14"/>
        <v>291.45912014674815</v>
      </c>
      <c r="I194" s="18">
        <f t="shared" si="15"/>
        <v>6.9063129144006807E-2</v>
      </c>
      <c r="J194" s="18">
        <f t="shared" si="16"/>
        <v>290.70997029256631</v>
      </c>
      <c r="K194" s="18">
        <f t="shared" si="17"/>
        <v>18.398129707433668</v>
      </c>
      <c r="L194" s="18">
        <f t="shared" si="19"/>
        <v>18.398129707433668</v>
      </c>
      <c r="M194" s="33">
        <f t="shared" si="18"/>
        <v>5.9520050453008733E-2</v>
      </c>
      <c r="N194" s="18">
        <f t="shared" si="20"/>
        <v>338.49117673155325</v>
      </c>
    </row>
    <row r="195" spans="2:14">
      <c r="B195" s="87"/>
      <c r="C195" s="12">
        <v>41671</v>
      </c>
      <c r="D195" s="13">
        <v>297.17169999999999</v>
      </c>
      <c r="G195">
        <v>1</v>
      </c>
      <c r="H195" s="18">
        <f t="shared" si="14"/>
        <v>292.6494316149566</v>
      </c>
      <c r="I195" s="18">
        <f t="shared" si="15"/>
        <v>0.5101327334935899</v>
      </c>
      <c r="J195" s="18">
        <f t="shared" si="16"/>
        <v>291.52818327589216</v>
      </c>
      <c r="K195" s="18">
        <f t="shared" si="17"/>
        <v>5.6435167241078261</v>
      </c>
      <c r="L195" s="18">
        <f t="shared" si="19"/>
        <v>5.6435167241078261</v>
      </c>
      <c r="M195" s="33">
        <f t="shared" si="18"/>
        <v>1.8990760977939104E-2</v>
      </c>
      <c r="N195" s="18">
        <f t="shared" si="20"/>
        <v>31.849281015284728</v>
      </c>
    </row>
    <row r="196" spans="2:14">
      <c r="B196" s="87"/>
      <c r="C196" s="12">
        <v>41699</v>
      </c>
      <c r="D196" s="13">
        <v>292.82830000000001</v>
      </c>
      <c r="G196">
        <v>1</v>
      </c>
      <c r="H196" s="18">
        <f t="shared" ref="H196:H259" si="21">($E$3*D195)+(1-$E$3)*(H195+I195)</f>
        <v>293.41545864567587</v>
      </c>
      <c r="I196" s="18">
        <f t="shared" ref="I196:I259" si="22">$F$3*(H196-H195)+(1-$F$3)*I195</f>
        <v>0.61079481922458978</v>
      </c>
      <c r="J196" s="18">
        <f t="shared" ref="J196:J259" si="23">H195+I195*G196</f>
        <v>293.1595643484502</v>
      </c>
      <c r="K196" s="18">
        <f t="shared" ref="K196:K259" si="24">D196-J196</f>
        <v>-0.33126434845019048</v>
      </c>
      <c r="L196" s="18">
        <f t="shared" si="19"/>
        <v>0.33126434845019048</v>
      </c>
      <c r="M196" s="33">
        <f t="shared" ref="M196:M259" si="25">ABS((D196-J196)/D196)</f>
        <v>1.1312579707978719E-3</v>
      </c>
      <c r="N196" s="18">
        <f t="shared" si="20"/>
        <v>0.10973606855412922</v>
      </c>
    </row>
    <row r="197" spans="2:14">
      <c r="B197" s="87"/>
      <c r="C197" s="12">
        <v>41730</v>
      </c>
      <c r="D197" s="13">
        <v>282.91500000000002</v>
      </c>
      <c r="G197">
        <v>1</v>
      </c>
      <c r="H197" s="18">
        <f t="shared" si="21"/>
        <v>293.94984790770269</v>
      </c>
      <c r="I197" s="18">
        <f t="shared" si="22"/>
        <v>0.58073888272130947</v>
      </c>
      <c r="J197" s="18">
        <f t="shared" si="23"/>
        <v>294.02625346490044</v>
      </c>
      <c r="K197" s="18">
        <f t="shared" si="24"/>
        <v>-11.111253464900415</v>
      </c>
      <c r="L197" s="18">
        <f t="shared" ref="L197:L260" si="26">ABS(K197)</f>
        <v>11.111253464900415</v>
      </c>
      <c r="M197" s="33">
        <f t="shared" si="25"/>
        <v>3.9274175865190657E-2</v>
      </c>
      <c r="N197" s="18">
        <f t="shared" ref="N197:N260" si="27">K197^2</f>
        <v>123.45995356126147</v>
      </c>
    </row>
    <row r="198" spans="2:14">
      <c r="B198" s="87"/>
      <c r="C198" s="12">
        <v>41760</v>
      </c>
      <c r="D198" s="13">
        <v>282.54649999999998</v>
      </c>
      <c r="G198">
        <v>1</v>
      </c>
      <c r="H198" s="18">
        <f t="shared" si="21"/>
        <v>293.78974383875288</v>
      </c>
      <c r="I198" s="18">
        <f t="shared" si="22"/>
        <v>0.28931075195466405</v>
      </c>
      <c r="J198" s="18">
        <f t="shared" si="23"/>
        <v>294.53058679042402</v>
      </c>
      <c r="K198" s="18">
        <f t="shared" si="24"/>
        <v>-11.984086790424044</v>
      </c>
      <c r="L198" s="18">
        <f t="shared" si="26"/>
        <v>11.984086790424044</v>
      </c>
      <c r="M198" s="33">
        <f t="shared" si="25"/>
        <v>4.2414564648381926E-2</v>
      </c>
      <c r="N198" s="18">
        <f t="shared" si="27"/>
        <v>143.61833620041605</v>
      </c>
    </row>
    <row r="199" spans="2:14">
      <c r="B199" s="87"/>
      <c r="C199" s="12">
        <v>41791</v>
      </c>
      <c r="D199" s="13">
        <v>290.39549999999997</v>
      </c>
      <c r="G199">
        <v>1</v>
      </c>
      <c r="H199" s="18">
        <f t="shared" si="21"/>
        <v>293.34350743864007</v>
      </c>
      <c r="I199" s="18">
        <f t="shared" si="22"/>
        <v>-3.4150543530009347E-5</v>
      </c>
      <c r="J199" s="18">
        <f t="shared" si="23"/>
        <v>294.07905459070753</v>
      </c>
      <c r="K199" s="18">
        <f t="shared" si="24"/>
        <v>-3.6835545907075584</v>
      </c>
      <c r="L199" s="18">
        <f t="shared" si="26"/>
        <v>3.6835545907075584</v>
      </c>
      <c r="M199" s="33">
        <f t="shared" si="25"/>
        <v>1.2684613193756649E-2</v>
      </c>
      <c r="N199" s="18">
        <f t="shared" si="27"/>
        <v>13.568574422722728</v>
      </c>
    </row>
    <row r="200" spans="2:14">
      <c r="B200" s="87"/>
      <c r="C200" s="12">
        <v>41821</v>
      </c>
      <c r="D200" s="13">
        <v>296.07400000000001</v>
      </c>
      <c r="G200">
        <v>1</v>
      </c>
      <c r="H200" s="18">
        <f t="shared" si="21"/>
        <v>293.15545134210225</v>
      </c>
      <c r="I200" s="18">
        <f t="shared" si="22"/>
        <v>-7.3997038549176553E-2</v>
      </c>
      <c r="J200" s="18">
        <f t="shared" si="23"/>
        <v>293.34347328809656</v>
      </c>
      <c r="K200" s="18">
        <f t="shared" si="24"/>
        <v>2.7305267119034511</v>
      </c>
      <c r="L200" s="18">
        <f t="shared" si="26"/>
        <v>2.7305267119034511</v>
      </c>
      <c r="M200" s="33">
        <f t="shared" si="25"/>
        <v>9.2224467933808806E-3</v>
      </c>
      <c r="N200" s="18">
        <f t="shared" si="27"/>
        <v>7.4557761244182723</v>
      </c>
    </row>
    <row r="201" spans="2:14">
      <c r="B201" s="87"/>
      <c r="C201" s="12">
        <v>41852</v>
      </c>
      <c r="D201" s="13">
        <v>299.55340000000001</v>
      </c>
      <c r="G201">
        <v>1</v>
      </c>
      <c r="H201" s="18">
        <f t="shared" si="21"/>
        <v>293.27231908092227</v>
      </c>
      <c r="I201" s="18">
        <f t="shared" si="22"/>
        <v>1.0841445442542064E-3</v>
      </c>
      <c r="J201" s="18">
        <f t="shared" si="23"/>
        <v>293.08145430355307</v>
      </c>
      <c r="K201" s="18">
        <f t="shared" si="24"/>
        <v>6.4719456964469373</v>
      </c>
      <c r="L201" s="18">
        <f t="shared" si="26"/>
        <v>6.4719456964469373</v>
      </c>
      <c r="M201" s="33">
        <f t="shared" si="25"/>
        <v>2.1605315434399801E-2</v>
      </c>
      <c r="N201" s="18">
        <f t="shared" si="27"/>
        <v>41.88608109775803</v>
      </c>
    </row>
    <row r="202" spans="2:14">
      <c r="B202" s="87"/>
      <c r="C202" s="12">
        <v>41883</v>
      </c>
      <c r="D202" s="13">
        <v>288.28100000000001</v>
      </c>
      <c r="G202">
        <v>1</v>
      </c>
      <c r="H202" s="18">
        <f t="shared" si="21"/>
        <v>293.6739418664215</v>
      </c>
      <c r="I202" s="18">
        <f t="shared" si="22"/>
        <v>0.15864551051259779</v>
      </c>
      <c r="J202" s="18">
        <f t="shared" si="23"/>
        <v>293.27340322546655</v>
      </c>
      <c r="K202" s="18">
        <f t="shared" si="24"/>
        <v>-4.9924032254665462</v>
      </c>
      <c r="L202" s="18">
        <f t="shared" si="26"/>
        <v>4.9924032254665462</v>
      </c>
      <c r="M202" s="33">
        <f t="shared" si="25"/>
        <v>1.7317836504891222E-2</v>
      </c>
      <c r="N202" s="18">
        <f t="shared" si="27"/>
        <v>24.924089965648776</v>
      </c>
    </row>
    <row r="203" spans="2:14">
      <c r="B203" s="87"/>
      <c r="C203" s="12">
        <v>41913</v>
      </c>
      <c r="D203" s="13">
        <v>282.68600000000004</v>
      </c>
      <c r="G203">
        <v>1</v>
      </c>
      <c r="H203" s="18">
        <f t="shared" si="21"/>
        <v>293.47850673916741</v>
      </c>
      <c r="I203" s="18">
        <f t="shared" si="22"/>
        <v>1.935950101187521E-2</v>
      </c>
      <c r="J203" s="18">
        <f t="shared" si="23"/>
        <v>293.8325873769341</v>
      </c>
      <c r="K203" s="18">
        <f t="shared" si="24"/>
        <v>-11.146587376934065</v>
      </c>
      <c r="L203" s="18">
        <f t="shared" si="26"/>
        <v>11.146587376934065</v>
      </c>
      <c r="M203" s="33">
        <f t="shared" si="25"/>
        <v>3.9430984827455419E-2</v>
      </c>
      <c r="N203" s="18">
        <f t="shared" si="27"/>
        <v>124.24641015162584</v>
      </c>
    </row>
    <row r="204" spans="2:14">
      <c r="B204" s="87"/>
      <c r="C204" s="12">
        <v>41944</v>
      </c>
      <c r="D204" s="13">
        <v>282.93189999999998</v>
      </c>
      <c r="G204">
        <v>1</v>
      </c>
      <c r="H204" s="18">
        <f t="shared" si="21"/>
        <v>292.80828464236868</v>
      </c>
      <c r="I204" s="18">
        <f t="shared" si="22"/>
        <v>-0.25190376147541926</v>
      </c>
      <c r="J204" s="18">
        <f t="shared" si="23"/>
        <v>293.49786624017929</v>
      </c>
      <c r="K204" s="18">
        <f t="shared" si="24"/>
        <v>-10.565966240179307</v>
      </c>
      <c r="L204" s="18">
        <f t="shared" si="26"/>
        <v>10.565966240179307</v>
      </c>
      <c r="M204" s="33">
        <f t="shared" si="25"/>
        <v>3.7344556199492909E-2</v>
      </c>
      <c r="N204" s="18">
        <f t="shared" si="27"/>
        <v>111.63964258860884</v>
      </c>
    </row>
    <row r="205" spans="2:14">
      <c r="B205" s="87"/>
      <c r="C205" s="12">
        <v>41974</v>
      </c>
      <c r="D205" s="13">
        <v>293.03809999999999</v>
      </c>
      <c r="G205">
        <v>1</v>
      </c>
      <c r="H205" s="18">
        <f t="shared" si="21"/>
        <v>291.94253080575265</v>
      </c>
      <c r="I205" s="18">
        <f t="shared" si="22"/>
        <v>-0.49337623491349736</v>
      </c>
      <c r="J205" s="18">
        <f t="shared" si="23"/>
        <v>292.55638088089324</v>
      </c>
      <c r="K205" s="18">
        <f t="shared" si="24"/>
        <v>0.48171911910674226</v>
      </c>
      <c r="L205" s="18">
        <f t="shared" si="26"/>
        <v>0.48171911910674226</v>
      </c>
      <c r="M205" s="33">
        <f t="shared" si="25"/>
        <v>1.6438787963297E-3</v>
      </c>
      <c r="N205" s="18">
        <f t="shared" si="27"/>
        <v>0.23205330971297572</v>
      </c>
    </row>
    <row r="206" spans="2:14">
      <c r="B206" s="87"/>
      <c r="C206" s="12">
        <v>42005</v>
      </c>
      <c r="D206" s="13">
        <v>302.99549999999999</v>
      </c>
      <c r="G206">
        <v>1</v>
      </c>
      <c r="H206" s="18">
        <f t="shared" si="21"/>
        <v>291.55049762332743</v>
      </c>
      <c r="I206" s="18">
        <f t="shared" si="22"/>
        <v>-0.45351054369483407</v>
      </c>
      <c r="J206" s="18">
        <f t="shared" si="23"/>
        <v>291.44915457083914</v>
      </c>
      <c r="K206" s="18">
        <f t="shared" si="24"/>
        <v>11.546345429160851</v>
      </c>
      <c r="L206" s="18">
        <f t="shared" si="26"/>
        <v>11.546345429160851</v>
      </c>
      <c r="M206" s="33">
        <f t="shared" si="25"/>
        <v>3.8107316541535603E-2</v>
      </c>
      <c r="N206" s="18">
        <f t="shared" si="27"/>
        <v>133.31809276950369</v>
      </c>
    </row>
    <row r="207" spans="2:14">
      <c r="B207" s="87"/>
      <c r="C207" s="12">
        <v>42036</v>
      </c>
      <c r="D207" s="13">
        <v>295.20749999999998</v>
      </c>
      <c r="G207">
        <v>1</v>
      </c>
      <c r="H207" s="18">
        <f t="shared" si="21"/>
        <v>291.85587507999514</v>
      </c>
      <c r="I207" s="18">
        <f t="shared" si="22"/>
        <v>-0.1549839654125921</v>
      </c>
      <c r="J207" s="18">
        <f t="shared" si="23"/>
        <v>291.09698707963258</v>
      </c>
      <c r="K207" s="18">
        <f t="shared" si="24"/>
        <v>4.1105129203673982</v>
      </c>
      <c r="L207" s="18">
        <f t="shared" si="26"/>
        <v>4.1105129203673982</v>
      </c>
      <c r="M207" s="33">
        <f t="shared" si="25"/>
        <v>1.3924147998839455E-2</v>
      </c>
      <c r="N207" s="18">
        <f t="shared" si="27"/>
        <v>16.896316468507315</v>
      </c>
    </row>
    <row r="208" spans="2:14">
      <c r="B208" s="87"/>
      <c r="C208" s="12">
        <v>42064</v>
      </c>
      <c r="D208" s="13">
        <v>293.25560000000002</v>
      </c>
      <c r="G208">
        <v>1</v>
      </c>
      <c r="H208" s="18">
        <f t="shared" si="21"/>
        <v>291.92454287870788</v>
      </c>
      <c r="I208" s="18">
        <f t="shared" si="22"/>
        <v>-6.7005244126677091E-2</v>
      </c>
      <c r="J208" s="18">
        <f t="shared" si="23"/>
        <v>291.70089111458253</v>
      </c>
      <c r="K208" s="18">
        <f t="shared" si="24"/>
        <v>1.5547088854174831</v>
      </c>
      <c r="L208" s="18">
        <f t="shared" si="26"/>
        <v>1.5547088854174831</v>
      </c>
      <c r="M208" s="33">
        <f t="shared" si="25"/>
        <v>5.3015488380016712E-3</v>
      </c>
      <c r="N208" s="18">
        <f t="shared" si="27"/>
        <v>2.4171197183960724</v>
      </c>
    </row>
    <row r="209" spans="2:14">
      <c r="B209" s="87"/>
      <c r="C209" s="12">
        <v>42095</v>
      </c>
      <c r="D209" s="13">
        <v>285.79500000000002</v>
      </c>
      <c r="G209">
        <v>1</v>
      </c>
      <c r="H209" s="18">
        <f t="shared" si="21"/>
        <v>291.94670615168718</v>
      </c>
      <c r="I209" s="18">
        <f t="shared" si="22"/>
        <v>-3.192869490013564E-2</v>
      </c>
      <c r="J209" s="18">
        <f t="shared" si="23"/>
        <v>291.85753763458121</v>
      </c>
      <c r="K209" s="18">
        <f t="shared" si="24"/>
        <v>-6.0625376345811901</v>
      </c>
      <c r="L209" s="18">
        <f t="shared" si="26"/>
        <v>6.0625376345811901</v>
      </c>
      <c r="M209" s="33">
        <f t="shared" si="25"/>
        <v>2.12128890798691E-2</v>
      </c>
      <c r="N209" s="18">
        <f t="shared" si="27"/>
        <v>36.75436257071329</v>
      </c>
    </row>
    <row r="210" spans="2:14">
      <c r="B210" s="87"/>
      <c r="C210" s="12">
        <v>42125</v>
      </c>
      <c r="D210" s="13">
        <v>285.23509999999999</v>
      </c>
      <c r="G210">
        <v>1</v>
      </c>
      <c r="H210" s="18">
        <f t="shared" si="21"/>
        <v>291.52445761531379</v>
      </c>
      <c r="I210" s="18">
        <f t="shared" si="22"/>
        <v>-0.18547025393784752</v>
      </c>
      <c r="J210" s="18">
        <f t="shared" si="23"/>
        <v>291.91477745678702</v>
      </c>
      <c r="K210" s="18">
        <f t="shared" si="24"/>
        <v>-6.679677456787033</v>
      </c>
      <c r="L210" s="18">
        <f t="shared" si="26"/>
        <v>6.679677456787033</v>
      </c>
      <c r="M210" s="33">
        <f t="shared" si="25"/>
        <v>2.3418146843733584E-2</v>
      </c>
      <c r="N210" s="18">
        <f t="shared" si="27"/>
        <v>44.618090926708888</v>
      </c>
    </row>
    <row r="211" spans="2:14">
      <c r="B211" s="87"/>
      <c r="C211" s="12">
        <v>42156</v>
      </c>
      <c r="D211" s="13">
        <v>293.18959999999998</v>
      </c>
      <c r="G211">
        <v>1</v>
      </c>
      <c r="H211" s="18">
        <f t="shared" si="21"/>
        <v>290.94968099131825</v>
      </c>
      <c r="I211" s="18">
        <f t="shared" si="22"/>
        <v>-0.33861313997805853</v>
      </c>
      <c r="J211" s="18">
        <f t="shared" si="23"/>
        <v>291.33898736137593</v>
      </c>
      <c r="K211" s="18">
        <f t="shared" si="24"/>
        <v>1.8506126386240567</v>
      </c>
      <c r="L211" s="18">
        <f t="shared" si="26"/>
        <v>1.8506126386240567</v>
      </c>
      <c r="M211" s="33">
        <f t="shared" si="25"/>
        <v>6.3119996023871814E-3</v>
      </c>
      <c r="N211" s="18">
        <f t="shared" si="27"/>
        <v>3.4247671382350933</v>
      </c>
    </row>
    <row r="212" spans="2:14">
      <c r="B212" s="87"/>
      <c r="C212" s="12">
        <v>42186</v>
      </c>
      <c r="D212" s="13">
        <v>302.39300000000003</v>
      </c>
      <c r="G212">
        <v>1</v>
      </c>
      <c r="H212" s="18">
        <f t="shared" si="21"/>
        <v>290.77552681518409</v>
      </c>
      <c r="I212" s="18">
        <f t="shared" si="22"/>
        <v>-0.27391930937234377</v>
      </c>
      <c r="J212" s="18">
        <f t="shared" si="23"/>
        <v>290.61106785134018</v>
      </c>
      <c r="K212" s="18">
        <f t="shared" si="24"/>
        <v>11.781932148659848</v>
      </c>
      <c r="L212" s="18">
        <f t="shared" si="26"/>
        <v>11.781932148659848</v>
      </c>
      <c r="M212" s="33">
        <f t="shared" si="25"/>
        <v>3.8962317741018632E-2</v>
      </c>
      <c r="N212" s="18">
        <f t="shared" si="27"/>
        <v>138.81392515562447</v>
      </c>
    </row>
    <row r="213" spans="2:14">
      <c r="B213" s="87"/>
      <c r="C213" s="12">
        <v>42217</v>
      </c>
      <c r="D213" s="13">
        <v>301.6293</v>
      </c>
      <c r="G213">
        <v>1</v>
      </c>
      <c r="H213" s="18">
        <f t="shared" si="21"/>
        <v>291.26004136488615</v>
      </c>
      <c r="I213" s="18">
        <f t="shared" si="22"/>
        <v>2.4428621672436507E-2</v>
      </c>
      <c r="J213" s="18">
        <f t="shared" si="23"/>
        <v>290.50160750581176</v>
      </c>
      <c r="K213" s="18">
        <f t="shared" si="24"/>
        <v>11.127692494188238</v>
      </c>
      <c r="L213" s="18">
        <f t="shared" si="26"/>
        <v>11.127692494188238</v>
      </c>
      <c r="M213" s="33">
        <f t="shared" si="25"/>
        <v>3.6891948143592944E-2</v>
      </c>
      <c r="N213" s="18">
        <f t="shared" si="27"/>
        <v>123.82554024521326</v>
      </c>
    </row>
    <row r="214" spans="2:14">
      <c r="B214" s="87"/>
      <c r="C214" s="12">
        <v>42248</v>
      </c>
      <c r="D214" s="13">
        <v>293.30889999999999</v>
      </c>
      <c r="G214">
        <v>1</v>
      </c>
      <c r="H214" s="18">
        <f t="shared" si="21"/>
        <v>291.94426398060909</v>
      </c>
      <c r="I214" s="18">
        <f t="shared" si="22"/>
        <v>0.28397422434499764</v>
      </c>
      <c r="J214" s="18">
        <f t="shared" si="23"/>
        <v>291.28446998655858</v>
      </c>
      <c r="K214" s="18">
        <f t="shared" si="24"/>
        <v>2.0244300134414175</v>
      </c>
      <c r="L214" s="18">
        <f t="shared" si="26"/>
        <v>2.0244300134414175</v>
      </c>
      <c r="M214" s="33">
        <f t="shared" si="25"/>
        <v>6.9020408635449438E-3</v>
      </c>
      <c r="N214" s="18">
        <f t="shared" si="27"/>
        <v>4.0983168793224181</v>
      </c>
    </row>
    <row r="215" spans="2:14">
      <c r="B215" s="87"/>
      <c r="C215" s="12">
        <v>42278</v>
      </c>
      <c r="D215" s="13">
        <v>286.90019999999998</v>
      </c>
      <c r="G215">
        <v>1</v>
      </c>
      <c r="H215" s="18">
        <f t="shared" si="21"/>
        <v>292.29716289110604</v>
      </c>
      <c r="I215" s="18">
        <f t="shared" si="22"/>
        <v>0.31108738294849259</v>
      </c>
      <c r="J215" s="18">
        <f t="shared" si="23"/>
        <v>292.2282382049541</v>
      </c>
      <c r="K215" s="18">
        <f t="shared" si="24"/>
        <v>-5.3280382049541117</v>
      </c>
      <c r="L215" s="18">
        <f t="shared" si="26"/>
        <v>5.3280382049541117</v>
      </c>
      <c r="M215" s="33">
        <f t="shared" si="25"/>
        <v>1.8571050856549115E-2</v>
      </c>
      <c r="N215" s="18">
        <f t="shared" si="27"/>
        <v>28.387991113450632</v>
      </c>
    </row>
    <row r="216" spans="2:14">
      <c r="B216" s="87"/>
      <c r="C216" s="12">
        <v>42309</v>
      </c>
      <c r="D216" s="13">
        <v>288.57490000000001</v>
      </c>
      <c r="G216">
        <v>1</v>
      </c>
      <c r="H216" s="18">
        <f t="shared" si="21"/>
        <v>292.24419042158075</v>
      </c>
      <c r="I216" s="18">
        <f t="shared" si="22"/>
        <v>0.16787581286566861</v>
      </c>
      <c r="J216" s="18">
        <f t="shared" si="23"/>
        <v>292.60825027405451</v>
      </c>
      <c r="K216" s="18">
        <f t="shared" si="24"/>
        <v>-4.0333502740544986</v>
      </c>
      <c r="L216" s="18">
        <f t="shared" si="26"/>
        <v>4.0333502740544986</v>
      </c>
      <c r="M216" s="33">
        <f t="shared" si="25"/>
        <v>1.3976788258627131E-2</v>
      </c>
      <c r="N216" s="18">
        <f t="shared" si="27"/>
        <v>16.267914433215498</v>
      </c>
    </row>
    <row r="217" spans="2:14">
      <c r="B217" s="87"/>
      <c r="C217" s="12">
        <v>42339</v>
      </c>
      <c r="D217" s="13">
        <v>300.80029999999999</v>
      </c>
      <c r="G217">
        <v>1</v>
      </c>
      <c r="H217" s="18">
        <f t="shared" si="21"/>
        <v>292.16733149908862</v>
      </c>
      <c r="I217" s="18">
        <f t="shared" si="22"/>
        <v>7.1603605243104954E-2</v>
      </c>
      <c r="J217" s="18">
        <f t="shared" si="23"/>
        <v>292.4120662344464</v>
      </c>
      <c r="K217" s="18">
        <f t="shared" si="24"/>
        <v>8.3882337655535935</v>
      </c>
      <c r="L217" s="18">
        <f t="shared" si="26"/>
        <v>8.3882337655535935</v>
      </c>
      <c r="M217" s="33">
        <f t="shared" si="25"/>
        <v>2.7886387631772952E-2</v>
      </c>
      <c r="N217" s="18">
        <f t="shared" si="27"/>
        <v>70.362465705573413</v>
      </c>
    </row>
    <row r="218" spans="2:14">
      <c r="B218" s="87"/>
      <c r="C218" s="12">
        <v>42370</v>
      </c>
      <c r="D218" s="13">
        <v>310.1807</v>
      </c>
      <c r="G218">
        <v>1</v>
      </c>
      <c r="H218" s="18">
        <f t="shared" si="21"/>
        <v>292.78497956631884</v>
      </c>
      <c r="I218" s="18">
        <f t="shared" si="22"/>
        <v>0.28640313396026262</v>
      </c>
      <c r="J218" s="18">
        <f t="shared" si="23"/>
        <v>292.23893510433174</v>
      </c>
      <c r="K218" s="18">
        <f t="shared" si="24"/>
        <v>17.941764895668257</v>
      </c>
      <c r="L218" s="18">
        <f t="shared" si="26"/>
        <v>17.941764895668257</v>
      </c>
      <c r="M218" s="33">
        <f t="shared" si="25"/>
        <v>5.7842944115053765E-2</v>
      </c>
      <c r="N218" s="18">
        <f t="shared" si="27"/>
        <v>321.90692757143376</v>
      </c>
    </row>
    <row r="219" spans="2:14">
      <c r="B219" s="87"/>
      <c r="C219" s="12">
        <v>42401</v>
      </c>
      <c r="D219" s="13">
        <v>303.84129999999999</v>
      </c>
      <c r="G219">
        <v>1</v>
      </c>
      <c r="H219" s="18">
        <f t="shared" si="21"/>
        <v>294.16261617458395</v>
      </c>
      <c r="I219" s="18">
        <f t="shared" si="22"/>
        <v>0.71566567999556674</v>
      </c>
      <c r="J219" s="18">
        <f t="shared" si="23"/>
        <v>293.07138270027912</v>
      </c>
      <c r="K219" s="18">
        <f t="shared" si="24"/>
        <v>10.769917299720873</v>
      </c>
      <c r="L219" s="18">
        <f t="shared" si="26"/>
        <v>10.769917299720873</v>
      </c>
      <c r="M219" s="33">
        <f t="shared" si="25"/>
        <v>3.5445863678574552E-2</v>
      </c>
      <c r="N219" s="18">
        <f t="shared" si="27"/>
        <v>115.99111864282695</v>
      </c>
    </row>
    <row r="220" spans="2:14">
      <c r="B220" s="87"/>
      <c r="C220" s="12">
        <v>42430</v>
      </c>
      <c r="D220" s="13">
        <v>294.5532</v>
      </c>
      <c r="G220">
        <v>1</v>
      </c>
      <c r="H220" s="18">
        <f t="shared" si="21"/>
        <v>295.44994378940396</v>
      </c>
      <c r="I220" s="18">
        <f t="shared" si="22"/>
        <v>0.9405424487095535</v>
      </c>
      <c r="J220" s="18">
        <f t="shared" si="23"/>
        <v>294.87828185457948</v>
      </c>
      <c r="K220" s="18">
        <f t="shared" si="24"/>
        <v>-0.32508185457948002</v>
      </c>
      <c r="L220" s="18">
        <f t="shared" si="26"/>
        <v>0.32508185457948002</v>
      </c>
      <c r="M220" s="33">
        <f t="shared" si="25"/>
        <v>1.1036439413303948E-3</v>
      </c>
      <c r="N220" s="18">
        <f t="shared" si="27"/>
        <v>0.10567821217683419</v>
      </c>
    </row>
    <row r="221" spans="2:14">
      <c r="B221" s="87"/>
      <c r="C221" s="12">
        <v>42461</v>
      </c>
      <c r="D221" s="13">
        <v>285.06200000000001</v>
      </c>
      <c r="G221">
        <v>1</v>
      </c>
      <c r="H221" s="18">
        <f t="shared" si="21"/>
        <v>296.27330399116664</v>
      </c>
      <c r="I221" s="18">
        <f t="shared" si="22"/>
        <v>0.89444603500982178</v>
      </c>
      <c r="J221" s="18">
        <f t="shared" si="23"/>
        <v>296.39048623811351</v>
      </c>
      <c r="K221" s="18">
        <f t="shared" si="24"/>
        <v>-11.328486238113499</v>
      </c>
      <c r="L221" s="18">
        <f t="shared" si="26"/>
        <v>11.328486238113499</v>
      </c>
      <c r="M221" s="33">
        <f t="shared" si="25"/>
        <v>3.9740429233336955E-2</v>
      </c>
      <c r="N221" s="18">
        <f t="shared" si="27"/>
        <v>128.33460044712692</v>
      </c>
    </row>
    <row r="222" spans="2:14">
      <c r="B222" s="87"/>
      <c r="C222" s="12">
        <v>42491</v>
      </c>
      <c r="D222" s="13">
        <v>285.46530000000001</v>
      </c>
      <c r="G222">
        <v>1</v>
      </c>
      <c r="H222" s="18">
        <f t="shared" si="21"/>
        <v>296.39564442846535</v>
      </c>
      <c r="I222" s="18">
        <f t="shared" si="22"/>
        <v>0.59072000159362559</v>
      </c>
      <c r="J222" s="18">
        <f t="shared" si="23"/>
        <v>297.16775002617646</v>
      </c>
      <c r="K222" s="18">
        <f t="shared" si="24"/>
        <v>-11.70245002617645</v>
      </c>
      <c r="L222" s="18">
        <f>ABS(K222)</f>
        <v>11.70245002617645</v>
      </c>
      <c r="M222" s="33">
        <f t="shared" si="25"/>
        <v>4.0994299573981319E-2</v>
      </c>
      <c r="N222" s="18">
        <f t="shared" si="27"/>
        <v>136.94733661515721</v>
      </c>
    </row>
    <row r="223" spans="2:14">
      <c r="B223" s="87"/>
      <c r="C223" s="12">
        <v>42522</v>
      </c>
      <c r="D223" s="13">
        <v>291.0761</v>
      </c>
      <c r="G223">
        <v>1</v>
      </c>
      <c r="H223" s="18">
        <f t="shared" si="21"/>
        <v>296.25155012125498</v>
      </c>
      <c r="I223" s="18">
        <f t="shared" si="22"/>
        <v>0.30166338035928048</v>
      </c>
      <c r="J223" s="18">
        <f t="shared" si="23"/>
        <v>296.98636443005898</v>
      </c>
      <c r="K223" s="18">
        <f t="shared" si="24"/>
        <v>-5.9102644300589873</v>
      </c>
      <c r="L223" s="18">
        <f t="shared" si="26"/>
        <v>5.9102644300589873</v>
      </c>
      <c r="M223" s="33">
        <f t="shared" si="25"/>
        <v>2.0304877075304317E-2</v>
      </c>
      <c r="N223" s="18">
        <f t="shared" si="27"/>
        <v>34.931225633220485</v>
      </c>
    </row>
    <row r="224" spans="2:14">
      <c r="B224" s="87"/>
      <c r="C224" s="12">
        <v>42552</v>
      </c>
      <c r="D224" s="13">
        <v>302.22000000000003</v>
      </c>
      <c r="G224">
        <v>1</v>
      </c>
      <c r="H224" s="18">
        <f t="shared" si="21"/>
        <v>296.20388281291252</v>
      </c>
      <c r="I224" s="18">
        <f t="shared" si="22"/>
        <v>0.16424587588261519</v>
      </c>
      <c r="J224" s="18">
        <f t="shared" si="23"/>
        <v>296.55321350161427</v>
      </c>
      <c r="K224" s="18">
        <f t="shared" si="24"/>
        <v>5.6667864983857612</v>
      </c>
      <c r="L224" s="18">
        <f t="shared" si="26"/>
        <v>5.6667864983857612</v>
      </c>
      <c r="M224" s="33">
        <f t="shared" si="25"/>
        <v>1.8750534373587986E-2</v>
      </c>
      <c r="N224" s="18">
        <f t="shared" si="27"/>
        <v>32.11246921828716</v>
      </c>
    </row>
    <row r="225" spans="2:14">
      <c r="B225" s="87"/>
      <c r="C225" s="12">
        <v>42583</v>
      </c>
      <c r="D225" s="13">
        <v>304.46820000000002</v>
      </c>
      <c r="G225">
        <v>1</v>
      </c>
      <c r="H225" s="18">
        <f t="shared" si="21"/>
        <v>296.74136145724788</v>
      </c>
      <c r="I225" s="18">
        <f t="shared" si="22"/>
        <v>0.31106582983599762</v>
      </c>
      <c r="J225" s="18">
        <f t="shared" si="23"/>
        <v>296.36812868879514</v>
      </c>
      <c r="K225" s="18">
        <f t="shared" si="24"/>
        <v>8.1000713112048857</v>
      </c>
      <c r="L225" s="18">
        <f t="shared" si="26"/>
        <v>8.1000713112048857</v>
      </c>
      <c r="M225" s="33">
        <f t="shared" si="25"/>
        <v>2.6603997761358609E-2</v>
      </c>
      <c r="N225" s="18">
        <f t="shared" si="27"/>
        <v>65.61115524660444</v>
      </c>
    </row>
    <row r="226" spans="2:14">
      <c r="B226" s="87"/>
      <c r="C226" s="12">
        <v>42614</v>
      </c>
      <c r="D226" s="13">
        <v>292.9135</v>
      </c>
      <c r="G226">
        <v>1</v>
      </c>
      <c r="H226" s="18">
        <f t="shared" si="21"/>
        <v>297.52540579817287</v>
      </c>
      <c r="I226" s="18">
        <f t="shared" si="22"/>
        <v>0.49712313532636332</v>
      </c>
      <c r="J226" s="18">
        <f t="shared" si="23"/>
        <v>297.0524272870839</v>
      </c>
      <c r="K226" s="18">
        <f t="shared" si="24"/>
        <v>-4.1389272870839022</v>
      </c>
      <c r="L226" s="18">
        <f t="shared" si="26"/>
        <v>4.1389272870839022</v>
      </c>
      <c r="M226" s="33">
        <f t="shared" si="25"/>
        <v>1.4130203241174963E-2</v>
      </c>
      <c r="N226" s="18">
        <f t="shared" si="27"/>
        <v>17.130719087767712</v>
      </c>
    </row>
    <row r="227" spans="2:14">
      <c r="B227" s="87"/>
      <c r="C227" s="12">
        <v>42644</v>
      </c>
      <c r="D227" s="13">
        <v>286.50470000000001</v>
      </c>
      <c r="G227">
        <v>1</v>
      </c>
      <c r="H227" s="18">
        <f t="shared" si="21"/>
        <v>297.69667470473246</v>
      </c>
      <c r="I227" s="18">
        <f t="shared" si="22"/>
        <v>0.36894065268587933</v>
      </c>
      <c r="J227" s="18">
        <f t="shared" si="23"/>
        <v>298.02252893349925</v>
      </c>
      <c r="K227" s="18">
        <f t="shared" si="24"/>
        <v>-11.517828933499231</v>
      </c>
      <c r="L227" s="18">
        <f t="shared" si="26"/>
        <v>11.517828933499231</v>
      </c>
      <c r="M227" s="33">
        <f t="shared" si="25"/>
        <v>4.0201186694316812E-2</v>
      </c>
      <c r="N227" s="18">
        <f t="shared" si="27"/>
        <v>132.66038334135203</v>
      </c>
    </row>
    <row r="228" spans="2:14">
      <c r="B228" s="87"/>
      <c r="C228" s="12">
        <v>42675</v>
      </c>
      <c r="D228" s="13">
        <v>288.57349999999997</v>
      </c>
      <c r="G228">
        <v>1</v>
      </c>
      <c r="H228" s="18">
        <f t="shared" si="21"/>
        <v>297.32825935363292</v>
      </c>
      <c r="I228" s="18">
        <f t="shared" si="22"/>
        <v>7.8884195500140808E-2</v>
      </c>
      <c r="J228" s="18">
        <f t="shared" si="23"/>
        <v>298.06561535741832</v>
      </c>
      <c r="K228" s="18">
        <f t="shared" si="24"/>
        <v>-9.4921153574183563</v>
      </c>
      <c r="L228" s="18">
        <f t="shared" si="26"/>
        <v>9.4921153574183563</v>
      </c>
      <c r="M228" s="33">
        <f t="shared" si="25"/>
        <v>3.28932329455697E-2</v>
      </c>
      <c r="N228" s="18">
        <f t="shared" si="27"/>
        <v>90.100253958537408</v>
      </c>
    </row>
    <row r="229" spans="2:14">
      <c r="B229" s="87"/>
      <c r="C229" s="12">
        <v>42705</v>
      </c>
      <c r="D229" s="13">
        <v>303.5428</v>
      </c>
      <c r="G229">
        <v>1</v>
      </c>
      <c r="H229" s="18">
        <f t="shared" si="21"/>
        <v>296.8437331352618</v>
      </c>
      <c r="I229" s="18">
        <f t="shared" si="22"/>
        <v>-0.14274664191093472</v>
      </c>
      <c r="J229" s="18">
        <f t="shared" si="23"/>
        <v>297.40714354913308</v>
      </c>
      <c r="K229" s="18">
        <f t="shared" si="24"/>
        <v>6.135656450866918</v>
      </c>
      <c r="L229" s="18">
        <f t="shared" si="26"/>
        <v>6.135656450866918</v>
      </c>
      <c r="M229" s="33">
        <f t="shared" si="25"/>
        <v>2.0213480441199454E-2</v>
      </c>
      <c r="N229" s="18">
        <f t="shared" si="27"/>
        <v>37.646280083064823</v>
      </c>
    </row>
    <row r="230" spans="2:14">
      <c r="B230" s="87"/>
      <c r="C230" s="12">
        <v>42736</v>
      </c>
      <c r="D230" s="13">
        <v>313.7226</v>
      </c>
      <c r="G230">
        <v>1</v>
      </c>
      <c r="H230" s="18">
        <f t="shared" si="21"/>
        <v>297.13735784544031</v>
      </c>
      <c r="I230" s="18">
        <f t="shared" si="22"/>
        <v>2.891037010852307E-2</v>
      </c>
      <c r="J230" s="18">
        <f t="shared" si="23"/>
        <v>296.70098649335085</v>
      </c>
      <c r="K230" s="18">
        <f t="shared" si="24"/>
        <v>17.021613506649146</v>
      </c>
      <c r="L230" s="18">
        <f t="shared" si="26"/>
        <v>17.021613506649146</v>
      </c>
      <c r="M230" s="33">
        <f t="shared" si="25"/>
        <v>5.4256892894069937E-2</v>
      </c>
      <c r="N230" s="18">
        <f t="shared" si="27"/>
        <v>289.73532636974062</v>
      </c>
    </row>
    <row r="231" spans="2:14">
      <c r="B231" s="87"/>
      <c r="C231" s="12">
        <v>42767</v>
      </c>
      <c r="D231" s="13">
        <v>306.15899999999999</v>
      </c>
      <c r="G231">
        <v>1</v>
      </c>
      <c r="H231" s="18">
        <f t="shared" si="21"/>
        <v>298.22223223435776</v>
      </c>
      <c r="I231" s="18">
        <f t="shared" si="22"/>
        <v>0.44429884004558579</v>
      </c>
      <c r="J231" s="18">
        <f t="shared" si="23"/>
        <v>297.16626821554883</v>
      </c>
      <c r="K231" s="18">
        <f t="shared" si="24"/>
        <v>8.9927317844511663</v>
      </c>
      <c r="L231" s="18">
        <f t="shared" si="26"/>
        <v>8.9927317844511663</v>
      </c>
      <c r="M231" s="33">
        <f t="shared" si="25"/>
        <v>2.9372750056183769E-2</v>
      </c>
      <c r="N231" s="18">
        <f t="shared" si="27"/>
        <v>80.869224947078251</v>
      </c>
    </row>
    <row r="232" spans="2:14">
      <c r="B232" s="87"/>
      <c r="C232" s="12">
        <v>42795</v>
      </c>
      <c r="D232" s="13">
        <v>295.40289999999999</v>
      </c>
      <c r="G232">
        <v>1</v>
      </c>
      <c r="H232" s="18">
        <f t="shared" si="21"/>
        <v>299.14440127539223</v>
      </c>
      <c r="I232" s="18">
        <f t="shared" si="22"/>
        <v>0.63228040767625737</v>
      </c>
      <c r="J232" s="18">
        <f t="shared" si="23"/>
        <v>298.66653107440334</v>
      </c>
      <c r="K232" s="18">
        <f t="shared" si="24"/>
        <v>-3.2636310744033494</v>
      </c>
      <c r="L232" s="18">
        <f t="shared" si="26"/>
        <v>3.2636310744033494</v>
      </c>
      <c r="M232" s="33">
        <f t="shared" si="25"/>
        <v>1.1048067146271582E-2</v>
      </c>
      <c r="N232" s="18">
        <f t="shared" si="27"/>
        <v>10.65128778981116</v>
      </c>
    </row>
    <row r="233" spans="2:14">
      <c r="B233" s="87"/>
      <c r="C233" s="12">
        <v>42826</v>
      </c>
      <c r="D233" s="13">
        <v>286.72329999999999</v>
      </c>
      <c r="G233">
        <v>1</v>
      </c>
      <c r="H233" s="18">
        <f t="shared" si="21"/>
        <v>299.49772157622988</v>
      </c>
      <c r="I233" s="18">
        <f t="shared" si="22"/>
        <v>0.52254483914441452</v>
      </c>
      <c r="J233" s="18">
        <f t="shared" si="23"/>
        <v>299.77668168306849</v>
      </c>
      <c r="K233" s="18">
        <f t="shared" si="24"/>
        <v>-13.053381683068494</v>
      </c>
      <c r="L233" s="18">
        <f t="shared" si="26"/>
        <v>13.053381683068494</v>
      </c>
      <c r="M233" s="33">
        <f t="shared" si="25"/>
        <v>4.5526058339411181E-2</v>
      </c>
      <c r="N233" s="18">
        <f t="shared" si="27"/>
        <v>170.39077336386808</v>
      </c>
    </row>
    <row r="234" spans="2:14">
      <c r="B234" s="87"/>
      <c r="C234" s="12">
        <v>42856</v>
      </c>
      <c r="D234" s="13">
        <v>289.03019999999998</v>
      </c>
      <c r="G234">
        <v>1</v>
      </c>
      <c r="H234" s="18">
        <f t="shared" si="21"/>
        <v>299.17218495163286</v>
      </c>
      <c r="I234" s="18">
        <f t="shared" si="22"/>
        <v>0.18893189842803026</v>
      </c>
      <c r="J234" s="18">
        <f t="shared" si="23"/>
        <v>300.02026641537429</v>
      </c>
      <c r="K234" s="18">
        <f t="shared" si="24"/>
        <v>-10.990066415374315</v>
      </c>
      <c r="L234" s="18">
        <f t="shared" si="26"/>
        <v>10.990066415374315</v>
      </c>
      <c r="M234" s="33">
        <f t="shared" si="25"/>
        <v>3.8023938036144025E-2</v>
      </c>
      <c r="N234" s="18">
        <f t="shared" si="27"/>
        <v>120.78155981433845</v>
      </c>
    </row>
    <row r="235" spans="2:14">
      <c r="B235" s="87"/>
      <c r="C235" s="12">
        <v>42887</v>
      </c>
      <c r="D235" s="13">
        <v>295.50450000000001</v>
      </c>
      <c r="G235">
        <v>1</v>
      </c>
      <c r="H235" s="18">
        <f t="shared" si="21"/>
        <v>298.70221023856044</v>
      </c>
      <c r="I235" s="18">
        <f t="shared" si="22"/>
        <v>-7.0264631290194585E-2</v>
      </c>
      <c r="J235" s="18">
        <f t="shared" si="23"/>
        <v>299.36111685006091</v>
      </c>
      <c r="K235" s="18">
        <f t="shared" si="24"/>
        <v>-3.8566168500609024</v>
      </c>
      <c r="L235" s="18">
        <f t="shared" si="26"/>
        <v>3.8566168500609024</v>
      </c>
      <c r="M235" s="33">
        <f t="shared" si="25"/>
        <v>1.3050958107443042E-2</v>
      </c>
      <c r="N235" s="18">
        <f t="shared" si="27"/>
        <v>14.873493528173677</v>
      </c>
    </row>
    <row r="236" spans="2:14">
      <c r="B236" s="87"/>
      <c r="C236" s="12">
        <v>42917</v>
      </c>
      <c r="D236" s="13">
        <v>301.79480000000001</v>
      </c>
      <c r="G236">
        <v>1</v>
      </c>
      <c r="H236" s="18">
        <f t="shared" si="21"/>
        <v>298.4324769039938</v>
      </c>
      <c r="I236" s="18">
        <f t="shared" si="22"/>
        <v>-0.14873037252614102</v>
      </c>
      <c r="J236" s="18">
        <f t="shared" si="23"/>
        <v>298.63194560727027</v>
      </c>
      <c r="K236" s="18">
        <f t="shared" si="24"/>
        <v>3.1628543927297414</v>
      </c>
      <c r="L236" s="18">
        <f t="shared" si="26"/>
        <v>3.1628543927297414</v>
      </c>
      <c r="M236" s="33">
        <f t="shared" si="25"/>
        <v>1.0480148739241834E-2</v>
      </c>
      <c r="N236" s="18">
        <f t="shared" si="27"/>
        <v>10.003647909609821</v>
      </c>
    </row>
    <row r="237" spans="2:14">
      <c r="B237" s="87"/>
      <c r="C237" s="12">
        <v>42948</v>
      </c>
      <c r="D237" s="13">
        <v>300.20249999999999</v>
      </c>
      <c r="G237">
        <v>1</v>
      </c>
      <c r="H237" s="18">
        <f t="shared" si="21"/>
        <v>298.50768177142015</v>
      </c>
      <c r="I237" s="18">
        <f t="shared" si="22"/>
        <v>-6.0640139306096387E-2</v>
      </c>
      <c r="J237" s="18">
        <f t="shared" si="23"/>
        <v>298.28374653146767</v>
      </c>
      <c r="K237" s="18">
        <f t="shared" si="24"/>
        <v>1.9187534685323158</v>
      </c>
      <c r="L237" s="18">
        <f t="shared" si="26"/>
        <v>1.9187534685323158</v>
      </c>
      <c r="M237" s="33">
        <f t="shared" si="25"/>
        <v>6.3915306119446567E-3</v>
      </c>
      <c r="N237" s="18">
        <f t="shared" si="27"/>
        <v>3.6816148730047926</v>
      </c>
    </row>
    <row r="238" spans="2:14">
      <c r="B238" s="87"/>
      <c r="C238" s="12">
        <v>42979</v>
      </c>
      <c r="D238" s="13">
        <v>294.024</v>
      </c>
      <c r="G238">
        <v>1</v>
      </c>
      <c r="H238" s="18">
        <f t="shared" si="21"/>
        <v>298.55900489167777</v>
      </c>
      <c r="I238" s="18">
        <f t="shared" si="22"/>
        <v>-1.6596737967670739E-2</v>
      </c>
      <c r="J238" s="18">
        <f t="shared" si="23"/>
        <v>298.44704163211406</v>
      </c>
      <c r="K238" s="18">
        <f t="shared" si="24"/>
        <v>-4.4230416321140638</v>
      </c>
      <c r="L238" s="18">
        <f t="shared" si="26"/>
        <v>4.4230416321140638</v>
      </c>
      <c r="M238" s="33">
        <f t="shared" si="25"/>
        <v>1.5043131282188066E-2</v>
      </c>
      <c r="N238" s="18">
        <f t="shared" si="27"/>
        <v>19.56329727941424</v>
      </c>
    </row>
    <row r="239" spans="2:14">
      <c r="B239" s="87"/>
      <c r="C239" s="12">
        <v>43009</v>
      </c>
      <c r="D239" s="13">
        <v>287.52620000000002</v>
      </c>
      <c r="G239">
        <v>1</v>
      </c>
      <c r="H239" s="18">
        <f t="shared" si="21"/>
        <v>298.25422376028718</v>
      </c>
      <c r="I239" s="18">
        <f t="shared" si="22"/>
        <v>-0.1299608982150196</v>
      </c>
      <c r="J239" s="18">
        <f t="shared" si="23"/>
        <v>298.54240815371008</v>
      </c>
      <c r="K239" s="18">
        <f t="shared" si="24"/>
        <v>-11.016208153710068</v>
      </c>
      <c r="L239" s="18">
        <f t="shared" si="26"/>
        <v>11.016208153710068</v>
      </c>
      <c r="M239" s="33">
        <f t="shared" si="25"/>
        <v>3.8313754202956345E-2</v>
      </c>
      <c r="N239" s="18">
        <f t="shared" si="27"/>
        <v>121.35684208586818</v>
      </c>
    </row>
    <row r="240" spans="2:14">
      <c r="B240" s="87"/>
      <c r="C240" s="12">
        <v>43040</v>
      </c>
      <c r="D240" s="13">
        <v>289.61439999999999</v>
      </c>
      <c r="G240">
        <v>1</v>
      </c>
      <c r="H240" s="18">
        <f t="shared" si="21"/>
        <v>297.44831765892434</v>
      </c>
      <c r="I240" s="18">
        <f t="shared" si="22"/>
        <v>-0.3958599617205853</v>
      </c>
      <c r="J240" s="18">
        <f t="shared" si="23"/>
        <v>298.12426286207216</v>
      </c>
      <c r="K240" s="18">
        <f t="shared" si="24"/>
        <v>-8.5098628620721684</v>
      </c>
      <c r="L240" s="18">
        <f t="shared" si="26"/>
        <v>8.5098628620721684</v>
      </c>
      <c r="M240" s="33">
        <f t="shared" si="25"/>
        <v>2.9383424519195761E-2</v>
      </c>
      <c r="N240" s="18">
        <f t="shared" si="27"/>
        <v>72.417765931275113</v>
      </c>
    </row>
    <row r="241" spans="2:14">
      <c r="B241" s="87"/>
      <c r="C241" s="12">
        <v>43070</v>
      </c>
      <c r="D241" s="13">
        <v>305.72629999999998</v>
      </c>
      <c r="G241">
        <v>1</v>
      </c>
      <c r="H241" s="18">
        <f t="shared" si="21"/>
        <v>296.57805784823188</v>
      </c>
      <c r="I241" s="18">
        <f t="shared" si="22"/>
        <v>-0.58247638414857039</v>
      </c>
      <c r="J241" s="18">
        <f t="shared" si="23"/>
        <v>297.05245769720375</v>
      </c>
      <c r="K241" s="18">
        <f t="shared" si="24"/>
        <v>8.6738423027962313</v>
      </c>
      <c r="L241" s="18">
        <f t="shared" si="26"/>
        <v>8.6738423027962313</v>
      </c>
      <c r="M241" s="33">
        <f t="shared" si="25"/>
        <v>2.837126640003242E-2</v>
      </c>
      <c r="N241" s="18">
        <f t="shared" si="27"/>
        <v>75.235540293777433</v>
      </c>
    </row>
    <row r="242" spans="2:14">
      <c r="B242" s="87"/>
      <c r="C242" s="12">
        <v>43101</v>
      </c>
      <c r="D242" s="13">
        <v>311.16140000000001</v>
      </c>
      <c r="G242">
        <v>1</v>
      </c>
      <c r="H242" s="18">
        <f t="shared" si="21"/>
        <v>296.61620738441763</v>
      </c>
      <c r="I242" s="18">
        <f t="shared" si="22"/>
        <v>-0.33833847143659951</v>
      </c>
      <c r="J242" s="18">
        <f t="shared" si="23"/>
        <v>295.99558146408333</v>
      </c>
      <c r="K242" s="18">
        <f t="shared" si="24"/>
        <v>15.165818535916685</v>
      </c>
      <c r="L242" s="18">
        <f t="shared" si="26"/>
        <v>15.165818535916685</v>
      </c>
      <c r="M242" s="33">
        <f t="shared" si="25"/>
        <v>4.8739395490304017E-2</v>
      </c>
      <c r="N242" s="18">
        <f t="shared" si="27"/>
        <v>230.00205186435412</v>
      </c>
    </row>
    <row r="243" spans="2:14">
      <c r="B243" s="87"/>
      <c r="C243" s="12">
        <v>43132</v>
      </c>
      <c r="D243" s="13">
        <v>301.77949999999998</v>
      </c>
      <c r="G243">
        <v>1</v>
      </c>
      <c r="H243" s="18">
        <f t="shared" si="21"/>
        <v>297.227141584327</v>
      </c>
      <c r="I243" s="18">
        <f t="shared" si="22"/>
        <v>3.5080428715164952E-2</v>
      </c>
      <c r="J243" s="18">
        <f t="shared" si="23"/>
        <v>296.27786891298103</v>
      </c>
      <c r="K243" s="18">
        <f t="shared" si="24"/>
        <v>5.50163108701895</v>
      </c>
      <c r="L243" s="18">
        <f t="shared" si="26"/>
        <v>5.50163108701895</v>
      </c>
      <c r="M243" s="33">
        <f t="shared" si="25"/>
        <v>1.8230632256395648E-2</v>
      </c>
      <c r="N243" s="18">
        <f t="shared" si="27"/>
        <v>30.267944617653313</v>
      </c>
    </row>
    <row r="244" spans="2:14">
      <c r="B244" s="87"/>
      <c r="C244" s="12">
        <v>43160</v>
      </c>
      <c r="D244" s="13">
        <v>298.95650000000001</v>
      </c>
      <c r="G244">
        <v>1</v>
      </c>
      <c r="H244" s="18">
        <f t="shared" si="21"/>
        <v>297.55033432434925</v>
      </c>
      <c r="I244" s="18">
        <f t="shared" si="22"/>
        <v>0.14841623375412022</v>
      </c>
      <c r="J244" s="18">
        <f t="shared" si="23"/>
        <v>297.26222201304216</v>
      </c>
      <c r="K244" s="18">
        <f t="shared" si="24"/>
        <v>1.694277986957843</v>
      </c>
      <c r="L244" s="18">
        <f t="shared" si="26"/>
        <v>1.694277986957843</v>
      </c>
      <c r="M244" s="33">
        <f t="shared" si="25"/>
        <v>5.6673060694711203E-3</v>
      </c>
      <c r="N244" s="18">
        <f t="shared" si="27"/>
        <v>2.8705778970899209</v>
      </c>
    </row>
    <row r="245" spans="2:14">
      <c r="B245" s="87"/>
      <c r="C245" s="12">
        <v>43191</v>
      </c>
      <c r="D245" s="13">
        <v>286.4776</v>
      </c>
      <c r="G245">
        <v>1</v>
      </c>
      <c r="H245" s="18">
        <f t="shared" si="21"/>
        <v>297.77896990696706</v>
      </c>
      <c r="I245" s="18">
        <f t="shared" si="22"/>
        <v>0.17997241558446525</v>
      </c>
      <c r="J245" s="18">
        <f t="shared" si="23"/>
        <v>297.69875055810337</v>
      </c>
      <c r="K245" s="18">
        <f t="shared" si="24"/>
        <v>-11.221150558103375</v>
      </c>
      <c r="L245" s="18">
        <f t="shared" si="26"/>
        <v>11.221150558103375</v>
      </c>
      <c r="M245" s="33">
        <f t="shared" si="25"/>
        <v>3.9169382032324257E-2</v>
      </c>
      <c r="N245" s="18">
        <f t="shared" si="27"/>
        <v>125.91421984762368</v>
      </c>
    </row>
    <row r="246" spans="2:14">
      <c r="B246" s="87"/>
      <c r="C246" s="12">
        <v>43221</v>
      </c>
      <c r="D246" s="13">
        <v>287.22339999999997</v>
      </c>
      <c r="G246">
        <v>1</v>
      </c>
      <c r="H246" s="18">
        <f t="shared" si="21"/>
        <v>297.22666149258964</v>
      </c>
      <c r="I246" s="18">
        <f t="shared" si="22"/>
        <v>-0.10808760171158742</v>
      </c>
      <c r="J246" s="18">
        <f t="shared" si="23"/>
        <v>297.95894232255154</v>
      </c>
      <c r="K246" s="18">
        <f t="shared" si="24"/>
        <v>-10.735542322551566</v>
      </c>
      <c r="L246" s="18">
        <f t="shared" si="26"/>
        <v>10.735542322551566</v>
      </c>
      <c r="M246" s="33">
        <f t="shared" si="25"/>
        <v>3.7376976675826436E-2</v>
      </c>
      <c r="N246" s="18">
        <f t="shared" si="27"/>
        <v>115.25186895929588</v>
      </c>
    </row>
    <row r="247" spans="2:14">
      <c r="B247" s="87"/>
      <c r="C247" s="12">
        <v>43252</v>
      </c>
      <c r="D247" s="13">
        <v>299.50760000000002</v>
      </c>
      <c r="G247">
        <v>1</v>
      </c>
      <c r="H247" s="18">
        <f t="shared" si="21"/>
        <v>296.48745899630717</v>
      </c>
      <c r="I247" s="18">
        <f t="shared" si="22"/>
        <v>-0.35635160099632646</v>
      </c>
      <c r="J247" s="18">
        <f t="shared" si="23"/>
        <v>297.11857389087805</v>
      </c>
      <c r="K247" s="18">
        <f t="shared" si="24"/>
        <v>2.3890261091219713</v>
      </c>
      <c r="L247" s="18">
        <f t="shared" si="26"/>
        <v>2.3890261091219713</v>
      </c>
      <c r="M247" s="33">
        <f t="shared" si="25"/>
        <v>7.9765124795563493E-3</v>
      </c>
      <c r="N247" s="18">
        <f t="shared" si="27"/>
        <v>5.7074457500664657</v>
      </c>
    </row>
    <row r="248" spans="2:14">
      <c r="B248" s="87"/>
      <c r="C248" s="12">
        <v>43282</v>
      </c>
      <c r="D248" s="13">
        <v>308.3501</v>
      </c>
      <c r="G248">
        <v>1</v>
      </c>
      <c r="H248" s="18">
        <f t="shared" si="21"/>
        <v>296.34646033379659</v>
      </c>
      <c r="I248" s="18">
        <f t="shared" si="22"/>
        <v>-0.27163741943269359</v>
      </c>
      <c r="J248" s="18">
        <f t="shared" si="23"/>
        <v>296.13110739531083</v>
      </c>
      <c r="K248" s="18">
        <f>D248-J248</f>
        <v>12.218992604689163</v>
      </c>
      <c r="L248" s="18">
        <f t="shared" si="26"/>
        <v>12.218992604689163</v>
      </c>
      <c r="M248" s="33">
        <f t="shared" si="25"/>
        <v>3.9627010351834371E-2</v>
      </c>
      <c r="N248" s="18">
        <f t="shared" si="27"/>
        <v>149.30378027344844</v>
      </c>
    </row>
    <row r="249" spans="2:14">
      <c r="B249" s="87"/>
      <c r="C249" s="12">
        <v>43313</v>
      </c>
      <c r="D249" s="13">
        <v>309.4862</v>
      </c>
      <c r="G249">
        <v>1</v>
      </c>
      <c r="H249" s="18">
        <f t="shared" si="21"/>
        <v>296.85774095998528</v>
      </c>
      <c r="I249" s="18">
        <f t="shared" si="22"/>
        <v>3.6341946591167185E-2</v>
      </c>
      <c r="J249" s="18">
        <f t="shared" si="23"/>
        <v>296.07482291436389</v>
      </c>
      <c r="K249" s="18">
        <f t="shared" si="24"/>
        <v>13.411377085636104</v>
      </c>
      <c r="L249" s="18">
        <f t="shared" si="26"/>
        <v>13.411377085636104</v>
      </c>
      <c r="M249" s="33">
        <f t="shared" si="25"/>
        <v>4.3334329884938662E-2</v>
      </c>
      <c r="N249" s="18">
        <f t="shared" si="27"/>
        <v>179.86503533312518</v>
      </c>
    </row>
    <row r="250" spans="2:14">
      <c r="B250" s="87"/>
      <c r="C250" s="12">
        <v>43344</v>
      </c>
      <c r="D250" s="13">
        <v>299.1155</v>
      </c>
      <c r="G250">
        <v>1</v>
      </c>
      <c r="H250" s="18">
        <f t="shared" si="21"/>
        <v>297.69720903043026</v>
      </c>
      <c r="I250" s="18">
        <f t="shared" si="22"/>
        <v>0.35227063905780209</v>
      </c>
      <c r="J250" s="18">
        <f t="shared" si="23"/>
        <v>296.89408290657644</v>
      </c>
      <c r="K250" s="18">
        <f t="shared" si="24"/>
        <v>2.221417093423554</v>
      </c>
      <c r="L250" s="18">
        <f t="shared" si="26"/>
        <v>2.221417093423554</v>
      </c>
      <c r="M250" s="33">
        <f t="shared" si="25"/>
        <v>7.4266197954420748E-3</v>
      </c>
      <c r="N250" s="18">
        <f t="shared" si="27"/>
        <v>4.9346939029543506</v>
      </c>
    </row>
    <row r="251" spans="2:14">
      <c r="B251" s="87"/>
      <c r="C251" s="12">
        <v>43374</v>
      </c>
      <c r="D251" s="13">
        <v>289.75670000000002</v>
      </c>
      <c r="G251">
        <v>1</v>
      </c>
      <c r="H251" s="18">
        <f t="shared" si="21"/>
        <v>298.11747052199058</v>
      </c>
      <c r="I251" s="18">
        <f t="shared" si="22"/>
        <v>0.37901645206627521</v>
      </c>
      <c r="J251" s="18">
        <f t="shared" si="23"/>
        <v>298.04947966948805</v>
      </c>
      <c r="K251" s="18">
        <f t="shared" si="24"/>
        <v>-8.2927796694880271</v>
      </c>
      <c r="L251" s="18">
        <f t="shared" si="26"/>
        <v>8.2927796694880271</v>
      </c>
      <c r="M251" s="33">
        <f t="shared" si="25"/>
        <v>2.8619802991571987E-2</v>
      </c>
      <c r="N251" s="18">
        <f t="shared" si="27"/>
        <v>68.770194646673957</v>
      </c>
    </row>
    <row r="252" spans="2:14">
      <c r="B252" s="87"/>
      <c r="C252" s="12">
        <v>43405</v>
      </c>
      <c r="D252" s="13">
        <v>290.45870000000002</v>
      </c>
      <c r="G252">
        <v>1</v>
      </c>
      <c r="H252" s="18">
        <f t="shared" si="21"/>
        <v>297.93906273921959</v>
      </c>
      <c r="I252" s="18">
        <f t="shared" si="22"/>
        <v>0.15974042003247374</v>
      </c>
      <c r="J252" s="18">
        <f t="shared" si="23"/>
        <v>298.49648697405684</v>
      </c>
      <c r="K252" s="18">
        <f t="shared" si="24"/>
        <v>-8.0377869740568144</v>
      </c>
      <c r="L252" s="18">
        <f>ABS(K252)</f>
        <v>8.0377869740568144</v>
      </c>
      <c r="M252" s="33">
        <f t="shared" si="25"/>
        <v>2.7672736172326098E-2</v>
      </c>
      <c r="N252" s="18">
        <f t="shared" si="27"/>
        <v>64.606019440317397</v>
      </c>
    </row>
    <row r="253" spans="2:14">
      <c r="B253" s="87"/>
      <c r="C253" s="12">
        <v>43435</v>
      </c>
      <c r="D253" s="13">
        <v>308.22570000000002</v>
      </c>
      <c r="G253">
        <v>1</v>
      </c>
      <c r="H253" s="18">
        <f t="shared" si="21"/>
        <v>297.61151683633989</v>
      </c>
      <c r="I253" s="18">
        <f t="shared" si="22"/>
        <v>-3.1945202290205629E-2</v>
      </c>
      <c r="J253" s="18">
        <f t="shared" si="23"/>
        <v>298.09880315925204</v>
      </c>
      <c r="K253" s="18">
        <f t="shared" si="24"/>
        <v>10.126896840747975</v>
      </c>
      <c r="L253" s="18">
        <f>ABS(K253)</f>
        <v>10.126896840747975</v>
      </c>
      <c r="M253" s="33">
        <f t="shared" si="25"/>
        <v>3.2855458972914892E-2</v>
      </c>
      <c r="N253" s="18">
        <f t="shared" si="27"/>
        <v>102.55403962315131</v>
      </c>
    </row>
    <row r="254" spans="2:14">
      <c r="B254" s="87"/>
      <c r="C254" s="12">
        <v>43466</v>
      </c>
      <c r="D254" s="13">
        <v>304.47239999999999</v>
      </c>
      <c r="G254">
        <v>1</v>
      </c>
      <c r="H254" s="18">
        <f t="shared" si="21"/>
        <v>298.25858245845359</v>
      </c>
      <c r="I254" s="18">
        <f t="shared" si="22"/>
        <v>0.23515979598235123</v>
      </c>
      <c r="J254" s="18">
        <f t="shared" si="23"/>
        <v>297.57957163404967</v>
      </c>
      <c r="K254" s="18">
        <f t="shared" si="24"/>
        <v>6.8928283659503222</v>
      </c>
      <c r="L254" s="18">
        <f t="shared" si="26"/>
        <v>6.8928283659503222</v>
      </c>
      <c r="M254" s="54">
        <f t="shared" si="25"/>
        <v>2.2638598329274912E-2</v>
      </c>
      <c r="N254" s="18">
        <f t="shared" si="27"/>
        <v>47.511082882449386</v>
      </c>
    </row>
    <row r="255" spans="2:14">
      <c r="B255" s="87"/>
      <c r="C255" s="12">
        <v>43497</v>
      </c>
      <c r="D255" s="13">
        <v>301.51959999999997</v>
      </c>
      <c r="G255">
        <v>1</v>
      </c>
      <c r="H255" s="18">
        <f t="shared" si="21"/>
        <v>298.87506147069001</v>
      </c>
      <c r="I255" s="18">
        <f t="shared" si="22"/>
        <v>0.38516074580263104</v>
      </c>
      <c r="J255" s="18">
        <f t="shared" si="23"/>
        <v>298.49374225443592</v>
      </c>
      <c r="K255" s="18">
        <f t="shared" si="24"/>
        <v>3.0258577455640534</v>
      </c>
      <c r="L255" s="18">
        <f t="shared" si="26"/>
        <v>3.0258577455640534</v>
      </c>
      <c r="M255" s="54">
        <f t="shared" si="25"/>
        <v>1.0035360041483385E-2</v>
      </c>
      <c r="N255" s="18">
        <f t="shared" si="27"/>
        <v>9.1558150963899756</v>
      </c>
    </row>
    <row r="256" spans="2:14">
      <c r="B256" s="87"/>
      <c r="C256" s="12">
        <v>43525</v>
      </c>
      <c r="D256" s="13">
        <v>298.40170000000001</v>
      </c>
      <c r="G256">
        <v>1</v>
      </c>
      <c r="H256" s="18">
        <f t="shared" si="21"/>
        <v>299.4043254922268</v>
      </c>
      <c r="I256" s="18">
        <f>$F$3*(H256-H255)+(1-$F$3)*I255</f>
        <v>0.44184718412242174</v>
      </c>
      <c r="J256" s="18">
        <f t="shared" si="23"/>
        <v>299.26022221649265</v>
      </c>
      <c r="K256" s="18">
        <f t="shared" si="24"/>
        <v>-0.85852221649264493</v>
      </c>
      <c r="L256" s="18">
        <f t="shared" si="26"/>
        <v>0.85852221649264493</v>
      </c>
      <c r="M256" s="54">
        <f t="shared" si="25"/>
        <v>2.8770687851062677E-3</v>
      </c>
      <c r="N256" s="18">
        <f t="shared" si="27"/>
        <v>0.73706039621144392</v>
      </c>
    </row>
    <row r="257" spans="2:14">
      <c r="B257" s="87"/>
      <c r="C257" s="12">
        <v>43556</v>
      </c>
      <c r="D257" s="13">
        <v>287.5093</v>
      </c>
      <c r="G257">
        <v>1</v>
      </c>
      <c r="H257" s="18">
        <f t="shared" si="21"/>
        <v>299.75404410631114</v>
      </c>
      <c r="I257" s="18">
        <f t="shared" si="22"/>
        <v>0.40560622793077572</v>
      </c>
      <c r="J257" s="18">
        <f t="shared" si="23"/>
        <v>299.84617267634923</v>
      </c>
      <c r="K257" s="18">
        <f t="shared" si="24"/>
        <v>-12.33687267634923</v>
      </c>
      <c r="L257" s="18">
        <f>ABS(K257)</f>
        <v>12.33687267634923</v>
      </c>
      <c r="M257" s="54">
        <f t="shared" si="25"/>
        <v>4.2909473454769045E-2</v>
      </c>
      <c r="N257" s="18">
        <f t="shared" si="27"/>
        <v>152.19842743245223</v>
      </c>
    </row>
    <row r="258" spans="2:14">
      <c r="B258" s="87"/>
      <c r="C258" s="12">
        <v>43586</v>
      </c>
      <c r="D258" s="13">
        <v>290.0222</v>
      </c>
      <c r="G258">
        <v>1</v>
      </c>
      <c r="H258" s="18">
        <f t="shared" si="21"/>
        <v>299.35281009014676</v>
      </c>
      <c r="I258" s="18">
        <f t="shared" si="22"/>
        <v>8.8216498253844394E-2</v>
      </c>
      <c r="J258" s="18">
        <f t="shared" si="23"/>
        <v>300.15965033424192</v>
      </c>
      <c r="K258" s="18">
        <f t="shared" si="24"/>
        <v>-10.137450334241919</v>
      </c>
      <c r="L258" s="18">
        <f>ABS(K258)</f>
        <v>10.137450334241919</v>
      </c>
      <c r="M258" s="54">
        <f t="shared" si="25"/>
        <v>3.4954049497734722E-2</v>
      </c>
      <c r="N258" s="18">
        <f t="shared" si="27"/>
        <v>102.7678992792216</v>
      </c>
    </row>
    <row r="259" spans="2:14">
      <c r="B259" s="87"/>
      <c r="C259" s="12">
        <v>43617</v>
      </c>
      <c r="D259" s="13">
        <v>300.52440000000001</v>
      </c>
      <c r="G259">
        <v>1</v>
      </c>
      <c r="H259" s="18">
        <f t="shared" si="21"/>
        <v>298.84029315866275</v>
      </c>
      <c r="I259" s="18">
        <f t="shared" si="22"/>
        <v>-0.14809623189042487</v>
      </c>
      <c r="J259" s="18">
        <f t="shared" si="23"/>
        <v>299.44102658840063</v>
      </c>
      <c r="K259" s="18">
        <f t="shared" si="24"/>
        <v>1.0833734115993821</v>
      </c>
      <c r="L259" s="18">
        <f t="shared" si="26"/>
        <v>1.0833734115993821</v>
      </c>
      <c r="M259" s="54">
        <f t="shared" si="25"/>
        <v>3.6049432645049186E-3</v>
      </c>
      <c r="N259" s="18">
        <f t="shared" si="27"/>
        <v>1.1736979489604842</v>
      </c>
    </row>
    <row r="260" spans="2:14">
      <c r="B260" s="87"/>
      <c r="C260" s="12">
        <v>43647</v>
      </c>
      <c r="D260" s="13">
        <v>310.95029999999997</v>
      </c>
      <c r="G260">
        <v>1</v>
      </c>
      <c r="H260" s="18">
        <f>($E$3*D259)+(1-$E$3)*(H259+I259)</f>
        <v>298.80905496910134</v>
      </c>
      <c r="I260" s="18">
        <f t="shared" ref="I260:I265" si="28">$F$3*(H260-H259)+(1-$F$3)*I259</f>
        <v>-0.10212735175978993</v>
      </c>
      <c r="J260" s="18">
        <f t="shared" ref="J260:J265" si="29">H259+I259*G260</f>
        <v>298.69219692677234</v>
      </c>
      <c r="K260" s="18">
        <f t="shared" ref="K260:K265" si="30">D260-J260</f>
        <v>12.25810307322763</v>
      </c>
      <c r="L260" s="18">
        <f t="shared" si="26"/>
        <v>12.25810307322763</v>
      </c>
      <c r="M260" s="54">
        <f t="shared" ref="M260:M265" si="31">ABS((D260-J260)/D260)</f>
        <v>3.9421422244093771E-2</v>
      </c>
      <c r="N260" s="18">
        <f t="shared" si="27"/>
        <v>150.26109095387267</v>
      </c>
    </row>
    <row r="261" spans="2:14">
      <c r="B261" s="87"/>
      <c r="C261" s="12">
        <v>43678</v>
      </c>
      <c r="D261" s="13">
        <v>311.51920000000001</v>
      </c>
      <c r="G261">
        <v>1</v>
      </c>
      <c r="H261" s="18">
        <f t="shared" ref="H261:H265" si="32">($E$3*D260)+(1-$E$3)*(H260+I260)</f>
        <v>299.48781077873775</v>
      </c>
      <c r="I261" s="18">
        <f>$F$3*(H261-H260)+(1-$F$3)*I260</f>
        <v>0.20505154433352224</v>
      </c>
      <c r="J261" s="18">
        <f t="shared" si="29"/>
        <v>298.70692761734153</v>
      </c>
      <c r="K261" s="18">
        <f t="shared" si="30"/>
        <v>12.812272382658477</v>
      </c>
      <c r="L261" s="18">
        <f t="shared" ref="L261:L277" si="33">ABS(K261)</f>
        <v>12.812272382658477</v>
      </c>
      <c r="M261" s="54">
        <f t="shared" si="31"/>
        <v>4.1128355435743537E-2</v>
      </c>
      <c r="N261" s="18">
        <f t="shared" ref="N261:N277" si="34">K261^2</f>
        <v>164.15432360743313</v>
      </c>
    </row>
    <row r="262" spans="2:14">
      <c r="B262" s="87"/>
      <c r="C262" s="12">
        <v>43709</v>
      </c>
      <c r="D262" s="13">
        <v>295.76319999999998</v>
      </c>
      <c r="G262">
        <v>1</v>
      </c>
      <c r="H262" s="18">
        <f t="shared" si="32"/>
        <v>300.4471469812737</v>
      </c>
      <c r="I262" s="18">
        <f t="shared" si="28"/>
        <v>0.50176728889186017</v>
      </c>
      <c r="J262" s="18">
        <f t="shared" si="29"/>
        <v>299.69286232307127</v>
      </c>
      <c r="K262" s="18">
        <f t="shared" si="30"/>
        <v>-3.9296623230712839</v>
      </c>
      <c r="L262" s="18">
        <f t="shared" si="33"/>
        <v>3.9296623230712839</v>
      </c>
      <c r="M262" s="54">
        <f t="shared" si="31"/>
        <v>1.328651543894333E-2</v>
      </c>
      <c r="N262" s="18">
        <f t="shared" si="34"/>
        <v>15.442245973365999</v>
      </c>
    </row>
    <row r="263" spans="2:14">
      <c r="B263" s="87"/>
      <c r="C263" s="12">
        <v>43739</v>
      </c>
      <c r="D263" s="13">
        <v>290.37380000000002</v>
      </c>
      <c r="G263">
        <v>1</v>
      </c>
      <c r="H263" s="18">
        <f t="shared" si="32"/>
        <v>300.61816904517184</v>
      </c>
      <c r="I263" s="18">
        <f t="shared" si="28"/>
        <v>0.3716608169837563</v>
      </c>
      <c r="J263" s="18">
        <f t="shared" si="29"/>
        <v>300.94891427016557</v>
      </c>
      <c r="K263" s="18">
        <f t="shared" si="30"/>
        <v>-10.575114270165557</v>
      </c>
      <c r="L263" s="18">
        <f t="shared" si="33"/>
        <v>10.575114270165557</v>
      </c>
      <c r="M263" s="54">
        <f t="shared" si="31"/>
        <v>3.6418968481886298E-2</v>
      </c>
      <c r="N263" s="18">
        <f t="shared" si="34"/>
        <v>111.83304182705919</v>
      </c>
    </row>
    <row r="264" spans="2:14">
      <c r="B264" s="87"/>
      <c r="C264" s="12">
        <v>43770</v>
      </c>
      <c r="D264" s="13">
        <v>292.35660000000001</v>
      </c>
      <c r="G264">
        <v>1</v>
      </c>
      <c r="H264" s="18">
        <f t="shared" si="32"/>
        <v>300.31273872246453</v>
      </c>
      <c r="I264" s="18">
        <f t="shared" si="28"/>
        <v>0.10531097218368983</v>
      </c>
      <c r="J264" s="18">
        <f t="shared" si="29"/>
        <v>300.9898298621556</v>
      </c>
      <c r="K264" s="18">
        <f t="shared" si="30"/>
        <v>-8.6332298621555879</v>
      </c>
      <c r="L264" s="18">
        <f t="shared" si="33"/>
        <v>8.6332298621555879</v>
      </c>
      <c r="M264" s="54">
        <f t="shared" si="31"/>
        <v>2.9529792938334853E-2</v>
      </c>
      <c r="N264" s="18">
        <f t="shared" si="34"/>
        <v>74.532657852814992</v>
      </c>
    </row>
    <row r="265" spans="2:14">
      <c r="B265" s="87"/>
      <c r="C265" s="12">
        <v>43800</v>
      </c>
      <c r="D265" s="13">
        <v>303.06600000000003</v>
      </c>
      <c r="G265">
        <v>1</v>
      </c>
      <c r="H265" s="18">
        <f t="shared" si="32"/>
        <v>299.90388985973954</v>
      </c>
      <c r="I265" s="18">
        <f t="shared" si="28"/>
        <v>-9.6945982903390487E-2</v>
      </c>
      <c r="J265" s="18">
        <f t="shared" si="29"/>
        <v>300.41804969464823</v>
      </c>
      <c r="K265" s="18">
        <f t="shared" si="30"/>
        <v>2.6479503053517988</v>
      </c>
      <c r="L265" s="18">
        <f t="shared" si="33"/>
        <v>2.6479503053517988</v>
      </c>
      <c r="M265" s="54">
        <f t="shared" si="31"/>
        <v>8.7372067647040527E-3</v>
      </c>
      <c r="N265" s="18">
        <f t="shared" si="34"/>
        <v>7.0116408196126843</v>
      </c>
    </row>
    <row r="266" spans="2:14">
      <c r="B266" s="87" t="s">
        <v>373</v>
      </c>
      <c r="C266" s="9">
        <v>43831</v>
      </c>
      <c r="D266" s="14"/>
      <c r="E266" s="10">
        <v>312.05759999999998</v>
      </c>
      <c r="F266" s="14"/>
      <c r="G266" s="14">
        <v>1</v>
      </c>
      <c r="H266" s="30"/>
      <c r="I266" s="30"/>
      <c r="J266" s="30">
        <f>$H$265+$I$265*G266</f>
        <v>299.80694387683616</v>
      </c>
      <c r="K266" s="30">
        <f>E266-J266</f>
        <v>12.250656123163822</v>
      </c>
      <c r="L266" s="30">
        <f>ABS(K266)</f>
        <v>12.250656123163822</v>
      </c>
      <c r="M266" s="64">
        <f>ABS((E266-J266)/E266)</f>
        <v>3.9257675900743395E-2</v>
      </c>
      <c r="N266" s="30">
        <f>K266^2</f>
        <v>150.07857544801124</v>
      </c>
    </row>
    <row r="267" spans="2:14">
      <c r="B267" s="87"/>
      <c r="C267" s="9">
        <v>43862</v>
      </c>
      <c r="D267" s="14"/>
      <c r="E267" s="10">
        <v>311.8399</v>
      </c>
      <c r="F267" s="14"/>
      <c r="G267" s="14">
        <v>2</v>
      </c>
      <c r="H267" s="30"/>
      <c r="I267" s="30"/>
      <c r="J267" s="30">
        <f t="shared" ref="J267:J277" si="35">$H$265+$I$265*G267</f>
        <v>299.70999789393278</v>
      </c>
      <c r="K267" s="30">
        <f>E267-J267</f>
        <v>12.12990210606722</v>
      </c>
      <c r="L267" s="30">
        <f t="shared" si="33"/>
        <v>12.12990210606722</v>
      </c>
      <c r="M267" s="64">
        <f t="shared" ref="M267:M277" si="36">ABS((E267-J267)/E267)</f>
        <v>3.889785144898783E-2</v>
      </c>
      <c r="N267" s="30">
        <f t="shared" si="34"/>
        <v>147.13452510277398</v>
      </c>
    </row>
    <row r="268" spans="2:14">
      <c r="B268" s="87"/>
      <c r="C268" s="9">
        <v>43891</v>
      </c>
      <c r="D268" s="14"/>
      <c r="E268" s="10">
        <v>299.1925</v>
      </c>
      <c r="F268" s="14"/>
      <c r="G268" s="14">
        <v>3</v>
      </c>
      <c r="H268" s="30"/>
      <c r="I268" s="30"/>
      <c r="J268" s="30">
        <f t="shared" si="35"/>
        <v>299.61305191102934</v>
      </c>
      <c r="K268" s="30">
        <f>E268-J268</f>
        <v>-0.42055191102934941</v>
      </c>
      <c r="L268" s="30">
        <f t="shared" si="33"/>
        <v>0.42055191102934941</v>
      </c>
      <c r="M268" s="64">
        <f t="shared" si="36"/>
        <v>1.4056231724703975E-3</v>
      </c>
      <c r="N268" s="30">
        <f t="shared" si="34"/>
        <v>0.17686390987043782</v>
      </c>
    </row>
    <row r="269" spans="2:14">
      <c r="B269" s="87"/>
      <c r="C269" s="9">
        <v>43922</v>
      </c>
      <c r="D269" s="14"/>
      <c r="E269" s="10">
        <v>290.8177</v>
      </c>
      <c r="F269" s="14"/>
      <c r="G269" s="14">
        <v>4</v>
      </c>
      <c r="H269" s="30"/>
      <c r="I269" s="30"/>
      <c r="J269" s="30">
        <f t="shared" si="35"/>
        <v>299.51610592812597</v>
      </c>
      <c r="K269" s="30">
        <f t="shared" ref="K269:K277" si="37">E269-J269</f>
        <v>-8.6984059281259647</v>
      </c>
      <c r="L269" s="30">
        <f t="shared" si="33"/>
        <v>8.6984059281259647</v>
      </c>
      <c r="M269" s="64">
        <f t="shared" si="36"/>
        <v>2.9910166843785523E-2</v>
      </c>
      <c r="N269" s="30">
        <f t="shared" si="34"/>
        <v>75.66226569045692</v>
      </c>
    </row>
    <row r="270" spans="2:14">
      <c r="B270" s="87"/>
      <c r="C270" s="9">
        <v>43952</v>
      </c>
      <c r="D270" s="14"/>
      <c r="E270" s="10">
        <v>292.05869999999999</v>
      </c>
      <c r="F270" s="14"/>
      <c r="G270" s="14">
        <v>5</v>
      </c>
      <c r="H270" s="30"/>
      <c r="I270" s="30"/>
      <c r="J270" s="30">
        <f t="shared" si="35"/>
        <v>299.41915994522259</v>
      </c>
      <c r="K270" s="30">
        <f t="shared" si="37"/>
        <v>-7.3604599452226012</v>
      </c>
      <c r="L270" s="30">
        <f>ABS(K270)</f>
        <v>7.3604599452226012</v>
      </c>
      <c r="M270" s="64">
        <f t="shared" si="36"/>
        <v>2.5201988316809604E-2</v>
      </c>
      <c r="N270" s="30">
        <f t="shared" si="34"/>
        <v>54.176370605226296</v>
      </c>
    </row>
    <row r="271" spans="2:14">
      <c r="B271" s="87"/>
      <c r="C271" s="9">
        <v>43983</v>
      </c>
      <c r="D271" s="14"/>
      <c r="E271" s="10">
        <v>300.9676</v>
      </c>
      <c r="F271" s="14"/>
      <c r="G271" s="14">
        <v>6</v>
      </c>
      <c r="H271" s="30"/>
      <c r="I271" s="30"/>
      <c r="J271" s="30">
        <f t="shared" si="35"/>
        <v>299.32221396231921</v>
      </c>
      <c r="K271" s="30">
        <f t="shared" si="37"/>
        <v>1.6453860376807938</v>
      </c>
      <c r="L271" s="30">
        <f t="shared" si="33"/>
        <v>1.6453860376807938</v>
      </c>
      <c r="M271" s="64">
        <f t="shared" si="36"/>
        <v>5.4669872693299667E-3</v>
      </c>
      <c r="N271" s="30">
        <f t="shared" si="34"/>
        <v>2.7072952129949028</v>
      </c>
    </row>
    <row r="272" spans="2:14">
      <c r="B272" s="87"/>
      <c r="C272" s="9">
        <v>44013</v>
      </c>
      <c r="D272" s="14"/>
      <c r="E272" s="10">
        <v>307.5686</v>
      </c>
      <c r="F272" s="14"/>
      <c r="G272" s="14">
        <v>7</v>
      </c>
      <c r="H272" s="30"/>
      <c r="I272" s="30"/>
      <c r="J272" s="30">
        <f t="shared" si="35"/>
        <v>299.22526797941578</v>
      </c>
      <c r="K272" s="30">
        <f t="shared" si="37"/>
        <v>8.3433320205842278</v>
      </c>
      <c r="L272" s="30">
        <f t="shared" si="33"/>
        <v>8.3433320205842278</v>
      </c>
      <c r="M272" s="64">
        <f t="shared" si="36"/>
        <v>2.7126735370854593E-2</v>
      </c>
      <c r="N272" s="30">
        <f t="shared" si="34"/>
        <v>69.611189205706097</v>
      </c>
    </row>
    <row r="273" spans="2:14">
      <c r="B273" s="87"/>
      <c r="C273" s="9">
        <v>44044</v>
      </c>
      <c r="D273" s="14"/>
      <c r="E273" s="10">
        <v>314.10360000000003</v>
      </c>
      <c r="F273" s="14"/>
      <c r="G273" s="14">
        <v>8</v>
      </c>
      <c r="H273" s="30"/>
      <c r="I273" s="30"/>
      <c r="J273" s="30">
        <f t="shared" si="35"/>
        <v>299.1283219965124</v>
      </c>
      <c r="K273" s="30">
        <f t="shared" si="37"/>
        <v>14.975278003487631</v>
      </c>
      <c r="L273" s="30">
        <f t="shared" si="33"/>
        <v>14.975278003487631</v>
      </c>
      <c r="M273" s="64">
        <f t="shared" si="36"/>
        <v>4.7676238042122503E-2</v>
      </c>
      <c r="N273" s="30">
        <f t="shared" si="34"/>
        <v>224.25895128174048</v>
      </c>
    </row>
    <row r="274" spans="2:14">
      <c r="B274" s="87"/>
      <c r="C274" s="9">
        <v>44075</v>
      </c>
      <c r="D274" s="14"/>
      <c r="E274" s="10">
        <v>301.53160000000003</v>
      </c>
      <c r="F274" s="14"/>
      <c r="G274" s="14">
        <v>9</v>
      </c>
      <c r="H274" s="30"/>
      <c r="I274" s="30"/>
      <c r="J274" s="30">
        <f t="shared" si="35"/>
        <v>299.03137601360902</v>
      </c>
      <c r="K274" s="30">
        <f t="shared" si="37"/>
        <v>2.5002239863910063</v>
      </c>
      <c r="L274" s="30">
        <f t="shared" si="33"/>
        <v>2.5002239863910063</v>
      </c>
      <c r="M274" s="64">
        <f t="shared" si="36"/>
        <v>8.2917478181092994E-3</v>
      </c>
      <c r="N274" s="30">
        <f t="shared" si="34"/>
        <v>6.2511199821249352</v>
      </c>
    </row>
    <row r="275" spans="2:14">
      <c r="B275" s="87"/>
      <c r="C275" s="9">
        <v>44105</v>
      </c>
      <c r="D275" s="14"/>
      <c r="E275" s="10">
        <v>293.0068</v>
      </c>
      <c r="F275" s="14"/>
      <c r="G275" s="14">
        <v>10</v>
      </c>
      <c r="H275" s="30"/>
      <c r="I275" s="30"/>
      <c r="J275" s="30">
        <f t="shared" si="35"/>
        <v>298.93443003070564</v>
      </c>
      <c r="K275" s="30">
        <f t="shared" si="37"/>
        <v>-5.9276300307056431</v>
      </c>
      <c r="L275" s="30">
        <f t="shared" si="33"/>
        <v>5.9276300307056431</v>
      </c>
      <c r="M275" s="64">
        <f t="shared" si="36"/>
        <v>2.0230349707602839E-2</v>
      </c>
      <c r="N275" s="30">
        <f t="shared" si="34"/>
        <v>35.136797780923381</v>
      </c>
    </row>
    <row r="276" spans="2:14">
      <c r="B276" s="87"/>
      <c r="C276" s="9">
        <v>44136</v>
      </c>
      <c r="D276" s="14"/>
      <c r="E276" s="10">
        <v>293.9126</v>
      </c>
      <c r="F276" s="14"/>
      <c r="G276" s="14">
        <v>11</v>
      </c>
      <c r="H276" s="30"/>
      <c r="I276" s="30"/>
      <c r="J276" s="30">
        <f t="shared" si="35"/>
        <v>298.83748404780226</v>
      </c>
      <c r="K276" s="30">
        <f t="shared" si="37"/>
        <v>-4.9248840478022657</v>
      </c>
      <c r="L276" s="30">
        <f t="shared" si="33"/>
        <v>4.9248840478022657</v>
      </c>
      <c r="M276" s="64">
        <f t="shared" si="36"/>
        <v>1.6756287575974169E-2</v>
      </c>
      <c r="N276" s="30">
        <f t="shared" si="34"/>
        <v>24.254482884297229</v>
      </c>
    </row>
    <row r="277" spans="2:14" ht="14.65" thickBot="1">
      <c r="B277" s="87"/>
      <c r="C277" s="9">
        <v>44166</v>
      </c>
      <c r="D277" s="14"/>
      <c r="E277" s="11">
        <v>306.75279999999998</v>
      </c>
      <c r="F277" s="14"/>
      <c r="G277" s="14">
        <v>12</v>
      </c>
      <c r="H277" s="30"/>
      <c r="I277" s="30"/>
      <c r="J277" s="30">
        <f t="shared" si="35"/>
        <v>298.74053806489883</v>
      </c>
      <c r="K277" s="30">
        <f t="shared" si="37"/>
        <v>8.0122619351011508</v>
      </c>
      <c r="L277" s="30">
        <f t="shared" si="33"/>
        <v>8.0122619351011508</v>
      </c>
      <c r="M277" s="64">
        <f t="shared" si="36"/>
        <v>2.6119604890651859E-2</v>
      </c>
      <c r="N277" s="30">
        <f t="shared" si="34"/>
        <v>64.196341316670839</v>
      </c>
    </row>
  </sheetData>
  <mergeCells count="4">
    <mergeCell ref="B2:B265"/>
    <mergeCell ref="B266:B277"/>
    <mergeCell ref="P2:R2"/>
    <mergeCell ref="R21:S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7DB52-D8DB-AF4D-9F9E-58F250C23505}">
  <dimension ref="A1:R49"/>
  <sheetViews>
    <sheetView workbookViewId="0">
      <selection activeCell="J23" sqref="J23"/>
    </sheetView>
  </sheetViews>
  <sheetFormatPr defaultColWidth="10.796875" defaultRowHeight="14.25"/>
  <cols>
    <col min="14" max="14" width="11" customWidth="1"/>
    <col min="15" max="15" width="13.265625" bestFit="1" customWidth="1"/>
    <col min="16" max="16" width="13.6640625" bestFit="1" customWidth="1"/>
  </cols>
  <sheetData>
    <row r="1" spans="1:18" ht="21">
      <c r="A1" s="91" t="s">
        <v>356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8">
      <c r="B2" s="94" t="s">
        <v>348</v>
      </c>
      <c r="C2" s="94"/>
      <c r="D2" s="94"/>
      <c r="E2" s="7"/>
      <c r="F2" s="94" t="s">
        <v>375</v>
      </c>
      <c r="G2" s="94"/>
      <c r="H2" s="94"/>
      <c r="I2" s="7"/>
      <c r="J2" s="94" t="s">
        <v>350</v>
      </c>
      <c r="K2" s="94"/>
      <c r="L2" s="94"/>
      <c r="M2" t="s">
        <v>377</v>
      </c>
      <c r="P2" s="26" t="s">
        <v>378</v>
      </c>
      <c r="R2" t="s">
        <v>380</v>
      </c>
    </row>
    <row r="3" spans="1:18">
      <c r="C3" s="15" t="s">
        <v>354</v>
      </c>
      <c r="D3" s="15" t="s">
        <v>355</v>
      </c>
      <c r="E3" s="15"/>
      <c r="G3" s="15" t="s">
        <v>354</v>
      </c>
      <c r="H3" s="15" t="s">
        <v>355</v>
      </c>
      <c r="I3" s="15"/>
      <c r="K3" s="15" t="s">
        <v>354</v>
      </c>
      <c r="L3" s="15" t="s">
        <v>355</v>
      </c>
      <c r="M3" s="15" t="s">
        <v>354</v>
      </c>
      <c r="N3" s="15" t="s">
        <v>355</v>
      </c>
      <c r="P3">
        <v>0.13722074748938418</v>
      </c>
      <c r="R3">
        <v>0.3</v>
      </c>
    </row>
    <row r="4" spans="1:18">
      <c r="B4" s="15" t="s">
        <v>312</v>
      </c>
      <c r="C4" s="18">
        <v>0.11620076045627366</v>
      </c>
      <c r="D4" s="18">
        <v>-1.0818333333333119</v>
      </c>
      <c r="E4" s="18"/>
      <c r="F4" s="15" t="s">
        <v>312</v>
      </c>
      <c r="G4" s="18">
        <v>0.32837012925987896</v>
      </c>
      <c r="H4" s="18">
        <v>3.5705634680658562</v>
      </c>
      <c r="I4" s="17"/>
      <c r="J4" s="15" t="s">
        <v>312</v>
      </c>
      <c r="K4" s="18">
        <v>0.19574706291803576</v>
      </c>
      <c r="L4" s="18">
        <v>8.9260883233811565</v>
      </c>
      <c r="M4" s="73">
        <v>0.37932884150729196</v>
      </c>
      <c r="N4" s="73">
        <v>2.7104256957991688</v>
      </c>
    </row>
    <row r="5" spans="1:18">
      <c r="B5" s="15" t="s">
        <v>313</v>
      </c>
      <c r="C5" s="18">
        <v>5.7720167300380227</v>
      </c>
      <c r="D5" s="18">
        <v>7.2472499999999895</v>
      </c>
      <c r="E5" s="18"/>
      <c r="F5" s="15" t="s">
        <v>313</v>
      </c>
      <c r="G5" s="18">
        <v>6.3181412348875696</v>
      </c>
      <c r="H5" s="18">
        <v>7.5469989337997321</v>
      </c>
      <c r="I5" s="17"/>
      <c r="J5" s="15" t="s">
        <v>313</v>
      </c>
      <c r="K5" s="18">
        <v>7.9923543684325935</v>
      </c>
      <c r="L5" s="18">
        <v>9.8513540025789954</v>
      </c>
      <c r="M5" s="73">
        <v>6.6358003410324704</v>
      </c>
      <c r="N5" s="73">
        <v>7.265747672946806</v>
      </c>
      <c r="P5" s="26" t="s">
        <v>379</v>
      </c>
      <c r="R5" t="s">
        <v>381</v>
      </c>
    </row>
    <row r="6" spans="1:18">
      <c r="B6" s="15" t="s">
        <v>314</v>
      </c>
      <c r="C6" s="18">
        <v>2.0287571588153952</v>
      </c>
      <c r="D6" s="18">
        <v>2.4086247578214728</v>
      </c>
      <c r="E6" s="18"/>
      <c r="F6" s="15" t="s">
        <v>314</v>
      </c>
      <c r="G6" s="18">
        <v>2.2219093101731144</v>
      </c>
      <c r="H6" s="18">
        <v>2.4729615880717817</v>
      </c>
      <c r="I6" s="17"/>
      <c r="J6" s="15" t="s">
        <v>314</v>
      </c>
      <c r="K6" s="18">
        <v>2.815414877236869</v>
      </c>
      <c r="L6" s="18">
        <v>3.2081391204846952</v>
      </c>
      <c r="M6" s="73">
        <v>2.34378623413488E-2</v>
      </c>
      <c r="N6" s="73">
        <v>2.3861771363120163E-2</v>
      </c>
      <c r="P6">
        <v>0.13419800286495601</v>
      </c>
      <c r="R6">
        <v>0.2</v>
      </c>
    </row>
    <row r="7" spans="1:18">
      <c r="B7" s="15" t="s">
        <v>315</v>
      </c>
      <c r="C7" s="18">
        <v>45.399836929885943</v>
      </c>
      <c r="D7" s="18">
        <v>65.953343089999876</v>
      </c>
      <c r="E7" s="18"/>
      <c r="F7" s="15" t="s">
        <v>315</v>
      </c>
      <c r="G7" s="18">
        <v>56.616145882000119</v>
      </c>
      <c r="H7" s="18">
        <v>77.531903208375397</v>
      </c>
      <c r="I7" s="17"/>
      <c r="J7" s="15" t="s">
        <v>315</v>
      </c>
      <c r="K7" s="18">
        <v>89.148056190233575</v>
      </c>
      <c r="L7" s="18">
        <v>141.85504743262968</v>
      </c>
      <c r="M7" s="73">
        <v>62.729277511663362</v>
      </c>
      <c r="N7" s="73">
        <v>71.137064868399719</v>
      </c>
    </row>
    <row r="8" spans="1:18">
      <c r="B8" s="15" t="s">
        <v>316</v>
      </c>
      <c r="C8" s="18">
        <v>6.7379401102923095</v>
      </c>
      <c r="D8" s="18">
        <v>8.1211663626599773</v>
      </c>
      <c r="E8" s="18"/>
      <c r="F8" s="15" t="s">
        <v>316</v>
      </c>
      <c r="G8" s="18">
        <v>7.5243701319113825</v>
      </c>
      <c r="H8" s="18">
        <v>8.8052202248652129</v>
      </c>
      <c r="I8" s="17"/>
      <c r="J8" s="15" t="s">
        <v>316</v>
      </c>
      <c r="K8" s="18">
        <v>9.4418248336978579</v>
      </c>
      <c r="L8" s="18">
        <v>11.91029166026717</v>
      </c>
      <c r="M8" s="73">
        <v>7.9201816590065262</v>
      </c>
      <c r="N8" s="73">
        <v>8.4342791552331082</v>
      </c>
    </row>
    <row r="9" spans="1:18">
      <c r="K9" s="18"/>
      <c r="L9" s="18"/>
    </row>
    <row r="10" spans="1:18" ht="17.649999999999999">
      <c r="B10" s="92" t="s">
        <v>357</v>
      </c>
      <c r="C10" s="93"/>
      <c r="D10" s="93"/>
      <c r="E10" s="93"/>
      <c r="F10" s="93"/>
      <c r="G10" s="93"/>
      <c r="H10" s="93"/>
      <c r="I10" s="93"/>
      <c r="J10" s="93"/>
    </row>
    <row r="11" spans="1:18">
      <c r="B11" s="83" t="s">
        <v>364</v>
      </c>
      <c r="C11" s="83"/>
    </row>
    <row r="12" spans="1:18">
      <c r="C12" s="18">
        <f>100-C6</f>
        <v>97.971242841184605</v>
      </c>
      <c r="D12" s="18">
        <f>100-D6</f>
        <v>97.591375242178529</v>
      </c>
      <c r="E12" s="18"/>
      <c r="F12" s="40"/>
      <c r="G12" s="18">
        <f>100-G6</f>
        <v>97.778090689826882</v>
      </c>
      <c r="H12" s="18">
        <f>100-H6</f>
        <v>97.527038411928217</v>
      </c>
      <c r="I12" s="18"/>
      <c r="J12" s="40"/>
      <c r="K12" s="18">
        <f>100-K6</f>
        <v>97.184585122763124</v>
      </c>
      <c r="L12" s="18">
        <f>100-L6</f>
        <v>96.791860879515298</v>
      </c>
      <c r="M12" s="31">
        <f>100-M6</f>
        <v>99.976562137658647</v>
      </c>
      <c r="N12" s="30">
        <f>100-N6</f>
        <v>99.976138228636884</v>
      </c>
    </row>
    <row r="15" spans="1:18" ht="18">
      <c r="A15" s="95" t="s">
        <v>376</v>
      </c>
      <c r="B15" s="95"/>
      <c r="C15" s="95"/>
      <c r="D15" s="95"/>
      <c r="E15" s="95"/>
      <c r="F15" s="95"/>
      <c r="K15" s="90" t="s">
        <v>403</v>
      </c>
      <c r="L15" s="90"/>
      <c r="M15" s="90"/>
      <c r="N15" s="90"/>
      <c r="O15" s="90"/>
    </row>
    <row r="16" spans="1:18">
      <c r="L16" s="26" t="s">
        <v>348</v>
      </c>
      <c r="M16" s="26" t="s">
        <v>375</v>
      </c>
      <c r="N16" s="26" t="s">
        <v>350</v>
      </c>
      <c r="O16" s="26" t="s">
        <v>402</v>
      </c>
    </row>
    <row r="17" spans="2:16">
      <c r="C17" s="89" t="s">
        <v>359</v>
      </c>
      <c r="D17" s="89"/>
      <c r="E17" s="7"/>
      <c r="F17">
        <v>3591.2848916504099</v>
      </c>
      <c r="L17" s="15" t="s">
        <v>354</v>
      </c>
      <c r="M17" s="15" t="s">
        <v>354</v>
      </c>
      <c r="N17" s="15" t="s">
        <v>354</v>
      </c>
      <c r="O17" s="15" t="s">
        <v>354</v>
      </c>
    </row>
    <row r="18" spans="2:16">
      <c r="D18" t="s">
        <v>352</v>
      </c>
      <c r="F18">
        <v>12</v>
      </c>
      <c r="K18" s="15" t="s">
        <v>312</v>
      </c>
      <c r="L18" s="18">
        <v>0.11620076045627366</v>
      </c>
      <c r="M18" s="18">
        <v>0.32837012925987896</v>
      </c>
      <c r="N18" s="18">
        <v>0.19574706291803576</v>
      </c>
      <c r="O18" s="73">
        <v>0.37932884150729201</v>
      </c>
    </row>
    <row r="19" spans="2:16">
      <c r="B19" s="90" t="s">
        <v>351</v>
      </c>
      <c r="C19" s="90"/>
      <c r="D19" s="90"/>
      <c r="E19" s="48"/>
      <c r="F19" s="49">
        <f>F17*F18</f>
        <v>43095.418699804919</v>
      </c>
      <c r="K19" s="15" t="s">
        <v>313</v>
      </c>
      <c r="L19" s="18">
        <v>5.7720167300380227</v>
      </c>
      <c r="M19" s="18">
        <v>6.3181412348875696</v>
      </c>
      <c r="N19" s="18">
        <v>7.9923543684325935</v>
      </c>
      <c r="O19" s="73">
        <v>6.6358003410324704</v>
      </c>
    </row>
    <row r="20" spans="2:16">
      <c r="K20" s="15" t="s">
        <v>314</v>
      </c>
      <c r="L20" s="18">
        <v>2.0287571588153952</v>
      </c>
      <c r="M20" s="18">
        <v>2.2219093101731144</v>
      </c>
      <c r="N20" s="18">
        <v>2.815414877236869</v>
      </c>
      <c r="O20" s="73">
        <v>2.34378623413488E-2</v>
      </c>
      <c r="P20" s="72"/>
    </row>
    <row r="21" spans="2:16">
      <c r="C21" s="89" t="s">
        <v>361</v>
      </c>
      <c r="D21" s="89"/>
      <c r="E21" s="7"/>
      <c r="F21" s="24">
        <v>8.4342791552331082</v>
      </c>
      <c r="K21" s="15" t="s">
        <v>315</v>
      </c>
      <c r="L21" s="18">
        <v>45.399836929885943</v>
      </c>
      <c r="M21" s="18">
        <v>56.616145882000119</v>
      </c>
      <c r="N21" s="18">
        <v>89.148056190233575</v>
      </c>
      <c r="O21" s="73">
        <v>62.729277511663362</v>
      </c>
      <c r="P21" s="72"/>
    </row>
    <row r="22" spans="2:16">
      <c r="D22" t="s">
        <v>324</v>
      </c>
      <c r="F22">
        <v>12</v>
      </c>
      <c r="K22" s="15" t="s">
        <v>316</v>
      </c>
      <c r="L22" s="18">
        <v>6.7379401102923095</v>
      </c>
      <c r="M22" s="18">
        <v>7.5243701319113825</v>
      </c>
      <c r="N22" s="18">
        <v>9.4418248336978579</v>
      </c>
      <c r="O22" s="73">
        <v>7.9201816590065262</v>
      </c>
      <c r="P22" s="72"/>
    </row>
    <row r="23" spans="2:16">
      <c r="C23" s="89" t="s">
        <v>323</v>
      </c>
      <c r="D23" s="89"/>
      <c r="E23" s="7"/>
      <c r="F23">
        <v>3.4641016151377544</v>
      </c>
      <c r="O23" s="72"/>
      <c r="P23" s="72"/>
    </row>
    <row r="24" spans="2:16">
      <c r="B24" s="90" t="s">
        <v>326</v>
      </c>
      <c r="C24" s="90"/>
      <c r="D24" s="90"/>
      <c r="E24" s="48"/>
      <c r="F24" s="49">
        <f>F21*F23</f>
        <v>29.217200044165704</v>
      </c>
      <c r="O24" s="72"/>
      <c r="P24" s="72"/>
    </row>
    <row r="26" spans="2:16">
      <c r="D26" t="s">
        <v>358</v>
      </c>
      <c r="F26">
        <f>_xlfn.NORM.INV(95%,0,1)</f>
        <v>1.6448536269514715</v>
      </c>
    </row>
    <row r="27" spans="2:16">
      <c r="C27" s="90" t="s">
        <v>327</v>
      </c>
      <c r="D27" s="90"/>
      <c r="E27" s="48"/>
      <c r="F27" s="49">
        <v>3639.3429091124226</v>
      </c>
    </row>
    <row r="36" spans="2:17">
      <c r="B36" s="21" t="s">
        <v>328</v>
      </c>
    </row>
    <row r="37" spans="2:17">
      <c r="B37" s="22">
        <v>0.75</v>
      </c>
      <c r="C37">
        <v>0.67400000000000004</v>
      </c>
    </row>
    <row r="38" spans="2:17">
      <c r="B38" s="22">
        <v>0.9</v>
      </c>
      <c r="C38">
        <v>1.282</v>
      </c>
    </row>
    <row r="39" spans="2:17">
      <c r="B39" s="22">
        <v>0.95</v>
      </c>
      <c r="C39">
        <v>1.645</v>
      </c>
    </row>
    <row r="40" spans="2:17">
      <c r="B40" s="22">
        <v>0.99</v>
      </c>
      <c r="C40">
        <v>2.3260000000000001</v>
      </c>
    </row>
    <row r="44" spans="2:17">
      <c r="D44" s="89" t="s">
        <v>360</v>
      </c>
      <c r="E44" s="89"/>
      <c r="F44" s="89"/>
      <c r="G44" s="7"/>
      <c r="H44">
        <v>282.08795183206109</v>
      </c>
    </row>
    <row r="45" spans="2:17">
      <c r="E45" s="89" t="s">
        <v>362</v>
      </c>
      <c r="F45" s="89"/>
      <c r="G45" s="7"/>
      <c r="H45">
        <v>7.7112341919470637</v>
      </c>
      <c r="P45" s="38"/>
      <c r="Q45" s="38"/>
    </row>
    <row r="46" spans="2:17">
      <c r="E46" s="89" t="s">
        <v>323</v>
      </c>
      <c r="F46" s="89"/>
      <c r="G46" s="7"/>
      <c r="H46">
        <v>3.4641016151377544</v>
      </c>
      <c r="P46" s="38"/>
      <c r="Q46" s="38"/>
    </row>
    <row r="47" spans="2:17">
      <c r="E47" s="90" t="s">
        <v>345</v>
      </c>
      <c r="F47" s="90"/>
      <c r="G47" s="48"/>
      <c r="H47" s="49">
        <v>1003.8938283713733</v>
      </c>
      <c r="P47" s="38"/>
      <c r="Q47" s="38"/>
    </row>
    <row r="48" spans="2:17">
      <c r="P48" s="38"/>
      <c r="Q48" s="38"/>
    </row>
    <row r="49" spans="16:17">
      <c r="P49" s="38"/>
      <c r="Q49" s="38"/>
    </row>
  </sheetData>
  <mergeCells count="18">
    <mergeCell ref="E47:F47"/>
    <mergeCell ref="A15:F15"/>
    <mergeCell ref="B11:C11"/>
    <mergeCell ref="F2:H2"/>
    <mergeCell ref="B2:D2"/>
    <mergeCell ref="E45:F45"/>
    <mergeCell ref="E46:F46"/>
    <mergeCell ref="B19:D19"/>
    <mergeCell ref="C17:D17"/>
    <mergeCell ref="C21:D21"/>
    <mergeCell ref="C23:D23"/>
    <mergeCell ref="B24:D24"/>
    <mergeCell ref="C27:D27"/>
    <mergeCell ref="K15:O15"/>
    <mergeCell ref="A1:N1"/>
    <mergeCell ref="B10:J10"/>
    <mergeCell ref="J2:L2"/>
    <mergeCell ref="D44:F4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497F-53C8-D74B-A193-4A05E111689A}">
  <dimension ref="B2:L130"/>
  <sheetViews>
    <sheetView workbookViewId="0">
      <selection activeCell="K21" sqref="K21"/>
    </sheetView>
  </sheetViews>
  <sheetFormatPr defaultColWidth="10.796875" defaultRowHeight="14.25"/>
  <cols>
    <col min="4" max="4" width="12.1328125" customWidth="1"/>
    <col min="6" max="6" width="12.6640625" customWidth="1"/>
    <col min="7" max="7" width="16.796875" customWidth="1"/>
    <col min="11" max="11" width="24" customWidth="1"/>
  </cols>
  <sheetData>
    <row r="2" spans="2:12">
      <c r="C2" t="s">
        <v>329</v>
      </c>
      <c r="D2" s="16" t="s">
        <v>331</v>
      </c>
      <c r="E2" t="s">
        <v>330</v>
      </c>
      <c r="G2" s="26" t="s">
        <v>334</v>
      </c>
      <c r="H2">
        <v>2.5</v>
      </c>
      <c r="K2" s="50" t="s">
        <v>341</v>
      </c>
      <c r="L2" s="18">
        <f ca="1">AVERAGE(E11:E130)</f>
        <v>2568.7695366818512</v>
      </c>
    </row>
    <row r="3" spans="2:12">
      <c r="C3">
        <v>0.05</v>
      </c>
      <c r="D3" s="16">
        <v>0</v>
      </c>
      <c r="E3">
        <v>0.5</v>
      </c>
      <c r="G3" s="26" t="s">
        <v>363</v>
      </c>
      <c r="H3" s="18">
        <v>5</v>
      </c>
      <c r="K3" s="50" t="s">
        <v>342</v>
      </c>
      <c r="L3" s="18">
        <f ca="1">AVERAGE(H11:H130)</f>
        <v>6421.9238417046208</v>
      </c>
    </row>
    <row r="4" spans="2:12">
      <c r="C4">
        <v>0.1</v>
      </c>
      <c r="D4" s="16">
        <f>C3+C4</f>
        <v>0.15000000000000002</v>
      </c>
      <c r="E4">
        <v>0.6</v>
      </c>
      <c r="L4" s="18"/>
    </row>
    <row r="5" spans="2:12">
      <c r="C5">
        <v>0.25</v>
      </c>
      <c r="D5" s="16">
        <f>D4+C5</f>
        <v>0.4</v>
      </c>
      <c r="E5">
        <v>0.7</v>
      </c>
      <c r="K5" s="51" t="s">
        <v>343</v>
      </c>
      <c r="L5" s="18">
        <f ca="1">_xlfn.STDEV.S(E11:E130)</f>
        <v>450.80629688959647</v>
      </c>
    </row>
    <row r="6" spans="2:12">
      <c r="C6">
        <v>0.25</v>
      </c>
      <c r="D6" s="16">
        <f t="shared" ref="D6:D8" si="0">D5+C6</f>
        <v>0.65</v>
      </c>
      <c r="E6">
        <v>0.8</v>
      </c>
      <c r="G6" s="96" t="s">
        <v>337</v>
      </c>
      <c r="H6" s="96"/>
      <c r="I6" s="39">
        <v>3639.3429091124226</v>
      </c>
      <c r="K6" s="52" t="s">
        <v>344</v>
      </c>
      <c r="L6" s="18">
        <f ca="1">_xlfn.STDEV.S(H11:H130)</f>
        <v>1127.0157422240054</v>
      </c>
    </row>
    <row r="7" spans="2:12">
      <c r="C7">
        <v>0.2</v>
      </c>
      <c r="D7" s="16">
        <f t="shared" si="0"/>
        <v>0.85000000000000009</v>
      </c>
      <c r="E7">
        <v>0.9</v>
      </c>
      <c r="G7" t="s">
        <v>368</v>
      </c>
    </row>
    <row r="8" spans="2:12">
      <c r="C8">
        <v>0.15</v>
      </c>
      <c r="D8" s="16">
        <f t="shared" si="0"/>
        <v>1</v>
      </c>
      <c r="E8">
        <v>1</v>
      </c>
    </row>
    <row r="10" spans="2:12" ht="57">
      <c r="B10" t="s">
        <v>332</v>
      </c>
      <c r="C10" t="s">
        <v>333</v>
      </c>
      <c r="D10" t="s">
        <v>335</v>
      </c>
      <c r="E10" s="8" t="s">
        <v>336</v>
      </c>
      <c r="F10" t="s">
        <v>338</v>
      </c>
      <c r="G10" t="s">
        <v>339</v>
      </c>
      <c r="H10" t="s">
        <v>340</v>
      </c>
    </row>
    <row r="11" spans="2:12">
      <c r="B11">
        <v>1</v>
      </c>
      <c r="C11">
        <f ca="1">RAND()</f>
        <v>0.73098181999957634</v>
      </c>
      <c r="D11">
        <f ca="1">VLOOKUP(C11,$D$2:$E$8,2)</f>
        <v>0.8</v>
      </c>
      <c r="E11">
        <f ca="1">$I$6*D11</f>
        <v>2911.4743272899382</v>
      </c>
      <c r="F11">
        <f ca="1">$H$3*E11</f>
        <v>14557.37163644969</v>
      </c>
      <c r="G11">
        <f ca="1">$H$2*E11</f>
        <v>7278.6858182248452</v>
      </c>
      <c r="H11">
        <f ca="1">F11-G11</f>
        <v>7278.6858182248452</v>
      </c>
    </row>
    <row r="12" spans="2:12">
      <c r="B12">
        <v>2</v>
      </c>
      <c r="C12">
        <f t="shared" ref="C12:C75" ca="1" si="1">RAND()</f>
        <v>0.356645959653353</v>
      </c>
      <c r="D12">
        <f ca="1">VLOOKUP(C12,$D$2:$E$8,2)</f>
        <v>0.6</v>
      </c>
      <c r="E12">
        <f t="shared" ref="E12:E75" ca="1" si="2">$I$6*D12</f>
        <v>2183.6057454674533</v>
      </c>
      <c r="F12">
        <f t="shared" ref="F12:F75" ca="1" si="3">$H$3*E12</f>
        <v>10918.028727337267</v>
      </c>
      <c r="G12">
        <f t="shared" ref="G12:G75" ca="1" si="4">$H$2*E12</f>
        <v>5459.0143636686335</v>
      </c>
      <c r="H12">
        <f t="shared" ref="H12:H75" ca="1" si="5">F12-G12</f>
        <v>5459.0143636686335</v>
      </c>
    </row>
    <row r="13" spans="2:12">
      <c r="B13">
        <v>3</v>
      </c>
      <c r="C13">
        <f t="shared" ca="1" si="1"/>
        <v>0.73610951527935164</v>
      </c>
      <c r="D13">
        <f t="shared" ref="D13:D75" ca="1" si="6">VLOOKUP(C13,$D$2:$E$8,2)</f>
        <v>0.8</v>
      </c>
      <c r="E13">
        <f t="shared" ca="1" si="2"/>
        <v>2911.4743272899382</v>
      </c>
      <c r="F13">
        <f t="shared" ca="1" si="3"/>
        <v>14557.37163644969</v>
      </c>
      <c r="G13">
        <f t="shared" ca="1" si="4"/>
        <v>7278.6858182248452</v>
      </c>
      <c r="H13">
        <f t="shared" ca="1" si="5"/>
        <v>7278.6858182248452</v>
      </c>
    </row>
    <row r="14" spans="2:12">
      <c r="B14">
        <v>4</v>
      </c>
      <c r="C14">
        <f t="shared" ca="1" si="1"/>
        <v>0.82938600163493092</v>
      </c>
      <c r="D14">
        <f t="shared" ca="1" si="6"/>
        <v>0.8</v>
      </c>
      <c r="E14">
        <f t="shared" ca="1" si="2"/>
        <v>2911.4743272899382</v>
      </c>
      <c r="F14">
        <f t="shared" ca="1" si="3"/>
        <v>14557.37163644969</v>
      </c>
      <c r="G14">
        <f t="shared" ca="1" si="4"/>
        <v>7278.6858182248452</v>
      </c>
      <c r="H14">
        <f t="shared" ca="1" si="5"/>
        <v>7278.6858182248452</v>
      </c>
    </row>
    <row r="15" spans="2:12">
      <c r="B15">
        <v>5</v>
      </c>
      <c r="C15">
        <f t="shared" ca="1" si="1"/>
        <v>2.1741971611606403E-2</v>
      </c>
      <c r="D15">
        <f t="shared" ca="1" si="6"/>
        <v>0.5</v>
      </c>
      <c r="E15">
        <f t="shared" ca="1" si="2"/>
        <v>1819.6714545562113</v>
      </c>
      <c r="F15">
        <f t="shared" ca="1" si="3"/>
        <v>9098.357272781057</v>
      </c>
      <c r="G15">
        <f t="shared" ca="1" si="4"/>
        <v>4549.1786363905285</v>
      </c>
      <c r="H15">
        <f t="shared" ca="1" si="5"/>
        <v>4549.1786363905285</v>
      </c>
    </row>
    <row r="16" spans="2:12">
      <c r="B16">
        <v>6</v>
      </c>
      <c r="C16">
        <f t="shared" ca="1" si="1"/>
        <v>0.53127070013693056</v>
      </c>
      <c r="D16">
        <f t="shared" ca="1" si="6"/>
        <v>0.7</v>
      </c>
      <c r="E16">
        <f t="shared" ca="1" si="2"/>
        <v>2547.5400363786957</v>
      </c>
      <c r="F16">
        <f t="shared" ca="1" si="3"/>
        <v>12737.700181893479</v>
      </c>
      <c r="G16">
        <f t="shared" ca="1" si="4"/>
        <v>6368.8500909467393</v>
      </c>
      <c r="H16">
        <f t="shared" ca="1" si="5"/>
        <v>6368.8500909467393</v>
      </c>
    </row>
    <row r="17" spans="2:8">
      <c r="B17">
        <v>7</v>
      </c>
      <c r="C17">
        <f t="shared" ca="1" si="1"/>
        <v>0.34899688586329014</v>
      </c>
      <c r="D17">
        <f t="shared" ca="1" si="6"/>
        <v>0.6</v>
      </c>
      <c r="E17">
        <f t="shared" ca="1" si="2"/>
        <v>2183.6057454674533</v>
      </c>
      <c r="F17">
        <f t="shared" ca="1" si="3"/>
        <v>10918.028727337267</v>
      </c>
      <c r="G17">
        <f t="shared" ca="1" si="4"/>
        <v>5459.0143636686335</v>
      </c>
      <c r="H17">
        <f t="shared" ca="1" si="5"/>
        <v>5459.0143636686335</v>
      </c>
    </row>
    <row r="18" spans="2:8">
      <c r="B18">
        <v>8</v>
      </c>
      <c r="C18">
        <f t="shared" ca="1" si="1"/>
        <v>0.69513049216774125</v>
      </c>
      <c r="D18">
        <f t="shared" ca="1" si="6"/>
        <v>0.8</v>
      </c>
      <c r="E18">
        <f t="shared" ca="1" si="2"/>
        <v>2911.4743272899382</v>
      </c>
      <c r="F18">
        <f t="shared" ca="1" si="3"/>
        <v>14557.37163644969</v>
      </c>
      <c r="G18">
        <f t="shared" ca="1" si="4"/>
        <v>7278.6858182248452</v>
      </c>
      <c r="H18">
        <f t="shared" ca="1" si="5"/>
        <v>7278.6858182248452</v>
      </c>
    </row>
    <row r="19" spans="2:8">
      <c r="B19">
        <v>9</v>
      </c>
      <c r="C19">
        <f t="shared" ca="1" si="1"/>
        <v>0.30685755804666326</v>
      </c>
      <c r="D19">
        <f t="shared" ca="1" si="6"/>
        <v>0.6</v>
      </c>
      <c r="E19">
        <f t="shared" ca="1" si="2"/>
        <v>2183.6057454674533</v>
      </c>
      <c r="F19">
        <f t="shared" ca="1" si="3"/>
        <v>10918.028727337267</v>
      </c>
      <c r="G19">
        <f t="shared" ca="1" si="4"/>
        <v>5459.0143636686335</v>
      </c>
      <c r="H19">
        <f t="shared" ca="1" si="5"/>
        <v>5459.0143636686335</v>
      </c>
    </row>
    <row r="20" spans="2:8">
      <c r="B20">
        <v>10</v>
      </c>
      <c r="C20">
        <f t="shared" ca="1" si="1"/>
        <v>0.61437597187496096</v>
      </c>
      <c r="D20">
        <f t="shared" ca="1" si="6"/>
        <v>0.7</v>
      </c>
      <c r="E20">
        <f t="shared" ca="1" si="2"/>
        <v>2547.5400363786957</v>
      </c>
      <c r="F20">
        <f t="shared" ca="1" si="3"/>
        <v>12737.700181893479</v>
      </c>
      <c r="G20">
        <f t="shared" ca="1" si="4"/>
        <v>6368.8500909467393</v>
      </c>
      <c r="H20">
        <f t="shared" ca="1" si="5"/>
        <v>6368.8500909467393</v>
      </c>
    </row>
    <row r="21" spans="2:8">
      <c r="B21">
        <v>11</v>
      </c>
      <c r="C21">
        <f t="shared" ca="1" si="1"/>
        <v>0.72480365784814349</v>
      </c>
      <c r="D21">
        <f t="shared" ca="1" si="6"/>
        <v>0.8</v>
      </c>
      <c r="E21">
        <f t="shared" ca="1" si="2"/>
        <v>2911.4743272899382</v>
      </c>
      <c r="F21">
        <f t="shared" ca="1" si="3"/>
        <v>14557.37163644969</v>
      </c>
      <c r="G21">
        <f t="shared" ca="1" si="4"/>
        <v>7278.6858182248452</v>
      </c>
      <c r="H21">
        <f t="shared" ca="1" si="5"/>
        <v>7278.6858182248452</v>
      </c>
    </row>
    <row r="22" spans="2:8">
      <c r="B22">
        <v>12</v>
      </c>
      <c r="C22">
        <f t="shared" ca="1" si="1"/>
        <v>0.7287021309681242</v>
      </c>
      <c r="D22">
        <f t="shared" ca="1" si="6"/>
        <v>0.8</v>
      </c>
      <c r="E22">
        <f t="shared" ca="1" si="2"/>
        <v>2911.4743272899382</v>
      </c>
      <c r="F22">
        <f t="shared" ca="1" si="3"/>
        <v>14557.37163644969</v>
      </c>
      <c r="G22">
        <f t="shared" ca="1" si="4"/>
        <v>7278.6858182248452</v>
      </c>
      <c r="H22">
        <f t="shared" ca="1" si="5"/>
        <v>7278.6858182248452</v>
      </c>
    </row>
    <row r="23" spans="2:8">
      <c r="B23">
        <v>13</v>
      </c>
      <c r="C23">
        <f t="shared" ca="1" si="1"/>
        <v>0.18165495316423219</v>
      </c>
      <c r="D23">
        <f t="shared" ca="1" si="6"/>
        <v>0.6</v>
      </c>
      <c r="E23">
        <f t="shared" ca="1" si="2"/>
        <v>2183.6057454674533</v>
      </c>
      <c r="F23">
        <f t="shared" ca="1" si="3"/>
        <v>10918.028727337267</v>
      </c>
      <c r="G23">
        <f t="shared" ca="1" si="4"/>
        <v>5459.0143636686335</v>
      </c>
      <c r="H23">
        <f t="shared" ca="1" si="5"/>
        <v>5459.0143636686335</v>
      </c>
    </row>
    <row r="24" spans="2:8">
      <c r="B24">
        <v>14</v>
      </c>
      <c r="C24">
        <f t="shared" ca="1" si="1"/>
        <v>0.77500261313028596</v>
      </c>
      <c r="D24">
        <f t="shared" ca="1" si="6"/>
        <v>0.8</v>
      </c>
      <c r="E24">
        <f t="shared" ca="1" si="2"/>
        <v>2911.4743272899382</v>
      </c>
      <c r="F24">
        <f t="shared" ca="1" si="3"/>
        <v>14557.37163644969</v>
      </c>
      <c r="G24">
        <f t="shared" ca="1" si="4"/>
        <v>7278.6858182248452</v>
      </c>
      <c r="H24">
        <f t="shared" ca="1" si="5"/>
        <v>7278.6858182248452</v>
      </c>
    </row>
    <row r="25" spans="2:8">
      <c r="B25">
        <v>15</v>
      </c>
      <c r="C25">
        <f t="shared" ca="1" si="1"/>
        <v>0.22537762011072304</v>
      </c>
      <c r="D25">
        <f t="shared" ca="1" si="6"/>
        <v>0.6</v>
      </c>
      <c r="E25">
        <f t="shared" ca="1" si="2"/>
        <v>2183.6057454674533</v>
      </c>
      <c r="F25">
        <f t="shared" ca="1" si="3"/>
        <v>10918.028727337267</v>
      </c>
      <c r="G25">
        <f t="shared" ca="1" si="4"/>
        <v>5459.0143636686335</v>
      </c>
      <c r="H25">
        <f t="shared" ca="1" si="5"/>
        <v>5459.0143636686335</v>
      </c>
    </row>
    <row r="26" spans="2:8">
      <c r="B26">
        <v>16</v>
      </c>
      <c r="C26">
        <f t="shared" ca="1" si="1"/>
        <v>0.44493436513783502</v>
      </c>
      <c r="D26">
        <f t="shared" ca="1" si="6"/>
        <v>0.7</v>
      </c>
      <c r="E26">
        <f t="shared" ca="1" si="2"/>
        <v>2547.5400363786957</v>
      </c>
      <c r="F26">
        <f t="shared" ca="1" si="3"/>
        <v>12737.700181893479</v>
      </c>
      <c r="G26">
        <f t="shared" ca="1" si="4"/>
        <v>6368.8500909467393</v>
      </c>
      <c r="H26">
        <f t="shared" ca="1" si="5"/>
        <v>6368.8500909467393</v>
      </c>
    </row>
    <row r="27" spans="2:8">
      <c r="B27">
        <v>17</v>
      </c>
      <c r="C27">
        <f t="shared" ca="1" si="1"/>
        <v>0.20979467071656677</v>
      </c>
      <c r="D27">
        <f t="shared" ca="1" si="6"/>
        <v>0.6</v>
      </c>
      <c r="E27">
        <f t="shared" ca="1" si="2"/>
        <v>2183.6057454674533</v>
      </c>
      <c r="F27">
        <f t="shared" ca="1" si="3"/>
        <v>10918.028727337267</v>
      </c>
      <c r="G27">
        <f t="shared" ca="1" si="4"/>
        <v>5459.0143636686335</v>
      </c>
      <c r="H27">
        <f t="shared" ca="1" si="5"/>
        <v>5459.0143636686335</v>
      </c>
    </row>
    <row r="28" spans="2:8">
      <c r="B28">
        <v>18</v>
      </c>
      <c r="C28">
        <f t="shared" ca="1" si="1"/>
        <v>0.66589899652709117</v>
      </c>
      <c r="D28">
        <f t="shared" ca="1" si="6"/>
        <v>0.8</v>
      </c>
      <c r="E28">
        <f t="shared" ca="1" si="2"/>
        <v>2911.4743272899382</v>
      </c>
      <c r="F28">
        <f t="shared" ca="1" si="3"/>
        <v>14557.37163644969</v>
      </c>
      <c r="G28">
        <f t="shared" ca="1" si="4"/>
        <v>7278.6858182248452</v>
      </c>
      <c r="H28">
        <f t="shared" ca="1" si="5"/>
        <v>7278.6858182248452</v>
      </c>
    </row>
    <row r="29" spans="2:8">
      <c r="B29">
        <v>19</v>
      </c>
      <c r="C29">
        <f t="shared" ca="1" si="1"/>
        <v>1.2248061648588049E-2</v>
      </c>
      <c r="D29">
        <f t="shared" ca="1" si="6"/>
        <v>0.5</v>
      </c>
      <c r="E29">
        <f t="shared" ca="1" si="2"/>
        <v>1819.6714545562113</v>
      </c>
      <c r="F29">
        <f t="shared" ca="1" si="3"/>
        <v>9098.357272781057</v>
      </c>
      <c r="G29">
        <f t="shared" ca="1" si="4"/>
        <v>4549.1786363905285</v>
      </c>
      <c r="H29">
        <f t="shared" ca="1" si="5"/>
        <v>4549.1786363905285</v>
      </c>
    </row>
    <row r="30" spans="2:8">
      <c r="B30">
        <v>20</v>
      </c>
      <c r="C30">
        <f t="shared" ca="1" si="1"/>
        <v>0.34459153933440334</v>
      </c>
      <c r="D30">
        <f t="shared" ca="1" si="6"/>
        <v>0.6</v>
      </c>
      <c r="E30">
        <f t="shared" ca="1" si="2"/>
        <v>2183.6057454674533</v>
      </c>
      <c r="F30">
        <f t="shared" ca="1" si="3"/>
        <v>10918.028727337267</v>
      </c>
      <c r="G30">
        <f t="shared" ca="1" si="4"/>
        <v>5459.0143636686335</v>
      </c>
      <c r="H30">
        <f t="shared" ca="1" si="5"/>
        <v>5459.0143636686335</v>
      </c>
    </row>
    <row r="31" spans="2:8">
      <c r="B31">
        <v>21</v>
      </c>
      <c r="C31">
        <f t="shared" ca="1" si="1"/>
        <v>0.64487327203306344</v>
      </c>
      <c r="D31">
        <f t="shared" ca="1" si="6"/>
        <v>0.7</v>
      </c>
      <c r="E31">
        <f t="shared" ca="1" si="2"/>
        <v>2547.5400363786957</v>
      </c>
      <c r="F31">
        <f t="shared" ca="1" si="3"/>
        <v>12737.700181893479</v>
      </c>
      <c r="G31">
        <f t="shared" ca="1" si="4"/>
        <v>6368.8500909467393</v>
      </c>
      <c r="H31">
        <f t="shared" ca="1" si="5"/>
        <v>6368.8500909467393</v>
      </c>
    </row>
    <row r="32" spans="2:8">
      <c r="B32">
        <v>22</v>
      </c>
      <c r="C32">
        <f t="shared" ca="1" si="1"/>
        <v>0.79997994056980193</v>
      </c>
      <c r="D32">
        <f t="shared" ca="1" si="6"/>
        <v>0.8</v>
      </c>
      <c r="E32">
        <f t="shared" ca="1" si="2"/>
        <v>2911.4743272899382</v>
      </c>
      <c r="F32">
        <f t="shared" ca="1" si="3"/>
        <v>14557.37163644969</v>
      </c>
      <c r="G32">
        <f t="shared" ca="1" si="4"/>
        <v>7278.6858182248452</v>
      </c>
      <c r="H32">
        <f t="shared" ca="1" si="5"/>
        <v>7278.6858182248452</v>
      </c>
    </row>
    <row r="33" spans="2:8">
      <c r="B33">
        <v>23</v>
      </c>
      <c r="C33">
        <f t="shared" ca="1" si="1"/>
        <v>0.854258204297631</v>
      </c>
      <c r="D33">
        <f t="shared" ca="1" si="6"/>
        <v>0.9</v>
      </c>
      <c r="E33">
        <f t="shared" ca="1" si="2"/>
        <v>3275.4086182011806</v>
      </c>
      <c r="F33">
        <f t="shared" ca="1" si="3"/>
        <v>16377.043091005904</v>
      </c>
      <c r="G33">
        <f t="shared" ca="1" si="4"/>
        <v>8188.521545502952</v>
      </c>
      <c r="H33">
        <f t="shared" ca="1" si="5"/>
        <v>8188.521545502952</v>
      </c>
    </row>
    <row r="34" spans="2:8">
      <c r="B34">
        <v>24</v>
      </c>
      <c r="C34">
        <f t="shared" ca="1" si="1"/>
        <v>0.16773155634063774</v>
      </c>
      <c r="D34">
        <f t="shared" ca="1" si="6"/>
        <v>0.6</v>
      </c>
      <c r="E34">
        <f t="shared" ca="1" si="2"/>
        <v>2183.6057454674533</v>
      </c>
      <c r="F34">
        <f t="shared" ca="1" si="3"/>
        <v>10918.028727337267</v>
      </c>
      <c r="G34">
        <f t="shared" ca="1" si="4"/>
        <v>5459.0143636686335</v>
      </c>
      <c r="H34">
        <f t="shared" ca="1" si="5"/>
        <v>5459.0143636686335</v>
      </c>
    </row>
    <row r="35" spans="2:8">
      <c r="B35">
        <v>25</v>
      </c>
      <c r="C35">
        <f t="shared" ca="1" si="1"/>
        <v>0.68070623844822897</v>
      </c>
      <c r="D35">
        <f t="shared" ca="1" si="6"/>
        <v>0.8</v>
      </c>
      <c r="E35">
        <f t="shared" ca="1" si="2"/>
        <v>2911.4743272899382</v>
      </c>
      <c r="F35">
        <f t="shared" ca="1" si="3"/>
        <v>14557.37163644969</v>
      </c>
      <c r="G35">
        <f t="shared" ca="1" si="4"/>
        <v>7278.6858182248452</v>
      </c>
      <c r="H35">
        <f t="shared" ca="1" si="5"/>
        <v>7278.6858182248452</v>
      </c>
    </row>
    <row r="36" spans="2:8">
      <c r="B36">
        <v>26</v>
      </c>
      <c r="C36">
        <f t="shared" ca="1" si="1"/>
        <v>0.87229251898846749</v>
      </c>
      <c r="D36">
        <f t="shared" ca="1" si="6"/>
        <v>0.9</v>
      </c>
      <c r="E36">
        <f t="shared" ca="1" si="2"/>
        <v>3275.4086182011806</v>
      </c>
      <c r="F36">
        <f t="shared" ca="1" si="3"/>
        <v>16377.043091005904</v>
      </c>
      <c r="G36">
        <f t="shared" ca="1" si="4"/>
        <v>8188.521545502952</v>
      </c>
      <c r="H36">
        <f t="shared" ca="1" si="5"/>
        <v>8188.521545502952</v>
      </c>
    </row>
    <row r="37" spans="2:8">
      <c r="B37">
        <v>27</v>
      </c>
      <c r="C37">
        <f t="shared" ca="1" si="1"/>
        <v>0.15335987740445634</v>
      </c>
      <c r="D37">
        <f t="shared" ca="1" si="6"/>
        <v>0.6</v>
      </c>
      <c r="E37">
        <f t="shared" ca="1" si="2"/>
        <v>2183.6057454674533</v>
      </c>
      <c r="F37">
        <f t="shared" ca="1" si="3"/>
        <v>10918.028727337267</v>
      </c>
      <c r="G37">
        <f t="shared" ca="1" si="4"/>
        <v>5459.0143636686335</v>
      </c>
      <c r="H37">
        <f t="shared" ca="1" si="5"/>
        <v>5459.0143636686335</v>
      </c>
    </row>
    <row r="38" spans="2:8">
      <c r="B38">
        <v>28</v>
      </c>
      <c r="C38">
        <f t="shared" ca="1" si="1"/>
        <v>0.43889048062032598</v>
      </c>
      <c r="D38">
        <f t="shared" ca="1" si="6"/>
        <v>0.7</v>
      </c>
      <c r="E38">
        <f t="shared" ca="1" si="2"/>
        <v>2547.5400363786957</v>
      </c>
      <c r="F38">
        <f t="shared" ca="1" si="3"/>
        <v>12737.700181893479</v>
      </c>
      <c r="G38">
        <f t="shared" ca="1" si="4"/>
        <v>6368.8500909467393</v>
      </c>
      <c r="H38">
        <f t="shared" ca="1" si="5"/>
        <v>6368.8500909467393</v>
      </c>
    </row>
    <row r="39" spans="2:8">
      <c r="B39">
        <v>29</v>
      </c>
      <c r="C39">
        <f t="shared" ca="1" si="1"/>
        <v>0.36153513731082454</v>
      </c>
      <c r="D39">
        <f t="shared" ca="1" si="6"/>
        <v>0.6</v>
      </c>
      <c r="E39">
        <f t="shared" ca="1" si="2"/>
        <v>2183.6057454674533</v>
      </c>
      <c r="F39">
        <f t="shared" ca="1" si="3"/>
        <v>10918.028727337267</v>
      </c>
      <c r="G39">
        <f t="shared" ca="1" si="4"/>
        <v>5459.0143636686335</v>
      </c>
      <c r="H39">
        <f t="shared" ca="1" si="5"/>
        <v>5459.0143636686335</v>
      </c>
    </row>
    <row r="40" spans="2:8">
      <c r="B40">
        <v>30</v>
      </c>
      <c r="C40">
        <f t="shared" ca="1" si="1"/>
        <v>0.32477725326536255</v>
      </c>
      <c r="D40">
        <f t="shared" ca="1" si="6"/>
        <v>0.6</v>
      </c>
      <c r="E40">
        <f t="shared" ca="1" si="2"/>
        <v>2183.6057454674533</v>
      </c>
      <c r="F40">
        <f t="shared" ca="1" si="3"/>
        <v>10918.028727337267</v>
      </c>
      <c r="G40">
        <f t="shared" ca="1" si="4"/>
        <v>5459.0143636686335</v>
      </c>
      <c r="H40">
        <f t="shared" ca="1" si="5"/>
        <v>5459.0143636686335</v>
      </c>
    </row>
    <row r="41" spans="2:8">
      <c r="B41">
        <v>31</v>
      </c>
      <c r="C41">
        <f t="shared" ca="1" si="1"/>
        <v>0.4175128934144241</v>
      </c>
      <c r="D41">
        <f t="shared" ca="1" si="6"/>
        <v>0.7</v>
      </c>
      <c r="E41">
        <f t="shared" ca="1" si="2"/>
        <v>2547.5400363786957</v>
      </c>
      <c r="F41">
        <f t="shared" ca="1" si="3"/>
        <v>12737.700181893479</v>
      </c>
      <c r="G41">
        <f t="shared" ca="1" si="4"/>
        <v>6368.8500909467393</v>
      </c>
      <c r="H41">
        <f t="shared" ca="1" si="5"/>
        <v>6368.8500909467393</v>
      </c>
    </row>
    <row r="42" spans="2:8">
      <c r="B42">
        <v>32</v>
      </c>
      <c r="C42">
        <f t="shared" ca="1" si="1"/>
        <v>0.96440082380942715</v>
      </c>
      <c r="D42">
        <f t="shared" ca="1" si="6"/>
        <v>0.9</v>
      </c>
      <c r="E42">
        <f t="shared" ca="1" si="2"/>
        <v>3275.4086182011806</v>
      </c>
      <c r="F42">
        <f t="shared" ca="1" si="3"/>
        <v>16377.043091005904</v>
      </c>
      <c r="G42">
        <f t="shared" ca="1" si="4"/>
        <v>8188.521545502952</v>
      </c>
      <c r="H42">
        <f t="shared" ca="1" si="5"/>
        <v>8188.521545502952</v>
      </c>
    </row>
    <row r="43" spans="2:8">
      <c r="B43">
        <v>33</v>
      </c>
      <c r="C43">
        <f t="shared" ca="1" si="1"/>
        <v>0.90653812163550929</v>
      </c>
      <c r="D43">
        <f t="shared" ca="1" si="6"/>
        <v>0.9</v>
      </c>
      <c r="E43">
        <f t="shared" ca="1" si="2"/>
        <v>3275.4086182011806</v>
      </c>
      <c r="F43">
        <f t="shared" ca="1" si="3"/>
        <v>16377.043091005904</v>
      </c>
      <c r="G43">
        <f t="shared" ca="1" si="4"/>
        <v>8188.521545502952</v>
      </c>
      <c r="H43">
        <f t="shared" ca="1" si="5"/>
        <v>8188.521545502952</v>
      </c>
    </row>
    <row r="44" spans="2:8">
      <c r="B44">
        <v>34</v>
      </c>
      <c r="C44">
        <f t="shared" ca="1" si="1"/>
        <v>0.57850252052189921</v>
      </c>
      <c r="D44">
        <f t="shared" ca="1" si="6"/>
        <v>0.7</v>
      </c>
      <c r="E44">
        <f t="shared" ca="1" si="2"/>
        <v>2547.5400363786957</v>
      </c>
      <c r="F44">
        <f t="shared" ca="1" si="3"/>
        <v>12737.700181893479</v>
      </c>
      <c r="G44">
        <f t="shared" ca="1" si="4"/>
        <v>6368.8500909467393</v>
      </c>
      <c r="H44">
        <f t="shared" ca="1" si="5"/>
        <v>6368.8500909467393</v>
      </c>
    </row>
    <row r="45" spans="2:8">
      <c r="B45">
        <v>35</v>
      </c>
      <c r="C45">
        <f t="shared" ca="1" si="1"/>
        <v>0.91487176214044108</v>
      </c>
      <c r="D45">
        <f t="shared" ca="1" si="6"/>
        <v>0.9</v>
      </c>
      <c r="E45">
        <f t="shared" ca="1" si="2"/>
        <v>3275.4086182011806</v>
      </c>
      <c r="F45">
        <f t="shared" ca="1" si="3"/>
        <v>16377.043091005904</v>
      </c>
      <c r="G45">
        <f t="shared" ca="1" si="4"/>
        <v>8188.521545502952</v>
      </c>
      <c r="H45">
        <f t="shared" ca="1" si="5"/>
        <v>8188.521545502952</v>
      </c>
    </row>
    <row r="46" spans="2:8">
      <c r="B46">
        <v>36</v>
      </c>
      <c r="C46">
        <f t="shared" ca="1" si="1"/>
        <v>0.47834884814375978</v>
      </c>
      <c r="D46">
        <f t="shared" ca="1" si="6"/>
        <v>0.7</v>
      </c>
      <c r="E46">
        <f t="shared" ca="1" si="2"/>
        <v>2547.5400363786957</v>
      </c>
      <c r="F46">
        <f t="shared" ca="1" si="3"/>
        <v>12737.700181893479</v>
      </c>
      <c r="G46">
        <f t="shared" ca="1" si="4"/>
        <v>6368.8500909467393</v>
      </c>
      <c r="H46">
        <f t="shared" ca="1" si="5"/>
        <v>6368.8500909467393</v>
      </c>
    </row>
    <row r="47" spans="2:8">
      <c r="B47">
        <v>37</v>
      </c>
      <c r="C47">
        <f t="shared" ca="1" si="1"/>
        <v>0.44715636241705181</v>
      </c>
      <c r="D47">
        <f t="shared" ca="1" si="6"/>
        <v>0.7</v>
      </c>
      <c r="E47">
        <f t="shared" ca="1" si="2"/>
        <v>2547.5400363786957</v>
      </c>
      <c r="F47">
        <f t="shared" ca="1" si="3"/>
        <v>12737.700181893479</v>
      </c>
      <c r="G47">
        <f t="shared" ca="1" si="4"/>
        <v>6368.8500909467393</v>
      </c>
      <c r="H47">
        <f t="shared" ca="1" si="5"/>
        <v>6368.8500909467393</v>
      </c>
    </row>
    <row r="48" spans="2:8">
      <c r="B48">
        <v>38</v>
      </c>
      <c r="C48">
        <f t="shared" ca="1" si="1"/>
        <v>0.54418125504128045</v>
      </c>
      <c r="D48">
        <f t="shared" ca="1" si="6"/>
        <v>0.7</v>
      </c>
      <c r="E48">
        <f t="shared" ca="1" si="2"/>
        <v>2547.5400363786957</v>
      </c>
      <c r="F48">
        <f t="shared" ca="1" si="3"/>
        <v>12737.700181893479</v>
      </c>
      <c r="G48">
        <f t="shared" ca="1" si="4"/>
        <v>6368.8500909467393</v>
      </c>
      <c r="H48">
        <f t="shared" ca="1" si="5"/>
        <v>6368.8500909467393</v>
      </c>
    </row>
    <row r="49" spans="2:8">
      <c r="B49">
        <v>39</v>
      </c>
      <c r="C49">
        <f t="shared" ca="1" si="1"/>
        <v>0.14262483302525886</v>
      </c>
      <c r="D49">
        <f t="shared" ca="1" si="6"/>
        <v>0.5</v>
      </c>
      <c r="E49">
        <f t="shared" ca="1" si="2"/>
        <v>1819.6714545562113</v>
      </c>
      <c r="F49">
        <f t="shared" ca="1" si="3"/>
        <v>9098.357272781057</v>
      </c>
      <c r="G49">
        <f t="shared" ca="1" si="4"/>
        <v>4549.1786363905285</v>
      </c>
      <c r="H49">
        <f t="shared" ca="1" si="5"/>
        <v>4549.1786363905285</v>
      </c>
    </row>
    <row r="50" spans="2:8">
      <c r="B50">
        <v>40</v>
      </c>
      <c r="C50">
        <f t="shared" ca="1" si="1"/>
        <v>0.59104246912314351</v>
      </c>
      <c r="D50">
        <f t="shared" ca="1" si="6"/>
        <v>0.7</v>
      </c>
      <c r="E50">
        <f t="shared" ca="1" si="2"/>
        <v>2547.5400363786957</v>
      </c>
      <c r="F50">
        <f t="shared" ca="1" si="3"/>
        <v>12737.700181893479</v>
      </c>
      <c r="G50">
        <f t="shared" ca="1" si="4"/>
        <v>6368.8500909467393</v>
      </c>
      <c r="H50">
        <f t="shared" ca="1" si="5"/>
        <v>6368.8500909467393</v>
      </c>
    </row>
    <row r="51" spans="2:8">
      <c r="B51">
        <v>41</v>
      </c>
      <c r="C51">
        <f t="shared" ca="1" si="1"/>
        <v>0.29112010584546066</v>
      </c>
      <c r="D51">
        <f t="shared" ca="1" si="6"/>
        <v>0.6</v>
      </c>
      <c r="E51">
        <f t="shared" ca="1" si="2"/>
        <v>2183.6057454674533</v>
      </c>
      <c r="F51">
        <f t="shared" ca="1" si="3"/>
        <v>10918.028727337267</v>
      </c>
      <c r="G51">
        <f t="shared" ca="1" si="4"/>
        <v>5459.0143636686335</v>
      </c>
      <c r="H51">
        <f t="shared" ca="1" si="5"/>
        <v>5459.0143636686335</v>
      </c>
    </row>
    <row r="52" spans="2:8">
      <c r="B52">
        <v>42</v>
      </c>
      <c r="C52">
        <f t="shared" ca="1" si="1"/>
        <v>0.20109125632447955</v>
      </c>
      <c r="D52">
        <f t="shared" ca="1" si="6"/>
        <v>0.6</v>
      </c>
      <c r="E52">
        <f t="shared" ca="1" si="2"/>
        <v>2183.6057454674533</v>
      </c>
      <c r="F52">
        <f t="shared" ca="1" si="3"/>
        <v>10918.028727337267</v>
      </c>
      <c r="G52">
        <f t="shared" ca="1" si="4"/>
        <v>5459.0143636686335</v>
      </c>
      <c r="H52">
        <f t="shared" ca="1" si="5"/>
        <v>5459.0143636686335</v>
      </c>
    </row>
    <row r="53" spans="2:8">
      <c r="B53">
        <v>43</v>
      </c>
      <c r="C53">
        <f t="shared" ca="1" si="1"/>
        <v>0.74145195425757615</v>
      </c>
      <c r="D53">
        <f t="shared" ca="1" si="6"/>
        <v>0.8</v>
      </c>
      <c r="E53">
        <f t="shared" ca="1" si="2"/>
        <v>2911.4743272899382</v>
      </c>
      <c r="F53">
        <f t="shared" ca="1" si="3"/>
        <v>14557.37163644969</v>
      </c>
      <c r="G53">
        <f t="shared" ca="1" si="4"/>
        <v>7278.6858182248452</v>
      </c>
      <c r="H53">
        <f t="shared" ca="1" si="5"/>
        <v>7278.6858182248452</v>
      </c>
    </row>
    <row r="54" spans="2:8">
      <c r="B54">
        <v>44</v>
      </c>
      <c r="C54">
        <f t="shared" ca="1" si="1"/>
        <v>0.6349122537341978</v>
      </c>
      <c r="D54">
        <f t="shared" ca="1" si="6"/>
        <v>0.7</v>
      </c>
      <c r="E54">
        <f t="shared" ca="1" si="2"/>
        <v>2547.5400363786957</v>
      </c>
      <c r="F54">
        <f t="shared" ca="1" si="3"/>
        <v>12737.700181893479</v>
      </c>
      <c r="G54">
        <f t="shared" ca="1" si="4"/>
        <v>6368.8500909467393</v>
      </c>
      <c r="H54">
        <f t="shared" ca="1" si="5"/>
        <v>6368.8500909467393</v>
      </c>
    </row>
    <row r="55" spans="2:8">
      <c r="B55">
        <v>45</v>
      </c>
      <c r="C55">
        <f t="shared" ca="1" si="1"/>
        <v>0.92072224472997155</v>
      </c>
      <c r="D55">
        <f t="shared" ca="1" si="6"/>
        <v>0.9</v>
      </c>
      <c r="E55">
        <f t="shared" ca="1" si="2"/>
        <v>3275.4086182011806</v>
      </c>
      <c r="F55">
        <f t="shared" ca="1" si="3"/>
        <v>16377.043091005904</v>
      </c>
      <c r="G55">
        <f t="shared" ca="1" si="4"/>
        <v>8188.521545502952</v>
      </c>
      <c r="H55">
        <f t="shared" ca="1" si="5"/>
        <v>8188.521545502952</v>
      </c>
    </row>
    <row r="56" spans="2:8">
      <c r="B56">
        <v>46</v>
      </c>
      <c r="C56">
        <f t="shared" ca="1" si="1"/>
        <v>0.90195201773445643</v>
      </c>
      <c r="D56">
        <f t="shared" ca="1" si="6"/>
        <v>0.9</v>
      </c>
      <c r="E56">
        <f t="shared" ca="1" si="2"/>
        <v>3275.4086182011806</v>
      </c>
      <c r="F56">
        <f t="shared" ca="1" si="3"/>
        <v>16377.043091005904</v>
      </c>
      <c r="G56">
        <f t="shared" ca="1" si="4"/>
        <v>8188.521545502952</v>
      </c>
      <c r="H56">
        <f t="shared" ca="1" si="5"/>
        <v>8188.521545502952</v>
      </c>
    </row>
    <row r="57" spans="2:8">
      <c r="B57">
        <v>47</v>
      </c>
      <c r="C57">
        <f t="shared" ca="1" si="1"/>
        <v>0.75901228434126633</v>
      </c>
      <c r="D57">
        <f t="shared" ca="1" si="6"/>
        <v>0.8</v>
      </c>
      <c r="E57">
        <f t="shared" ca="1" si="2"/>
        <v>2911.4743272899382</v>
      </c>
      <c r="F57">
        <f t="shared" ca="1" si="3"/>
        <v>14557.37163644969</v>
      </c>
      <c r="G57">
        <f t="shared" ca="1" si="4"/>
        <v>7278.6858182248452</v>
      </c>
      <c r="H57">
        <f t="shared" ca="1" si="5"/>
        <v>7278.6858182248452</v>
      </c>
    </row>
    <row r="58" spans="2:8">
      <c r="B58">
        <v>48</v>
      </c>
      <c r="C58">
        <f t="shared" ca="1" si="1"/>
        <v>0.39278287584116767</v>
      </c>
      <c r="D58">
        <f t="shared" ca="1" si="6"/>
        <v>0.6</v>
      </c>
      <c r="E58">
        <f t="shared" ca="1" si="2"/>
        <v>2183.6057454674533</v>
      </c>
      <c r="F58">
        <f t="shared" ca="1" si="3"/>
        <v>10918.028727337267</v>
      </c>
      <c r="G58">
        <f t="shared" ca="1" si="4"/>
        <v>5459.0143636686335</v>
      </c>
      <c r="H58">
        <f t="shared" ca="1" si="5"/>
        <v>5459.0143636686335</v>
      </c>
    </row>
    <row r="59" spans="2:8">
      <c r="B59">
        <v>49</v>
      </c>
      <c r="C59">
        <f t="shared" ca="1" si="1"/>
        <v>0.8370288057315145</v>
      </c>
      <c r="D59">
        <f t="shared" ca="1" si="6"/>
        <v>0.8</v>
      </c>
      <c r="E59">
        <f t="shared" ca="1" si="2"/>
        <v>2911.4743272899382</v>
      </c>
      <c r="F59">
        <f t="shared" ca="1" si="3"/>
        <v>14557.37163644969</v>
      </c>
      <c r="G59">
        <f t="shared" ca="1" si="4"/>
        <v>7278.6858182248452</v>
      </c>
      <c r="H59">
        <f t="shared" ca="1" si="5"/>
        <v>7278.6858182248452</v>
      </c>
    </row>
    <row r="60" spans="2:8">
      <c r="B60">
        <v>50</v>
      </c>
      <c r="C60">
        <f t="shared" ca="1" si="1"/>
        <v>0.36378664479993805</v>
      </c>
      <c r="D60">
        <f t="shared" ca="1" si="6"/>
        <v>0.6</v>
      </c>
      <c r="E60">
        <f t="shared" ca="1" si="2"/>
        <v>2183.6057454674533</v>
      </c>
      <c r="F60">
        <f t="shared" ca="1" si="3"/>
        <v>10918.028727337267</v>
      </c>
      <c r="G60">
        <f t="shared" ca="1" si="4"/>
        <v>5459.0143636686335</v>
      </c>
      <c r="H60">
        <f t="shared" ca="1" si="5"/>
        <v>5459.0143636686335</v>
      </c>
    </row>
    <row r="61" spans="2:8">
      <c r="B61">
        <v>51</v>
      </c>
      <c r="C61">
        <f t="shared" ca="1" si="1"/>
        <v>0.80726291728446364</v>
      </c>
      <c r="D61">
        <f t="shared" ca="1" si="6"/>
        <v>0.8</v>
      </c>
      <c r="E61">
        <f t="shared" ca="1" si="2"/>
        <v>2911.4743272899382</v>
      </c>
      <c r="F61">
        <f t="shared" ca="1" si="3"/>
        <v>14557.37163644969</v>
      </c>
      <c r="G61">
        <f t="shared" ca="1" si="4"/>
        <v>7278.6858182248452</v>
      </c>
      <c r="H61">
        <f t="shared" ca="1" si="5"/>
        <v>7278.6858182248452</v>
      </c>
    </row>
    <row r="62" spans="2:8">
      <c r="B62">
        <v>52</v>
      </c>
      <c r="C62">
        <f t="shared" ca="1" si="1"/>
        <v>0.50391077427538677</v>
      </c>
      <c r="D62">
        <f t="shared" ca="1" si="6"/>
        <v>0.7</v>
      </c>
      <c r="E62">
        <f t="shared" ca="1" si="2"/>
        <v>2547.5400363786957</v>
      </c>
      <c r="F62">
        <f t="shared" ca="1" si="3"/>
        <v>12737.700181893479</v>
      </c>
      <c r="G62">
        <f t="shared" ca="1" si="4"/>
        <v>6368.8500909467393</v>
      </c>
      <c r="H62">
        <f t="shared" ca="1" si="5"/>
        <v>6368.8500909467393</v>
      </c>
    </row>
    <row r="63" spans="2:8">
      <c r="B63">
        <v>53</v>
      </c>
      <c r="C63">
        <f t="shared" ca="1" si="1"/>
        <v>0.77152085516781366</v>
      </c>
      <c r="D63">
        <f t="shared" ca="1" si="6"/>
        <v>0.8</v>
      </c>
      <c r="E63">
        <f t="shared" ca="1" si="2"/>
        <v>2911.4743272899382</v>
      </c>
      <c r="F63">
        <f t="shared" ca="1" si="3"/>
        <v>14557.37163644969</v>
      </c>
      <c r="G63">
        <f t="shared" ca="1" si="4"/>
        <v>7278.6858182248452</v>
      </c>
      <c r="H63">
        <f t="shared" ca="1" si="5"/>
        <v>7278.6858182248452</v>
      </c>
    </row>
    <row r="64" spans="2:8">
      <c r="B64">
        <v>54</v>
      </c>
      <c r="C64">
        <f t="shared" ca="1" si="1"/>
        <v>0.13542478007567882</v>
      </c>
      <c r="D64">
        <f t="shared" ca="1" si="6"/>
        <v>0.5</v>
      </c>
      <c r="E64">
        <f t="shared" ca="1" si="2"/>
        <v>1819.6714545562113</v>
      </c>
      <c r="F64">
        <f t="shared" ca="1" si="3"/>
        <v>9098.357272781057</v>
      </c>
      <c r="G64">
        <f t="shared" ca="1" si="4"/>
        <v>4549.1786363905285</v>
      </c>
      <c r="H64">
        <f t="shared" ca="1" si="5"/>
        <v>4549.1786363905285</v>
      </c>
    </row>
    <row r="65" spans="2:8">
      <c r="B65">
        <v>55</v>
      </c>
      <c r="C65">
        <f t="shared" ca="1" si="1"/>
        <v>0.66734949583354464</v>
      </c>
      <c r="D65">
        <f t="shared" ca="1" si="6"/>
        <v>0.8</v>
      </c>
      <c r="E65">
        <f t="shared" ca="1" si="2"/>
        <v>2911.4743272899382</v>
      </c>
      <c r="F65">
        <f t="shared" ca="1" si="3"/>
        <v>14557.37163644969</v>
      </c>
      <c r="G65">
        <f t="shared" ca="1" si="4"/>
        <v>7278.6858182248452</v>
      </c>
      <c r="H65">
        <f t="shared" ca="1" si="5"/>
        <v>7278.6858182248452</v>
      </c>
    </row>
    <row r="66" spans="2:8">
      <c r="B66">
        <v>56</v>
      </c>
      <c r="C66">
        <f t="shared" ca="1" si="1"/>
        <v>0.17963297363755204</v>
      </c>
      <c r="D66">
        <f t="shared" ca="1" si="6"/>
        <v>0.6</v>
      </c>
      <c r="E66">
        <f t="shared" ca="1" si="2"/>
        <v>2183.6057454674533</v>
      </c>
      <c r="F66">
        <f t="shared" ca="1" si="3"/>
        <v>10918.028727337267</v>
      </c>
      <c r="G66">
        <f t="shared" ca="1" si="4"/>
        <v>5459.0143636686335</v>
      </c>
      <c r="H66">
        <f t="shared" ca="1" si="5"/>
        <v>5459.0143636686335</v>
      </c>
    </row>
    <row r="67" spans="2:8">
      <c r="B67">
        <v>57</v>
      </c>
      <c r="C67">
        <f t="shared" ca="1" si="1"/>
        <v>0.6820046012637595</v>
      </c>
      <c r="D67">
        <f t="shared" ca="1" si="6"/>
        <v>0.8</v>
      </c>
      <c r="E67">
        <f t="shared" ca="1" si="2"/>
        <v>2911.4743272899382</v>
      </c>
      <c r="F67">
        <f t="shared" ca="1" si="3"/>
        <v>14557.37163644969</v>
      </c>
      <c r="G67">
        <f t="shared" ca="1" si="4"/>
        <v>7278.6858182248452</v>
      </c>
      <c r="H67">
        <f t="shared" ca="1" si="5"/>
        <v>7278.6858182248452</v>
      </c>
    </row>
    <row r="68" spans="2:8">
      <c r="B68">
        <v>58</v>
      </c>
      <c r="C68">
        <f t="shared" ca="1" si="1"/>
        <v>0.49075866291821924</v>
      </c>
      <c r="D68">
        <f t="shared" ca="1" si="6"/>
        <v>0.7</v>
      </c>
      <c r="E68">
        <f t="shared" ca="1" si="2"/>
        <v>2547.5400363786957</v>
      </c>
      <c r="F68">
        <f t="shared" ca="1" si="3"/>
        <v>12737.700181893479</v>
      </c>
      <c r="G68">
        <f t="shared" ca="1" si="4"/>
        <v>6368.8500909467393</v>
      </c>
      <c r="H68">
        <f t="shared" ca="1" si="5"/>
        <v>6368.8500909467393</v>
      </c>
    </row>
    <row r="69" spans="2:8">
      <c r="B69">
        <v>59</v>
      </c>
      <c r="C69">
        <f t="shared" ca="1" si="1"/>
        <v>0.38659803032733986</v>
      </c>
      <c r="D69">
        <f t="shared" ca="1" si="6"/>
        <v>0.6</v>
      </c>
      <c r="E69">
        <f t="shared" ca="1" si="2"/>
        <v>2183.6057454674533</v>
      </c>
      <c r="F69">
        <f t="shared" ca="1" si="3"/>
        <v>10918.028727337267</v>
      </c>
      <c r="G69">
        <f t="shared" ca="1" si="4"/>
        <v>5459.0143636686335</v>
      </c>
      <c r="H69">
        <f t="shared" ca="1" si="5"/>
        <v>5459.0143636686335</v>
      </c>
    </row>
    <row r="70" spans="2:8">
      <c r="B70">
        <v>60</v>
      </c>
      <c r="C70">
        <f t="shared" ca="1" si="1"/>
        <v>0.57383422326971456</v>
      </c>
      <c r="D70">
        <f t="shared" ca="1" si="6"/>
        <v>0.7</v>
      </c>
      <c r="E70">
        <f t="shared" ca="1" si="2"/>
        <v>2547.5400363786957</v>
      </c>
      <c r="F70">
        <f t="shared" ca="1" si="3"/>
        <v>12737.700181893479</v>
      </c>
      <c r="G70">
        <f t="shared" ca="1" si="4"/>
        <v>6368.8500909467393</v>
      </c>
      <c r="H70">
        <f t="shared" ca="1" si="5"/>
        <v>6368.8500909467393</v>
      </c>
    </row>
    <row r="71" spans="2:8">
      <c r="B71">
        <v>61</v>
      </c>
      <c r="C71">
        <f t="shared" ca="1" si="1"/>
        <v>0.28981635316537191</v>
      </c>
      <c r="D71">
        <f t="shared" ca="1" si="6"/>
        <v>0.6</v>
      </c>
      <c r="E71">
        <f t="shared" ca="1" si="2"/>
        <v>2183.6057454674533</v>
      </c>
      <c r="F71">
        <f t="shared" ca="1" si="3"/>
        <v>10918.028727337267</v>
      </c>
      <c r="G71">
        <f t="shared" ca="1" si="4"/>
        <v>5459.0143636686335</v>
      </c>
      <c r="H71">
        <f t="shared" ca="1" si="5"/>
        <v>5459.0143636686335</v>
      </c>
    </row>
    <row r="72" spans="2:8">
      <c r="B72">
        <v>62</v>
      </c>
      <c r="C72">
        <f t="shared" ca="1" si="1"/>
        <v>0.32136955268169443</v>
      </c>
      <c r="D72">
        <f t="shared" ca="1" si="6"/>
        <v>0.6</v>
      </c>
      <c r="E72">
        <f t="shared" ca="1" si="2"/>
        <v>2183.6057454674533</v>
      </c>
      <c r="F72">
        <f t="shared" ca="1" si="3"/>
        <v>10918.028727337267</v>
      </c>
      <c r="G72">
        <f t="shared" ca="1" si="4"/>
        <v>5459.0143636686335</v>
      </c>
      <c r="H72">
        <f t="shared" ca="1" si="5"/>
        <v>5459.0143636686335</v>
      </c>
    </row>
    <row r="73" spans="2:8">
      <c r="B73">
        <v>63</v>
      </c>
      <c r="C73">
        <f t="shared" ca="1" si="1"/>
        <v>0.50692264321758196</v>
      </c>
      <c r="D73">
        <f t="shared" ca="1" si="6"/>
        <v>0.7</v>
      </c>
      <c r="E73">
        <f t="shared" ca="1" si="2"/>
        <v>2547.5400363786957</v>
      </c>
      <c r="F73">
        <f t="shared" ca="1" si="3"/>
        <v>12737.700181893479</v>
      </c>
      <c r="G73">
        <f t="shared" ca="1" si="4"/>
        <v>6368.8500909467393</v>
      </c>
      <c r="H73">
        <f t="shared" ca="1" si="5"/>
        <v>6368.8500909467393</v>
      </c>
    </row>
    <row r="74" spans="2:8">
      <c r="B74">
        <v>64</v>
      </c>
      <c r="C74">
        <f t="shared" ca="1" si="1"/>
        <v>0.97821083125083075</v>
      </c>
      <c r="D74">
        <f t="shared" ca="1" si="6"/>
        <v>0.9</v>
      </c>
      <c r="E74">
        <f t="shared" ca="1" si="2"/>
        <v>3275.4086182011806</v>
      </c>
      <c r="F74">
        <f t="shared" ca="1" si="3"/>
        <v>16377.043091005904</v>
      </c>
      <c r="G74">
        <f t="shared" ca="1" si="4"/>
        <v>8188.521545502952</v>
      </c>
      <c r="H74">
        <f t="shared" ca="1" si="5"/>
        <v>8188.521545502952</v>
      </c>
    </row>
    <row r="75" spans="2:8">
      <c r="B75">
        <v>65</v>
      </c>
      <c r="C75">
        <f t="shared" ca="1" si="1"/>
        <v>0.21527741584265281</v>
      </c>
      <c r="D75">
        <f t="shared" ca="1" si="6"/>
        <v>0.6</v>
      </c>
      <c r="E75">
        <f t="shared" ca="1" si="2"/>
        <v>2183.6057454674533</v>
      </c>
      <c r="F75">
        <f t="shared" ca="1" si="3"/>
        <v>10918.028727337267</v>
      </c>
      <c r="G75">
        <f t="shared" ca="1" si="4"/>
        <v>5459.0143636686335</v>
      </c>
      <c r="H75">
        <f t="shared" ca="1" si="5"/>
        <v>5459.0143636686335</v>
      </c>
    </row>
    <row r="76" spans="2:8">
      <c r="B76">
        <v>66</v>
      </c>
      <c r="C76">
        <f t="shared" ref="C76:C130" ca="1" si="7">RAND()</f>
        <v>0.51975905765700503</v>
      </c>
      <c r="D76">
        <f t="shared" ref="D76:D130" ca="1" si="8">VLOOKUP(C76,$D$2:$E$8,2)</f>
        <v>0.7</v>
      </c>
      <c r="E76">
        <f t="shared" ref="E76:E130" ca="1" si="9">$I$6*D76</f>
        <v>2547.5400363786957</v>
      </c>
      <c r="F76">
        <f t="shared" ref="F76:F130" ca="1" si="10">$H$3*E76</f>
        <v>12737.700181893479</v>
      </c>
      <c r="G76">
        <f t="shared" ref="G76:G130" ca="1" si="11">$H$2*E76</f>
        <v>6368.8500909467393</v>
      </c>
      <c r="H76">
        <f t="shared" ref="H76:H130" ca="1" si="12">F76-G76</f>
        <v>6368.8500909467393</v>
      </c>
    </row>
    <row r="77" spans="2:8">
      <c r="B77">
        <v>67</v>
      </c>
      <c r="C77">
        <f t="shared" ca="1" si="7"/>
        <v>5.7000925740796515E-2</v>
      </c>
      <c r="D77">
        <f t="shared" ca="1" si="8"/>
        <v>0.5</v>
      </c>
      <c r="E77">
        <f t="shared" ca="1" si="9"/>
        <v>1819.6714545562113</v>
      </c>
      <c r="F77">
        <f t="shared" ca="1" si="10"/>
        <v>9098.357272781057</v>
      </c>
      <c r="G77">
        <f t="shared" ca="1" si="11"/>
        <v>4549.1786363905285</v>
      </c>
      <c r="H77">
        <f t="shared" ca="1" si="12"/>
        <v>4549.1786363905285</v>
      </c>
    </row>
    <row r="78" spans="2:8">
      <c r="B78">
        <v>68</v>
      </c>
      <c r="C78">
        <f t="shared" ca="1" si="7"/>
        <v>0.40452215917748791</v>
      </c>
      <c r="D78">
        <f t="shared" ca="1" si="8"/>
        <v>0.7</v>
      </c>
      <c r="E78">
        <f t="shared" ca="1" si="9"/>
        <v>2547.5400363786957</v>
      </c>
      <c r="F78">
        <f t="shared" ca="1" si="10"/>
        <v>12737.700181893479</v>
      </c>
      <c r="G78">
        <f t="shared" ca="1" si="11"/>
        <v>6368.8500909467393</v>
      </c>
      <c r="H78">
        <f t="shared" ca="1" si="12"/>
        <v>6368.8500909467393</v>
      </c>
    </row>
    <row r="79" spans="2:8">
      <c r="B79">
        <v>69</v>
      </c>
      <c r="C79">
        <f t="shared" ca="1" si="7"/>
        <v>0.11382577913395964</v>
      </c>
      <c r="D79">
        <f t="shared" ca="1" si="8"/>
        <v>0.5</v>
      </c>
      <c r="E79">
        <f t="shared" ca="1" si="9"/>
        <v>1819.6714545562113</v>
      </c>
      <c r="F79">
        <f t="shared" ca="1" si="10"/>
        <v>9098.357272781057</v>
      </c>
      <c r="G79">
        <f t="shared" ca="1" si="11"/>
        <v>4549.1786363905285</v>
      </c>
      <c r="H79">
        <f t="shared" ca="1" si="12"/>
        <v>4549.1786363905285</v>
      </c>
    </row>
    <row r="80" spans="2:8">
      <c r="B80">
        <v>70</v>
      </c>
      <c r="C80">
        <f t="shared" ca="1" si="7"/>
        <v>0.45003151141188602</v>
      </c>
      <c r="D80">
        <f t="shared" ca="1" si="8"/>
        <v>0.7</v>
      </c>
      <c r="E80">
        <f t="shared" ca="1" si="9"/>
        <v>2547.5400363786957</v>
      </c>
      <c r="F80">
        <f t="shared" ca="1" si="10"/>
        <v>12737.700181893479</v>
      </c>
      <c r="G80">
        <f t="shared" ca="1" si="11"/>
        <v>6368.8500909467393</v>
      </c>
      <c r="H80">
        <f t="shared" ca="1" si="12"/>
        <v>6368.8500909467393</v>
      </c>
    </row>
    <row r="81" spans="2:8">
      <c r="B81">
        <v>71</v>
      </c>
      <c r="C81">
        <f t="shared" ca="1" si="7"/>
        <v>0.5814711495493724</v>
      </c>
      <c r="D81">
        <f t="shared" ca="1" si="8"/>
        <v>0.7</v>
      </c>
      <c r="E81">
        <f t="shared" ca="1" si="9"/>
        <v>2547.5400363786957</v>
      </c>
      <c r="F81">
        <f t="shared" ca="1" si="10"/>
        <v>12737.700181893479</v>
      </c>
      <c r="G81">
        <f t="shared" ca="1" si="11"/>
        <v>6368.8500909467393</v>
      </c>
      <c r="H81">
        <f t="shared" ca="1" si="12"/>
        <v>6368.8500909467393</v>
      </c>
    </row>
    <row r="82" spans="2:8">
      <c r="B82">
        <v>72</v>
      </c>
      <c r="C82">
        <f t="shared" ca="1" si="7"/>
        <v>0.13354135941877809</v>
      </c>
      <c r="D82">
        <f t="shared" ca="1" si="8"/>
        <v>0.5</v>
      </c>
      <c r="E82">
        <f t="shared" ca="1" si="9"/>
        <v>1819.6714545562113</v>
      </c>
      <c r="F82">
        <f t="shared" ca="1" si="10"/>
        <v>9098.357272781057</v>
      </c>
      <c r="G82">
        <f t="shared" ca="1" si="11"/>
        <v>4549.1786363905285</v>
      </c>
      <c r="H82">
        <f t="shared" ca="1" si="12"/>
        <v>4549.1786363905285</v>
      </c>
    </row>
    <row r="83" spans="2:8">
      <c r="B83">
        <v>73</v>
      </c>
      <c r="C83">
        <f t="shared" ca="1" si="7"/>
        <v>0.8621067718696972</v>
      </c>
      <c r="D83">
        <f t="shared" ca="1" si="8"/>
        <v>0.9</v>
      </c>
      <c r="E83">
        <f t="shared" ca="1" si="9"/>
        <v>3275.4086182011806</v>
      </c>
      <c r="F83">
        <f t="shared" ca="1" si="10"/>
        <v>16377.043091005904</v>
      </c>
      <c r="G83">
        <f t="shared" ca="1" si="11"/>
        <v>8188.521545502952</v>
      </c>
      <c r="H83">
        <f t="shared" ca="1" si="12"/>
        <v>8188.521545502952</v>
      </c>
    </row>
    <row r="84" spans="2:8">
      <c r="B84">
        <v>74</v>
      </c>
      <c r="C84">
        <f t="shared" ca="1" si="7"/>
        <v>0.83509427274978509</v>
      </c>
      <c r="D84">
        <f t="shared" ca="1" si="8"/>
        <v>0.8</v>
      </c>
      <c r="E84">
        <f t="shared" ca="1" si="9"/>
        <v>2911.4743272899382</v>
      </c>
      <c r="F84">
        <f t="shared" ca="1" si="10"/>
        <v>14557.37163644969</v>
      </c>
      <c r="G84">
        <f t="shared" ca="1" si="11"/>
        <v>7278.6858182248452</v>
      </c>
      <c r="H84">
        <f t="shared" ca="1" si="12"/>
        <v>7278.6858182248452</v>
      </c>
    </row>
    <row r="85" spans="2:8">
      <c r="B85">
        <v>75</v>
      </c>
      <c r="C85">
        <f t="shared" ca="1" si="7"/>
        <v>0.50984856510205567</v>
      </c>
      <c r="D85">
        <f t="shared" ca="1" si="8"/>
        <v>0.7</v>
      </c>
      <c r="E85">
        <f t="shared" ca="1" si="9"/>
        <v>2547.5400363786957</v>
      </c>
      <c r="F85">
        <f t="shared" ca="1" si="10"/>
        <v>12737.700181893479</v>
      </c>
      <c r="G85">
        <f t="shared" ca="1" si="11"/>
        <v>6368.8500909467393</v>
      </c>
      <c r="H85">
        <f t="shared" ca="1" si="12"/>
        <v>6368.8500909467393</v>
      </c>
    </row>
    <row r="86" spans="2:8">
      <c r="B86">
        <v>76</v>
      </c>
      <c r="C86">
        <f t="shared" ca="1" si="7"/>
        <v>0.24697517702289029</v>
      </c>
      <c r="D86">
        <f t="shared" ca="1" si="8"/>
        <v>0.6</v>
      </c>
      <c r="E86">
        <f t="shared" ca="1" si="9"/>
        <v>2183.6057454674533</v>
      </c>
      <c r="F86">
        <f t="shared" ca="1" si="10"/>
        <v>10918.028727337267</v>
      </c>
      <c r="G86">
        <f t="shared" ca="1" si="11"/>
        <v>5459.0143636686335</v>
      </c>
      <c r="H86">
        <f t="shared" ca="1" si="12"/>
        <v>5459.0143636686335</v>
      </c>
    </row>
    <row r="87" spans="2:8">
      <c r="B87">
        <v>77</v>
      </c>
      <c r="C87">
        <f t="shared" ca="1" si="7"/>
        <v>0.65124940911879192</v>
      </c>
      <c r="D87">
        <f t="shared" ca="1" si="8"/>
        <v>0.8</v>
      </c>
      <c r="E87">
        <f t="shared" ca="1" si="9"/>
        <v>2911.4743272899382</v>
      </c>
      <c r="F87">
        <f t="shared" ca="1" si="10"/>
        <v>14557.37163644969</v>
      </c>
      <c r="G87">
        <f t="shared" ca="1" si="11"/>
        <v>7278.6858182248452</v>
      </c>
      <c r="H87">
        <f t="shared" ca="1" si="12"/>
        <v>7278.6858182248452</v>
      </c>
    </row>
    <row r="88" spans="2:8">
      <c r="B88">
        <v>78</v>
      </c>
      <c r="C88">
        <f t="shared" ca="1" si="7"/>
        <v>4.7897429870636055E-2</v>
      </c>
      <c r="D88">
        <f t="shared" ca="1" si="8"/>
        <v>0.5</v>
      </c>
      <c r="E88">
        <f t="shared" ca="1" si="9"/>
        <v>1819.6714545562113</v>
      </c>
      <c r="F88">
        <f t="shared" ca="1" si="10"/>
        <v>9098.357272781057</v>
      </c>
      <c r="G88">
        <f t="shared" ca="1" si="11"/>
        <v>4549.1786363905285</v>
      </c>
      <c r="H88">
        <f t="shared" ca="1" si="12"/>
        <v>4549.1786363905285</v>
      </c>
    </row>
    <row r="89" spans="2:8">
      <c r="B89">
        <v>79</v>
      </c>
      <c r="C89">
        <f t="shared" ca="1" si="7"/>
        <v>0.53156057032748472</v>
      </c>
      <c r="D89">
        <f t="shared" ca="1" si="8"/>
        <v>0.7</v>
      </c>
      <c r="E89">
        <f t="shared" ca="1" si="9"/>
        <v>2547.5400363786957</v>
      </c>
      <c r="F89">
        <f t="shared" ca="1" si="10"/>
        <v>12737.700181893479</v>
      </c>
      <c r="G89">
        <f t="shared" ca="1" si="11"/>
        <v>6368.8500909467393</v>
      </c>
      <c r="H89">
        <f t="shared" ca="1" si="12"/>
        <v>6368.8500909467393</v>
      </c>
    </row>
    <row r="90" spans="2:8">
      <c r="B90">
        <v>80</v>
      </c>
      <c r="C90">
        <f t="shared" ca="1" si="7"/>
        <v>0.30548226090066422</v>
      </c>
      <c r="D90">
        <f t="shared" ca="1" si="8"/>
        <v>0.6</v>
      </c>
      <c r="E90">
        <f t="shared" ca="1" si="9"/>
        <v>2183.6057454674533</v>
      </c>
      <c r="F90">
        <f t="shared" ca="1" si="10"/>
        <v>10918.028727337267</v>
      </c>
      <c r="G90">
        <f t="shared" ca="1" si="11"/>
        <v>5459.0143636686335</v>
      </c>
      <c r="H90">
        <f t="shared" ca="1" si="12"/>
        <v>5459.0143636686335</v>
      </c>
    </row>
    <row r="91" spans="2:8">
      <c r="B91">
        <v>81</v>
      </c>
      <c r="C91">
        <f t="shared" ca="1" si="7"/>
        <v>0.73783421574539876</v>
      </c>
      <c r="D91">
        <f t="shared" ca="1" si="8"/>
        <v>0.8</v>
      </c>
      <c r="E91">
        <f t="shared" ca="1" si="9"/>
        <v>2911.4743272899382</v>
      </c>
      <c r="F91">
        <f t="shared" ca="1" si="10"/>
        <v>14557.37163644969</v>
      </c>
      <c r="G91">
        <f t="shared" ca="1" si="11"/>
        <v>7278.6858182248452</v>
      </c>
      <c r="H91">
        <f t="shared" ca="1" si="12"/>
        <v>7278.6858182248452</v>
      </c>
    </row>
    <row r="92" spans="2:8">
      <c r="B92">
        <v>82</v>
      </c>
      <c r="C92">
        <f t="shared" ca="1" si="7"/>
        <v>0.645874380395834</v>
      </c>
      <c r="D92">
        <f t="shared" ca="1" si="8"/>
        <v>0.7</v>
      </c>
      <c r="E92">
        <f t="shared" ca="1" si="9"/>
        <v>2547.5400363786957</v>
      </c>
      <c r="F92">
        <f t="shared" ca="1" si="10"/>
        <v>12737.700181893479</v>
      </c>
      <c r="G92">
        <f t="shared" ca="1" si="11"/>
        <v>6368.8500909467393</v>
      </c>
      <c r="H92">
        <f t="shared" ca="1" si="12"/>
        <v>6368.8500909467393</v>
      </c>
    </row>
    <row r="93" spans="2:8">
      <c r="B93">
        <v>83</v>
      </c>
      <c r="C93">
        <f t="shared" ca="1" si="7"/>
        <v>0.84323720946780178</v>
      </c>
      <c r="D93">
        <f t="shared" ca="1" si="8"/>
        <v>0.8</v>
      </c>
      <c r="E93">
        <f t="shared" ca="1" si="9"/>
        <v>2911.4743272899382</v>
      </c>
      <c r="F93">
        <f t="shared" ca="1" si="10"/>
        <v>14557.37163644969</v>
      </c>
      <c r="G93">
        <f t="shared" ca="1" si="11"/>
        <v>7278.6858182248452</v>
      </c>
      <c r="H93">
        <f t="shared" ca="1" si="12"/>
        <v>7278.6858182248452</v>
      </c>
    </row>
    <row r="94" spans="2:8">
      <c r="B94">
        <v>84</v>
      </c>
      <c r="C94">
        <f t="shared" ca="1" si="7"/>
        <v>0.63704068105632661</v>
      </c>
      <c r="D94">
        <f t="shared" ca="1" si="8"/>
        <v>0.7</v>
      </c>
      <c r="E94">
        <f t="shared" ca="1" si="9"/>
        <v>2547.5400363786957</v>
      </c>
      <c r="F94">
        <f t="shared" ca="1" si="10"/>
        <v>12737.700181893479</v>
      </c>
      <c r="G94">
        <f t="shared" ca="1" si="11"/>
        <v>6368.8500909467393</v>
      </c>
      <c r="H94">
        <f t="shared" ca="1" si="12"/>
        <v>6368.8500909467393</v>
      </c>
    </row>
    <row r="95" spans="2:8">
      <c r="B95">
        <v>85</v>
      </c>
      <c r="C95">
        <f t="shared" ca="1" si="7"/>
        <v>0.12830432170447537</v>
      </c>
      <c r="D95">
        <f t="shared" ca="1" si="8"/>
        <v>0.5</v>
      </c>
      <c r="E95">
        <f t="shared" ca="1" si="9"/>
        <v>1819.6714545562113</v>
      </c>
      <c r="F95">
        <f t="shared" ca="1" si="10"/>
        <v>9098.357272781057</v>
      </c>
      <c r="G95">
        <f t="shared" ca="1" si="11"/>
        <v>4549.1786363905285</v>
      </c>
      <c r="H95">
        <f t="shared" ca="1" si="12"/>
        <v>4549.1786363905285</v>
      </c>
    </row>
    <row r="96" spans="2:8">
      <c r="B96">
        <v>86</v>
      </c>
      <c r="C96">
        <f t="shared" ca="1" si="7"/>
        <v>0.87715922672054059</v>
      </c>
      <c r="D96">
        <f t="shared" ca="1" si="8"/>
        <v>0.9</v>
      </c>
      <c r="E96">
        <f t="shared" ca="1" si="9"/>
        <v>3275.4086182011806</v>
      </c>
      <c r="F96">
        <f t="shared" ca="1" si="10"/>
        <v>16377.043091005904</v>
      </c>
      <c r="G96">
        <f t="shared" ca="1" si="11"/>
        <v>8188.521545502952</v>
      </c>
      <c r="H96">
        <f t="shared" ca="1" si="12"/>
        <v>8188.521545502952</v>
      </c>
    </row>
    <row r="97" spans="2:8">
      <c r="B97">
        <v>87</v>
      </c>
      <c r="C97">
        <f t="shared" ca="1" si="7"/>
        <v>0.27331144144100294</v>
      </c>
      <c r="D97">
        <f t="shared" ca="1" si="8"/>
        <v>0.6</v>
      </c>
      <c r="E97">
        <f t="shared" ca="1" si="9"/>
        <v>2183.6057454674533</v>
      </c>
      <c r="F97">
        <f t="shared" ca="1" si="10"/>
        <v>10918.028727337267</v>
      </c>
      <c r="G97">
        <f t="shared" ca="1" si="11"/>
        <v>5459.0143636686335</v>
      </c>
      <c r="H97">
        <f t="shared" ca="1" si="12"/>
        <v>5459.0143636686335</v>
      </c>
    </row>
    <row r="98" spans="2:8">
      <c r="B98">
        <v>88</v>
      </c>
      <c r="C98">
        <f t="shared" ca="1" si="7"/>
        <v>0.99634796064769671</v>
      </c>
      <c r="D98">
        <f t="shared" ca="1" si="8"/>
        <v>0.9</v>
      </c>
      <c r="E98">
        <f t="shared" ca="1" si="9"/>
        <v>3275.4086182011806</v>
      </c>
      <c r="F98">
        <f t="shared" ca="1" si="10"/>
        <v>16377.043091005904</v>
      </c>
      <c r="G98">
        <f t="shared" ca="1" si="11"/>
        <v>8188.521545502952</v>
      </c>
      <c r="H98">
        <f t="shared" ca="1" si="12"/>
        <v>8188.521545502952</v>
      </c>
    </row>
    <row r="99" spans="2:8">
      <c r="B99">
        <v>89</v>
      </c>
      <c r="C99">
        <f t="shared" ca="1" si="7"/>
        <v>0.61080513910980705</v>
      </c>
      <c r="D99">
        <f t="shared" ca="1" si="8"/>
        <v>0.7</v>
      </c>
      <c r="E99">
        <f t="shared" ca="1" si="9"/>
        <v>2547.5400363786957</v>
      </c>
      <c r="F99">
        <f t="shared" ca="1" si="10"/>
        <v>12737.700181893479</v>
      </c>
      <c r="G99">
        <f t="shared" ca="1" si="11"/>
        <v>6368.8500909467393</v>
      </c>
      <c r="H99">
        <f t="shared" ca="1" si="12"/>
        <v>6368.8500909467393</v>
      </c>
    </row>
    <row r="100" spans="2:8">
      <c r="B100">
        <v>90</v>
      </c>
      <c r="C100">
        <f t="shared" ca="1" si="7"/>
        <v>0.28232122199951026</v>
      </c>
      <c r="D100">
        <f t="shared" ca="1" si="8"/>
        <v>0.6</v>
      </c>
      <c r="E100">
        <f t="shared" ca="1" si="9"/>
        <v>2183.6057454674533</v>
      </c>
      <c r="F100">
        <f t="shared" ca="1" si="10"/>
        <v>10918.028727337267</v>
      </c>
      <c r="G100">
        <f t="shared" ca="1" si="11"/>
        <v>5459.0143636686335</v>
      </c>
      <c r="H100">
        <f t="shared" ca="1" si="12"/>
        <v>5459.0143636686335</v>
      </c>
    </row>
    <row r="101" spans="2:8">
      <c r="B101">
        <v>91</v>
      </c>
      <c r="C101">
        <f t="shared" ca="1" si="7"/>
        <v>9.2288812681043941E-3</v>
      </c>
      <c r="D101">
        <f t="shared" ca="1" si="8"/>
        <v>0.5</v>
      </c>
      <c r="E101">
        <f t="shared" ca="1" si="9"/>
        <v>1819.6714545562113</v>
      </c>
      <c r="F101">
        <f t="shared" ca="1" si="10"/>
        <v>9098.357272781057</v>
      </c>
      <c r="G101">
        <f t="shared" ca="1" si="11"/>
        <v>4549.1786363905285</v>
      </c>
      <c r="H101">
        <f t="shared" ca="1" si="12"/>
        <v>4549.1786363905285</v>
      </c>
    </row>
    <row r="102" spans="2:8">
      <c r="B102">
        <v>92</v>
      </c>
      <c r="C102">
        <f t="shared" ca="1" si="7"/>
        <v>0.99004784494579734</v>
      </c>
      <c r="D102">
        <f t="shared" ca="1" si="8"/>
        <v>0.9</v>
      </c>
      <c r="E102">
        <f t="shared" ca="1" si="9"/>
        <v>3275.4086182011806</v>
      </c>
      <c r="F102">
        <f t="shared" ca="1" si="10"/>
        <v>16377.043091005904</v>
      </c>
      <c r="G102">
        <f t="shared" ca="1" si="11"/>
        <v>8188.521545502952</v>
      </c>
      <c r="H102">
        <f t="shared" ca="1" si="12"/>
        <v>8188.521545502952</v>
      </c>
    </row>
    <row r="103" spans="2:8">
      <c r="B103">
        <v>93</v>
      </c>
      <c r="C103">
        <f t="shared" ca="1" si="7"/>
        <v>0.51495260852687363</v>
      </c>
      <c r="D103">
        <f t="shared" ca="1" si="8"/>
        <v>0.7</v>
      </c>
      <c r="E103">
        <f t="shared" ca="1" si="9"/>
        <v>2547.5400363786957</v>
      </c>
      <c r="F103">
        <f t="shared" ca="1" si="10"/>
        <v>12737.700181893479</v>
      </c>
      <c r="G103">
        <f t="shared" ca="1" si="11"/>
        <v>6368.8500909467393</v>
      </c>
      <c r="H103">
        <f t="shared" ca="1" si="12"/>
        <v>6368.8500909467393</v>
      </c>
    </row>
    <row r="104" spans="2:8">
      <c r="B104">
        <v>94</v>
      </c>
      <c r="C104">
        <f t="shared" ca="1" si="7"/>
        <v>6.2667321083782479E-2</v>
      </c>
      <c r="D104">
        <f t="shared" ca="1" si="8"/>
        <v>0.5</v>
      </c>
      <c r="E104">
        <f t="shared" ca="1" si="9"/>
        <v>1819.6714545562113</v>
      </c>
      <c r="F104">
        <f t="shared" ca="1" si="10"/>
        <v>9098.357272781057</v>
      </c>
      <c r="G104">
        <f t="shared" ca="1" si="11"/>
        <v>4549.1786363905285</v>
      </c>
      <c r="H104">
        <f t="shared" ca="1" si="12"/>
        <v>4549.1786363905285</v>
      </c>
    </row>
    <row r="105" spans="2:8">
      <c r="B105">
        <v>95</v>
      </c>
      <c r="C105">
        <f t="shared" ca="1" si="7"/>
        <v>0.32347951991161483</v>
      </c>
      <c r="D105">
        <f t="shared" ca="1" si="8"/>
        <v>0.6</v>
      </c>
      <c r="E105">
        <f t="shared" ca="1" si="9"/>
        <v>2183.6057454674533</v>
      </c>
      <c r="F105">
        <f t="shared" ca="1" si="10"/>
        <v>10918.028727337267</v>
      </c>
      <c r="G105">
        <f t="shared" ca="1" si="11"/>
        <v>5459.0143636686335</v>
      </c>
      <c r="H105">
        <f t="shared" ca="1" si="12"/>
        <v>5459.0143636686335</v>
      </c>
    </row>
    <row r="106" spans="2:8">
      <c r="B106">
        <v>96</v>
      </c>
      <c r="C106">
        <f t="shared" ca="1" si="7"/>
        <v>0.62595902392871339</v>
      </c>
      <c r="D106">
        <f t="shared" ca="1" si="8"/>
        <v>0.7</v>
      </c>
      <c r="E106">
        <f t="shared" ca="1" si="9"/>
        <v>2547.5400363786957</v>
      </c>
      <c r="F106">
        <f t="shared" ca="1" si="10"/>
        <v>12737.700181893479</v>
      </c>
      <c r="G106">
        <f t="shared" ca="1" si="11"/>
        <v>6368.8500909467393</v>
      </c>
      <c r="H106">
        <f t="shared" ca="1" si="12"/>
        <v>6368.8500909467393</v>
      </c>
    </row>
    <row r="107" spans="2:8">
      <c r="B107">
        <v>97</v>
      </c>
      <c r="C107">
        <f t="shared" ca="1" si="7"/>
        <v>0.91008014305847929</v>
      </c>
      <c r="D107">
        <f t="shared" ca="1" si="8"/>
        <v>0.9</v>
      </c>
      <c r="E107">
        <f t="shared" ca="1" si="9"/>
        <v>3275.4086182011806</v>
      </c>
      <c r="F107">
        <f t="shared" ca="1" si="10"/>
        <v>16377.043091005904</v>
      </c>
      <c r="G107">
        <f t="shared" ca="1" si="11"/>
        <v>8188.521545502952</v>
      </c>
      <c r="H107">
        <f t="shared" ca="1" si="12"/>
        <v>8188.521545502952</v>
      </c>
    </row>
    <row r="108" spans="2:8">
      <c r="B108">
        <v>98</v>
      </c>
      <c r="C108">
        <f t="shared" ca="1" si="7"/>
        <v>0.80188095461936182</v>
      </c>
      <c r="D108">
        <f t="shared" ca="1" si="8"/>
        <v>0.8</v>
      </c>
      <c r="E108">
        <f t="shared" ca="1" si="9"/>
        <v>2911.4743272899382</v>
      </c>
      <c r="F108">
        <f t="shared" ca="1" si="10"/>
        <v>14557.37163644969</v>
      </c>
      <c r="G108">
        <f t="shared" ca="1" si="11"/>
        <v>7278.6858182248452</v>
      </c>
      <c r="H108">
        <f t="shared" ca="1" si="12"/>
        <v>7278.6858182248452</v>
      </c>
    </row>
    <row r="109" spans="2:8">
      <c r="B109">
        <v>99</v>
      </c>
      <c r="C109">
        <f t="shared" ca="1" si="7"/>
        <v>0.95615282737678176</v>
      </c>
      <c r="D109">
        <f t="shared" ca="1" si="8"/>
        <v>0.9</v>
      </c>
      <c r="E109">
        <f t="shared" ca="1" si="9"/>
        <v>3275.4086182011806</v>
      </c>
      <c r="F109">
        <f t="shared" ca="1" si="10"/>
        <v>16377.043091005904</v>
      </c>
      <c r="G109">
        <f t="shared" ca="1" si="11"/>
        <v>8188.521545502952</v>
      </c>
      <c r="H109">
        <f t="shared" ca="1" si="12"/>
        <v>8188.521545502952</v>
      </c>
    </row>
    <row r="110" spans="2:8">
      <c r="B110">
        <v>100</v>
      </c>
      <c r="C110">
        <f t="shared" ca="1" si="7"/>
        <v>0.37723288461974958</v>
      </c>
      <c r="D110">
        <f t="shared" ca="1" si="8"/>
        <v>0.6</v>
      </c>
      <c r="E110">
        <f t="shared" ca="1" si="9"/>
        <v>2183.6057454674533</v>
      </c>
      <c r="F110">
        <f t="shared" ca="1" si="10"/>
        <v>10918.028727337267</v>
      </c>
      <c r="G110">
        <f t="shared" ca="1" si="11"/>
        <v>5459.0143636686335</v>
      </c>
      <c r="H110">
        <f t="shared" ca="1" si="12"/>
        <v>5459.0143636686335</v>
      </c>
    </row>
    <row r="111" spans="2:8">
      <c r="B111">
        <v>101</v>
      </c>
      <c r="C111">
        <f t="shared" ca="1" si="7"/>
        <v>1.1645271122664336E-2</v>
      </c>
      <c r="D111">
        <f t="shared" ca="1" si="8"/>
        <v>0.5</v>
      </c>
      <c r="E111">
        <f t="shared" ca="1" si="9"/>
        <v>1819.6714545562113</v>
      </c>
      <c r="F111">
        <f t="shared" ca="1" si="10"/>
        <v>9098.357272781057</v>
      </c>
      <c r="G111">
        <f t="shared" ca="1" si="11"/>
        <v>4549.1786363905285</v>
      </c>
      <c r="H111">
        <f t="shared" ca="1" si="12"/>
        <v>4549.1786363905285</v>
      </c>
    </row>
    <row r="112" spans="2:8">
      <c r="B112">
        <v>102</v>
      </c>
      <c r="C112">
        <f t="shared" ca="1" si="7"/>
        <v>0.76338609781752143</v>
      </c>
      <c r="D112">
        <f t="shared" ca="1" si="8"/>
        <v>0.8</v>
      </c>
      <c r="E112">
        <f t="shared" ca="1" si="9"/>
        <v>2911.4743272899382</v>
      </c>
      <c r="F112">
        <f t="shared" ca="1" si="10"/>
        <v>14557.37163644969</v>
      </c>
      <c r="G112">
        <f t="shared" ca="1" si="11"/>
        <v>7278.6858182248452</v>
      </c>
      <c r="H112">
        <f t="shared" ca="1" si="12"/>
        <v>7278.6858182248452</v>
      </c>
    </row>
    <row r="113" spans="2:8">
      <c r="B113">
        <v>103</v>
      </c>
      <c r="C113">
        <f t="shared" ca="1" si="7"/>
        <v>0.99112304328125611</v>
      </c>
      <c r="D113">
        <f t="shared" ca="1" si="8"/>
        <v>0.9</v>
      </c>
      <c r="E113">
        <f t="shared" ca="1" si="9"/>
        <v>3275.4086182011806</v>
      </c>
      <c r="F113">
        <f t="shared" ca="1" si="10"/>
        <v>16377.043091005904</v>
      </c>
      <c r="G113">
        <f t="shared" ca="1" si="11"/>
        <v>8188.521545502952</v>
      </c>
      <c r="H113">
        <f t="shared" ca="1" si="12"/>
        <v>8188.521545502952</v>
      </c>
    </row>
    <row r="114" spans="2:8">
      <c r="B114">
        <v>104</v>
      </c>
      <c r="C114">
        <f t="shared" ca="1" si="7"/>
        <v>0.55096769070165141</v>
      </c>
      <c r="D114">
        <f t="shared" ca="1" si="8"/>
        <v>0.7</v>
      </c>
      <c r="E114">
        <f t="shared" ca="1" si="9"/>
        <v>2547.5400363786957</v>
      </c>
      <c r="F114">
        <f t="shared" ca="1" si="10"/>
        <v>12737.700181893479</v>
      </c>
      <c r="G114">
        <f t="shared" ca="1" si="11"/>
        <v>6368.8500909467393</v>
      </c>
      <c r="H114">
        <f t="shared" ca="1" si="12"/>
        <v>6368.8500909467393</v>
      </c>
    </row>
    <row r="115" spans="2:8">
      <c r="B115">
        <v>105</v>
      </c>
      <c r="C115">
        <f t="shared" ca="1" si="7"/>
        <v>0.70052152263497613</v>
      </c>
      <c r="D115">
        <f t="shared" ca="1" si="8"/>
        <v>0.8</v>
      </c>
      <c r="E115">
        <f t="shared" ca="1" si="9"/>
        <v>2911.4743272899382</v>
      </c>
      <c r="F115">
        <f t="shared" ca="1" si="10"/>
        <v>14557.37163644969</v>
      </c>
      <c r="G115">
        <f t="shared" ca="1" si="11"/>
        <v>7278.6858182248452</v>
      </c>
      <c r="H115">
        <f t="shared" ca="1" si="12"/>
        <v>7278.6858182248452</v>
      </c>
    </row>
    <row r="116" spans="2:8">
      <c r="B116">
        <v>106</v>
      </c>
      <c r="C116">
        <f t="shared" ca="1" si="7"/>
        <v>0.78171169606375368</v>
      </c>
      <c r="D116">
        <f t="shared" ca="1" si="8"/>
        <v>0.8</v>
      </c>
      <c r="E116">
        <f t="shared" ca="1" si="9"/>
        <v>2911.4743272899382</v>
      </c>
      <c r="F116">
        <f t="shared" ca="1" si="10"/>
        <v>14557.37163644969</v>
      </c>
      <c r="G116">
        <f t="shared" ca="1" si="11"/>
        <v>7278.6858182248452</v>
      </c>
      <c r="H116">
        <f t="shared" ca="1" si="12"/>
        <v>7278.6858182248452</v>
      </c>
    </row>
    <row r="117" spans="2:8">
      <c r="B117">
        <v>107</v>
      </c>
      <c r="C117">
        <f t="shared" ca="1" si="7"/>
        <v>0.22645139986770524</v>
      </c>
      <c r="D117">
        <f t="shared" ca="1" si="8"/>
        <v>0.6</v>
      </c>
      <c r="E117">
        <f t="shared" ca="1" si="9"/>
        <v>2183.6057454674533</v>
      </c>
      <c r="F117">
        <f t="shared" ca="1" si="10"/>
        <v>10918.028727337267</v>
      </c>
      <c r="G117">
        <f t="shared" ca="1" si="11"/>
        <v>5459.0143636686335</v>
      </c>
      <c r="H117">
        <f t="shared" ca="1" si="12"/>
        <v>5459.0143636686335</v>
      </c>
    </row>
    <row r="118" spans="2:8">
      <c r="B118">
        <v>108</v>
      </c>
      <c r="C118">
        <f t="shared" ca="1" si="7"/>
        <v>0.90179653791231551</v>
      </c>
      <c r="D118">
        <f t="shared" ca="1" si="8"/>
        <v>0.9</v>
      </c>
      <c r="E118">
        <f t="shared" ca="1" si="9"/>
        <v>3275.4086182011806</v>
      </c>
      <c r="F118">
        <f t="shared" ca="1" si="10"/>
        <v>16377.043091005904</v>
      </c>
      <c r="G118">
        <f t="shared" ca="1" si="11"/>
        <v>8188.521545502952</v>
      </c>
      <c r="H118">
        <f t="shared" ca="1" si="12"/>
        <v>8188.521545502952</v>
      </c>
    </row>
    <row r="119" spans="2:8">
      <c r="B119">
        <v>109</v>
      </c>
      <c r="C119">
        <f t="shared" ca="1" si="7"/>
        <v>0.95950026643751862</v>
      </c>
      <c r="D119">
        <f t="shared" ca="1" si="8"/>
        <v>0.9</v>
      </c>
      <c r="E119">
        <f t="shared" ca="1" si="9"/>
        <v>3275.4086182011806</v>
      </c>
      <c r="F119">
        <f t="shared" ca="1" si="10"/>
        <v>16377.043091005904</v>
      </c>
      <c r="G119">
        <f t="shared" ca="1" si="11"/>
        <v>8188.521545502952</v>
      </c>
      <c r="H119">
        <f t="shared" ca="1" si="12"/>
        <v>8188.521545502952</v>
      </c>
    </row>
    <row r="120" spans="2:8">
      <c r="B120">
        <v>110</v>
      </c>
      <c r="C120">
        <f t="shared" ca="1" si="7"/>
        <v>0.1995883066227937</v>
      </c>
      <c r="D120">
        <f t="shared" ca="1" si="8"/>
        <v>0.6</v>
      </c>
      <c r="E120">
        <f t="shared" ca="1" si="9"/>
        <v>2183.6057454674533</v>
      </c>
      <c r="F120">
        <f t="shared" ca="1" si="10"/>
        <v>10918.028727337267</v>
      </c>
      <c r="G120">
        <f t="shared" ca="1" si="11"/>
        <v>5459.0143636686335</v>
      </c>
      <c r="H120">
        <f t="shared" ca="1" si="12"/>
        <v>5459.0143636686335</v>
      </c>
    </row>
    <row r="121" spans="2:8">
      <c r="B121">
        <v>111</v>
      </c>
      <c r="C121">
        <f t="shared" ca="1" si="7"/>
        <v>6.9370966424087133E-3</v>
      </c>
      <c r="D121">
        <f t="shared" ca="1" si="8"/>
        <v>0.5</v>
      </c>
      <c r="E121">
        <f t="shared" ca="1" si="9"/>
        <v>1819.6714545562113</v>
      </c>
      <c r="F121">
        <f t="shared" ca="1" si="10"/>
        <v>9098.357272781057</v>
      </c>
      <c r="G121">
        <f t="shared" ca="1" si="11"/>
        <v>4549.1786363905285</v>
      </c>
      <c r="H121">
        <f t="shared" ca="1" si="12"/>
        <v>4549.1786363905285</v>
      </c>
    </row>
    <row r="122" spans="2:8">
      <c r="B122">
        <v>112</v>
      </c>
      <c r="C122">
        <f t="shared" ca="1" si="7"/>
        <v>0.68917719926031407</v>
      </c>
      <c r="D122">
        <f t="shared" ca="1" si="8"/>
        <v>0.8</v>
      </c>
      <c r="E122">
        <f t="shared" ca="1" si="9"/>
        <v>2911.4743272899382</v>
      </c>
      <c r="F122">
        <f t="shared" ca="1" si="10"/>
        <v>14557.37163644969</v>
      </c>
      <c r="G122">
        <f t="shared" ca="1" si="11"/>
        <v>7278.6858182248452</v>
      </c>
      <c r="H122">
        <f t="shared" ca="1" si="12"/>
        <v>7278.6858182248452</v>
      </c>
    </row>
    <row r="123" spans="2:8">
      <c r="B123">
        <v>113</v>
      </c>
      <c r="C123">
        <f t="shared" ca="1" si="7"/>
        <v>0.53719610825082276</v>
      </c>
      <c r="D123">
        <f t="shared" ca="1" si="8"/>
        <v>0.7</v>
      </c>
      <c r="E123">
        <f t="shared" ca="1" si="9"/>
        <v>2547.5400363786957</v>
      </c>
      <c r="F123">
        <f t="shared" ca="1" si="10"/>
        <v>12737.700181893479</v>
      </c>
      <c r="G123">
        <f t="shared" ca="1" si="11"/>
        <v>6368.8500909467393</v>
      </c>
      <c r="H123">
        <f t="shared" ca="1" si="12"/>
        <v>6368.8500909467393</v>
      </c>
    </row>
    <row r="124" spans="2:8">
      <c r="B124">
        <v>114</v>
      </c>
      <c r="C124">
        <f t="shared" ca="1" si="7"/>
        <v>0.67359651093637074</v>
      </c>
      <c r="D124">
        <f t="shared" ca="1" si="8"/>
        <v>0.8</v>
      </c>
      <c r="E124">
        <f t="shared" ca="1" si="9"/>
        <v>2911.4743272899382</v>
      </c>
      <c r="F124">
        <f t="shared" ca="1" si="10"/>
        <v>14557.37163644969</v>
      </c>
      <c r="G124">
        <f t="shared" ca="1" si="11"/>
        <v>7278.6858182248452</v>
      </c>
      <c r="H124">
        <f t="shared" ca="1" si="12"/>
        <v>7278.6858182248452</v>
      </c>
    </row>
    <row r="125" spans="2:8">
      <c r="B125">
        <v>115</v>
      </c>
      <c r="C125">
        <f t="shared" ca="1" si="7"/>
        <v>0.42617403753505301</v>
      </c>
      <c r="D125">
        <f t="shared" ca="1" si="8"/>
        <v>0.7</v>
      </c>
      <c r="E125">
        <f t="shared" ca="1" si="9"/>
        <v>2547.5400363786957</v>
      </c>
      <c r="F125">
        <f t="shared" ca="1" si="10"/>
        <v>12737.700181893479</v>
      </c>
      <c r="G125">
        <f t="shared" ca="1" si="11"/>
        <v>6368.8500909467393</v>
      </c>
      <c r="H125">
        <f t="shared" ca="1" si="12"/>
        <v>6368.8500909467393</v>
      </c>
    </row>
    <row r="126" spans="2:8">
      <c r="B126">
        <v>116</v>
      </c>
      <c r="C126">
        <f t="shared" ca="1" si="7"/>
        <v>0.67538154267914663</v>
      </c>
      <c r="D126">
        <f t="shared" ca="1" si="8"/>
        <v>0.8</v>
      </c>
      <c r="E126">
        <f t="shared" ca="1" si="9"/>
        <v>2911.4743272899382</v>
      </c>
      <c r="F126">
        <f t="shared" ca="1" si="10"/>
        <v>14557.37163644969</v>
      </c>
      <c r="G126">
        <f t="shared" ca="1" si="11"/>
        <v>7278.6858182248452</v>
      </c>
      <c r="H126">
        <f t="shared" ca="1" si="12"/>
        <v>7278.6858182248452</v>
      </c>
    </row>
    <row r="127" spans="2:8">
      <c r="B127">
        <v>117</v>
      </c>
      <c r="C127">
        <f t="shared" ca="1" si="7"/>
        <v>0.28093379555676246</v>
      </c>
      <c r="D127">
        <f t="shared" ca="1" si="8"/>
        <v>0.6</v>
      </c>
      <c r="E127">
        <f t="shared" ca="1" si="9"/>
        <v>2183.6057454674533</v>
      </c>
      <c r="F127">
        <f t="shared" ca="1" si="10"/>
        <v>10918.028727337267</v>
      </c>
      <c r="G127">
        <f t="shared" ca="1" si="11"/>
        <v>5459.0143636686335</v>
      </c>
      <c r="H127">
        <f t="shared" ca="1" si="12"/>
        <v>5459.0143636686335</v>
      </c>
    </row>
    <row r="128" spans="2:8">
      <c r="B128">
        <v>118</v>
      </c>
      <c r="C128">
        <f t="shared" ca="1" si="7"/>
        <v>0.92044179180828045</v>
      </c>
      <c r="D128">
        <f t="shared" ca="1" si="8"/>
        <v>0.9</v>
      </c>
      <c r="E128">
        <f t="shared" ca="1" si="9"/>
        <v>3275.4086182011806</v>
      </c>
      <c r="F128">
        <f t="shared" ca="1" si="10"/>
        <v>16377.043091005904</v>
      </c>
      <c r="G128">
        <f t="shared" ca="1" si="11"/>
        <v>8188.521545502952</v>
      </c>
      <c r="H128">
        <f t="shared" ca="1" si="12"/>
        <v>8188.521545502952</v>
      </c>
    </row>
    <row r="129" spans="2:8">
      <c r="B129">
        <v>119</v>
      </c>
      <c r="C129">
        <f t="shared" ca="1" si="7"/>
        <v>0.21283292743746007</v>
      </c>
      <c r="D129">
        <f t="shared" ca="1" si="8"/>
        <v>0.6</v>
      </c>
      <c r="E129">
        <f t="shared" ca="1" si="9"/>
        <v>2183.6057454674533</v>
      </c>
      <c r="F129">
        <f t="shared" ca="1" si="10"/>
        <v>10918.028727337267</v>
      </c>
      <c r="G129">
        <f t="shared" ca="1" si="11"/>
        <v>5459.0143636686335</v>
      </c>
      <c r="H129">
        <f t="shared" ca="1" si="12"/>
        <v>5459.0143636686335</v>
      </c>
    </row>
    <row r="130" spans="2:8">
      <c r="B130">
        <v>120</v>
      </c>
      <c r="C130">
        <f t="shared" ca="1" si="7"/>
        <v>0.24726653730588777</v>
      </c>
      <c r="D130">
        <f t="shared" ca="1" si="8"/>
        <v>0.6</v>
      </c>
      <c r="E130">
        <f t="shared" ca="1" si="9"/>
        <v>2183.6057454674533</v>
      </c>
      <c r="F130">
        <f t="shared" ca="1" si="10"/>
        <v>10918.028727337267</v>
      </c>
      <c r="G130">
        <f t="shared" ca="1" si="11"/>
        <v>5459.0143636686335</v>
      </c>
      <c r="H130">
        <f t="shared" ca="1" si="12"/>
        <v>5459.0143636686335</v>
      </c>
    </row>
  </sheetData>
  <mergeCells count="1">
    <mergeCell ref="G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1.Time Series Exploration</vt:lpstr>
      <vt:lpstr>1.Decomposition</vt:lpstr>
      <vt:lpstr>2.Naive</vt:lpstr>
      <vt:lpstr>SES</vt:lpstr>
      <vt:lpstr>2.LES</vt:lpstr>
      <vt:lpstr>Optomized LES</vt:lpstr>
      <vt:lpstr>Safety Stock</vt:lpstr>
      <vt:lpstr>Simulation</vt:lpstr>
    </vt:vector>
  </TitlesOfParts>
  <Company>Coventry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Farooq</dc:creator>
  <cp:lastModifiedBy>oduntanolufunmilola</cp:lastModifiedBy>
  <dcterms:created xsi:type="dcterms:W3CDTF">2022-07-23T14:10:43Z</dcterms:created>
  <dcterms:modified xsi:type="dcterms:W3CDTF">2023-07-27T14:55:35Z</dcterms:modified>
</cp:coreProperties>
</file>