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visibility="veryHidden" xWindow="50" yWindow="-40" windowWidth="21020" windowHeight="8210"/>
  </bookViews>
  <sheets>
    <sheet name="Sheet1" sheetId="1" r:id="rId1"/>
    <sheet name="Default" sheetId="2" r:id="rId2"/>
  </sheets>
  <definedNames>
    <definedName name="Family">Sheet1!$A$2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" l="1"/>
  <c r="E41" i="2"/>
  <c r="D41" i="2"/>
  <c r="C41" i="2"/>
  <c r="L39" i="2"/>
  <c r="K39" i="2"/>
  <c r="J39" i="2"/>
  <c r="AM3" i="1" s="1"/>
  <c r="I39" i="2"/>
  <c r="AL3" i="1" s="1"/>
  <c r="L38" i="2"/>
  <c r="K38" i="2"/>
  <c r="J38" i="2"/>
  <c r="AI3" i="1" s="1"/>
  <c r="I38" i="2"/>
  <c r="AH3" i="1" s="1"/>
  <c r="L37" i="2"/>
  <c r="K37" i="2"/>
  <c r="J37" i="2"/>
  <c r="AE3" i="1" s="1"/>
  <c r="I37" i="2"/>
  <c r="AD3" i="1" s="1"/>
  <c r="L36" i="2"/>
  <c r="K36" i="2"/>
  <c r="J36" i="2"/>
  <c r="AA3" i="1" s="1"/>
  <c r="I36" i="2"/>
  <c r="Z3" i="1" s="1"/>
  <c r="E31" i="2"/>
  <c r="D31" i="2"/>
  <c r="C31" i="2"/>
  <c r="E23" i="2"/>
  <c r="D23" i="2"/>
  <c r="C23" i="2"/>
  <c r="L15" i="2"/>
  <c r="K15" i="2"/>
  <c r="H13" i="2" s="1"/>
  <c r="L14" i="2"/>
  <c r="K14" i="2"/>
  <c r="L13" i="2"/>
  <c r="K13" i="2"/>
  <c r="H15" i="2" s="1"/>
  <c r="L12" i="2"/>
  <c r="H12" i="2" s="1"/>
  <c r="K12" i="2"/>
  <c r="T4" i="1"/>
  <c r="AO3" i="1"/>
  <c r="AN3" i="1"/>
  <c r="AK3" i="1"/>
  <c r="AJ3" i="1"/>
  <c r="AG3" i="1"/>
  <c r="AF3" i="1"/>
  <c r="AC3" i="1"/>
  <c r="AB3" i="1"/>
  <c r="K3" i="1"/>
  <c r="J3" i="1"/>
  <c r="I3" i="1"/>
  <c r="H3" i="1"/>
  <c r="G3" i="1"/>
  <c r="F3" i="1"/>
  <c r="E3" i="1"/>
  <c r="D3" i="1"/>
  <c r="C3" i="1"/>
  <c r="B3" i="1"/>
  <c r="H29" i="2" l="1"/>
  <c r="P3" i="1" s="1"/>
  <c r="I29" i="2"/>
  <c r="Q3" i="1" s="1"/>
  <c r="I21" i="2"/>
  <c r="S3" i="1" s="1"/>
  <c r="H21" i="2"/>
  <c r="R3" i="1" s="1"/>
  <c r="I20" i="2"/>
  <c r="O3" i="1" s="1"/>
  <c r="H20" i="2"/>
  <c r="N3" i="1" s="1"/>
  <c r="T3" i="1" s="1"/>
  <c r="H14" i="2"/>
  <c r="H28" i="2" l="1"/>
  <c r="L3" i="1" s="1"/>
  <c r="I28" i="2"/>
  <c r="M3" i="1" s="1"/>
</calcChain>
</file>

<file path=xl/sharedStrings.xml><?xml version="1.0" encoding="utf-8"?>
<sst xmlns="http://schemas.openxmlformats.org/spreadsheetml/2006/main" count="333" uniqueCount="100">
  <si>
    <t>Design Table for: GenericEndplate</t>
  </si>
  <si>
    <t>Default</t>
  </si>
  <si>
    <t>Angle@VerticalAngle</t>
  </si>
  <si>
    <t>Angle@HorizontalAngle</t>
  </si>
  <si>
    <t>Horizontal@TopLeftDiagonal</t>
  </si>
  <si>
    <t>Vertical@TopLeftDiagonal</t>
  </si>
  <si>
    <t>Horizontal@TopRightDiagonal</t>
  </si>
  <si>
    <t>Vertical@TopRightDiagonal</t>
  </si>
  <si>
    <t>Vertical@BottomRightDiagonal</t>
  </si>
  <si>
    <t>Horizontal@BottomRightDiagonal</t>
  </si>
  <si>
    <t>Horizontal@BottomLeftDiagonal</t>
  </si>
  <si>
    <t>Vertical@BottomLeftDiagonal</t>
  </si>
  <si>
    <t>Top@RatioLeft</t>
  </si>
  <si>
    <t>Bottom@RatioLeft</t>
  </si>
  <si>
    <t>Left@RatioTop</t>
  </si>
  <si>
    <t>Right@RatioTop</t>
  </si>
  <si>
    <t>Top@RatioRight</t>
  </si>
  <si>
    <t>Bottom@RatioRight</t>
  </si>
  <si>
    <t>Left@RatioBottom</t>
  </si>
  <si>
    <t>Right@RatioBottom</t>
  </si>
  <si>
    <t>Deviation from original planes</t>
  </si>
  <si>
    <t>Angle Type</t>
  </si>
  <si>
    <t>Angle</t>
  </si>
  <si>
    <t>Vertical Angle</t>
  </si>
  <si>
    <t>Horizontal Angle</t>
  </si>
  <si>
    <t>Diagonal Definitions</t>
  </si>
  <si>
    <t>Side Lengths</t>
  </si>
  <si>
    <t>Diagonal</t>
  </si>
  <si>
    <t>Horizontal</t>
  </si>
  <si>
    <t>Vertical</t>
  </si>
  <si>
    <t>Side</t>
  </si>
  <si>
    <t>Length</t>
  </si>
  <si>
    <t>TopLeft</t>
  </si>
  <si>
    <t>TopRight</t>
  </si>
  <si>
    <t>BottomLeft</t>
  </si>
  <si>
    <t>BottomRight</t>
  </si>
  <si>
    <t>Top &amp; Bottom Ratio Definitions</t>
  </si>
  <si>
    <t>Ratio</t>
  </si>
  <si>
    <t>Left</t>
  </si>
  <si>
    <t>Middle</t>
  </si>
  <si>
    <t>Right</t>
  </si>
  <si>
    <t>Top</t>
  </si>
  <si>
    <t>Bottom</t>
  </si>
  <si>
    <t>Left &amp; Right Ratio Definitions</t>
  </si>
  <si>
    <t>CartesianCoordinates</t>
  </si>
  <si>
    <t>Xcoordinate</t>
  </si>
  <si>
    <t>yCoordinate</t>
  </si>
  <si>
    <t>$STATE@ConcaveEllipseBottomLeft</t>
  </si>
  <si>
    <t>$STATE@ConcaveEllipseBottomRight</t>
  </si>
  <si>
    <t>$STATE@ConcaveEllipseTopLeft</t>
  </si>
  <si>
    <t>$STATE@ConcaveEllipseTopRight</t>
  </si>
  <si>
    <t>$STATE@ConvexEllipseBottomLeft</t>
  </si>
  <si>
    <t>$STATE@ConvexEllipseBottomRight</t>
  </si>
  <si>
    <t>$STATE@ConvexEllipseTopLeft</t>
  </si>
  <si>
    <t>$STATE@ConvexEllipseTopRight</t>
  </si>
  <si>
    <t>$STATE@DiagonalStraightTopLeft</t>
  </si>
  <si>
    <t>$STATE@DiagonalStraightTopRight</t>
  </si>
  <si>
    <t>$STATE@StraightConnectorBottom</t>
  </si>
  <si>
    <t>$STATE@StraightConnectorLeft</t>
  </si>
  <si>
    <t>$STATE@StraightConnectorRight</t>
  </si>
  <si>
    <t>$STATE@StraightConnectorTop</t>
  </si>
  <si>
    <t>$STATE@StraightEdgeCornerBottomLeft</t>
  </si>
  <si>
    <t>$STATE@StraightEdgeCornerBottomRight</t>
  </si>
  <si>
    <t>$STATE@StraightEdgeCornerTopLeft</t>
  </si>
  <si>
    <t>$STATE@StraightEdgeCornerTopRight</t>
  </si>
  <si>
    <t>TypesOfCorners</t>
  </si>
  <si>
    <t>StraightEdge</t>
  </si>
  <si>
    <t>ConvexEllipse</t>
  </si>
  <si>
    <t>ConcaveEllipse</t>
  </si>
  <si>
    <t>Y</t>
  </si>
  <si>
    <t>Corner</t>
  </si>
  <si>
    <t>Conflict</t>
  </si>
  <si>
    <t>U</t>
  </si>
  <si>
    <t>$STATE@DiagonalStraightBottomLeft</t>
  </si>
  <si>
    <t>$STATE@DiagonalStraightBottomRight</t>
  </si>
  <si>
    <t>S</t>
  </si>
  <si>
    <t>PossibleValues</t>
  </si>
  <si>
    <t>1</t>
  </si>
  <si>
    <t>0</t>
  </si>
  <si>
    <t>Suppressed</t>
  </si>
  <si>
    <t>Unsuppressed</t>
  </si>
  <si>
    <t>Type</t>
  </si>
  <si>
    <t>Bottom Left</t>
  </si>
  <si>
    <t>Bottom Right</t>
  </si>
  <si>
    <t>$STATE@BoundingRatioBoxes</t>
  </si>
  <si>
    <t>N</t>
  </si>
  <si>
    <t>Left Ratio</t>
  </si>
  <si>
    <t>Right Ratio</t>
  </si>
  <si>
    <t>Top Ratio</t>
  </si>
  <si>
    <t>Bottom Ratio</t>
  </si>
  <si>
    <t>notch_depth@Notch</t>
  </si>
  <si>
    <t>$State@Notch</t>
  </si>
  <si>
    <t>Notch</t>
  </si>
  <si>
    <t>Endplate_1</t>
  </si>
  <si>
    <t>Endplate_2</t>
  </si>
  <si>
    <t>Endplate_3</t>
  </si>
  <si>
    <t>Endplate_4</t>
  </si>
  <si>
    <t>Endplate_5</t>
  </si>
  <si>
    <t>Endplate_6</t>
  </si>
  <si>
    <t>Endplate_7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</si>
</sst>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vertical="center" textRotation="90"/>
    </xf>
    <xf numFmtId="0" fontId="0" fillId="0" borderId="0" xfId="0" applyNumberFormat="1" applyAlignment="1">
      <alignment vertical="center" textRotation="90"/>
    </xf>
    <xf numFmtId="0" fontId="0" fillId="0" borderId="0" xfId="0" applyAlignment="1">
      <alignment vertical="center" textRotation="90"/>
    </xf>
    <xf numFmtId="0" fontId="0" fillId="0" borderId="1" xfId="0" applyBorder="1"/>
    <xf numFmtId="0" fontId="0" fillId="2" borderId="0" xfId="0" applyNumberFormat="1" applyFill="1"/>
    <xf numFmtId="0" fontId="0" fillId="2" borderId="0" xfId="0" applyNumberFormat="1" applyFill="1" applyAlignment="1">
      <alignment vertical="center" textRotation="90"/>
    </xf>
    <xf numFmtId="0" fontId="0" fillId="3" borderId="0" xfId="0" applyNumberFormat="1" applyFill="1"/>
    <xf numFmtId="0" fontId="0" fillId="3" borderId="0" xfId="0" applyNumberFormat="1" applyFill="1" applyAlignment="1">
      <alignment vertical="center" textRotation="90"/>
    </xf>
    <xf numFmtId="0" fontId="0" fillId="4" borderId="0" xfId="0" applyNumberFormat="1" applyFill="1"/>
    <xf numFmtId="0" fontId="0" fillId="4" borderId="0" xfId="0" applyNumberFormat="1" applyFill="1" applyAlignment="1">
      <alignment vertical="center" textRotation="90"/>
    </xf>
    <xf numFmtId="0" fontId="2" fillId="5" borderId="0" xfId="0" applyNumberFormat="1" applyFont="1" applyFill="1"/>
    <xf numFmtId="0" fontId="2" fillId="5" borderId="0" xfId="0" applyNumberFormat="1" applyFont="1" applyFill="1" applyAlignment="1">
      <alignment vertical="center" textRotation="90"/>
    </xf>
    <xf numFmtId="0" fontId="0" fillId="5" borderId="0" xfId="0" applyNumberFormat="1" applyFill="1"/>
    <xf numFmtId="0" fontId="0" fillId="5" borderId="0" xfId="0" applyNumberFormat="1" applyFill="1" applyAlignment="1">
      <alignment vertical="center" textRotation="90"/>
    </xf>
    <xf numFmtId="49" fontId="0" fillId="4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0" fontId="0" fillId="0" borderId="2" xfId="0" applyBorder="1"/>
    <xf numFmtId="49" fontId="0" fillId="0" borderId="3" xfId="0" applyNumberFormat="1" applyFill="1" applyBorder="1"/>
    <xf numFmtId="49" fontId="0" fillId="0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0" xfId="0" applyNumberFormat="1" applyFont="1" applyFill="1"/>
    <xf numFmtId="0" fontId="3" fillId="6" borderId="0" xfId="0" applyNumberFormat="1" applyFont="1" applyFill="1"/>
    <xf numFmtId="0" fontId="3" fillId="6" borderId="0" xfId="0" applyNumberFormat="1" applyFont="1" applyFill="1" applyAlignment="1">
      <alignment vertical="center" textRotation="90"/>
    </xf>
    <xf numFmtId="0" fontId="2" fillId="7" borderId="0" xfId="0" applyNumberFormat="1" applyFont="1" applyFill="1"/>
    <xf numFmtId="0" fontId="2" fillId="7" borderId="0" xfId="0" applyNumberFormat="1" applyFont="1" applyFill="1" applyAlignment="1">
      <alignment vertical="center" textRotation="90"/>
    </xf>
    <xf numFmtId="0" fontId="0" fillId="7" borderId="0" xfId="0" applyNumberFormat="1" applyFill="1"/>
    <xf numFmtId="0" fontId="0" fillId="7" borderId="0" xfId="0" applyNumberFormat="1" applyFill="1" applyAlignment="1">
      <alignment vertical="center" textRotation="90"/>
    </xf>
    <xf numFmtId="0" fontId="0" fillId="8" borderId="0" xfId="0" applyNumberFormat="1" applyFill="1"/>
    <xf numFmtId="0" fontId="0" fillId="8" borderId="0" xfId="0" applyNumberFormat="1" applyFill="1" applyAlignment="1">
      <alignment vertical="center" textRotation="90"/>
    </xf>
    <xf numFmtId="0" fontId="1" fillId="0" borderId="0" xfId="0" applyNumberFormat="1" applyFont="1"/>
    <xf numFmtId="0" fontId="0" fillId="0" borderId="1" xfId="0" applyNumberFormat="1" applyBorder="1"/>
    <xf numFmtId="0" fontId="1" fillId="0" borderId="0" xfId="0" applyNumberFormat="1" applyFont="1" applyFill="1"/>
    <xf numFmtId="0" fontId="4" fillId="3" borderId="0" xfId="1" applyNumberFormat="1" applyFill="1" applyAlignment="1">
      <alignment vertical="center" textRotation="90"/>
    </xf>
    <xf numFmtId="0" fontId="4" fillId="2" borderId="0" xfId="1" applyNumberFormat="1" applyFill="1" applyAlignment="1">
      <alignment vertical="center" textRotation="90"/>
    </xf>
    <xf numFmtId="0" fontId="4" fillId="0" borderId="0" xfId="1" applyNumberFormat="1" applyAlignment="1">
      <alignment vertical="center" textRotation="90"/>
    </xf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C6" totalsRowShown="0">
  <autoFilter ref="B4:C6"/>
  <tableColumns count="2">
    <tableColumn id="1" name="Angle Type" dataDxfId="5"/>
    <tableColumn id="2" name="Angle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H35:L39" totalsRowShown="0">
  <autoFilter ref="H35:L39"/>
  <tableColumns count="5">
    <tableColumn id="1" name="Corner"/>
    <tableColumn id="2" name="TopLeft">
      <calculatedColumnFormula>IF(C36="Y",$I$42,$J$42)</calculatedColumnFormula>
    </tableColumn>
    <tableColumn id="3" name="TopRight">
      <calculatedColumnFormula>IF(D36="Y",$I$42,$J$42)</calculatedColumnFormula>
    </tableColumn>
    <tableColumn id="4" name="BottomRight">
      <calculatedColumnFormula>IF(E36="Y",$I$42,$J$42)</calculatedColumnFormula>
    </tableColumn>
    <tableColumn id="5" name="BottomLeft">
      <calculatedColumnFormula>IF(F36="Y",$I$42,$J$42)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1:D15" totalsRowShown="0">
  <autoFilter ref="B11:D15"/>
  <tableColumns count="3">
    <tableColumn id="1" name="Diagonal" dataDxfId="4"/>
    <tableColumn id="2" name="Horizontal"/>
    <tableColumn id="3" name="Vertical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19:E21" totalsRowShown="0">
  <autoFilter ref="B19:E21"/>
  <tableColumns count="4">
    <tableColumn id="1" name="Ratio" dataDxfId="3"/>
    <tableColumn id="2" name="Left"/>
    <tableColumn id="3" name="Middle"/>
    <tableColumn id="4" name="Right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27:E29" totalsRowShown="0">
  <autoFilter ref="B27:E29"/>
  <tableColumns count="4">
    <tableColumn id="1" name="Ratio" dataDxfId="2"/>
    <tableColumn id="2" name="Top"/>
    <tableColumn id="3" name="Middle"/>
    <tableColumn id="4" name="Bottom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G19:I21" totalsRowShown="0">
  <autoFilter ref="G19:I21"/>
  <tableColumns count="3">
    <tableColumn id="1" name="Side"/>
    <tableColumn id="2" name="Left Ratio">
      <calculatedColumnFormula>$C$20/(SUM($C$20:$E$20))</calculatedColumnFormula>
    </tableColumn>
    <tableColumn id="3" name="Right Ratio">
      <calculatedColumnFormula>$E$20/(SUM($C$20:$E$20))</calculatedColumn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G11:H15" totalsRowShown="0">
  <autoFilter ref="G11:H15"/>
  <tableColumns count="2">
    <tableColumn id="1" name="Side"/>
    <tableColumn id="2" name="Length" dataDxfId="1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G27:I29" totalsRowShown="0">
  <autoFilter ref="G27:I29"/>
  <tableColumns count="3">
    <tableColumn id="1" name="Side"/>
    <tableColumn id="2" name="Top Ratio"/>
    <tableColumn id="3" name="Bottom Ratio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J11:L15" totalsRowShown="0">
  <autoFilter ref="J11:L15"/>
  <tableColumns count="3">
    <tableColumn id="1" name="Diagonal"/>
    <tableColumn id="2" name="Xcoordinate"/>
    <tableColumn id="3" name="yCoordinate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35:F39" totalsRowShown="0">
  <autoFilter ref="B35:F39"/>
  <tableColumns count="5">
    <tableColumn id="1" name="Corner" dataDxfId="0"/>
    <tableColumn id="2" name="TopLeft"/>
    <tableColumn id="3" name="TopRight"/>
    <tableColumn id="4" name="Bottom Left"/>
    <tableColumn id="5" name="Bottom Righ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$STATE@ConcaveEllipseBottomRigh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$STATE@ConvexEllipseBottomRight" TargetMode="External"/><Relationship Id="rId1" Type="http://schemas.openxmlformats.org/officeDocument/2006/relationships/hyperlink" Target="mailto:$STATE@ConvexEllipseBottomLeft" TargetMode="External"/><Relationship Id="rId6" Type="http://schemas.openxmlformats.org/officeDocument/2006/relationships/hyperlink" Target="mailto:notch_depth@Notch" TargetMode="External"/><Relationship Id="rId5" Type="http://schemas.openxmlformats.org/officeDocument/2006/relationships/hyperlink" Target="mailto:$State@Notch" TargetMode="External"/><Relationship Id="rId4" Type="http://schemas.openxmlformats.org/officeDocument/2006/relationships/hyperlink" Target="mailto:$STATE@ConcaveEllipseBottomLef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zoomScale="106" zoomScaleNormal="64" workbookViewId="0">
      <selection activeCell="A2" sqref="A2"/>
    </sheetView>
  </sheetViews>
  <sheetFormatPr defaultRowHeight="14.5" x14ac:dyDescent="0.35"/>
  <cols>
    <col min="1" max="1" width="20.7265625" style="1" customWidth="1"/>
    <col min="2" max="3" width="5.7265625" style="27" customWidth="1"/>
    <col min="4" max="4" width="5.7265625" style="29" customWidth="1"/>
    <col min="5" max="5" width="5.7265625" style="33" customWidth="1"/>
    <col min="6" max="6" width="5.7265625" style="31" customWidth="1"/>
    <col min="7" max="8" width="5.7265625" style="33" customWidth="1"/>
    <col min="9" max="10" width="5.7265625" style="31" customWidth="1"/>
    <col min="11" max="11" width="5.7265625" style="33" customWidth="1"/>
    <col min="12" max="13" width="5.7265625" style="13" customWidth="1"/>
    <col min="14" max="15" width="5.7265625" style="2" customWidth="1"/>
    <col min="16" max="17" width="5.7265625" style="15" customWidth="1"/>
    <col min="18" max="19" width="5.7265625" style="2" customWidth="1"/>
    <col min="20" max="20" width="4.08984375" style="2" customWidth="1"/>
    <col min="21" max="21" width="4.453125" style="2" customWidth="1"/>
    <col min="22" max="25" width="3.7265625" style="11" customWidth="1"/>
    <col min="26" max="29" width="3.7265625" style="9" customWidth="1"/>
    <col min="30" max="33" width="5.7265625" style="7" customWidth="1"/>
    <col min="34" max="37" width="5.7265625" style="9" customWidth="1"/>
    <col min="38" max="38" width="5.7265625" style="7" customWidth="1"/>
    <col min="39" max="41" width="3.7265625" style="7" customWidth="1"/>
    <col min="42" max="42" width="6.7265625" customWidth="1"/>
  </cols>
  <sheetData>
    <row r="1" spans="1:42" x14ac:dyDescent="0.35">
      <c r="A1" s="1" t="s">
        <v>0</v>
      </c>
    </row>
    <row r="2" spans="1:42" s="5" customFormat="1" ht="196.5" x14ac:dyDescent="0.35">
      <c r="A2" s="3"/>
      <c r="B2" s="28" t="s">
        <v>2</v>
      </c>
      <c r="C2" s="28" t="s">
        <v>3</v>
      </c>
      <c r="D2" s="30" t="s">
        <v>4</v>
      </c>
      <c r="E2" s="34" t="s">
        <v>5</v>
      </c>
      <c r="F2" s="32" t="s">
        <v>6</v>
      </c>
      <c r="G2" s="34" t="s">
        <v>7</v>
      </c>
      <c r="H2" s="34" t="s">
        <v>8</v>
      </c>
      <c r="I2" s="32" t="s">
        <v>9</v>
      </c>
      <c r="J2" s="32" t="s">
        <v>10</v>
      </c>
      <c r="K2" s="34" t="s">
        <v>11</v>
      </c>
      <c r="L2" s="14" t="s">
        <v>12</v>
      </c>
      <c r="M2" s="14" t="s">
        <v>13</v>
      </c>
      <c r="N2" s="4" t="s">
        <v>14</v>
      </c>
      <c r="O2" s="4" t="s">
        <v>15</v>
      </c>
      <c r="P2" s="16" t="s">
        <v>16</v>
      </c>
      <c r="Q2" s="16" t="s">
        <v>17</v>
      </c>
      <c r="R2" s="4" t="s">
        <v>18</v>
      </c>
      <c r="S2" s="4" t="s">
        <v>19</v>
      </c>
      <c r="T2" s="40" t="s">
        <v>90</v>
      </c>
      <c r="U2" s="40" t="s">
        <v>91</v>
      </c>
      <c r="V2" s="12" t="s">
        <v>57</v>
      </c>
      <c r="W2" s="12" t="s">
        <v>58</v>
      </c>
      <c r="X2" s="12" t="s">
        <v>59</v>
      </c>
      <c r="Y2" s="12" t="s">
        <v>60</v>
      </c>
      <c r="Z2" s="10" t="s">
        <v>63</v>
      </c>
      <c r="AA2" s="10" t="s">
        <v>64</v>
      </c>
      <c r="AB2" s="10" t="s">
        <v>61</v>
      </c>
      <c r="AC2" s="10" t="s">
        <v>62</v>
      </c>
      <c r="AD2" s="8" t="s">
        <v>49</v>
      </c>
      <c r="AE2" s="8" t="s">
        <v>50</v>
      </c>
      <c r="AF2" s="39" t="s">
        <v>47</v>
      </c>
      <c r="AG2" s="39" t="s">
        <v>48</v>
      </c>
      <c r="AH2" s="10" t="s">
        <v>53</v>
      </c>
      <c r="AI2" s="10" t="s">
        <v>54</v>
      </c>
      <c r="AJ2" s="38" t="s">
        <v>51</v>
      </c>
      <c r="AK2" s="38" t="s">
        <v>52</v>
      </c>
      <c r="AL2" s="8" t="s">
        <v>55</v>
      </c>
      <c r="AM2" s="8" t="s">
        <v>56</v>
      </c>
      <c r="AN2" s="8" t="s">
        <v>73</v>
      </c>
      <c r="AO2" s="8" t="s">
        <v>74</v>
      </c>
      <c r="AP2" s="5" t="s">
        <v>84</v>
      </c>
    </row>
    <row r="3" spans="1:42" x14ac:dyDescent="0.35">
      <c r="A3" s="1" t="s">
        <v>1</v>
      </c>
      <c r="B3" s="27">
        <f>Default!C5</f>
        <v>5</v>
      </c>
      <c r="C3" s="27">
        <f>Default!C6</f>
        <v>5</v>
      </c>
      <c r="D3" s="29">
        <f>Default!C12</f>
        <v>26</v>
      </c>
      <c r="E3" s="33">
        <f>Default!D12</f>
        <v>10</v>
      </c>
      <c r="F3" s="31">
        <f>Default!C13</f>
        <v>30</v>
      </c>
      <c r="G3" s="33">
        <f>Default!D13</f>
        <v>12</v>
      </c>
      <c r="H3" s="33">
        <f>Default!D15</f>
        <v>10</v>
      </c>
      <c r="I3" s="31">
        <f>Default!C15</f>
        <v>25</v>
      </c>
      <c r="J3" s="31">
        <f>Default!C14</f>
        <v>25</v>
      </c>
      <c r="K3" s="33">
        <f>Default!D15</f>
        <v>10</v>
      </c>
      <c r="L3" s="13">
        <f>Default!H28</f>
        <v>14.303560281786277</v>
      </c>
      <c r="M3" s="13">
        <f>Default!I28</f>
        <v>2.8607120563572552</v>
      </c>
      <c r="N3" s="2">
        <f>Default!H20</f>
        <v>52.533471472957125</v>
      </c>
      <c r="O3" s="2">
        <f>Default!I20</f>
        <v>1.7511157157652375</v>
      </c>
      <c r="P3" s="15">
        <f>Default!H29</f>
        <v>7.5203427817856516</v>
      </c>
      <c r="Q3" s="15">
        <f>Default!I29</f>
        <v>7.5203427817856516</v>
      </c>
      <c r="R3" s="2">
        <f>Default!H21</f>
        <v>16.666666666666664</v>
      </c>
      <c r="S3" s="2">
        <f>Default!I21</f>
        <v>16.666666666666664</v>
      </c>
      <c r="T3" s="2">
        <f>3*N3/4</f>
        <v>39.400103604717842</v>
      </c>
      <c r="U3" s="1" t="s">
        <v>75</v>
      </c>
      <c r="V3" s="17" t="s">
        <v>72</v>
      </c>
      <c r="W3" s="17" t="s">
        <v>72</v>
      </c>
      <c r="X3" s="17" t="s">
        <v>72</v>
      </c>
      <c r="Y3" s="17" t="s">
        <v>72</v>
      </c>
      <c r="Z3" s="26" t="str">
        <f>Default!I36</f>
        <v>S</v>
      </c>
      <c r="AA3" s="26" t="str">
        <f>Default!J36</f>
        <v>U</v>
      </c>
      <c r="AB3" s="26" t="str">
        <f>Default!K36</f>
        <v>U</v>
      </c>
      <c r="AC3" s="26" t="str">
        <f>Default!L36</f>
        <v>U</v>
      </c>
      <c r="AD3" s="7" t="str">
        <f>Default!I37</f>
        <v>S</v>
      </c>
      <c r="AE3" s="7" t="str">
        <f>Default!J37</f>
        <v>S</v>
      </c>
      <c r="AF3" s="7" t="str">
        <f>Default!K37</f>
        <v>S</v>
      </c>
      <c r="AG3" s="7" t="str">
        <f>Default!L37</f>
        <v>S</v>
      </c>
      <c r="AH3" s="9" t="str">
        <f>Default!I38</f>
        <v>U</v>
      </c>
      <c r="AI3" s="9" t="str">
        <f>Default!J38</f>
        <v>S</v>
      </c>
      <c r="AJ3" s="9" t="str">
        <f>Default!K38</f>
        <v>S</v>
      </c>
      <c r="AK3" s="9" t="str">
        <f>Default!L38</f>
        <v>S</v>
      </c>
      <c r="AL3" s="7" t="str">
        <f>Default!I39</f>
        <v>S</v>
      </c>
      <c r="AM3" s="7" t="str">
        <f>Default!J39</f>
        <v>S</v>
      </c>
      <c r="AN3" s="7" t="str">
        <f>Default!K39</f>
        <v>S</v>
      </c>
      <c r="AO3" s="7" t="str">
        <f>Default!L39</f>
        <v>S</v>
      </c>
      <c r="AP3" s="1" t="s">
        <v>72</v>
      </c>
    </row>
    <row r="4" spans="1:42" x14ac:dyDescent="0.35">
      <c r="A4" s="1" t="s">
        <v>92</v>
      </c>
      <c r="B4" s="27">
        <v>5</v>
      </c>
      <c r="C4" s="27">
        <v>5</v>
      </c>
      <c r="D4" s="29">
        <v>26</v>
      </c>
      <c r="E4" s="33">
        <v>10</v>
      </c>
      <c r="F4" s="31">
        <v>30</v>
      </c>
      <c r="G4" s="33">
        <v>12</v>
      </c>
      <c r="H4" s="33">
        <v>10</v>
      </c>
      <c r="I4" s="31">
        <v>25</v>
      </c>
      <c r="J4" s="31">
        <v>30</v>
      </c>
      <c r="K4" s="33">
        <v>10</v>
      </c>
      <c r="L4" s="13">
        <v>7.5</v>
      </c>
      <c r="M4" s="13">
        <v>7.4167556561349599</v>
      </c>
      <c r="N4" s="2">
        <v>35</v>
      </c>
      <c r="O4" s="2">
        <v>10.188309618997746</v>
      </c>
      <c r="P4" s="15">
        <v>3.7601713908928263</v>
      </c>
      <c r="Q4" s="15">
        <v>7.5203427817856525</v>
      </c>
      <c r="R4" s="2">
        <v>4.583333333333333</v>
      </c>
      <c r="S4" s="2">
        <v>9.1666666666666661</v>
      </c>
      <c r="T4" s="2">
        <f>3*N4/4</f>
        <v>26.25</v>
      </c>
      <c r="U4" s="1" t="s">
        <v>72</v>
      </c>
      <c r="V4" s="17" t="s">
        <v>72</v>
      </c>
      <c r="W4" s="17" t="s">
        <v>72</v>
      </c>
      <c r="X4" s="17" t="s">
        <v>72</v>
      </c>
      <c r="Y4" s="17" t="s">
        <v>72</v>
      </c>
      <c r="Z4" s="19" t="s">
        <v>75</v>
      </c>
      <c r="AA4" s="19" t="s">
        <v>72</v>
      </c>
      <c r="AB4" s="19" t="s">
        <v>75</v>
      </c>
      <c r="AC4" s="19" t="s">
        <v>75</v>
      </c>
      <c r="AD4" s="18" t="s">
        <v>75</v>
      </c>
      <c r="AE4" s="18" t="s">
        <v>75</v>
      </c>
      <c r="AF4" s="18" t="s">
        <v>75</v>
      </c>
      <c r="AG4" s="18" t="s">
        <v>75</v>
      </c>
      <c r="AH4" s="19" t="s">
        <v>75</v>
      </c>
      <c r="AI4" s="19" t="s">
        <v>75</v>
      </c>
      <c r="AJ4" s="19" t="s">
        <v>72</v>
      </c>
      <c r="AK4" s="19" t="s">
        <v>72</v>
      </c>
      <c r="AL4" s="18" t="s">
        <v>75</v>
      </c>
      <c r="AM4" s="18" t="s">
        <v>75</v>
      </c>
      <c r="AN4" s="18" t="s">
        <v>75</v>
      </c>
      <c r="AO4" s="18" t="s">
        <v>75</v>
      </c>
      <c r="AP4" s="1" t="s">
        <v>72</v>
      </c>
    </row>
    <row r="5" spans="1:42" x14ac:dyDescent="0.35">
      <c r="A5" s="1" t="s">
        <v>93</v>
      </c>
      <c r="B5" s="27">
        <v>5</v>
      </c>
      <c r="C5" s="27">
        <v>5</v>
      </c>
      <c r="D5" s="29">
        <v>26</v>
      </c>
      <c r="E5" s="33">
        <v>10</v>
      </c>
      <c r="F5" s="31">
        <v>30</v>
      </c>
      <c r="G5" s="33">
        <v>12</v>
      </c>
      <c r="H5" s="33">
        <v>10</v>
      </c>
      <c r="I5" s="31">
        <v>25</v>
      </c>
      <c r="J5" s="31">
        <v>30</v>
      </c>
      <c r="K5" s="33">
        <v>10</v>
      </c>
      <c r="L5" s="13">
        <v>10</v>
      </c>
      <c r="M5" s="13">
        <v>6.798692684790379</v>
      </c>
      <c r="N5" s="2">
        <v>30</v>
      </c>
      <c r="O5" s="2">
        <v>5.0941548094988729</v>
      </c>
      <c r="P5" s="15">
        <v>3.7601713908928263</v>
      </c>
      <c r="Q5" s="15">
        <v>15.040685563571305</v>
      </c>
      <c r="R5" s="2">
        <v>25</v>
      </c>
      <c r="S5" s="2">
        <v>5</v>
      </c>
      <c r="T5" s="2">
        <v>11.461848321372463</v>
      </c>
      <c r="U5" s="1" t="s">
        <v>75</v>
      </c>
      <c r="V5" s="17" t="s">
        <v>72</v>
      </c>
      <c r="W5" s="17" t="s">
        <v>72</v>
      </c>
      <c r="X5" s="17" t="s">
        <v>72</v>
      </c>
      <c r="Y5" s="17" t="s">
        <v>72</v>
      </c>
      <c r="Z5" s="19" t="s">
        <v>75</v>
      </c>
      <c r="AA5" s="19" t="s">
        <v>72</v>
      </c>
      <c r="AB5" s="19" t="s">
        <v>72</v>
      </c>
      <c r="AC5" s="19" t="s">
        <v>75</v>
      </c>
      <c r="AD5" s="18" t="s">
        <v>75</v>
      </c>
      <c r="AE5" s="18" t="s">
        <v>75</v>
      </c>
      <c r="AF5" s="18" t="s">
        <v>75</v>
      </c>
      <c r="AG5" s="18" t="s">
        <v>75</v>
      </c>
      <c r="AH5" s="19" t="s">
        <v>75</v>
      </c>
      <c r="AI5" s="19" t="s">
        <v>75</v>
      </c>
      <c r="AJ5" s="19" t="s">
        <v>75</v>
      </c>
      <c r="AK5" s="19" t="s">
        <v>75</v>
      </c>
      <c r="AL5" s="18" t="s">
        <v>72</v>
      </c>
      <c r="AM5" s="18" t="s">
        <v>75</v>
      </c>
      <c r="AN5" s="18" t="s">
        <v>75</v>
      </c>
      <c r="AO5" s="18" t="s">
        <v>72</v>
      </c>
      <c r="AP5" s="1" t="s">
        <v>72</v>
      </c>
    </row>
    <row r="6" spans="1:42" x14ac:dyDescent="0.35">
      <c r="A6" s="1" t="s">
        <v>94</v>
      </c>
      <c r="B6" s="27">
        <v>5</v>
      </c>
      <c r="C6" s="27">
        <v>5</v>
      </c>
      <c r="D6" s="29">
        <v>26</v>
      </c>
      <c r="E6" s="33">
        <v>10</v>
      </c>
      <c r="F6" s="31">
        <v>30</v>
      </c>
      <c r="G6" s="33">
        <v>12</v>
      </c>
      <c r="H6" s="33">
        <v>10</v>
      </c>
      <c r="I6" s="31">
        <v>25</v>
      </c>
      <c r="J6" s="31">
        <v>30</v>
      </c>
      <c r="K6" s="33">
        <v>10</v>
      </c>
      <c r="L6" s="13">
        <v>8.1584312217484563</v>
      </c>
      <c r="M6" s="13">
        <v>8.1584312217484563</v>
      </c>
      <c r="N6" s="2">
        <v>25</v>
      </c>
      <c r="O6" s="2">
        <v>28.017851452243804</v>
      </c>
      <c r="P6" s="15">
        <v>3.7601713908928263</v>
      </c>
      <c r="Q6" s="15">
        <v>15.040685563571305</v>
      </c>
      <c r="R6" s="2">
        <v>25</v>
      </c>
      <c r="S6" s="2">
        <v>5</v>
      </c>
      <c r="T6" s="2">
        <v>10.506694294591425</v>
      </c>
      <c r="U6" s="1" t="s">
        <v>75</v>
      </c>
      <c r="V6" s="17" t="s">
        <v>72</v>
      </c>
      <c r="W6" s="17" t="s">
        <v>72</v>
      </c>
      <c r="X6" s="17" t="s">
        <v>72</v>
      </c>
      <c r="Y6" s="17" t="s">
        <v>72</v>
      </c>
      <c r="Z6" s="19" t="s">
        <v>75</v>
      </c>
      <c r="AA6" s="19" t="s">
        <v>72</v>
      </c>
      <c r="AB6" s="19" t="s">
        <v>75</v>
      </c>
      <c r="AC6" s="19" t="s">
        <v>72</v>
      </c>
      <c r="AD6" s="18" t="s">
        <v>72</v>
      </c>
      <c r="AE6" s="18" t="s">
        <v>75</v>
      </c>
      <c r="AF6" s="18" t="s">
        <v>75</v>
      </c>
      <c r="AG6" s="18" t="s">
        <v>75</v>
      </c>
      <c r="AH6" s="19" t="s">
        <v>75</v>
      </c>
      <c r="AI6" s="19" t="s">
        <v>75</v>
      </c>
      <c r="AJ6" s="19" t="s">
        <v>72</v>
      </c>
      <c r="AK6" s="19" t="s">
        <v>75</v>
      </c>
      <c r="AL6" s="18" t="s">
        <v>75</v>
      </c>
      <c r="AM6" s="18" t="s">
        <v>75</v>
      </c>
      <c r="AN6" s="18" t="s">
        <v>75</v>
      </c>
      <c r="AO6" s="18" t="s">
        <v>75</v>
      </c>
      <c r="AP6" s="1" t="s">
        <v>72</v>
      </c>
    </row>
    <row r="7" spans="1:42" x14ac:dyDescent="0.35">
      <c r="A7" s="1" t="s">
        <v>95</v>
      </c>
      <c r="B7" s="27">
        <v>5</v>
      </c>
      <c r="C7" s="27">
        <v>5</v>
      </c>
      <c r="D7" s="29">
        <v>26</v>
      </c>
      <c r="E7" s="33">
        <v>10</v>
      </c>
      <c r="F7" s="31">
        <v>30</v>
      </c>
      <c r="G7" s="33">
        <v>12</v>
      </c>
      <c r="H7" s="33">
        <v>10</v>
      </c>
      <c r="I7" s="31">
        <v>25</v>
      </c>
      <c r="J7" s="31">
        <v>30</v>
      </c>
      <c r="K7" s="33">
        <v>10</v>
      </c>
      <c r="L7" s="13">
        <v>12.747548783981962</v>
      </c>
      <c r="M7" s="13">
        <v>5.0990195135927845</v>
      </c>
      <c r="N7" s="2">
        <v>18.6785676348292</v>
      </c>
      <c r="O7" s="2">
        <v>18.6785676348292</v>
      </c>
      <c r="P7" s="15">
        <v>4.512205669071391</v>
      </c>
      <c r="Q7" s="15">
        <v>4.512205669071391</v>
      </c>
      <c r="R7" s="2">
        <v>27.500000000000004</v>
      </c>
      <c r="S7" s="2">
        <v>16.5</v>
      </c>
      <c r="T7" s="2">
        <v>14.008925726121902</v>
      </c>
      <c r="U7" s="1" t="s">
        <v>75</v>
      </c>
      <c r="V7" s="17" t="s">
        <v>72</v>
      </c>
      <c r="W7" s="17" t="s">
        <v>72</v>
      </c>
      <c r="X7" s="17" t="s">
        <v>72</v>
      </c>
      <c r="Y7" s="17" t="s">
        <v>72</v>
      </c>
      <c r="Z7" s="19" t="s">
        <v>75</v>
      </c>
      <c r="AA7" s="19" t="s">
        <v>75</v>
      </c>
      <c r="AB7" s="19" t="s">
        <v>75</v>
      </c>
      <c r="AC7" s="19" t="s">
        <v>75</v>
      </c>
      <c r="AD7" s="18" t="s">
        <v>75</v>
      </c>
      <c r="AE7" s="18" t="s">
        <v>75</v>
      </c>
      <c r="AF7" s="18" t="s">
        <v>75</v>
      </c>
      <c r="AG7" s="18" t="s">
        <v>75</v>
      </c>
      <c r="AH7" s="19" t="s">
        <v>72</v>
      </c>
      <c r="AI7" s="19" t="s">
        <v>72</v>
      </c>
      <c r="AJ7" s="19" t="s">
        <v>72</v>
      </c>
      <c r="AK7" s="19" t="s">
        <v>72</v>
      </c>
      <c r="AL7" s="18" t="s">
        <v>75</v>
      </c>
      <c r="AM7" s="18" t="s">
        <v>75</v>
      </c>
      <c r="AN7" s="18" t="s">
        <v>75</v>
      </c>
      <c r="AO7" s="18" t="s">
        <v>75</v>
      </c>
      <c r="AP7" s="1" t="s">
        <v>72</v>
      </c>
    </row>
    <row r="8" spans="1:42" x14ac:dyDescent="0.35">
      <c r="A8" s="1" t="s">
        <v>96</v>
      </c>
      <c r="B8" s="27">
        <v>5</v>
      </c>
      <c r="C8" s="27">
        <v>5</v>
      </c>
      <c r="D8" s="29">
        <v>26</v>
      </c>
      <c r="E8" s="33">
        <v>10</v>
      </c>
      <c r="F8" s="31">
        <v>30</v>
      </c>
      <c r="G8" s="33">
        <v>12</v>
      </c>
      <c r="H8" s="33">
        <v>10</v>
      </c>
      <c r="I8" s="31">
        <v>25</v>
      </c>
      <c r="J8" s="31">
        <v>30</v>
      </c>
      <c r="K8" s="33">
        <v>10</v>
      </c>
      <c r="L8" s="13">
        <v>17.735720047279251</v>
      </c>
      <c r="M8" s="13">
        <v>1.7735720047279251</v>
      </c>
      <c r="N8" s="2">
        <v>50.941548094988718</v>
      </c>
      <c r="O8" s="2">
        <v>2.5470774047494364</v>
      </c>
      <c r="P8" s="15">
        <v>1.8800856954464131</v>
      </c>
      <c r="Q8" s="15">
        <v>1.8800856954464131</v>
      </c>
      <c r="R8" s="2">
        <v>2.5</v>
      </c>
      <c r="S8" s="2">
        <v>2.5</v>
      </c>
      <c r="T8" s="2">
        <v>38.206161071241546</v>
      </c>
      <c r="U8" s="1" t="s">
        <v>75</v>
      </c>
      <c r="V8" s="17" t="s">
        <v>72</v>
      </c>
      <c r="W8" s="17" t="s">
        <v>72</v>
      </c>
      <c r="X8" s="17" t="s">
        <v>72</v>
      </c>
      <c r="Y8" s="17" t="s">
        <v>72</v>
      </c>
      <c r="Z8" s="19" t="s">
        <v>75</v>
      </c>
      <c r="AA8" s="19" t="s">
        <v>75</v>
      </c>
      <c r="AB8" s="19" t="s">
        <v>75</v>
      </c>
      <c r="AC8" s="19" t="s">
        <v>75</v>
      </c>
      <c r="AD8" s="18" t="s">
        <v>72</v>
      </c>
      <c r="AE8" s="18" t="s">
        <v>75</v>
      </c>
      <c r="AF8" s="18" t="s">
        <v>75</v>
      </c>
      <c r="AG8" s="18" t="s">
        <v>75</v>
      </c>
      <c r="AH8" s="19" t="s">
        <v>75</v>
      </c>
      <c r="AI8" s="19" t="s">
        <v>72</v>
      </c>
      <c r="AJ8" s="19" t="s">
        <v>72</v>
      </c>
      <c r="AK8" s="19" t="s">
        <v>72</v>
      </c>
      <c r="AL8" s="18" t="s">
        <v>75</v>
      </c>
      <c r="AM8" s="18" t="s">
        <v>75</v>
      </c>
      <c r="AN8" s="18" t="s">
        <v>75</v>
      </c>
      <c r="AO8" s="18" t="s">
        <v>75</v>
      </c>
      <c r="AP8" s="1" t="s">
        <v>72</v>
      </c>
    </row>
    <row r="9" spans="1:42" x14ac:dyDescent="0.35">
      <c r="A9" s="1" t="s">
        <v>97</v>
      </c>
      <c r="B9" s="27">
        <v>5</v>
      </c>
      <c r="C9" s="27">
        <v>5</v>
      </c>
      <c r="D9" s="29">
        <v>26</v>
      </c>
      <c r="E9" s="33">
        <v>10</v>
      </c>
      <c r="F9" s="31">
        <v>30</v>
      </c>
      <c r="G9" s="33">
        <v>12</v>
      </c>
      <c r="H9" s="33">
        <v>10</v>
      </c>
      <c r="I9" s="31">
        <v>25</v>
      </c>
      <c r="J9" s="31">
        <v>25</v>
      </c>
      <c r="K9" s="33">
        <v>10</v>
      </c>
      <c r="L9" s="13">
        <v>12.515615246562991</v>
      </c>
      <c r="M9" s="13">
        <v>5.0062460986251969</v>
      </c>
      <c r="N9" s="2">
        <v>46.696419087073004</v>
      </c>
      <c r="O9" s="2">
        <v>4.6696419087073</v>
      </c>
      <c r="P9" s="15">
        <v>1.8800856954464131</v>
      </c>
      <c r="Q9" s="15">
        <v>1.8800856954464131</v>
      </c>
      <c r="R9" s="2">
        <v>2.2727272727272729</v>
      </c>
      <c r="S9" s="2">
        <v>2.2727272727272729</v>
      </c>
      <c r="T9" s="2">
        <v>35.022314315304754</v>
      </c>
      <c r="U9" s="1" t="s">
        <v>75</v>
      </c>
      <c r="V9" s="17" t="s">
        <v>72</v>
      </c>
      <c r="W9" s="17" t="s">
        <v>72</v>
      </c>
      <c r="X9" s="17" t="s">
        <v>72</v>
      </c>
      <c r="Y9" s="17" t="s">
        <v>72</v>
      </c>
      <c r="Z9" s="19" t="s">
        <v>75</v>
      </c>
      <c r="AA9" s="19" t="s">
        <v>72</v>
      </c>
      <c r="AB9" s="19" t="s">
        <v>72</v>
      </c>
      <c r="AC9" s="19" t="s">
        <v>72</v>
      </c>
      <c r="AD9" s="18" t="s">
        <v>75</v>
      </c>
      <c r="AE9" s="18" t="s">
        <v>75</v>
      </c>
      <c r="AF9" s="18" t="s">
        <v>75</v>
      </c>
      <c r="AG9" s="18" t="s">
        <v>75</v>
      </c>
      <c r="AH9" s="19" t="s">
        <v>75</v>
      </c>
      <c r="AI9" s="19" t="s">
        <v>75</v>
      </c>
      <c r="AJ9" s="19" t="s">
        <v>75</v>
      </c>
      <c r="AK9" s="19" t="s">
        <v>75</v>
      </c>
      <c r="AL9" s="18" t="s">
        <v>72</v>
      </c>
      <c r="AM9" s="18" t="s">
        <v>75</v>
      </c>
      <c r="AN9" s="18" t="s">
        <v>75</v>
      </c>
      <c r="AO9" s="18" t="s">
        <v>75</v>
      </c>
      <c r="AP9" s="1" t="s">
        <v>72</v>
      </c>
    </row>
    <row r="10" spans="1:42" x14ac:dyDescent="0.35">
      <c r="A10" s="1" t="s">
        <v>98</v>
      </c>
      <c r="B10" s="27">
        <v>5</v>
      </c>
      <c r="C10" s="27">
        <v>5</v>
      </c>
      <c r="D10" s="29">
        <v>26</v>
      </c>
      <c r="E10" s="33">
        <v>10</v>
      </c>
      <c r="F10" s="31">
        <v>30</v>
      </c>
      <c r="G10" s="33">
        <v>12</v>
      </c>
      <c r="H10" s="33">
        <v>10</v>
      </c>
      <c r="I10" s="31">
        <v>25</v>
      </c>
      <c r="J10" s="31">
        <v>25</v>
      </c>
      <c r="K10" s="33">
        <v>10</v>
      </c>
      <c r="L10" s="13">
        <v>14.05262062771985</v>
      </c>
      <c r="M10" s="13">
        <v>5.2697327353949435</v>
      </c>
      <c r="N10" s="2">
        <v>46.696419087073004</v>
      </c>
      <c r="O10" s="2">
        <v>4.6696419087073</v>
      </c>
      <c r="P10" s="15">
        <v>1.8800856954464131</v>
      </c>
      <c r="Q10" s="15">
        <v>1.8800856954464131</v>
      </c>
      <c r="R10" s="2">
        <v>35.714285714285715</v>
      </c>
      <c r="S10" s="2">
        <v>8.9285714285714288</v>
      </c>
      <c r="T10" s="2">
        <v>35.022314315304754</v>
      </c>
      <c r="U10" s="1" t="s">
        <v>75</v>
      </c>
      <c r="V10" s="17" t="s">
        <v>72</v>
      </c>
      <c r="W10" s="17" t="s">
        <v>72</v>
      </c>
      <c r="X10" s="17" t="s">
        <v>72</v>
      </c>
      <c r="Y10" s="17" t="s">
        <v>72</v>
      </c>
      <c r="Z10" s="19" t="s">
        <v>75</v>
      </c>
      <c r="AA10" s="19" t="s">
        <v>72</v>
      </c>
      <c r="AB10" s="19" t="s">
        <v>75</v>
      </c>
      <c r="AC10" s="19" t="s">
        <v>75</v>
      </c>
      <c r="AD10" s="18" t="s">
        <v>72</v>
      </c>
      <c r="AE10" s="18" t="s">
        <v>75</v>
      </c>
      <c r="AF10" s="18" t="s">
        <v>75</v>
      </c>
      <c r="AG10" s="18" t="s">
        <v>75</v>
      </c>
      <c r="AH10" s="19" t="s">
        <v>75</v>
      </c>
      <c r="AI10" s="19" t="s">
        <v>75</v>
      </c>
      <c r="AJ10" s="19" t="s">
        <v>75</v>
      </c>
      <c r="AK10" s="19" t="s">
        <v>72</v>
      </c>
      <c r="AL10" s="18" t="s">
        <v>75</v>
      </c>
      <c r="AM10" s="18" t="s">
        <v>75</v>
      </c>
      <c r="AN10" s="18" t="s">
        <v>75</v>
      </c>
      <c r="AO10" s="18" t="s">
        <v>75</v>
      </c>
      <c r="AP10" s="1" t="s">
        <v>72</v>
      </c>
    </row>
    <row r="11" spans="1:42" x14ac:dyDescent="0.35">
      <c r="A11" s="1" t="s">
        <v>99</v>
      </c>
      <c r="B11" s="27">
        <v>5</v>
      </c>
      <c r="C11" s="27">
        <v>5</v>
      </c>
      <c r="D11" s="29">
        <v>26</v>
      </c>
      <c r="E11" s="33">
        <v>10</v>
      </c>
      <c r="F11" s="31">
        <v>30</v>
      </c>
      <c r="G11" s="33">
        <v>12</v>
      </c>
      <c r="H11" s="33">
        <v>10</v>
      </c>
      <c r="I11" s="31">
        <v>25</v>
      </c>
      <c r="J11" s="31">
        <v>25</v>
      </c>
      <c r="K11" s="33">
        <v>10</v>
      </c>
      <c r="L11" s="13">
        <v>14.303560281786275</v>
      </c>
      <c r="M11" s="13">
        <v>2.8607120563572552</v>
      </c>
      <c r="N11" s="2">
        <v>52.533471472957125</v>
      </c>
      <c r="O11" s="2">
        <v>1.7511157157652377</v>
      </c>
      <c r="P11" s="15">
        <v>7.5203427817856525</v>
      </c>
      <c r="Q11" s="15">
        <v>7.5203427817856525</v>
      </c>
      <c r="R11" s="2">
        <v>16.666666666666664</v>
      </c>
      <c r="S11" s="2">
        <v>16.666666666666664</v>
      </c>
      <c r="T11" s="2">
        <v>39.400103604717842</v>
      </c>
      <c r="U11" s="1" t="s">
        <v>75</v>
      </c>
      <c r="V11" s="17" t="s">
        <v>72</v>
      </c>
      <c r="W11" s="17" t="s">
        <v>72</v>
      </c>
      <c r="X11" s="17" t="s">
        <v>72</v>
      </c>
      <c r="Y11" s="17" t="s">
        <v>72</v>
      </c>
      <c r="Z11" s="19" t="s">
        <v>75</v>
      </c>
      <c r="AA11" s="19" t="s">
        <v>72</v>
      </c>
      <c r="AB11" s="19" t="s">
        <v>72</v>
      </c>
      <c r="AC11" s="19" t="s">
        <v>72</v>
      </c>
      <c r="AD11" s="18" t="s">
        <v>75</v>
      </c>
      <c r="AE11" s="18" t="s">
        <v>75</v>
      </c>
      <c r="AF11" s="18" t="s">
        <v>75</v>
      </c>
      <c r="AG11" s="18" t="s">
        <v>75</v>
      </c>
      <c r="AH11" s="19" t="s">
        <v>72</v>
      </c>
      <c r="AI11" s="19" t="s">
        <v>75</v>
      </c>
      <c r="AJ11" s="19" t="s">
        <v>75</v>
      </c>
      <c r="AK11" s="19" t="s">
        <v>75</v>
      </c>
      <c r="AL11" s="18" t="s">
        <v>75</v>
      </c>
      <c r="AM11" s="18" t="s">
        <v>75</v>
      </c>
      <c r="AN11" s="18" t="s">
        <v>75</v>
      </c>
      <c r="AO11" s="18" t="s">
        <v>75</v>
      </c>
      <c r="AP11" s="1" t="s">
        <v>72</v>
      </c>
    </row>
    <row r="12" spans="1:42" x14ac:dyDescent="0.35">
      <c r="V12" s="17"/>
      <c r="W12" s="17"/>
      <c r="X12" s="17"/>
      <c r="Y12" s="17"/>
      <c r="Z12" s="19"/>
      <c r="AA12" s="19"/>
      <c r="AB12" s="19"/>
      <c r="AC12" s="19"/>
      <c r="AD12" s="18"/>
      <c r="AE12" s="18"/>
      <c r="AF12" s="18"/>
      <c r="AG12" s="18"/>
      <c r="AH12" s="19"/>
      <c r="AI12" s="19"/>
      <c r="AJ12" s="19"/>
      <c r="AK12" s="19"/>
      <c r="AL12" s="18"/>
      <c r="AM12" s="18"/>
      <c r="AN12" s="18"/>
      <c r="AO12" s="18"/>
      <c r="AP12" s="1"/>
    </row>
  </sheetData>
  <dataValidations xWindow="369" yWindow="876" count="49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3:B12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3:C12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3:D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3:E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3:F12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3:G12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3:H12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3:I12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3:J12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3:K12"/>
    <dataValidation showInputMessage="1" showErrorMessage="1" errorTitle="SOLIDWORKS Error:" error="The value you have entered is invalid.  Please enter a valid value before continuing." promptTitle="Top@RatioLeft" prompt="Enter a valid value for this parameter." sqref="L3:L12"/>
    <dataValidation showInputMessage="1" showErrorMessage="1" errorTitle="SOLIDWORKS Error:" error="The value you have entered is invalid.  Please enter a valid value before continuing." promptTitle="Bottom@RatioLeft" prompt="Enter a valid value for this parameter." sqref="M3:M12"/>
    <dataValidation showInputMessage="1" showErrorMessage="1" errorTitle="SOLIDWORKS Error:" error="The value you have entered is invalid.  Please enter a valid value before continuing." promptTitle="Left@RatioTop" prompt="Enter a valid value for this parameter." sqref="N3:N12"/>
    <dataValidation showInputMessage="1" showErrorMessage="1" errorTitle="SOLIDWORKS Error:" error="The value you have entered is invalid.  Please enter a valid value before continuing." promptTitle="Right@RatioTop" prompt="Enter a valid value for this parameter." sqref="O3:O12"/>
    <dataValidation showInputMessage="1" showErrorMessage="1" errorTitle="SOLIDWORKS Error:" error="The value you have entered is invalid.  Please enter a valid value before continuing." promptTitle="Top@RatioRight" prompt="Enter a valid value for this parameter." sqref="P3:P12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3:Q12"/>
    <dataValidation showInputMessage="1" showErrorMessage="1" errorTitle="SOLIDWORKS Error:" error="The value you have entered is invalid.  Please enter a valid value before continuing." promptTitle="Left@RatioBottom" prompt="Enter a valid value for this parameter." sqref="Z3:AO3 R3:R12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3:S12 T3:T4 T12:U12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AF4:AF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V3:V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W3:W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X3:X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Y3:Y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P3:AP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Z4:Z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AA4:AA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AB4:AB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C4:AC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D4:AD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E4:AE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G4:AG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H4:AH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I4:AI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J4:AJ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K4:AK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L4:AL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M4:AM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N4:AN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O4:AO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5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11">
      <formula1>"SUPPRESSED,UNSUPPRESSED,S,U,1,0"</formula1>
    </dataValidation>
    <dataValidation showInputMessage="1" showErrorMessage="1" errorTitle="SOLIDWORKS Error:" error="The value you have entered is invalid.  Please enter a valid value before continuing." promptTitle="notch_depth@Notch" prompt="Enter a valid value for this parameter." sqref="T5:T11"/>
  </dataValidations>
  <hyperlinks>
    <hyperlink ref="AJ2" r:id="rId1"/>
    <hyperlink ref="AK2" r:id="rId2"/>
    <hyperlink ref="AG2" r:id="rId3"/>
    <hyperlink ref="AF2" r:id="rId4"/>
    <hyperlink ref="U2" r:id="rId5"/>
    <hyperlink ref="T2" r:id="rId6"/>
  </hyperlinks>
  <pageMargins left="0.7" right="0.7" top="0.75" bottom="0.75" header="0.3" footer="0.3"/>
  <pageSetup paperSize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zoomScale="80" zoomScaleNormal="80" workbookViewId="0">
      <selection activeCell="C7" sqref="C7"/>
    </sheetView>
  </sheetViews>
  <sheetFormatPr defaultRowHeight="14.5" x14ac:dyDescent="0.35"/>
  <cols>
    <col min="2" max="2" width="26" style="2" customWidth="1"/>
    <col min="3" max="3" width="12.26953125" customWidth="1"/>
    <col min="4" max="4" width="13.26953125" bestFit="1" customWidth="1"/>
    <col min="5" max="5" width="13.81640625" customWidth="1"/>
    <col min="6" max="6" width="12.453125" customWidth="1"/>
    <col min="7" max="7" width="12.1796875" bestFit="1" customWidth="1"/>
    <col min="8" max="8" width="14.453125" bestFit="1" customWidth="1"/>
    <col min="9" max="9" width="16.26953125" customWidth="1"/>
    <col min="10" max="10" width="12.1796875" customWidth="1"/>
    <col min="11" max="11" width="13.81640625" customWidth="1"/>
    <col min="12" max="12" width="14" customWidth="1"/>
  </cols>
  <sheetData>
    <row r="2" spans="2:12" ht="26" x14ac:dyDescent="0.6">
      <c r="B2" s="35" t="s">
        <v>20</v>
      </c>
    </row>
    <row r="4" spans="2:12" x14ac:dyDescent="0.35">
      <c r="B4" s="2" t="s">
        <v>21</v>
      </c>
      <c r="C4" t="s">
        <v>22</v>
      </c>
    </row>
    <row r="5" spans="2:12" x14ac:dyDescent="0.35">
      <c r="B5" s="2" t="s">
        <v>23</v>
      </c>
      <c r="C5" s="2">
        <v>5</v>
      </c>
    </row>
    <row r="6" spans="2:12" x14ac:dyDescent="0.35">
      <c r="B6" s="2" t="s">
        <v>24</v>
      </c>
      <c r="C6">
        <v>5</v>
      </c>
    </row>
    <row r="9" spans="2:12" ht="26" x14ac:dyDescent="0.6">
      <c r="B9" s="35" t="s">
        <v>25</v>
      </c>
      <c r="G9" t="s">
        <v>26</v>
      </c>
      <c r="J9" t="s">
        <v>44</v>
      </c>
    </row>
    <row r="11" spans="2:12" x14ac:dyDescent="0.35">
      <c r="B11" s="2" t="s">
        <v>27</v>
      </c>
      <c r="C11" t="s">
        <v>28</v>
      </c>
      <c r="D11" t="s">
        <v>29</v>
      </c>
      <c r="G11" t="s">
        <v>30</v>
      </c>
      <c r="H11" t="s">
        <v>31</v>
      </c>
      <c r="J11" t="s">
        <v>27</v>
      </c>
      <c r="K11" t="s">
        <v>45</v>
      </c>
      <c r="L11" t="s">
        <v>46</v>
      </c>
    </row>
    <row r="12" spans="2:12" x14ac:dyDescent="0.35">
      <c r="B12" s="2" t="s">
        <v>32</v>
      </c>
      <c r="C12" s="2">
        <v>26</v>
      </c>
      <c r="D12" s="2">
        <v>10</v>
      </c>
      <c r="G12" t="s">
        <v>41</v>
      </c>
      <c r="H12">
        <f>SQRT(($K$12-$K$13)^2+($L$12-$L$13)^2)</f>
        <v>56.0357029044876</v>
      </c>
      <c r="J12" t="s">
        <v>32</v>
      </c>
      <c r="K12">
        <f>-Table2[[#This Row],[Horizontal]]</f>
        <v>-26</v>
      </c>
      <c r="L12">
        <f>Table2[[#This Row],[Vertical]]</f>
        <v>10</v>
      </c>
    </row>
    <row r="13" spans="2:12" x14ac:dyDescent="0.35">
      <c r="B13" s="2" t="s">
        <v>33</v>
      </c>
      <c r="C13" s="2">
        <v>30</v>
      </c>
      <c r="D13" s="2">
        <v>12</v>
      </c>
      <c r="G13" t="s">
        <v>42</v>
      </c>
      <c r="H13">
        <f>SQRT(($K$14-$K$15)^2+($L$14-$L$15)^2)</f>
        <v>50</v>
      </c>
      <c r="J13" t="s">
        <v>33</v>
      </c>
      <c r="K13">
        <f>Table2[[#This Row],[Horizontal]]</f>
        <v>30</v>
      </c>
      <c r="L13">
        <f>Table2[[#This Row],[Vertical]]</f>
        <v>12</v>
      </c>
    </row>
    <row r="14" spans="2:12" x14ac:dyDescent="0.35">
      <c r="B14" s="2" t="s">
        <v>34</v>
      </c>
      <c r="C14" s="2">
        <v>25</v>
      </c>
      <c r="D14" s="2">
        <v>10</v>
      </c>
      <c r="G14" t="s">
        <v>38</v>
      </c>
      <c r="H14">
        <f>SQRT(($K$12-$K$14)^2+($L$12-$L$14)^2)</f>
        <v>20.024984394500787</v>
      </c>
      <c r="J14" t="s">
        <v>34</v>
      </c>
      <c r="K14">
        <f>-Table2[[#This Row],[Horizontal]]</f>
        <v>-25</v>
      </c>
      <c r="L14">
        <f>-Table2[[#This Row],[Vertical]]</f>
        <v>-10</v>
      </c>
    </row>
    <row r="15" spans="2:12" x14ac:dyDescent="0.35">
      <c r="B15" s="2" t="s">
        <v>35</v>
      </c>
      <c r="C15" s="2">
        <v>25</v>
      </c>
      <c r="D15" s="2">
        <v>10</v>
      </c>
      <c r="G15" t="s">
        <v>40</v>
      </c>
      <c r="H15">
        <f>SQRT(($K$13-$K$15)^2+($L$13-$L$15)^2)</f>
        <v>22.561028345356956</v>
      </c>
      <c r="J15" t="s">
        <v>35</v>
      </c>
      <c r="K15">
        <f>Table2[[#This Row],[Horizontal]]</f>
        <v>25</v>
      </c>
      <c r="L15">
        <f>-Table2[[#This Row],[Vertical]]</f>
        <v>-10</v>
      </c>
    </row>
    <row r="17" spans="2:9" ht="26" x14ac:dyDescent="0.6">
      <c r="B17" s="35" t="s">
        <v>36</v>
      </c>
    </row>
    <row r="19" spans="2:9" x14ac:dyDescent="0.35">
      <c r="B19" s="2" t="s">
        <v>37</v>
      </c>
      <c r="C19" t="s">
        <v>38</v>
      </c>
      <c r="D19" t="s">
        <v>39</v>
      </c>
      <c r="E19" t="s">
        <v>40</v>
      </c>
      <c r="G19" t="s">
        <v>30</v>
      </c>
      <c r="H19" t="s">
        <v>86</v>
      </c>
      <c r="I19" t="s">
        <v>87</v>
      </c>
    </row>
    <row r="20" spans="2:9" x14ac:dyDescent="0.35">
      <c r="B20" s="2" t="s">
        <v>41</v>
      </c>
      <c r="C20">
        <v>30</v>
      </c>
      <c r="D20">
        <v>1</v>
      </c>
      <c r="E20">
        <v>1</v>
      </c>
      <c r="G20" t="s">
        <v>41</v>
      </c>
      <c r="H20">
        <f>($C$20/(SUM($C$20:$E$20)))*$H$12</f>
        <v>52.533471472957125</v>
      </c>
      <c r="I20">
        <f>($E$20/(SUM($C$20:$E$20)))*$H$12</f>
        <v>1.7511157157652375</v>
      </c>
    </row>
    <row r="21" spans="2:9" x14ac:dyDescent="0.35">
      <c r="B21" s="2" t="s">
        <v>42</v>
      </c>
      <c r="C21">
        <v>1</v>
      </c>
      <c r="D21">
        <v>1</v>
      </c>
      <c r="E21">
        <v>1</v>
      </c>
      <c r="G21" t="s">
        <v>42</v>
      </c>
      <c r="H21">
        <f>($C$21/(SUM($C$21:$E$21)))*$H$13</f>
        <v>16.666666666666664</v>
      </c>
      <c r="I21">
        <f>($E$21/(SUM($C$21:$E$21)))*$H$13</f>
        <v>16.666666666666664</v>
      </c>
    </row>
    <row r="23" spans="2:9" x14ac:dyDescent="0.35">
      <c r="B23" s="36" t="s">
        <v>71</v>
      </c>
      <c r="C23" s="6" t="b">
        <f>COUNTIF(C20:C21,"&lt;=0")&gt;0</f>
        <v>0</v>
      </c>
      <c r="D23" s="6" t="b">
        <f t="shared" ref="D23:E23" si="0">COUNTIF(D20:D21,"&lt;=0")&gt;0</f>
        <v>0</v>
      </c>
      <c r="E23" s="6" t="b">
        <f t="shared" si="0"/>
        <v>0</v>
      </c>
    </row>
    <row r="25" spans="2:9" ht="26" x14ac:dyDescent="0.6">
      <c r="B25" s="37" t="s">
        <v>43</v>
      </c>
    </row>
    <row r="27" spans="2:9" x14ac:dyDescent="0.35">
      <c r="B27" s="2" t="s">
        <v>37</v>
      </c>
      <c r="C27" t="s">
        <v>41</v>
      </c>
      <c r="D27" t="s">
        <v>39</v>
      </c>
      <c r="E27" t="s">
        <v>42</v>
      </c>
      <c r="G27" t="s">
        <v>30</v>
      </c>
      <c r="H27" t="s">
        <v>88</v>
      </c>
      <c r="I27" t="s">
        <v>89</v>
      </c>
    </row>
    <row r="28" spans="2:9" x14ac:dyDescent="0.35">
      <c r="B28" s="2" t="s">
        <v>38</v>
      </c>
      <c r="C28">
        <v>5</v>
      </c>
      <c r="D28">
        <v>1</v>
      </c>
      <c r="E28">
        <v>1</v>
      </c>
      <c r="G28" t="s">
        <v>38</v>
      </c>
      <c r="H28">
        <f>($C$28/(SUM($C$28:$E$28)))*$H$14</f>
        <v>14.303560281786277</v>
      </c>
      <c r="I28">
        <f>($E$28/(SUM($C$28:$E$28)))*$H$14</f>
        <v>2.8607120563572552</v>
      </c>
    </row>
    <row r="29" spans="2:9" ht="13.5" customHeight="1" x14ac:dyDescent="0.35">
      <c r="B29" s="2" t="s">
        <v>40</v>
      </c>
      <c r="C29">
        <v>1</v>
      </c>
      <c r="D29">
        <v>1</v>
      </c>
      <c r="E29">
        <v>1</v>
      </c>
      <c r="G29" t="s">
        <v>40</v>
      </c>
      <c r="H29">
        <f>($C$29/(SUM($C$29:$E$29)))*$H$15</f>
        <v>7.5203427817856516</v>
      </c>
      <c r="I29">
        <f>($E$29/(SUM($C$29:$E$29)))*$H$15</f>
        <v>7.5203427817856516</v>
      </c>
    </row>
    <row r="30" spans="2:9" ht="13.5" customHeight="1" x14ac:dyDescent="0.35"/>
    <row r="31" spans="2:9" x14ac:dyDescent="0.35">
      <c r="B31" s="36" t="s">
        <v>71</v>
      </c>
      <c r="C31" s="6" t="b">
        <f>COUNTIF(C28:C29,"&lt;=0")&gt;0</f>
        <v>0</v>
      </c>
      <c r="D31" s="6" t="b">
        <f t="shared" ref="D31:E31" si="1">COUNTIF(D28:D29,"&lt;=0")&gt;0</f>
        <v>0</v>
      </c>
      <c r="E31" s="6" t="b">
        <f t="shared" si="1"/>
        <v>0</v>
      </c>
    </row>
    <row r="33" spans="2:12" ht="26" x14ac:dyDescent="0.6">
      <c r="B33" s="35" t="s">
        <v>65</v>
      </c>
    </row>
    <row r="34" spans="2:12" ht="18" customHeight="1" x14ac:dyDescent="0.35"/>
    <row r="35" spans="2:12" ht="18" customHeight="1" x14ac:dyDescent="0.35">
      <c r="B35" s="2" t="s">
        <v>70</v>
      </c>
      <c r="C35" t="s">
        <v>32</v>
      </c>
      <c r="D35" t="s">
        <v>33</v>
      </c>
      <c r="E35" t="s">
        <v>82</v>
      </c>
      <c r="F35" t="s">
        <v>83</v>
      </c>
      <c r="H35" t="s">
        <v>70</v>
      </c>
      <c r="I35" t="s">
        <v>32</v>
      </c>
      <c r="J35" t="s">
        <v>33</v>
      </c>
      <c r="K35" t="s">
        <v>35</v>
      </c>
      <c r="L35" t="s">
        <v>34</v>
      </c>
    </row>
    <row r="36" spans="2:12" ht="18" customHeight="1" x14ac:dyDescent="0.35">
      <c r="B36" s="2" t="s">
        <v>66</v>
      </c>
      <c r="C36" t="s">
        <v>85</v>
      </c>
      <c r="D36" t="s">
        <v>69</v>
      </c>
      <c r="E36" t="s">
        <v>69</v>
      </c>
      <c r="F36" t="s">
        <v>69</v>
      </c>
      <c r="H36" t="s">
        <v>66</v>
      </c>
      <c r="I36" t="str">
        <f>IF(C36="Y",$I$42,$J$42)</f>
        <v>S</v>
      </c>
      <c r="J36" t="str">
        <f>IF(D36="Y",$I$42,$J$42)</f>
        <v>U</v>
      </c>
      <c r="K36" t="str">
        <f>IF(E36="Y",$I$42,$J$42)</f>
        <v>U</v>
      </c>
      <c r="L36" t="str">
        <f>IF(F36="Y",$I$42,$J$42)</f>
        <v>U</v>
      </c>
    </row>
    <row r="37" spans="2:12" ht="18" customHeight="1" x14ac:dyDescent="0.35">
      <c r="B37" s="2" t="s">
        <v>68</v>
      </c>
      <c r="C37" t="s">
        <v>85</v>
      </c>
      <c r="D37" t="s">
        <v>85</v>
      </c>
      <c r="E37" t="s">
        <v>85</v>
      </c>
      <c r="F37" t="s">
        <v>85</v>
      </c>
      <c r="H37" t="s">
        <v>68</v>
      </c>
      <c r="I37" t="str">
        <f t="shared" ref="I37:K39" si="2">IF(C37="Y",$I$42,$J$42)</f>
        <v>S</v>
      </c>
      <c r="J37" t="str">
        <f t="shared" si="2"/>
        <v>S</v>
      </c>
      <c r="K37" t="str">
        <f t="shared" si="2"/>
        <v>S</v>
      </c>
      <c r="L37" t="str">
        <f t="shared" ref="L37:L39" si="3">IF(F37="Y",$I$42,$J$42)</f>
        <v>S</v>
      </c>
    </row>
    <row r="38" spans="2:12" ht="18" customHeight="1" x14ac:dyDescent="0.35">
      <c r="B38" s="2" t="s">
        <v>67</v>
      </c>
      <c r="C38" t="s">
        <v>69</v>
      </c>
      <c r="D38" t="s">
        <v>85</v>
      </c>
      <c r="E38" t="s">
        <v>85</v>
      </c>
      <c r="F38" t="s">
        <v>85</v>
      </c>
      <c r="H38" t="s">
        <v>67</v>
      </c>
      <c r="I38" t="str">
        <f t="shared" si="2"/>
        <v>U</v>
      </c>
      <c r="J38" t="str">
        <f t="shared" si="2"/>
        <v>S</v>
      </c>
      <c r="K38" t="str">
        <f t="shared" si="2"/>
        <v>S</v>
      </c>
      <c r="L38" t="str">
        <f t="shared" si="3"/>
        <v>S</v>
      </c>
    </row>
    <row r="39" spans="2:12" ht="18" customHeight="1" x14ac:dyDescent="0.35">
      <c r="B39" s="2" t="s">
        <v>27</v>
      </c>
      <c r="C39" t="s">
        <v>85</v>
      </c>
      <c r="D39" t="s">
        <v>85</v>
      </c>
      <c r="E39" t="s">
        <v>85</v>
      </c>
      <c r="F39" t="s">
        <v>85</v>
      </c>
      <c r="H39" t="s">
        <v>27</v>
      </c>
      <c r="I39" t="str">
        <f t="shared" si="2"/>
        <v>S</v>
      </c>
      <c r="J39" t="str">
        <f t="shared" si="2"/>
        <v>S</v>
      </c>
      <c r="K39" t="str">
        <f t="shared" si="2"/>
        <v>S</v>
      </c>
      <c r="L39" t="str">
        <f t="shared" si="3"/>
        <v>S</v>
      </c>
    </row>
    <row r="40" spans="2:12" ht="18" customHeight="1" x14ac:dyDescent="0.35"/>
    <row r="41" spans="2:12" ht="18" customHeight="1" thickBot="1" x14ac:dyDescent="0.4">
      <c r="B41" s="36" t="s">
        <v>71</v>
      </c>
      <c r="C41" s="6" t="b">
        <f>COUNTIF(C36:C39, "Y")&gt;1</f>
        <v>0</v>
      </c>
      <c r="D41" s="6" t="b">
        <f t="shared" ref="D41:F41" si="4">COUNTIF(D36:D39, "Y")&gt;1</f>
        <v>0</v>
      </c>
      <c r="E41" s="6" t="b">
        <f t="shared" si="4"/>
        <v>0</v>
      </c>
      <c r="F41" s="6" t="b">
        <f t="shared" si="4"/>
        <v>0</v>
      </c>
    </row>
    <row r="42" spans="2:12" ht="18" customHeight="1" x14ac:dyDescent="0.35">
      <c r="H42" s="20" t="s">
        <v>76</v>
      </c>
      <c r="I42" s="21" t="s">
        <v>72</v>
      </c>
      <c r="J42" s="21" t="s">
        <v>75</v>
      </c>
      <c r="K42" s="21" t="s">
        <v>77</v>
      </c>
      <c r="L42" s="22" t="s">
        <v>78</v>
      </c>
    </row>
    <row r="43" spans="2:12" ht="18" customHeight="1" thickBot="1" x14ac:dyDescent="0.4">
      <c r="H43" s="23" t="s">
        <v>81</v>
      </c>
      <c r="I43" s="24" t="s">
        <v>80</v>
      </c>
      <c r="J43" s="24" t="s">
        <v>79</v>
      </c>
      <c r="K43" s="24" t="s">
        <v>80</v>
      </c>
      <c r="L43" s="25" t="s">
        <v>79</v>
      </c>
    </row>
    <row r="44" spans="2:12" ht="18" customHeight="1" x14ac:dyDescent="0.35"/>
    <row r="45" spans="2:12" ht="18" customHeight="1" x14ac:dyDescent="0.35"/>
    <row r="46" spans="2:12" ht="18" customHeight="1" x14ac:dyDescent="0.35"/>
    <row r="47" spans="2:12" ht="18" customHeight="1" x14ac:dyDescent="0.35"/>
    <row r="48" spans="2:12" ht="18" customHeight="1" x14ac:dyDescent="0.35"/>
  </sheetData>
  <conditionalFormatting sqref="C36:F39">
    <cfRule type="cellIs" dxfId="14" priority="10" operator="equal">
      <formula>"N"</formula>
    </cfRule>
    <cfRule type="cellIs" dxfId="13" priority="11" operator="equal">
      <formula>"Y"</formula>
    </cfRule>
  </conditionalFormatting>
  <conditionalFormatting sqref="C41:F41">
    <cfRule type="cellIs" dxfId="12" priority="5" operator="equal">
      <formula>FALSE</formula>
    </cfRule>
    <cfRule type="cellIs" dxfId="11" priority="9" operator="equal">
      <formula>TRUE</formula>
    </cfRule>
  </conditionalFormatting>
  <conditionalFormatting sqref="C23:E23">
    <cfRule type="cellIs" dxfId="10" priority="3" operator="equal">
      <formula>FALSE</formula>
    </cfRule>
    <cfRule type="cellIs" dxfId="9" priority="8" operator="equal">
      <formula>TRUE</formula>
    </cfRule>
  </conditionalFormatting>
  <conditionalFormatting sqref="C20:E21">
    <cfRule type="cellIs" dxfId="8" priority="7" operator="lessThan">
      <formula>0</formula>
    </cfRule>
  </conditionalFormatting>
  <conditionalFormatting sqref="C28:E29">
    <cfRule type="cellIs" dxfId="7" priority="6" operator="lessThan">
      <formula>0</formula>
    </cfRule>
  </conditionalFormatting>
  <conditionalFormatting sqref="C31:E31">
    <cfRule type="cellIs" dxfId="6" priority="4" operator="equal">
      <formula>FALSE</formula>
    </cfRule>
  </conditionalFormatting>
  <dataValidations count="10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C5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C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D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C13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D13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D15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C15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C14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D14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I42:L42">
      <formula1>"SUPPRESSED,UNSUPPRESSED,S,U,1,0"</formula1>
    </dataValidation>
  </dataValidations>
  <pageMargins left="0.7" right="0.7" top="0.75" bottom="0.75" header="0.3" footer="0.3"/>
  <pageSetup paperSize="0" orientation="portrait" r:id="rId1"/>
  <ignoredErrors>
    <ignoredError sqref="H20:I21" calculatedColumn="1"/>
    <ignoredError sqref="K42:L42" numberStoredAsText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Default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Vishakh Kumar</cp:lastModifiedBy>
  <dcterms:created xsi:type="dcterms:W3CDTF">2017-01-22T04:29:23Z</dcterms:created>
  <dcterms:modified xsi:type="dcterms:W3CDTF">2017-02-05T21:32:48Z</dcterms:modified>
</cp:coreProperties>
</file>