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t\Downloads\Estructuras-Proyectos\"/>
    </mc:Choice>
  </mc:AlternateContent>
  <xr:revisionPtr revIDLastSave="0" documentId="8_{45F09E5A-DD5F-4D22-A375-226D069479A4}" xr6:coauthVersionLast="45" xr6:coauthVersionMax="45" xr10:uidLastSave="{00000000-0000-0000-0000-000000000000}"/>
  <bookViews>
    <workbookView xWindow="-108" yWindow="-108" windowWidth="23256" windowHeight="12576" xr2:uid="{A0EBE510-2CB2-4E2E-ADF6-491D2CCB3A80}"/>
  </bookViews>
  <sheets>
    <sheet name="Lolita" sheetId="1" r:id="rId1"/>
    <sheet name="Ignaci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63" i="1" l="1"/>
  <c r="L265" i="1"/>
  <c r="L266" i="1"/>
  <c r="L267" i="1"/>
  <c r="L268" i="1"/>
  <c r="L269" i="1"/>
  <c r="L270" i="1"/>
  <c r="L264" i="1"/>
  <c r="M251" i="1"/>
  <c r="L253" i="1"/>
  <c r="L254" i="1"/>
  <c r="L255" i="1"/>
  <c r="L256" i="1"/>
  <c r="L257" i="1"/>
  <c r="L258" i="1"/>
  <c r="L252" i="1"/>
  <c r="M239" i="1"/>
  <c r="M226" i="1"/>
  <c r="M212" i="1"/>
  <c r="M198" i="1"/>
  <c r="M186" i="1"/>
  <c r="M174" i="1"/>
  <c r="M160" i="1"/>
  <c r="M147" i="1"/>
  <c r="M134" i="1"/>
  <c r="M120" i="1"/>
  <c r="M108" i="1"/>
  <c r="M95" i="1"/>
  <c r="M82" i="1"/>
  <c r="M69" i="1"/>
  <c r="M56" i="1"/>
  <c r="M43" i="1"/>
  <c r="M31" i="1"/>
  <c r="M19" i="1"/>
  <c r="L241" i="1"/>
  <c r="L242" i="1"/>
  <c r="L243" i="1"/>
  <c r="L244" i="1"/>
  <c r="L245" i="1"/>
  <c r="L246" i="1"/>
  <c r="L240" i="1"/>
  <c r="L228" i="1"/>
  <c r="L229" i="1"/>
  <c r="L230" i="1"/>
  <c r="L231" i="1"/>
  <c r="L232" i="1"/>
  <c r="L233" i="1"/>
  <c r="L227" i="1"/>
  <c r="L214" i="1"/>
  <c r="L215" i="1"/>
  <c r="L216" i="1"/>
  <c r="L217" i="1"/>
  <c r="L218" i="1"/>
  <c r="L219" i="1"/>
  <c r="L213" i="1"/>
  <c r="L200" i="1"/>
  <c r="L201" i="1"/>
  <c r="L202" i="1"/>
  <c r="L203" i="1"/>
  <c r="L204" i="1"/>
  <c r="L205" i="1"/>
  <c r="L199" i="1"/>
  <c r="L188" i="1"/>
  <c r="L189" i="1"/>
  <c r="L190" i="1"/>
  <c r="L191" i="1"/>
  <c r="L192" i="1"/>
  <c r="L193" i="1"/>
  <c r="L187" i="1"/>
  <c r="L176" i="1"/>
  <c r="L177" i="1"/>
  <c r="L178" i="1"/>
  <c r="L179" i="1"/>
  <c r="L180" i="1"/>
  <c r="L181" i="1"/>
  <c r="L175" i="1"/>
  <c r="L162" i="1"/>
  <c r="L163" i="1"/>
  <c r="L164" i="1"/>
  <c r="L165" i="1"/>
  <c r="L166" i="1"/>
  <c r="L167" i="1"/>
  <c r="L161" i="1"/>
  <c r="L149" i="1"/>
  <c r="L150" i="1"/>
  <c r="L151" i="1"/>
  <c r="L152" i="1"/>
  <c r="L153" i="1"/>
  <c r="L154" i="1"/>
  <c r="L148" i="1"/>
  <c r="L136" i="1"/>
  <c r="L137" i="1"/>
  <c r="L138" i="1"/>
  <c r="L139" i="1"/>
  <c r="L140" i="1"/>
  <c r="L141" i="1"/>
  <c r="L135" i="1"/>
  <c r="L122" i="1"/>
  <c r="L123" i="1"/>
  <c r="L124" i="1"/>
  <c r="L125" i="1"/>
  <c r="L126" i="1"/>
  <c r="L127" i="1"/>
  <c r="L121" i="1"/>
  <c r="L110" i="1"/>
  <c r="L111" i="1"/>
  <c r="L112" i="1"/>
  <c r="L113" i="1"/>
  <c r="L114" i="1"/>
  <c r="L115" i="1"/>
  <c r="L109" i="1"/>
  <c r="L97" i="1" l="1"/>
  <c r="L98" i="1"/>
  <c r="L99" i="1"/>
  <c r="L100" i="1"/>
  <c r="L101" i="1"/>
  <c r="L102" i="1"/>
  <c r="L96" i="1"/>
  <c r="E55" i="2" a="1"/>
  <c r="E55" i="2" s="1"/>
  <c r="D55" i="2" a="1"/>
  <c r="D55" i="2" s="1"/>
  <c r="C55" i="2" a="1"/>
  <c r="C55" i="2" s="1"/>
  <c r="B55" i="2" a="1"/>
  <c r="B55" i="2" s="1"/>
  <c r="A55" i="2" a="1"/>
  <c r="A55" i="2" s="1"/>
  <c r="E46" i="2" a="1"/>
  <c r="E46" i="2" s="1"/>
  <c r="D46" i="2" a="1"/>
  <c r="D46" i="2" s="1"/>
  <c r="C46" i="2" a="1"/>
  <c r="C46" i="2" s="1"/>
  <c r="B46" i="2" a="1"/>
  <c r="B46" i="2" s="1"/>
  <c r="A46" i="2" a="1"/>
  <c r="A46" i="2" s="1"/>
  <c r="E37" i="2" a="1"/>
  <c r="E37" i="2" s="1"/>
  <c r="D37" i="2" a="1"/>
  <c r="D37" i="2" s="1"/>
  <c r="C37" i="2" a="1"/>
  <c r="C37" i="2" s="1"/>
  <c r="B37" i="2" a="1"/>
  <c r="B37" i="2" s="1"/>
  <c r="A37" i="2" a="1"/>
  <c r="A37" i="2" s="1"/>
  <c r="E28" i="2" a="1"/>
  <c r="E28" i="2" s="1"/>
  <c r="D28" i="2" a="1"/>
  <c r="D28" i="2" s="1"/>
  <c r="C28" i="2" a="1"/>
  <c r="C28" i="2" s="1"/>
  <c r="B28" i="2" a="1"/>
  <c r="B28" i="2" s="1"/>
  <c r="A28" i="2" a="1"/>
  <c r="A28" i="2" s="1"/>
  <c r="E19" i="2" a="1"/>
  <c r="E19" i="2" s="1"/>
  <c r="D19" i="2" a="1"/>
  <c r="D19" i="2" s="1"/>
  <c r="C19" i="2" a="1"/>
  <c r="C19" i="2" s="1"/>
  <c r="B19" i="2" a="1"/>
  <c r="B19" i="2" s="1"/>
  <c r="A19" i="2" a="1"/>
  <c r="A19" i="2" s="1"/>
  <c r="E10" i="2" a="1"/>
  <c r="E10" i="2" s="1"/>
  <c r="D10" i="2" a="1"/>
  <c r="D10" i="2" s="1"/>
  <c r="C10" i="2" a="1"/>
  <c r="C10" i="2" s="1"/>
  <c r="B10" i="2" a="1"/>
  <c r="B10" i="2" s="1"/>
  <c r="A10" i="2" a="1"/>
  <c r="A10" i="2" s="1"/>
  <c r="L84" i="1" l="1"/>
  <c r="L85" i="1"/>
  <c r="L86" i="1"/>
  <c r="L87" i="1"/>
  <c r="L88" i="1"/>
  <c r="L89" i="1"/>
  <c r="L83" i="1"/>
  <c r="L71" i="1"/>
  <c r="L72" i="1"/>
  <c r="L73" i="1"/>
  <c r="L74" i="1"/>
  <c r="L75" i="1"/>
  <c r="L76" i="1"/>
  <c r="L70" i="1"/>
  <c r="L58" i="1"/>
  <c r="L59" i="1"/>
  <c r="L60" i="1"/>
  <c r="L61" i="1"/>
  <c r="L62" i="1"/>
  <c r="L63" i="1"/>
  <c r="L57" i="1"/>
  <c r="L45" i="1"/>
  <c r="L46" i="1"/>
  <c r="L47" i="1"/>
  <c r="L48" i="1"/>
  <c r="L49" i="1"/>
  <c r="L50" i="1"/>
  <c r="L44" i="1"/>
  <c r="L33" i="1"/>
  <c r="L34" i="1"/>
  <c r="L35" i="1"/>
  <c r="L36" i="1"/>
  <c r="L37" i="1"/>
  <c r="L38" i="1"/>
  <c r="L32" i="1"/>
  <c r="L26" i="1"/>
  <c r="L20" i="1" l="1"/>
  <c r="L21" i="1"/>
  <c r="L22" i="1"/>
  <c r="L23" i="1"/>
  <c r="L24" i="1"/>
  <c r="L25" i="1"/>
  <c r="K18" i="1"/>
  <c r="J18" i="1"/>
  <c r="I18" i="1"/>
  <c r="H18" i="1"/>
  <c r="G18" i="1"/>
  <c r="F18" i="1"/>
  <c r="E18" i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<sst xmlns="http://schemas.openxmlformats.org/spreadsheetml/2006/main" count="382" uniqueCount="48">
  <si>
    <t>Estadisticas con 3 Cajas</t>
  </si>
  <si>
    <t>Nuevos en el puesto</t>
  </si>
  <si>
    <t>Personas Atendidas</t>
  </si>
  <si>
    <t>Sin atender en total</t>
  </si>
  <si>
    <t>Sin atender en C/Normal</t>
  </si>
  <si>
    <t>Sin atender en C/Especial</t>
  </si>
  <si>
    <t>Tiempo de Espera</t>
  </si>
  <si>
    <t>Tiempo de Tramite</t>
  </si>
  <si>
    <t>Tiempo total</t>
  </si>
  <si>
    <t>Promedio</t>
  </si>
  <si>
    <t>Intento 1</t>
  </si>
  <si>
    <t>Intento 2</t>
  </si>
  <si>
    <t>Intento 3</t>
  </si>
  <si>
    <t>Intento 4</t>
  </si>
  <si>
    <t>Intento 5</t>
  </si>
  <si>
    <t>Intento 6</t>
  </si>
  <si>
    <t>Intento 7</t>
  </si>
  <si>
    <t>Intento 8</t>
  </si>
  <si>
    <t>Estadisticas con 7 Cajas</t>
  </si>
  <si>
    <t>Tiempo Promedio Total (Personas Atendidas)</t>
  </si>
  <si>
    <t>Cantidad Personas Cola</t>
  </si>
  <si>
    <t>Tiempo Promedio Espera (Personas Cola)</t>
  </si>
  <si>
    <t>Tiempo Promedio Espera (TOTAL Personas)</t>
  </si>
  <si>
    <t>Tiempo Promedio Total (TOTAL Personas)</t>
  </si>
  <si>
    <t>Proyecto final- Estructuras de Datos</t>
  </si>
  <si>
    <t>Estadisticas con 9 Cajas</t>
  </si>
  <si>
    <r>
      <rPr>
        <b/>
        <sz val="16"/>
        <color theme="1"/>
        <rFont val="Calibri"/>
        <family val="2"/>
        <scheme val="minor"/>
      </rPr>
      <t>Alumna:</t>
    </r>
    <r>
      <rPr>
        <sz val="16"/>
        <color theme="1"/>
        <rFont val="Calibri"/>
        <family val="2"/>
        <scheme val="minor"/>
      </rPr>
      <t xml:space="preserve"> Lolita Maldonado</t>
    </r>
  </si>
  <si>
    <r>
      <t xml:space="preserve">Profesor: </t>
    </r>
    <r>
      <rPr>
        <sz val="16"/>
        <color theme="1"/>
        <rFont val="Calibri"/>
        <family val="2"/>
        <scheme val="minor"/>
      </rPr>
      <t>Mario Aguero</t>
    </r>
  </si>
  <si>
    <t>Estadisticas con 10 Cajas</t>
  </si>
  <si>
    <t>Estadisticas con 11 Cajas</t>
  </si>
  <si>
    <t>Estadisticas con 12 Cajas</t>
  </si>
  <si>
    <t>Estadisticas con 13 Cajas</t>
  </si>
  <si>
    <t>Estadisticas con 14 Cajas</t>
  </si>
  <si>
    <t>Estadisticas con 15 Cajas</t>
  </si>
  <si>
    <t>Estadisticas con 16 Cajas</t>
  </si>
  <si>
    <t>Estadisticas con 17 Cajas</t>
  </si>
  <si>
    <t>Estadisticas con 18 Cajas</t>
  </si>
  <si>
    <t>Estadisticas con 19 Cajas</t>
  </si>
  <si>
    <t>Estadisticas con 20 Cajas</t>
  </si>
  <si>
    <t>Costo/Beneficio</t>
  </si>
  <si>
    <t>Estadisticas con 21 Cajas</t>
  </si>
  <si>
    <t>Estadisticas con 22 Cajas</t>
  </si>
  <si>
    <t>El mejor costo de beneficio se obtiene analizando la simulación entre 19 y 20 cajas en servicio poniendo a disponibilidad un cajero nuevo o primerizo, obteniendo 1615  personas atendidas, con el minimo de personas sin atender, donde el tiempo de espera es de 0 min, con 5 min de tramite. Considerando en el proyecto minuto a minuto lo que sucede durante el día. 
 de 20 en adelante sería innecesario poner a disponibilidad más cajas, ya que con 20 se estaría cumpliendo lo establecido de personas atendidas durante el día.</t>
  </si>
  <si>
    <t>Comparativa de las simulación con el compañero Ignacio Esquivel: Con el compañero se analizo sus datos y se vio que la caja de mejor costo de beneficio era la #8, su proyecto se basa en solo obtener  cajas normales, y el momento que quede una vacia y  si hay una persona en cola de prioridad, solo la primera persona en cola de prioridad pasa a caja,Las demas cajas se llenan con personas normales.</t>
  </si>
  <si>
    <t xml:space="preserve">                                                                                                             Estadisticas con 4 Cajas</t>
  </si>
  <si>
    <t xml:space="preserve">                                                                                                            Estadisticas con 5 Cajas</t>
  </si>
  <si>
    <t xml:space="preserve">            Estadisticas con 6 Cajas</t>
  </si>
  <si>
    <t xml:space="preserve">                                                        Estadisticas con 8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</si>
</sst>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6" fillId="0" borderId="7" applyNumberFormat="0" applyFill="0" applyAlignment="0" applyProtection="0"/>
    <xf numFmtId="0" fontId="7" fillId="0" borderId="8" applyNumberFormat="0" applyFill="0" applyAlignment="0" applyProtection="0"/>
  </cellStyleXfs>
  <cellXfs count="29">
    <xf numFmtId="0" fontId="0" fillId="0" borderId="0" xfId="0"/>
    <xf numFmtId="0" fontId="0" fillId="0" borderId="0" xfId="0"/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/>
    <xf numFmtId="0" fontId="1" fillId="0" borderId="0" xfId="0" applyFont="1"/>
    <xf numFmtId="2" fontId="0" fillId="0" borderId="0" xfId="0" applyNumberFormat="1"/>
    <xf numFmtId="0" fontId="2" fillId="0" borderId="0" xfId="0" applyFont="1" applyAlignment="1"/>
    <xf numFmtId="0" fontId="0" fillId="4" borderId="0" xfId="0" applyFill="1" applyAlignment="1">
      <alignment horizontal="center" wrapText="1"/>
    </xf>
    <xf numFmtId="0" fontId="7" fillId="0" borderId="8" xfId="2" applyAlignment="1">
      <alignment horizontal="center"/>
    </xf>
    <xf numFmtId="0" fontId="7" fillId="0" borderId="8" xfId="2"/>
    <xf numFmtId="2" fontId="7" fillId="4" borderId="8" xfId="2" applyNumberFormat="1" applyFill="1"/>
    <xf numFmtId="164" fontId="7" fillId="0" borderId="8" xfId="2" applyNumberFormat="1"/>
    <xf numFmtId="2" fontId="7" fillId="0" borderId="8" xfId="2" applyNumberFormat="1"/>
    <xf numFmtId="1" fontId="7" fillId="0" borderId="8" xfId="2" applyNumberFormat="1"/>
    <xf numFmtId="0" fontId="6" fillId="0" borderId="7" xfId="1"/>
    <xf numFmtId="0" fontId="6" fillId="0" borderId="7" xfId="1"/>
    <xf numFmtId="2" fontId="6" fillId="4" borderId="7" xfId="1" applyNumberFormat="1" applyFill="1"/>
    <xf numFmtId="2" fontId="6" fillId="0" borderId="7" xfId="1" applyNumberFormat="1"/>
    <xf numFmtId="1" fontId="6" fillId="0" borderId="7" xfId="1" applyNumberFormat="1"/>
    <xf numFmtId="0" fontId="6" fillId="0" borderId="7" xfId="1" applyAlignment="1">
      <alignment horizontal="center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659-0154-4556-BDAF-681547A95493}">
  <dimension ref="C2:O272"/>
  <sheetViews>
    <sheetView tabSelected="1" topLeftCell="A7" workbookViewId="0">
      <selection activeCell="C13" sqref="C13"/>
    </sheetView>
  </sheetViews>
  <sheetFormatPr baseColWidth="10" defaultRowHeight="14.4" x14ac:dyDescent="0.3"/>
  <cols>
    <col min="2" max="2" width="7.33203125" customWidth="1"/>
    <col min="3" max="3" width="23" customWidth="1"/>
    <col min="13" max="13" width="21" customWidth="1"/>
    <col min="14" max="14" width="16.5546875" style="14" customWidth="1"/>
  </cols>
  <sheetData>
    <row r="2" spans="3:15" ht="21" x14ac:dyDescent="0.4">
      <c r="C2" s="12" t="s">
        <v>24</v>
      </c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3:15" ht="21" x14ac:dyDescent="0.4"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3:15" ht="21" x14ac:dyDescent="0.4">
      <c r="C4" s="13" t="s">
        <v>26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3:15" ht="18" x14ac:dyDescent="0.35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3:15" s="1" customFormat="1" ht="18" x14ac:dyDescent="0.3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4"/>
    </row>
    <row r="7" spans="3:15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5" x14ac:dyDescent="0.3">
      <c r="O8" s="14"/>
    </row>
    <row r="9" spans="3:15" ht="14.4" customHeight="1" x14ac:dyDescent="0.3">
      <c r="C9" s="16" t="s">
        <v>42</v>
      </c>
      <c r="D9" s="16"/>
      <c r="E9" s="16"/>
      <c r="F9" s="16"/>
      <c r="G9" s="16"/>
      <c r="H9" s="16"/>
      <c r="I9" s="16"/>
      <c r="J9" s="16"/>
      <c r="K9" s="16"/>
      <c r="L9" s="16"/>
      <c r="O9" s="14"/>
    </row>
    <row r="10" spans="3:15" x14ac:dyDescent="0.3">
      <c r="C10" s="16"/>
      <c r="D10" s="16"/>
      <c r="E10" s="16"/>
      <c r="F10" s="16"/>
      <c r="G10" s="16"/>
      <c r="H10" s="16"/>
      <c r="I10" s="16"/>
      <c r="J10" s="16"/>
      <c r="K10" s="16"/>
      <c r="L10" s="16"/>
      <c r="O10" s="14"/>
    </row>
    <row r="11" spans="3:15" s="1" customFormat="1" x14ac:dyDescent="0.3">
      <c r="C11" s="16"/>
      <c r="D11" s="16"/>
      <c r="E11" s="16"/>
      <c r="F11" s="16"/>
      <c r="G11" s="16"/>
      <c r="H11" s="16"/>
      <c r="I11" s="16"/>
      <c r="J11" s="16"/>
      <c r="K11" s="16"/>
      <c r="L11" s="16"/>
      <c r="N11" s="14"/>
      <c r="O11" s="14"/>
    </row>
    <row r="12" spans="3:15" s="1" customFormat="1" x14ac:dyDescent="0.3">
      <c r="C12" s="16"/>
      <c r="D12" s="16"/>
      <c r="E12" s="16"/>
      <c r="F12" s="16"/>
      <c r="G12" s="16"/>
      <c r="H12" s="16"/>
      <c r="I12" s="16"/>
      <c r="J12" s="16"/>
      <c r="K12" s="16"/>
      <c r="L12" s="16"/>
      <c r="N12" s="14"/>
      <c r="O12" s="14"/>
    </row>
    <row r="13" spans="3:15" s="1" customFormat="1" x14ac:dyDescent="0.3">
      <c r="N13" s="14"/>
      <c r="O13" s="14"/>
    </row>
    <row r="14" spans="3:15" x14ac:dyDescent="0.3">
      <c r="O14" s="14"/>
    </row>
    <row r="15" spans="3:15" ht="18" thickBot="1" x14ac:dyDescent="0.4">
      <c r="C15" s="17" t="s">
        <v>0</v>
      </c>
      <c r="D15" s="17"/>
      <c r="E15" s="17"/>
      <c r="F15" s="17"/>
      <c r="G15" s="17"/>
      <c r="H15" s="17"/>
      <c r="I15" s="17"/>
      <c r="J15" s="17"/>
      <c r="K15" s="17"/>
      <c r="L15" s="17"/>
      <c r="M15" s="18"/>
      <c r="O15" s="14"/>
    </row>
    <row r="16" spans="3:15" ht="18.600000000000001" thickTop="1" thickBot="1" x14ac:dyDescent="0.4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  <c r="O16" s="14"/>
    </row>
    <row r="17" spans="3:15" ht="18.600000000000001" thickTop="1" thickBot="1" x14ac:dyDescent="0.4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O17" s="14"/>
    </row>
    <row r="18" spans="3:15" ht="18.600000000000001" thickTop="1" thickBot="1" x14ac:dyDescent="0.4">
      <c r="C18" s="18"/>
      <c r="D18" s="18" t="str">
        <f>_xlfn.CONCAT("Intento ", 1)</f>
        <v>Intento 1</v>
      </c>
      <c r="E18" s="18" t="str">
        <f>_xlfn.CONCAT("Intento ", 2)</f>
        <v>Intento 2</v>
      </c>
      <c r="F18" s="18" t="str">
        <f>_xlfn.CONCAT("Intento ", 3)</f>
        <v>Intento 3</v>
      </c>
      <c r="G18" s="18" t="str">
        <f>_xlfn.CONCAT("Intento ", 4)</f>
        <v>Intento 4</v>
      </c>
      <c r="H18" s="18" t="str">
        <f>_xlfn.CONCAT("Intento ", 5)</f>
        <v>Intento 5</v>
      </c>
      <c r="I18" s="18" t="str">
        <f>_xlfn.CONCAT("Intento ", 6)</f>
        <v>Intento 6</v>
      </c>
      <c r="J18" s="18" t="str">
        <f>_xlfn.CONCAT("Intento ", 7)</f>
        <v>Intento 7</v>
      </c>
      <c r="K18" s="18" t="str">
        <f>_xlfn.CONCAT("Intento ", 8)</f>
        <v>Intento 8</v>
      </c>
      <c r="L18" s="18" t="s">
        <v>9</v>
      </c>
      <c r="M18" s="19" t="s">
        <v>39</v>
      </c>
      <c r="O18" s="14"/>
    </row>
    <row r="19" spans="3:15" ht="18.600000000000001" thickTop="1" thickBot="1" x14ac:dyDescent="0.4">
      <c r="C19" s="18" t="s">
        <v>1</v>
      </c>
      <c r="D19" s="18">
        <v>1</v>
      </c>
      <c r="E19" s="18">
        <v>1</v>
      </c>
      <c r="F19" s="18">
        <v>1</v>
      </c>
      <c r="G19" s="18">
        <v>3</v>
      </c>
      <c r="H19" s="18">
        <v>1</v>
      </c>
      <c r="I19" s="18">
        <v>2</v>
      </c>
      <c r="J19" s="18">
        <v>1</v>
      </c>
      <c r="K19" s="18">
        <v>1</v>
      </c>
      <c r="L19" s="20"/>
      <c r="M19" s="21">
        <f>3*100/288</f>
        <v>1.0416666666666667</v>
      </c>
      <c r="O19" s="14"/>
    </row>
    <row r="20" spans="3:15" ht="18.600000000000001" thickTop="1" thickBot="1" x14ac:dyDescent="0.4">
      <c r="C20" s="18" t="s">
        <v>2</v>
      </c>
      <c r="D20" s="18">
        <v>288</v>
      </c>
      <c r="E20" s="18">
        <v>269</v>
      </c>
      <c r="F20" s="18">
        <v>317</v>
      </c>
      <c r="G20" s="18">
        <v>299</v>
      </c>
      <c r="H20" s="18">
        <v>284</v>
      </c>
      <c r="I20" s="18">
        <v>295</v>
      </c>
      <c r="J20" s="18">
        <v>290</v>
      </c>
      <c r="K20" s="18">
        <v>286</v>
      </c>
      <c r="L20" s="22">
        <f>(SUM(D20:K20)/8)</f>
        <v>291</v>
      </c>
      <c r="M20" s="18"/>
      <c r="O20" s="14"/>
    </row>
    <row r="21" spans="3:15" ht="18.600000000000001" thickTop="1" thickBot="1" x14ac:dyDescent="0.4">
      <c r="C21" s="18" t="s">
        <v>3</v>
      </c>
      <c r="D21" s="18">
        <v>1350</v>
      </c>
      <c r="E21" s="18">
        <v>1369</v>
      </c>
      <c r="F21" s="18">
        <v>1321</v>
      </c>
      <c r="G21" s="18">
        <v>1339</v>
      </c>
      <c r="H21" s="18">
        <v>1354</v>
      </c>
      <c r="I21" s="18">
        <v>1343</v>
      </c>
      <c r="J21" s="18">
        <v>1348</v>
      </c>
      <c r="K21" s="18">
        <v>1352</v>
      </c>
      <c r="L21" s="22">
        <f>(SUM(D21:K21)/8)</f>
        <v>1347</v>
      </c>
      <c r="M21" s="18"/>
      <c r="O21" s="14"/>
    </row>
    <row r="22" spans="3:15" ht="18.600000000000001" thickTop="1" thickBot="1" x14ac:dyDescent="0.4">
      <c r="C22" s="18" t="s">
        <v>5</v>
      </c>
      <c r="D22" s="18">
        <v>12</v>
      </c>
      <c r="E22" s="18">
        <v>17</v>
      </c>
      <c r="F22" s="18">
        <v>1</v>
      </c>
      <c r="G22" s="18">
        <v>2</v>
      </c>
      <c r="H22" s="18">
        <v>0</v>
      </c>
      <c r="I22" s="18">
        <v>1</v>
      </c>
      <c r="J22" s="18">
        <v>2</v>
      </c>
      <c r="K22" s="18">
        <v>4</v>
      </c>
      <c r="L22" s="22">
        <f>(SUM(D22:K22)/8)</f>
        <v>4.875</v>
      </c>
      <c r="M22" s="18"/>
      <c r="O22" s="14"/>
    </row>
    <row r="23" spans="3:15" ht="18.600000000000001" thickTop="1" thickBot="1" x14ac:dyDescent="0.4">
      <c r="C23" s="18" t="s">
        <v>4</v>
      </c>
      <c r="D23" s="18">
        <v>1338</v>
      </c>
      <c r="E23" s="18">
        <v>1352</v>
      </c>
      <c r="F23" s="18">
        <v>1320</v>
      </c>
      <c r="G23" s="18">
        <v>1337</v>
      </c>
      <c r="H23" s="18">
        <v>1354</v>
      </c>
      <c r="I23" s="18">
        <v>1342</v>
      </c>
      <c r="J23" s="18">
        <v>1346</v>
      </c>
      <c r="K23" s="18">
        <v>1348</v>
      </c>
      <c r="L23" s="22">
        <f>(SUM(D23:K23)/8)</f>
        <v>1342.125</v>
      </c>
      <c r="M23" s="18"/>
      <c r="O23" s="14"/>
    </row>
    <row r="24" spans="3:15" ht="18.600000000000001" thickTop="1" thickBot="1" x14ac:dyDescent="0.4">
      <c r="C24" s="18" t="s">
        <v>6</v>
      </c>
      <c r="D24" s="18">
        <v>29</v>
      </c>
      <c r="E24" s="18">
        <v>25</v>
      </c>
      <c r="F24" s="18">
        <v>42</v>
      </c>
      <c r="G24" s="18">
        <v>30</v>
      </c>
      <c r="H24" s="18">
        <v>24</v>
      </c>
      <c r="I24" s="18">
        <v>28</v>
      </c>
      <c r="J24" s="18">
        <v>23</v>
      </c>
      <c r="K24" s="18">
        <v>27</v>
      </c>
      <c r="L24" s="22">
        <f>(SUM(D24:K24)/8)</f>
        <v>28.5</v>
      </c>
      <c r="M24" s="18"/>
      <c r="O24" s="14"/>
    </row>
    <row r="25" spans="3:15" ht="18.600000000000001" thickTop="1" thickBot="1" x14ac:dyDescent="0.4">
      <c r="C25" s="18" t="s">
        <v>7</v>
      </c>
      <c r="D25" s="18">
        <v>5</v>
      </c>
      <c r="E25" s="18">
        <v>5</v>
      </c>
      <c r="F25" s="18">
        <v>4</v>
      </c>
      <c r="G25" s="18">
        <v>4</v>
      </c>
      <c r="H25" s="18">
        <v>5</v>
      </c>
      <c r="I25" s="18">
        <v>4</v>
      </c>
      <c r="J25" s="18">
        <v>4</v>
      </c>
      <c r="K25" s="18">
        <v>5</v>
      </c>
      <c r="L25" s="22">
        <f>(SUM(D25:K25)/8)</f>
        <v>4.5</v>
      </c>
      <c r="M25" s="18"/>
      <c r="O25" s="14"/>
    </row>
    <row r="26" spans="3:15" ht="18.600000000000001" thickTop="1" thickBot="1" x14ac:dyDescent="0.4">
      <c r="C26" s="18" t="s">
        <v>8</v>
      </c>
      <c r="D26" s="18">
        <v>34</v>
      </c>
      <c r="E26" s="18">
        <v>30</v>
      </c>
      <c r="F26" s="18">
        <v>46</v>
      </c>
      <c r="G26" s="18">
        <v>35</v>
      </c>
      <c r="H26" s="18">
        <v>29</v>
      </c>
      <c r="I26" s="18">
        <v>33</v>
      </c>
      <c r="J26" s="18">
        <v>28</v>
      </c>
      <c r="K26" s="18">
        <v>32</v>
      </c>
      <c r="L26" s="22">
        <f>(SUM(D26:K26)/8)</f>
        <v>33.375</v>
      </c>
      <c r="M26" s="18"/>
      <c r="O26" s="14"/>
    </row>
    <row r="27" spans="3:15" ht="15" thickTop="1" x14ac:dyDescent="0.3">
      <c r="O27" s="14"/>
    </row>
    <row r="28" spans="3:15" ht="20.399999999999999" thickBot="1" x14ac:dyDescent="0.45">
      <c r="C28" s="23" t="s">
        <v>44</v>
      </c>
      <c r="D28" s="23"/>
      <c r="E28" s="23"/>
      <c r="F28" s="23"/>
      <c r="G28" s="23"/>
      <c r="H28" s="23"/>
      <c r="I28" s="23"/>
      <c r="J28" s="23"/>
      <c r="K28" s="23"/>
      <c r="L28" s="23"/>
      <c r="M28" s="24"/>
      <c r="O28" s="14"/>
    </row>
    <row r="29" spans="3:15" ht="21" thickTop="1" thickBot="1" x14ac:dyDescent="0.45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</row>
    <row r="30" spans="3:15" ht="21" thickTop="1" thickBot="1" x14ac:dyDescent="0.45">
      <c r="C30" s="24"/>
      <c r="D30" s="24" t="s">
        <v>10</v>
      </c>
      <c r="E30" s="24" t="s">
        <v>11</v>
      </c>
      <c r="F30" s="24" t="s">
        <v>12</v>
      </c>
      <c r="G30" s="24" t="s">
        <v>13</v>
      </c>
      <c r="H30" s="24" t="s">
        <v>14</v>
      </c>
      <c r="I30" s="24" t="s">
        <v>15</v>
      </c>
      <c r="J30" s="24" t="s">
        <v>16</v>
      </c>
      <c r="K30" s="24" t="s">
        <v>17</v>
      </c>
      <c r="L30" s="24" t="s">
        <v>9</v>
      </c>
      <c r="M30" s="25" t="s">
        <v>39</v>
      </c>
    </row>
    <row r="31" spans="3:15" ht="21" thickTop="1" thickBot="1" x14ac:dyDescent="0.45">
      <c r="C31" s="24" t="s">
        <v>1</v>
      </c>
      <c r="D31" s="24">
        <v>1</v>
      </c>
      <c r="E31" s="24">
        <v>1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/>
      <c r="M31" s="26">
        <f>(4*100)/363</f>
        <v>1.1019283746556474</v>
      </c>
    </row>
    <row r="32" spans="3:15" ht="21" thickTop="1" thickBot="1" x14ac:dyDescent="0.45">
      <c r="C32" s="24" t="s">
        <v>2</v>
      </c>
      <c r="D32" s="24">
        <v>363</v>
      </c>
      <c r="E32" s="24">
        <v>381</v>
      </c>
      <c r="F32" s="24">
        <v>349</v>
      </c>
      <c r="G32" s="24">
        <v>388</v>
      </c>
      <c r="H32" s="24">
        <v>359</v>
      </c>
      <c r="I32" s="24">
        <v>394</v>
      </c>
      <c r="J32" s="24">
        <v>397</v>
      </c>
      <c r="K32" s="24">
        <v>377</v>
      </c>
      <c r="L32" s="27">
        <f>SUM(D32:K32)/8</f>
        <v>376</v>
      </c>
      <c r="M32" s="24"/>
    </row>
    <row r="33" spans="3:13" ht="21" thickTop="1" thickBot="1" x14ac:dyDescent="0.45">
      <c r="C33" s="24" t="s">
        <v>3</v>
      </c>
      <c r="D33" s="24">
        <v>1275</v>
      </c>
      <c r="E33" s="24">
        <v>1257</v>
      </c>
      <c r="F33" s="24">
        <v>1289</v>
      </c>
      <c r="G33" s="24">
        <v>1250</v>
      </c>
      <c r="H33" s="24">
        <v>1279</v>
      </c>
      <c r="I33" s="24">
        <v>1244</v>
      </c>
      <c r="J33" s="24">
        <v>1241</v>
      </c>
      <c r="K33" s="24">
        <v>1261</v>
      </c>
      <c r="L33" s="27">
        <f t="shared" ref="L33:L38" si="0">SUM(D33:K33)/8</f>
        <v>1262</v>
      </c>
      <c r="M33" s="24"/>
    </row>
    <row r="34" spans="3:13" ht="21" thickTop="1" thickBot="1" x14ac:dyDescent="0.45">
      <c r="C34" s="24" t="s">
        <v>5</v>
      </c>
      <c r="D34" s="24">
        <v>1</v>
      </c>
      <c r="E34" s="24">
        <v>0</v>
      </c>
      <c r="F34" s="24">
        <v>0</v>
      </c>
      <c r="G34" s="24">
        <v>1</v>
      </c>
      <c r="H34" s="24">
        <v>0</v>
      </c>
      <c r="I34" s="24">
        <v>1</v>
      </c>
      <c r="J34" s="24">
        <v>1</v>
      </c>
      <c r="K34" s="24">
        <v>2</v>
      </c>
      <c r="L34" s="27">
        <f t="shared" si="0"/>
        <v>0.75</v>
      </c>
      <c r="M34" s="24"/>
    </row>
    <row r="35" spans="3:13" ht="21" thickTop="1" thickBot="1" x14ac:dyDescent="0.45">
      <c r="C35" s="24" t="s">
        <v>4</v>
      </c>
      <c r="D35" s="24">
        <v>1274</v>
      </c>
      <c r="E35" s="24">
        <v>1257</v>
      </c>
      <c r="F35" s="24">
        <v>1289</v>
      </c>
      <c r="G35" s="24">
        <v>1249</v>
      </c>
      <c r="H35" s="24">
        <v>1279</v>
      </c>
      <c r="I35" s="24">
        <v>1243</v>
      </c>
      <c r="J35" s="24">
        <v>1240</v>
      </c>
      <c r="K35" s="24">
        <v>1259</v>
      </c>
      <c r="L35" s="27">
        <f t="shared" si="0"/>
        <v>1261.25</v>
      </c>
      <c r="M35" s="24"/>
    </row>
    <row r="36" spans="3:13" ht="21" thickTop="1" thickBot="1" x14ac:dyDescent="0.45">
      <c r="C36" s="24" t="s">
        <v>6</v>
      </c>
      <c r="D36" s="24">
        <v>62</v>
      </c>
      <c r="E36" s="24">
        <v>69</v>
      </c>
      <c r="F36" s="24">
        <v>58</v>
      </c>
      <c r="G36" s="24">
        <v>63</v>
      </c>
      <c r="H36" s="24">
        <v>59</v>
      </c>
      <c r="I36" s="24">
        <v>75</v>
      </c>
      <c r="J36" s="24">
        <v>67</v>
      </c>
      <c r="K36" s="24">
        <v>59</v>
      </c>
      <c r="L36" s="27">
        <f t="shared" si="0"/>
        <v>64</v>
      </c>
      <c r="M36" s="24"/>
    </row>
    <row r="37" spans="3:13" ht="21" thickTop="1" thickBot="1" x14ac:dyDescent="0.45">
      <c r="C37" s="24" t="s">
        <v>7</v>
      </c>
      <c r="D37" s="24">
        <v>5</v>
      </c>
      <c r="E37" s="24">
        <v>5</v>
      </c>
      <c r="F37" s="24">
        <v>5</v>
      </c>
      <c r="G37" s="24">
        <v>4</v>
      </c>
      <c r="H37" s="24">
        <v>5</v>
      </c>
      <c r="I37" s="24">
        <v>4</v>
      </c>
      <c r="J37" s="24">
        <v>4</v>
      </c>
      <c r="K37" s="24">
        <v>5</v>
      </c>
      <c r="L37" s="27">
        <f t="shared" si="0"/>
        <v>4.625</v>
      </c>
      <c r="M37" s="24"/>
    </row>
    <row r="38" spans="3:13" ht="21" thickTop="1" thickBot="1" x14ac:dyDescent="0.45">
      <c r="C38" s="24" t="s">
        <v>8</v>
      </c>
      <c r="D38" s="24">
        <v>67</v>
      </c>
      <c r="E38" s="24">
        <v>75</v>
      </c>
      <c r="F38" s="24">
        <v>63</v>
      </c>
      <c r="G38" s="24">
        <v>68</v>
      </c>
      <c r="H38" s="24">
        <v>64</v>
      </c>
      <c r="I38" s="24">
        <v>80</v>
      </c>
      <c r="J38" s="24">
        <v>72</v>
      </c>
      <c r="K38" s="24">
        <v>64</v>
      </c>
      <c r="L38" s="27">
        <f t="shared" si="0"/>
        <v>69.125</v>
      </c>
      <c r="M38" s="24"/>
    </row>
    <row r="39" spans="3:13" ht="21" thickTop="1" thickBot="1" x14ac:dyDescent="0.4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ht="21" thickTop="1" thickBot="1" x14ac:dyDescent="0.45">
      <c r="C40" s="23" t="s">
        <v>45</v>
      </c>
      <c r="D40" s="23"/>
      <c r="E40" s="23"/>
      <c r="F40" s="23"/>
      <c r="G40" s="23"/>
      <c r="H40" s="23"/>
      <c r="I40" s="23"/>
      <c r="J40" s="23"/>
      <c r="K40" s="23"/>
      <c r="L40" s="23"/>
      <c r="M40" s="24"/>
    </row>
    <row r="41" spans="3:13" ht="21" thickTop="1" thickBot="1" x14ac:dyDescent="0.45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3:13" ht="21" thickTop="1" thickBot="1" x14ac:dyDescent="0.45">
      <c r="C42" s="24"/>
      <c r="D42" s="24" t="s">
        <v>10</v>
      </c>
      <c r="E42" s="24" t="s">
        <v>11</v>
      </c>
      <c r="F42" s="24" t="s">
        <v>12</v>
      </c>
      <c r="G42" s="24" t="s">
        <v>13</v>
      </c>
      <c r="H42" s="24" t="s">
        <v>14</v>
      </c>
      <c r="I42" s="24" t="s">
        <v>15</v>
      </c>
      <c r="J42" s="24" t="s">
        <v>16</v>
      </c>
      <c r="K42" s="24" t="s">
        <v>17</v>
      </c>
      <c r="L42" s="24" t="s">
        <v>9</v>
      </c>
      <c r="M42" s="25" t="s">
        <v>39</v>
      </c>
    </row>
    <row r="43" spans="3:13" ht="21" thickTop="1" thickBot="1" x14ac:dyDescent="0.45">
      <c r="C43" s="24" t="s">
        <v>1</v>
      </c>
      <c r="D43" s="24">
        <v>1</v>
      </c>
      <c r="E43" s="24">
        <v>1</v>
      </c>
      <c r="F43" s="24">
        <v>1</v>
      </c>
      <c r="G43" s="24">
        <v>1</v>
      </c>
      <c r="H43" s="24">
        <v>1</v>
      </c>
      <c r="I43" s="24">
        <v>1</v>
      </c>
      <c r="J43" s="24">
        <v>1</v>
      </c>
      <c r="K43" s="24">
        <v>1</v>
      </c>
      <c r="L43" s="24"/>
      <c r="M43" s="26">
        <f>(5*100)/464</f>
        <v>1.0775862068965518</v>
      </c>
    </row>
    <row r="44" spans="3:13" ht="21" thickTop="1" thickBot="1" x14ac:dyDescent="0.45">
      <c r="C44" s="24" t="s">
        <v>2</v>
      </c>
      <c r="D44" s="24">
        <v>464</v>
      </c>
      <c r="E44" s="24">
        <v>462</v>
      </c>
      <c r="F44" s="24">
        <v>468</v>
      </c>
      <c r="G44" s="24">
        <v>443</v>
      </c>
      <c r="H44" s="24">
        <v>454</v>
      </c>
      <c r="I44" s="24">
        <v>460</v>
      </c>
      <c r="J44" s="24">
        <v>430</v>
      </c>
      <c r="K44" s="24">
        <v>438</v>
      </c>
      <c r="L44" s="27">
        <f>SUM(D44:K44)/8</f>
        <v>452.375</v>
      </c>
      <c r="M44" s="24"/>
    </row>
    <row r="45" spans="3:13" ht="21" thickTop="1" thickBot="1" x14ac:dyDescent="0.45">
      <c r="C45" s="24" t="s">
        <v>3</v>
      </c>
      <c r="D45" s="24">
        <v>1174</v>
      </c>
      <c r="E45" s="24">
        <v>1176</v>
      </c>
      <c r="F45" s="24">
        <v>1170</v>
      </c>
      <c r="G45" s="24">
        <v>1195</v>
      </c>
      <c r="H45" s="24">
        <v>1184</v>
      </c>
      <c r="I45" s="24">
        <v>1178</v>
      </c>
      <c r="J45" s="24">
        <v>1208</v>
      </c>
      <c r="K45" s="24">
        <v>1200</v>
      </c>
      <c r="L45" s="27">
        <f t="shared" ref="L45:L50" si="1">SUM(D45:K45)/8</f>
        <v>1185.625</v>
      </c>
      <c r="M45" s="24"/>
    </row>
    <row r="46" spans="3:13" ht="21" thickTop="1" thickBot="1" x14ac:dyDescent="0.45">
      <c r="C46" s="24" t="s">
        <v>5</v>
      </c>
      <c r="D46" s="24">
        <v>0</v>
      </c>
      <c r="E46" s="24">
        <v>0</v>
      </c>
      <c r="F46" s="24">
        <v>0</v>
      </c>
      <c r="G46" s="24">
        <v>1</v>
      </c>
      <c r="H46" s="24">
        <v>2</v>
      </c>
      <c r="I46" s="24">
        <v>0</v>
      </c>
      <c r="J46" s="24">
        <v>0</v>
      </c>
      <c r="K46" s="24">
        <v>1</v>
      </c>
      <c r="L46" s="27">
        <f t="shared" si="1"/>
        <v>0.5</v>
      </c>
      <c r="M46" s="24"/>
    </row>
    <row r="47" spans="3:13" ht="21" thickTop="1" thickBot="1" x14ac:dyDescent="0.45">
      <c r="C47" s="24" t="s">
        <v>4</v>
      </c>
      <c r="D47" s="24">
        <v>1174</v>
      </c>
      <c r="E47" s="24">
        <v>1176</v>
      </c>
      <c r="F47" s="24">
        <v>1170</v>
      </c>
      <c r="G47" s="24">
        <v>1194</v>
      </c>
      <c r="H47" s="24">
        <v>1182</v>
      </c>
      <c r="I47" s="24">
        <v>1178</v>
      </c>
      <c r="J47" s="24">
        <v>1208</v>
      </c>
      <c r="K47" s="24">
        <v>1199</v>
      </c>
      <c r="L47" s="27">
        <f t="shared" si="1"/>
        <v>1185.125</v>
      </c>
      <c r="M47" s="24"/>
    </row>
    <row r="48" spans="3:13" ht="21" thickTop="1" thickBot="1" x14ac:dyDescent="0.45">
      <c r="C48" s="24" t="s">
        <v>6</v>
      </c>
      <c r="D48" s="24">
        <v>90</v>
      </c>
      <c r="E48" s="24">
        <v>76</v>
      </c>
      <c r="F48" s="24">
        <v>86</v>
      </c>
      <c r="G48" s="24">
        <v>85</v>
      </c>
      <c r="H48" s="24">
        <v>85</v>
      </c>
      <c r="I48" s="24">
        <v>82</v>
      </c>
      <c r="J48" s="24">
        <v>74</v>
      </c>
      <c r="K48" s="24">
        <v>85</v>
      </c>
      <c r="L48" s="27">
        <f t="shared" si="1"/>
        <v>82.875</v>
      </c>
      <c r="M48" s="24"/>
    </row>
    <row r="49" spans="3:13" ht="21" thickTop="1" thickBot="1" x14ac:dyDescent="0.45">
      <c r="C49" s="24" t="s">
        <v>7</v>
      </c>
      <c r="D49" s="24">
        <v>5</v>
      </c>
      <c r="E49" s="24">
        <v>5</v>
      </c>
      <c r="F49" s="24">
        <v>5</v>
      </c>
      <c r="G49" s="24">
        <v>5</v>
      </c>
      <c r="H49" s="24">
        <v>5</v>
      </c>
      <c r="I49" s="24">
        <v>5</v>
      </c>
      <c r="J49" s="24">
        <v>5</v>
      </c>
      <c r="K49" s="24">
        <v>5</v>
      </c>
      <c r="L49" s="27">
        <f t="shared" si="1"/>
        <v>5</v>
      </c>
      <c r="M49" s="24"/>
    </row>
    <row r="50" spans="3:13" ht="21" thickTop="1" thickBot="1" x14ac:dyDescent="0.45">
      <c r="C50" s="24" t="s">
        <v>8</v>
      </c>
      <c r="D50" s="24">
        <v>95</v>
      </c>
      <c r="E50" s="24">
        <v>81</v>
      </c>
      <c r="F50" s="24">
        <v>91</v>
      </c>
      <c r="G50" s="24">
        <v>90</v>
      </c>
      <c r="H50" s="24">
        <v>90</v>
      </c>
      <c r="I50" s="24">
        <v>87</v>
      </c>
      <c r="J50" s="24">
        <v>80</v>
      </c>
      <c r="K50" s="24">
        <v>91</v>
      </c>
      <c r="L50" s="27">
        <f t="shared" si="1"/>
        <v>88.125</v>
      </c>
      <c r="M50" s="24"/>
    </row>
    <row r="51" spans="3:13" ht="21" thickTop="1" thickBot="1" x14ac:dyDescent="0.45"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3:13" ht="21" thickTop="1" thickBot="1" x14ac:dyDescent="0.45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3:13" ht="21" thickTop="1" thickBot="1" x14ac:dyDescent="0.45">
      <c r="C53" s="28" t="s">
        <v>46</v>
      </c>
      <c r="D53" s="28"/>
      <c r="E53" s="28"/>
      <c r="F53" s="28"/>
      <c r="G53" s="28"/>
      <c r="H53" s="28"/>
      <c r="I53" s="28"/>
      <c r="J53" s="28"/>
      <c r="K53" s="28"/>
      <c r="L53" s="28"/>
      <c r="M53" s="24"/>
    </row>
    <row r="54" spans="3:13" ht="21" thickTop="1" thickBot="1" x14ac:dyDescent="0.4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4"/>
    </row>
    <row r="55" spans="3:13" ht="21" thickTop="1" thickBot="1" x14ac:dyDescent="0.45">
      <c r="C55" s="24"/>
      <c r="D55" s="24" t="s">
        <v>10</v>
      </c>
      <c r="E55" s="24" t="s">
        <v>11</v>
      </c>
      <c r="F55" s="24" t="s">
        <v>12</v>
      </c>
      <c r="G55" s="24" t="s">
        <v>13</v>
      </c>
      <c r="H55" s="24" t="s">
        <v>14</v>
      </c>
      <c r="I55" s="24" t="s">
        <v>15</v>
      </c>
      <c r="J55" s="24" t="s">
        <v>16</v>
      </c>
      <c r="K55" s="24" t="s">
        <v>17</v>
      </c>
      <c r="L55" s="24" t="s">
        <v>9</v>
      </c>
      <c r="M55" s="25" t="s">
        <v>39</v>
      </c>
    </row>
    <row r="56" spans="3:13" ht="21" thickTop="1" thickBot="1" x14ac:dyDescent="0.45">
      <c r="C56" s="24" t="s">
        <v>1</v>
      </c>
      <c r="D56" s="24">
        <v>1</v>
      </c>
      <c r="E56" s="24">
        <v>1</v>
      </c>
      <c r="F56" s="24">
        <v>1</v>
      </c>
      <c r="G56" s="24">
        <v>1</v>
      </c>
      <c r="H56" s="24">
        <v>1</v>
      </c>
      <c r="I56" s="24">
        <v>1</v>
      </c>
      <c r="J56" s="24">
        <v>1</v>
      </c>
      <c r="K56" s="24">
        <v>1</v>
      </c>
      <c r="L56" s="24"/>
      <c r="M56" s="26">
        <f>(6*100)/559</f>
        <v>1.0733452593917709</v>
      </c>
    </row>
    <row r="57" spans="3:13" ht="21" thickTop="1" thickBot="1" x14ac:dyDescent="0.45">
      <c r="C57" s="24" t="s">
        <v>2</v>
      </c>
      <c r="D57" s="24">
        <v>559</v>
      </c>
      <c r="E57" s="24">
        <v>533</v>
      </c>
      <c r="F57" s="24">
        <v>562</v>
      </c>
      <c r="G57" s="24">
        <v>527</v>
      </c>
      <c r="H57" s="24">
        <v>544</v>
      </c>
      <c r="I57" s="24">
        <v>522</v>
      </c>
      <c r="J57" s="24">
        <v>546</v>
      </c>
      <c r="K57" s="24">
        <v>542</v>
      </c>
      <c r="L57" s="27">
        <f>SUM(D57:K57)/8</f>
        <v>541.875</v>
      </c>
      <c r="M57" s="24"/>
    </row>
    <row r="58" spans="3:13" ht="21" thickTop="1" thickBot="1" x14ac:dyDescent="0.45">
      <c r="C58" s="24" t="s">
        <v>3</v>
      </c>
      <c r="D58" s="24">
        <v>1079</v>
      </c>
      <c r="E58" s="24">
        <v>1105</v>
      </c>
      <c r="F58" s="24">
        <v>1076</v>
      </c>
      <c r="G58" s="24">
        <v>1111</v>
      </c>
      <c r="H58" s="24">
        <v>1094</v>
      </c>
      <c r="I58" s="24">
        <v>1116</v>
      </c>
      <c r="J58" s="24">
        <v>1092</v>
      </c>
      <c r="K58" s="24">
        <v>1096</v>
      </c>
      <c r="L58" s="27">
        <f t="shared" ref="L58:L63" si="2">SUM(D58:K58)/8</f>
        <v>1096.125</v>
      </c>
      <c r="M58" s="24"/>
    </row>
    <row r="59" spans="3:13" ht="21" thickTop="1" thickBot="1" x14ac:dyDescent="0.45">
      <c r="C59" s="24" t="s">
        <v>5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7">
        <f t="shared" si="2"/>
        <v>0</v>
      </c>
      <c r="M59" s="24"/>
    </row>
    <row r="60" spans="3:13" ht="21" thickTop="1" thickBot="1" x14ac:dyDescent="0.45">
      <c r="C60" s="24" t="s">
        <v>4</v>
      </c>
      <c r="D60" s="24">
        <v>1079</v>
      </c>
      <c r="E60" s="24">
        <v>1105</v>
      </c>
      <c r="F60" s="24">
        <v>1076</v>
      </c>
      <c r="G60" s="24">
        <v>111</v>
      </c>
      <c r="H60" s="24">
        <v>1094</v>
      </c>
      <c r="I60" s="24">
        <v>116</v>
      </c>
      <c r="J60" s="24">
        <v>1092</v>
      </c>
      <c r="K60" s="24">
        <v>1096</v>
      </c>
      <c r="L60" s="27">
        <f t="shared" si="2"/>
        <v>846.125</v>
      </c>
      <c r="M60" s="24"/>
    </row>
    <row r="61" spans="3:13" ht="21" thickTop="1" thickBot="1" x14ac:dyDescent="0.45">
      <c r="C61" s="24" t="s">
        <v>6</v>
      </c>
      <c r="D61" s="24">
        <v>90</v>
      </c>
      <c r="E61" s="24">
        <v>99</v>
      </c>
      <c r="F61" s="24">
        <v>97</v>
      </c>
      <c r="G61" s="24">
        <v>93</v>
      </c>
      <c r="H61" s="24">
        <v>98</v>
      </c>
      <c r="I61" s="24">
        <v>92</v>
      </c>
      <c r="J61" s="24">
        <v>103</v>
      </c>
      <c r="K61" s="24">
        <v>101</v>
      </c>
      <c r="L61" s="27">
        <f t="shared" si="2"/>
        <v>96.625</v>
      </c>
      <c r="M61" s="24"/>
    </row>
    <row r="62" spans="3:13" ht="21" thickTop="1" thickBot="1" x14ac:dyDescent="0.45">
      <c r="C62" s="24" t="s">
        <v>7</v>
      </c>
      <c r="D62" s="24">
        <v>5</v>
      </c>
      <c r="E62" s="24">
        <v>5</v>
      </c>
      <c r="F62" s="24">
        <v>5</v>
      </c>
      <c r="G62" s="24">
        <v>5</v>
      </c>
      <c r="H62" s="24">
        <v>5</v>
      </c>
      <c r="I62" s="24">
        <v>5</v>
      </c>
      <c r="J62" s="24">
        <v>5</v>
      </c>
      <c r="K62" s="24">
        <v>5</v>
      </c>
      <c r="L62" s="27">
        <f t="shared" si="2"/>
        <v>5</v>
      </c>
      <c r="M62" s="24"/>
    </row>
    <row r="63" spans="3:13" ht="21" thickTop="1" thickBot="1" x14ac:dyDescent="0.45">
      <c r="C63" s="24" t="s">
        <v>8</v>
      </c>
      <c r="D63" s="24">
        <v>95</v>
      </c>
      <c r="E63" s="24">
        <v>104</v>
      </c>
      <c r="F63" s="24">
        <v>102</v>
      </c>
      <c r="G63" s="24">
        <v>98</v>
      </c>
      <c r="H63" s="24">
        <v>103</v>
      </c>
      <c r="I63" s="24">
        <v>98</v>
      </c>
      <c r="J63" s="24">
        <v>108</v>
      </c>
      <c r="K63" s="24">
        <v>106</v>
      </c>
      <c r="L63" s="27">
        <f t="shared" si="2"/>
        <v>101.75</v>
      </c>
      <c r="M63" s="24"/>
    </row>
    <row r="64" spans="3:13" ht="21" thickTop="1" thickBot="1" x14ac:dyDescent="0.45"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3:13" ht="21" thickTop="1" thickBot="1" x14ac:dyDescent="0.45"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3:13" ht="21" thickTop="1" thickBot="1" x14ac:dyDescent="0.45">
      <c r="C66" s="28" t="s">
        <v>18</v>
      </c>
      <c r="D66" s="28"/>
      <c r="E66" s="28"/>
      <c r="F66" s="28"/>
      <c r="G66" s="28"/>
      <c r="H66" s="28"/>
      <c r="I66" s="28"/>
      <c r="J66" s="28"/>
      <c r="K66" s="28"/>
      <c r="L66" s="28"/>
      <c r="M66" s="24"/>
    </row>
    <row r="67" spans="3:13" ht="21" thickTop="1" thickBot="1" x14ac:dyDescent="0.45"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4"/>
    </row>
    <row r="68" spans="3:13" ht="21" thickTop="1" thickBot="1" x14ac:dyDescent="0.45">
      <c r="C68" s="24"/>
      <c r="D68" s="24" t="s">
        <v>10</v>
      </c>
      <c r="E68" s="24" t="s">
        <v>11</v>
      </c>
      <c r="F68" s="24" t="s">
        <v>12</v>
      </c>
      <c r="G68" s="24" t="s">
        <v>13</v>
      </c>
      <c r="H68" s="24" t="s">
        <v>14</v>
      </c>
      <c r="I68" s="24" t="s">
        <v>15</v>
      </c>
      <c r="J68" s="24" t="s">
        <v>16</v>
      </c>
      <c r="K68" s="24" t="s">
        <v>17</v>
      </c>
      <c r="L68" s="24" t="s">
        <v>9</v>
      </c>
      <c r="M68" s="25" t="s">
        <v>39</v>
      </c>
    </row>
    <row r="69" spans="3:13" ht="21" thickTop="1" thickBot="1" x14ac:dyDescent="0.45">
      <c r="C69" s="24" t="s">
        <v>1</v>
      </c>
      <c r="D69" s="24">
        <v>1</v>
      </c>
      <c r="E69" s="24">
        <v>1</v>
      </c>
      <c r="F69" s="24">
        <v>1</v>
      </c>
      <c r="G69" s="24">
        <v>1</v>
      </c>
      <c r="H69" s="24">
        <v>1</v>
      </c>
      <c r="I69" s="24">
        <v>1</v>
      </c>
      <c r="J69" s="24">
        <v>1</v>
      </c>
      <c r="K69" s="24">
        <v>1</v>
      </c>
      <c r="L69" s="24"/>
      <c r="M69" s="26">
        <f>(7*100)/665</f>
        <v>1.0526315789473684</v>
      </c>
    </row>
    <row r="70" spans="3:13" ht="21" thickTop="1" thickBot="1" x14ac:dyDescent="0.45">
      <c r="C70" s="24" t="s">
        <v>2</v>
      </c>
      <c r="D70" s="24">
        <v>665</v>
      </c>
      <c r="E70" s="24">
        <v>609</v>
      </c>
      <c r="F70" s="24">
        <v>632</v>
      </c>
      <c r="G70" s="24">
        <v>662</v>
      </c>
      <c r="H70" s="24">
        <v>613</v>
      </c>
      <c r="I70" s="24">
        <v>641</v>
      </c>
      <c r="J70" s="24">
        <v>636</v>
      </c>
      <c r="K70" s="24">
        <v>615</v>
      </c>
      <c r="L70" s="27">
        <f>SUM(D70:K70)/8</f>
        <v>634.125</v>
      </c>
      <c r="M70" s="24"/>
    </row>
    <row r="71" spans="3:13" ht="21" thickTop="1" thickBot="1" x14ac:dyDescent="0.45">
      <c r="C71" s="24" t="s">
        <v>3</v>
      </c>
      <c r="D71" s="24">
        <v>973</v>
      </c>
      <c r="E71" s="24">
        <v>1029</v>
      </c>
      <c r="F71" s="24">
        <v>1006</v>
      </c>
      <c r="G71" s="24">
        <v>976</v>
      </c>
      <c r="H71" s="24">
        <v>1025</v>
      </c>
      <c r="I71" s="24">
        <v>997</v>
      </c>
      <c r="J71" s="24">
        <v>1002</v>
      </c>
      <c r="K71" s="24">
        <v>1023</v>
      </c>
      <c r="L71" s="27">
        <f t="shared" ref="L71:L76" si="3">SUM(D71:K71)/8</f>
        <v>1003.875</v>
      </c>
      <c r="M71" s="24"/>
    </row>
    <row r="72" spans="3:13" ht="21" thickTop="1" thickBot="1" x14ac:dyDescent="0.45">
      <c r="C72" s="24" t="s">
        <v>5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7">
        <f t="shared" si="3"/>
        <v>0</v>
      </c>
      <c r="M72" s="24"/>
    </row>
    <row r="73" spans="3:13" ht="21" thickTop="1" thickBot="1" x14ac:dyDescent="0.45">
      <c r="C73" s="24" t="s">
        <v>4</v>
      </c>
      <c r="D73" s="24">
        <v>973</v>
      </c>
      <c r="E73" s="24">
        <v>1029</v>
      </c>
      <c r="F73" s="24">
        <v>1006</v>
      </c>
      <c r="G73" s="24">
        <v>976</v>
      </c>
      <c r="H73" s="24">
        <v>1025</v>
      </c>
      <c r="I73" s="24">
        <v>997</v>
      </c>
      <c r="J73" s="24">
        <v>1002</v>
      </c>
      <c r="K73" s="24">
        <v>1023</v>
      </c>
      <c r="L73" s="27">
        <f t="shared" si="3"/>
        <v>1003.875</v>
      </c>
      <c r="M73" s="24"/>
    </row>
    <row r="74" spans="3:13" ht="21" thickTop="1" thickBot="1" x14ac:dyDescent="0.45">
      <c r="C74" s="24" t="s">
        <v>6</v>
      </c>
      <c r="D74" s="24">
        <v>88</v>
      </c>
      <c r="E74" s="24">
        <v>91</v>
      </c>
      <c r="F74" s="24">
        <v>97</v>
      </c>
      <c r="G74" s="24">
        <v>99</v>
      </c>
      <c r="H74" s="24">
        <v>103</v>
      </c>
      <c r="I74" s="24">
        <v>97</v>
      </c>
      <c r="J74" s="24">
        <v>102</v>
      </c>
      <c r="K74" s="24">
        <v>91</v>
      </c>
      <c r="L74" s="27">
        <f t="shared" si="3"/>
        <v>96</v>
      </c>
      <c r="M74" s="24"/>
    </row>
    <row r="75" spans="3:13" ht="21" thickTop="1" thickBot="1" x14ac:dyDescent="0.45">
      <c r="C75" s="24" t="s">
        <v>7</v>
      </c>
      <c r="D75" s="24">
        <v>5</v>
      </c>
      <c r="E75" s="24">
        <v>5</v>
      </c>
      <c r="F75" s="24">
        <v>5</v>
      </c>
      <c r="G75" s="24">
        <v>5</v>
      </c>
      <c r="H75" s="24">
        <v>5</v>
      </c>
      <c r="I75" s="24">
        <v>5</v>
      </c>
      <c r="J75" s="24">
        <v>5</v>
      </c>
      <c r="K75" s="24">
        <v>5</v>
      </c>
      <c r="L75" s="27">
        <f t="shared" si="3"/>
        <v>5</v>
      </c>
      <c r="M75" s="24"/>
    </row>
    <row r="76" spans="3:13" ht="21" thickTop="1" thickBot="1" x14ac:dyDescent="0.45">
      <c r="C76" s="24" t="s">
        <v>8</v>
      </c>
      <c r="D76" s="24">
        <v>93</v>
      </c>
      <c r="E76" s="24">
        <v>97</v>
      </c>
      <c r="F76" s="24">
        <v>102</v>
      </c>
      <c r="G76" s="24">
        <v>104</v>
      </c>
      <c r="H76" s="24">
        <v>109</v>
      </c>
      <c r="I76" s="24">
        <v>102</v>
      </c>
      <c r="J76" s="24">
        <v>107</v>
      </c>
      <c r="K76" s="24">
        <v>96</v>
      </c>
      <c r="L76" s="27">
        <f t="shared" si="3"/>
        <v>101.25</v>
      </c>
      <c r="M76" s="24"/>
    </row>
    <row r="77" spans="3:13" ht="21" thickTop="1" thickBot="1" x14ac:dyDescent="0.45"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3:13" ht="21" thickTop="1" thickBot="1" x14ac:dyDescent="0.45"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3:13" ht="21" thickTop="1" thickBot="1" x14ac:dyDescent="0.45">
      <c r="C79" s="23" t="s">
        <v>47</v>
      </c>
      <c r="D79" s="23"/>
      <c r="E79" s="23"/>
      <c r="F79" s="23"/>
      <c r="G79" s="23"/>
      <c r="H79" s="23"/>
      <c r="I79" s="23"/>
      <c r="J79" s="23"/>
      <c r="K79" s="23"/>
      <c r="L79" s="23"/>
      <c r="M79" s="24"/>
    </row>
    <row r="80" spans="3:13" ht="21" thickTop="1" thickBot="1" x14ac:dyDescent="0.45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</row>
    <row r="81" spans="3:13" ht="21" thickTop="1" thickBot="1" x14ac:dyDescent="0.45">
      <c r="C81" s="24"/>
      <c r="D81" s="24" t="s">
        <v>10</v>
      </c>
      <c r="E81" s="24" t="s">
        <v>11</v>
      </c>
      <c r="F81" s="24" t="s">
        <v>12</v>
      </c>
      <c r="G81" s="24" t="s">
        <v>13</v>
      </c>
      <c r="H81" s="24" t="s">
        <v>14</v>
      </c>
      <c r="I81" s="24" t="s">
        <v>15</v>
      </c>
      <c r="J81" s="24" t="s">
        <v>16</v>
      </c>
      <c r="K81" s="24" t="s">
        <v>17</v>
      </c>
      <c r="L81" s="24" t="s">
        <v>9</v>
      </c>
      <c r="M81" s="25" t="s">
        <v>39</v>
      </c>
    </row>
    <row r="82" spans="3:13" ht="21" thickTop="1" thickBot="1" x14ac:dyDescent="0.45">
      <c r="C82" s="24" t="s">
        <v>1</v>
      </c>
      <c r="D82" s="24">
        <v>1</v>
      </c>
      <c r="E82" s="24">
        <v>1</v>
      </c>
      <c r="F82" s="24">
        <v>1</v>
      </c>
      <c r="G82" s="24">
        <v>1</v>
      </c>
      <c r="H82" s="24">
        <v>1</v>
      </c>
      <c r="I82" s="24">
        <v>1</v>
      </c>
      <c r="J82" s="24">
        <v>1</v>
      </c>
      <c r="K82" s="24">
        <v>1</v>
      </c>
      <c r="L82" s="24">
        <v>1</v>
      </c>
      <c r="M82" s="26">
        <f>(8*100)/707</f>
        <v>1.1315417256011315</v>
      </c>
    </row>
    <row r="83" spans="3:13" ht="21" thickTop="1" thickBot="1" x14ac:dyDescent="0.45">
      <c r="C83" s="24" t="s">
        <v>2</v>
      </c>
      <c r="D83" s="24">
        <v>707</v>
      </c>
      <c r="E83" s="24">
        <v>746</v>
      </c>
      <c r="F83" s="24">
        <v>671</v>
      </c>
      <c r="G83" s="24">
        <v>710</v>
      </c>
      <c r="H83" s="24">
        <v>695</v>
      </c>
      <c r="I83" s="24">
        <v>705</v>
      </c>
      <c r="J83" s="24">
        <v>675</v>
      </c>
      <c r="K83" s="24">
        <v>678</v>
      </c>
      <c r="L83" s="27">
        <f>SUM(D83:K83)/8</f>
        <v>698.375</v>
      </c>
      <c r="M83" s="24"/>
    </row>
    <row r="84" spans="3:13" ht="21" thickTop="1" thickBot="1" x14ac:dyDescent="0.45">
      <c r="C84" s="24" t="s">
        <v>3</v>
      </c>
      <c r="D84" s="24">
        <v>931</v>
      </c>
      <c r="E84" s="24">
        <v>892</v>
      </c>
      <c r="F84" s="24">
        <v>967</v>
      </c>
      <c r="G84" s="24">
        <v>928</v>
      </c>
      <c r="H84" s="24">
        <v>943</v>
      </c>
      <c r="I84" s="24">
        <v>933</v>
      </c>
      <c r="J84" s="24">
        <v>963</v>
      </c>
      <c r="K84" s="24">
        <v>960</v>
      </c>
      <c r="L84" s="27">
        <f t="shared" ref="L84:L89" si="4">SUM(D84:K84)/8</f>
        <v>939.625</v>
      </c>
      <c r="M84" s="24"/>
    </row>
    <row r="85" spans="3:13" ht="21" thickTop="1" thickBot="1" x14ac:dyDescent="0.45">
      <c r="C85" s="24" t="s">
        <v>5</v>
      </c>
      <c r="D85" s="24">
        <v>0</v>
      </c>
      <c r="E85" s="24">
        <v>2</v>
      </c>
      <c r="F85" s="24">
        <v>1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7">
        <f t="shared" si="4"/>
        <v>0.375</v>
      </c>
      <c r="M85" s="24"/>
    </row>
    <row r="86" spans="3:13" ht="21" thickTop="1" thickBot="1" x14ac:dyDescent="0.45">
      <c r="C86" s="24" t="s">
        <v>4</v>
      </c>
      <c r="D86" s="24">
        <v>931</v>
      </c>
      <c r="E86" s="24">
        <v>890</v>
      </c>
      <c r="F86" s="24">
        <v>966</v>
      </c>
      <c r="G86" s="24">
        <v>928</v>
      </c>
      <c r="H86" s="24">
        <v>943</v>
      </c>
      <c r="I86" s="24">
        <v>933</v>
      </c>
      <c r="J86" s="24">
        <v>963</v>
      </c>
      <c r="K86" s="24">
        <v>960</v>
      </c>
      <c r="L86" s="27">
        <f t="shared" si="4"/>
        <v>939.25</v>
      </c>
      <c r="M86" s="24"/>
    </row>
    <row r="87" spans="3:13" ht="21" thickTop="1" thickBot="1" x14ac:dyDescent="0.45">
      <c r="C87" s="24" t="s">
        <v>6</v>
      </c>
      <c r="D87" s="24">
        <v>103</v>
      </c>
      <c r="E87" s="24">
        <v>92</v>
      </c>
      <c r="F87" s="24">
        <v>99</v>
      </c>
      <c r="G87" s="24">
        <v>91</v>
      </c>
      <c r="H87" s="24">
        <v>96</v>
      </c>
      <c r="I87" s="24">
        <v>91</v>
      </c>
      <c r="J87" s="24">
        <v>96</v>
      </c>
      <c r="K87" s="24">
        <v>99</v>
      </c>
      <c r="L87" s="27">
        <f t="shared" si="4"/>
        <v>95.875</v>
      </c>
      <c r="M87" s="24"/>
    </row>
    <row r="88" spans="3:13" ht="21" thickTop="1" thickBot="1" x14ac:dyDescent="0.45">
      <c r="C88" s="24" t="s">
        <v>7</v>
      </c>
      <c r="D88" s="24">
        <v>5</v>
      </c>
      <c r="E88" s="24">
        <v>5</v>
      </c>
      <c r="F88" s="24">
        <v>5</v>
      </c>
      <c r="G88" s="24">
        <v>5</v>
      </c>
      <c r="H88" s="24">
        <v>5</v>
      </c>
      <c r="I88" s="24">
        <v>5</v>
      </c>
      <c r="J88" s="24">
        <v>5</v>
      </c>
      <c r="K88" s="24">
        <v>5</v>
      </c>
      <c r="L88" s="27">
        <f t="shared" si="4"/>
        <v>5</v>
      </c>
      <c r="M88" s="24"/>
    </row>
    <row r="89" spans="3:13" ht="21" thickTop="1" thickBot="1" x14ac:dyDescent="0.45">
      <c r="C89" s="24" t="s">
        <v>8</v>
      </c>
      <c r="D89" s="24">
        <v>108</v>
      </c>
      <c r="E89" s="24">
        <v>98</v>
      </c>
      <c r="F89" s="24">
        <v>105</v>
      </c>
      <c r="G89" s="24">
        <v>96</v>
      </c>
      <c r="H89" s="24">
        <v>102</v>
      </c>
      <c r="I89" s="24">
        <v>96</v>
      </c>
      <c r="J89" s="24">
        <v>102</v>
      </c>
      <c r="K89" s="24">
        <v>105</v>
      </c>
      <c r="L89" s="27">
        <f t="shared" si="4"/>
        <v>101.5</v>
      </c>
      <c r="M89" s="24"/>
    </row>
    <row r="90" spans="3:13" ht="21" thickTop="1" thickBot="1" x14ac:dyDescent="0.45"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3:13" ht="21" thickTop="1" thickBot="1" x14ac:dyDescent="0.45"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3:13" ht="21" thickTop="1" thickBot="1" x14ac:dyDescent="0.45">
      <c r="C92" s="28" t="s">
        <v>25</v>
      </c>
      <c r="D92" s="28"/>
      <c r="E92" s="28"/>
      <c r="F92" s="28"/>
      <c r="G92" s="28"/>
      <c r="H92" s="28"/>
      <c r="I92" s="28"/>
      <c r="J92" s="28"/>
      <c r="K92" s="28"/>
      <c r="L92" s="28"/>
      <c r="M92" s="24"/>
    </row>
    <row r="93" spans="3:13" ht="21" thickTop="1" thickBot="1" x14ac:dyDescent="0.45"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4"/>
    </row>
    <row r="94" spans="3:13" ht="21" thickTop="1" thickBot="1" x14ac:dyDescent="0.45">
      <c r="C94" s="24"/>
      <c r="D94" s="24" t="s">
        <v>10</v>
      </c>
      <c r="E94" s="24" t="s">
        <v>11</v>
      </c>
      <c r="F94" s="24" t="s">
        <v>12</v>
      </c>
      <c r="G94" s="24" t="s">
        <v>13</v>
      </c>
      <c r="H94" s="24" t="s">
        <v>14</v>
      </c>
      <c r="I94" s="24" t="s">
        <v>15</v>
      </c>
      <c r="J94" s="24" t="s">
        <v>16</v>
      </c>
      <c r="K94" s="24" t="s">
        <v>17</v>
      </c>
      <c r="L94" s="24" t="s">
        <v>9</v>
      </c>
      <c r="M94" s="25" t="s">
        <v>39</v>
      </c>
    </row>
    <row r="95" spans="3:13" ht="21" thickTop="1" thickBot="1" x14ac:dyDescent="0.45">
      <c r="C95" s="24" t="s">
        <v>1</v>
      </c>
      <c r="D95" s="24">
        <v>1</v>
      </c>
      <c r="E95" s="24">
        <v>1</v>
      </c>
      <c r="F95" s="24">
        <v>1</v>
      </c>
      <c r="G95" s="24">
        <v>1</v>
      </c>
      <c r="H95" s="24">
        <v>1</v>
      </c>
      <c r="I95" s="24">
        <v>1</v>
      </c>
      <c r="J95" s="24">
        <v>1</v>
      </c>
      <c r="K95" s="24">
        <v>1</v>
      </c>
      <c r="L95" s="24"/>
      <c r="M95" s="26">
        <f>(9*100)/831</f>
        <v>1.0830324909747293</v>
      </c>
    </row>
    <row r="96" spans="3:13" ht="21" thickTop="1" thickBot="1" x14ac:dyDescent="0.45">
      <c r="C96" s="24" t="s">
        <v>2</v>
      </c>
      <c r="D96" s="24">
        <v>831</v>
      </c>
      <c r="E96" s="24">
        <v>793</v>
      </c>
      <c r="F96" s="24">
        <v>756</v>
      </c>
      <c r="G96" s="24">
        <v>790</v>
      </c>
      <c r="H96" s="24">
        <v>789</v>
      </c>
      <c r="I96" s="24">
        <v>789</v>
      </c>
      <c r="J96" s="24">
        <v>822</v>
      </c>
      <c r="K96" s="24">
        <v>794</v>
      </c>
      <c r="L96" s="27">
        <f>SUM(D96:K96)/8</f>
        <v>795.5</v>
      </c>
      <c r="M96" s="24"/>
    </row>
    <row r="97" spans="3:13" ht="21" thickTop="1" thickBot="1" x14ac:dyDescent="0.45">
      <c r="C97" s="24" t="s">
        <v>3</v>
      </c>
      <c r="D97" s="24">
        <v>807</v>
      </c>
      <c r="E97" s="24">
        <v>845</v>
      </c>
      <c r="F97" s="24">
        <v>882</v>
      </c>
      <c r="G97" s="24">
        <v>848</v>
      </c>
      <c r="H97" s="24">
        <v>849</v>
      </c>
      <c r="I97" s="24">
        <v>849</v>
      </c>
      <c r="J97" s="24">
        <v>816</v>
      </c>
      <c r="K97" s="24">
        <v>844</v>
      </c>
      <c r="L97" s="27">
        <f t="shared" ref="L97:L102" si="5">SUM(D97:K97)/8</f>
        <v>842.5</v>
      </c>
      <c r="M97" s="24"/>
    </row>
    <row r="98" spans="3:13" ht="21" thickTop="1" thickBot="1" x14ac:dyDescent="0.45">
      <c r="C98" s="24" t="s">
        <v>5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7">
        <f t="shared" si="5"/>
        <v>0</v>
      </c>
      <c r="M98" s="24"/>
    </row>
    <row r="99" spans="3:13" ht="21" thickTop="1" thickBot="1" x14ac:dyDescent="0.45">
      <c r="C99" s="24" t="s">
        <v>4</v>
      </c>
      <c r="D99" s="24">
        <v>807</v>
      </c>
      <c r="E99" s="24">
        <v>845</v>
      </c>
      <c r="F99" s="24">
        <v>882</v>
      </c>
      <c r="G99" s="24">
        <v>848</v>
      </c>
      <c r="H99" s="24">
        <v>849</v>
      </c>
      <c r="I99" s="24">
        <v>849</v>
      </c>
      <c r="J99" s="24">
        <v>816</v>
      </c>
      <c r="K99" s="24">
        <v>844</v>
      </c>
      <c r="L99" s="27">
        <f t="shared" si="5"/>
        <v>842.5</v>
      </c>
      <c r="M99" s="24"/>
    </row>
    <row r="100" spans="3:13" ht="21" thickTop="1" thickBot="1" x14ac:dyDescent="0.45">
      <c r="C100" s="24" t="s">
        <v>6</v>
      </c>
      <c r="D100" s="24">
        <v>93</v>
      </c>
      <c r="E100" s="24">
        <v>93</v>
      </c>
      <c r="F100" s="24">
        <v>97</v>
      </c>
      <c r="G100" s="24">
        <v>96</v>
      </c>
      <c r="H100" s="24">
        <v>89</v>
      </c>
      <c r="I100" s="24">
        <v>93</v>
      </c>
      <c r="J100" s="24">
        <v>88</v>
      </c>
      <c r="K100" s="24">
        <v>96</v>
      </c>
      <c r="L100" s="27">
        <f t="shared" si="5"/>
        <v>93.125</v>
      </c>
      <c r="M100" s="24"/>
    </row>
    <row r="101" spans="3:13" ht="21" thickTop="1" thickBot="1" x14ac:dyDescent="0.45">
      <c r="C101" s="24" t="s">
        <v>7</v>
      </c>
      <c r="D101" s="24">
        <v>5</v>
      </c>
      <c r="E101" s="24">
        <v>5</v>
      </c>
      <c r="F101" s="24">
        <v>5</v>
      </c>
      <c r="G101" s="24">
        <v>5</v>
      </c>
      <c r="H101" s="24">
        <v>5</v>
      </c>
      <c r="I101" s="24">
        <v>5</v>
      </c>
      <c r="J101" s="24">
        <v>5</v>
      </c>
      <c r="K101" s="24">
        <v>5</v>
      </c>
      <c r="L101" s="27">
        <f t="shared" si="5"/>
        <v>5</v>
      </c>
      <c r="M101" s="24"/>
    </row>
    <row r="102" spans="3:13" ht="21" thickTop="1" thickBot="1" x14ac:dyDescent="0.45">
      <c r="C102" s="24" t="s">
        <v>8</v>
      </c>
      <c r="D102" s="24">
        <v>98</v>
      </c>
      <c r="E102" s="24">
        <v>99</v>
      </c>
      <c r="F102" s="24">
        <v>103</v>
      </c>
      <c r="G102" s="24">
        <v>101</v>
      </c>
      <c r="H102" s="24">
        <v>95</v>
      </c>
      <c r="I102" s="24">
        <v>99</v>
      </c>
      <c r="J102" s="24">
        <v>93</v>
      </c>
      <c r="K102" s="24">
        <v>102</v>
      </c>
      <c r="L102" s="27">
        <f t="shared" si="5"/>
        <v>98.75</v>
      </c>
      <c r="M102" s="24"/>
    </row>
    <row r="103" spans="3:13" ht="21" thickTop="1" thickBot="1" x14ac:dyDescent="0.4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3:13" ht="21" thickTop="1" thickBot="1" x14ac:dyDescent="0.4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3:13" ht="21" thickTop="1" thickBot="1" x14ac:dyDescent="0.45">
      <c r="C105" s="28" t="s">
        <v>28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4"/>
    </row>
    <row r="106" spans="3:13" ht="21" thickTop="1" thickBot="1" x14ac:dyDescent="0.45"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4"/>
    </row>
    <row r="107" spans="3:13" ht="21" thickTop="1" thickBot="1" x14ac:dyDescent="0.45">
      <c r="C107" s="24"/>
      <c r="D107" s="24" t="s">
        <v>10</v>
      </c>
      <c r="E107" s="24" t="s">
        <v>11</v>
      </c>
      <c r="F107" s="24" t="s">
        <v>12</v>
      </c>
      <c r="G107" s="24" t="s">
        <v>13</v>
      </c>
      <c r="H107" s="24" t="s">
        <v>14</v>
      </c>
      <c r="I107" s="24" t="s">
        <v>15</v>
      </c>
      <c r="J107" s="24" t="s">
        <v>16</v>
      </c>
      <c r="K107" s="24" t="s">
        <v>17</v>
      </c>
      <c r="L107" s="24" t="s">
        <v>9</v>
      </c>
      <c r="M107" s="25" t="s">
        <v>39</v>
      </c>
    </row>
    <row r="108" spans="3:13" ht="21" thickTop="1" thickBot="1" x14ac:dyDescent="0.45">
      <c r="C108" s="24" t="s">
        <v>1</v>
      </c>
      <c r="D108" s="24">
        <v>1</v>
      </c>
      <c r="E108" s="24">
        <v>1</v>
      </c>
      <c r="F108" s="24">
        <v>1</v>
      </c>
      <c r="G108" s="24">
        <v>1</v>
      </c>
      <c r="H108" s="24">
        <v>1</v>
      </c>
      <c r="I108" s="24">
        <v>1</v>
      </c>
      <c r="J108" s="24">
        <v>2</v>
      </c>
      <c r="K108" s="24">
        <v>1</v>
      </c>
      <c r="L108" s="24"/>
      <c r="M108" s="26">
        <f>(10*100)/904</f>
        <v>1.1061946902654867</v>
      </c>
    </row>
    <row r="109" spans="3:13" ht="21" thickTop="1" thickBot="1" x14ac:dyDescent="0.45">
      <c r="C109" s="24" t="s">
        <v>2</v>
      </c>
      <c r="D109" s="24">
        <v>904</v>
      </c>
      <c r="E109" s="24">
        <v>883</v>
      </c>
      <c r="F109" s="24">
        <v>885</v>
      </c>
      <c r="G109" s="24">
        <v>846</v>
      </c>
      <c r="H109" s="24">
        <v>909</v>
      </c>
      <c r="I109" s="24">
        <v>876</v>
      </c>
      <c r="J109" s="24">
        <v>891</v>
      </c>
      <c r="K109" s="24">
        <v>907</v>
      </c>
      <c r="L109" s="27">
        <f>SUM(D109:K109)/8</f>
        <v>887.625</v>
      </c>
      <c r="M109" s="24"/>
    </row>
    <row r="110" spans="3:13" ht="21" thickTop="1" thickBot="1" x14ac:dyDescent="0.45">
      <c r="C110" s="24" t="s">
        <v>3</v>
      </c>
      <c r="D110" s="24">
        <v>734</v>
      </c>
      <c r="E110" s="24">
        <v>755</v>
      </c>
      <c r="F110" s="24">
        <v>753</v>
      </c>
      <c r="G110" s="24">
        <v>792</v>
      </c>
      <c r="H110" s="24">
        <v>729</v>
      </c>
      <c r="I110" s="24">
        <v>762</v>
      </c>
      <c r="J110" s="24">
        <v>747</v>
      </c>
      <c r="K110" s="24">
        <v>731</v>
      </c>
      <c r="L110" s="27">
        <f t="shared" ref="L110:L115" si="6">SUM(D110:K110)/8</f>
        <v>750.375</v>
      </c>
      <c r="M110" s="24"/>
    </row>
    <row r="111" spans="3:13" ht="21" thickTop="1" thickBot="1" x14ac:dyDescent="0.45">
      <c r="C111" s="24" t="s">
        <v>5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7">
        <f t="shared" si="6"/>
        <v>0</v>
      </c>
      <c r="M111" s="24"/>
    </row>
    <row r="112" spans="3:13" ht="21" thickTop="1" thickBot="1" x14ac:dyDescent="0.45">
      <c r="C112" s="24" t="s">
        <v>4</v>
      </c>
      <c r="D112" s="24">
        <v>734</v>
      </c>
      <c r="E112" s="24">
        <v>755</v>
      </c>
      <c r="F112" s="24">
        <v>753</v>
      </c>
      <c r="G112" s="24">
        <v>792</v>
      </c>
      <c r="H112" s="24">
        <v>729</v>
      </c>
      <c r="I112" s="24">
        <v>762</v>
      </c>
      <c r="J112" s="24">
        <v>747</v>
      </c>
      <c r="K112" s="24">
        <v>731</v>
      </c>
      <c r="L112" s="27">
        <f t="shared" si="6"/>
        <v>750.375</v>
      </c>
      <c r="M112" s="24"/>
    </row>
    <row r="113" spans="3:13" ht="21" thickTop="1" thickBot="1" x14ac:dyDescent="0.45">
      <c r="C113" s="24" t="s">
        <v>6</v>
      </c>
      <c r="D113" s="24">
        <v>87</v>
      </c>
      <c r="E113" s="24">
        <v>92</v>
      </c>
      <c r="F113" s="24">
        <v>87</v>
      </c>
      <c r="G113" s="24">
        <v>82</v>
      </c>
      <c r="H113" s="24">
        <v>82</v>
      </c>
      <c r="I113" s="24">
        <v>91</v>
      </c>
      <c r="J113" s="24">
        <v>81</v>
      </c>
      <c r="K113" s="24">
        <v>81</v>
      </c>
      <c r="L113" s="27">
        <f t="shared" si="6"/>
        <v>85.375</v>
      </c>
      <c r="M113" s="24"/>
    </row>
    <row r="114" spans="3:13" ht="21" thickTop="1" thickBot="1" x14ac:dyDescent="0.45">
      <c r="C114" s="24" t="s">
        <v>7</v>
      </c>
      <c r="D114" s="24">
        <v>5</v>
      </c>
      <c r="E114" s="24">
        <v>5</v>
      </c>
      <c r="F114" s="24">
        <v>5</v>
      </c>
      <c r="G114" s="24">
        <v>5</v>
      </c>
      <c r="H114" s="24">
        <v>5</v>
      </c>
      <c r="I114" s="24">
        <v>5</v>
      </c>
      <c r="J114" s="24">
        <v>5</v>
      </c>
      <c r="K114" s="24">
        <v>5</v>
      </c>
      <c r="L114" s="27">
        <f t="shared" si="6"/>
        <v>5</v>
      </c>
      <c r="M114" s="24"/>
    </row>
    <row r="115" spans="3:13" ht="21" thickTop="1" thickBot="1" x14ac:dyDescent="0.45">
      <c r="C115" s="24" t="s">
        <v>8</v>
      </c>
      <c r="D115" s="24">
        <v>92</v>
      </c>
      <c r="E115" s="24">
        <v>98</v>
      </c>
      <c r="F115" s="24">
        <v>92</v>
      </c>
      <c r="G115" s="24">
        <v>87</v>
      </c>
      <c r="H115" s="24">
        <v>88</v>
      </c>
      <c r="I115" s="24">
        <v>96</v>
      </c>
      <c r="J115" s="24">
        <v>86</v>
      </c>
      <c r="K115" s="24">
        <v>86</v>
      </c>
      <c r="L115" s="27">
        <f t="shared" si="6"/>
        <v>90.625</v>
      </c>
      <c r="M115" s="24"/>
    </row>
    <row r="116" spans="3:13" ht="21" thickTop="1" thickBot="1" x14ac:dyDescent="0.4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3:13" ht="23.4" customHeight="1" thickTop="1" thickBot="1" x14ac:dyDescent="0.45">
      <c r="C117" s="28" t="s">
        <v>29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4"/>
    </row>
    <row r="118" spans="3:13" ht="21" thickTop="1" thickBot="1" x14ac:dyDescent="0.45"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4"/>
    </row>
    <row r="119" spans="3:13" ht="21" thickTop="1" thickBot="1" x14ac:dyDescent="0.45">
      <c r="C119" s="24"/>
      <c r="D119" s="24" t="s">
        <v>10</v>
      </c>
      <c r="E119" s="24" t="s">
        <v>11</v>
      </c>
      <c r="F119" s="24" t="s">
        <v>12</v>
      </c>
      <c r="G119" s="24" t="s">
        <v>13</v>
      </c>
      <c r="H119" s="24" t="s">
        <v>14</v>
      </c>
      <c r="I119" s="24" t="s">
        <v>15</v>
      </c>
      <c r="J119" s="24" t="s">
        <v>16</v>
      </c>
      <c r="K119" s="24" t="s">
        <v>17</v>
      </c>
      <c r="L119" s="24" t="s">
        <v>9</v>
      </c>
      <c r="M119" s="25" t="s">
        <v>39</v>
      </c>
    </row>
    <row r="120" spans="3:13" ht="21" thickTop="1" thickBot="1" x14ac:dyDescent="0.45">
      <c r="C120" s="24" t="s">
        <v>1</v>
      </c>
      <c r="D120" s="24">
        <v>1</v>
      </c>
      <c r="E120" s="24">
        <v>0</v>
      </c>
      <c r="F120" s="24">
        <v>1</v>
      </c>
      <c r="G120" s="24">
        <v>1</v>
      </c>
      <c r="H120" s="24">
        <v>1</v>
      </c>
      <c r="I120" s="24">
        <v>1</v>
      </c>
      <c r="J120" s="24">
        <v>1</v>
      </c>
      <c r="K120" s="24">
        <v>1</v>
      </c>
      <c r="L120" s="24"/>
      <c r="M120" s="26">
        <f>(11*100)/960</f>
        <v>1.1458333333333333</v>
      </c>
    </row>
    <row r="121" spans="3:13" ht="21" thickTop="1" thickBot="1" x14ac:dyDescent="0.45">
      <c r="C121" s="24" t="s">
        <v>2</v>
      </c>
      <c r="D121" s="24">
        <v>960</v>
      </c>
      <c r="E121" s="24">
        <v>964</v>
      </c>
      <c r="F121" s="24">
        <v>981</v>
      </c>
      <c r="G121" s="24">
        <v>927</v>
      </c>
      <c r="H121" s="24">
        <v>968</v>
      </c>
      <c r="I121" s="24">
        <v>991</v>
      </c>
      <c r="J121" s="24">
        <v>1001</v>
      </c>
      <c r="K121" s="24">
        <v>987</v>
      </c>
      <c r="L121" s="27">
        <f>SUM(D121:K121)/8</f>
        <v>972.375</v>
      </c>
      <c r="M121" s="24"/>
    </row>
    <row r="122" spans="3:13" ht="21" thickTop="1" thickBot="1" x14ac:dyDescent="0.45">
      <c r="C122" s="24" t="s">
        <v>3</v>
      </c>
      <c r="D122" s="24">
        <v>678</v>
      </c>
      <c r="E122" s="24">
        <v>674</v>
      </c>
      <c r="F122" s="24">
        <v>657</v>
      </c>
      <c r="G122" s="24">
        <v>711</v>
      </c>
      <c r="H122" s="24">
        <v>670</v>
      </c>
      <c r="I122" s="24">
        <v>647</v>
      </c>
      <c r="J122" s="24">
        <v>637</v>
      </c>
      <c r="K122" s="24">
        <v>651</v>
      </c>
      <c r="L122" s="27">
        <f t="shared" ref="L122:L127" si="7">SUM(D122:K122)/8</f>
        <v>665.625</v>
      </c>
      <c r="M122" s="24"/>
    </row>
    <row r="123" spans="3:13" ht="21" thickTop="1" thickBot="1" x14ac:dyDescent="0.45">
      <c r="C123" s="24" t="s">
        <v>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7">
        <f t="shared" si="7"/>
        <v>0</v>
      </c>
      <c r="M123" s="24"/>
    </row>
    <row r="124" spans="3:13" ht="21" thickTop="1" thickBot="1" x14ac:dyDescent="0.45">
      <c r="C124" s="24" t="s">
        <v>4</v>
      </c>
      <c r="D124" s="24">
        <v>678</v>
      </c>
      <c r="E124" s="24">
        <v>674</v>
      </c>
      <c r="F124" s="24">
        <v>657</v>
      </c>
      <c r="G124" s="24">
        <v>711</v>
      </c>
      <c r="H124" s="24">
        <v>670</v>
      </c>
      <c r="I124" s="24">
        <v>647</v>
      </c>
      <c r="J124" s="24">
        <v>637</v>
      </c>
      <c r="K124" s="24">
        <v>651</v>
      </c>
      <c r="L124" s="27">
        <f t="shared" si="7"/>
        <v>665.625</v>
      </c>
      <c r="M124" s="24"/>
    </row>
    <row r="125" spans="3:13" ht="21" thickTop="1" thickBot="1" x14ac:dyDescent="0.45">
      <c r="C125" s="24" t="s">
        <v>6</v>
      </c>
      <c r="D125" s="24">
        <v>78</v>
      </c>
      <c r="E125" s="24">
        <v>83</v>
      </c>
      <c r="F125" s="24">
        <v>80</v>
      </c>
      <c r="G125" s="24">
        <v>85</v>
      </c>
      <c r="H125" s="24">
        <v>81</v>
      </c>
      <c r="I125" s="24">
        <v>72</v>
      </c>
      <c r="J125" s="24">
        <v>78</v>
      </c>
      <c r="K125" s="24">
        <v>79</v>
      </c>
      <c r="L125" s="27">
        <f t="shared" si="7"/>
        <v>79.5</v>
      </c>
      <c r="M125" s="24"/>
    </row>
    <row r="126" spans="3:13" ht="21" thickTop="1" thickBot="1" x14ac:dyDescent="0.45">
      <c r="C126" s="24" t="s">
        <v>7</v>
      </c>
      <c r="D126" s="24">
        <v>5</v>
      </c>
      <c r="E126" s="24">
        <v>5</v>
      </c>
      <c r="F126" s="24">
        <v>5</v>
      </c>
      <c r="G126" s="24">
        <v>5</v>
      </c>
      <c r="H126" s="24">
        <v>5</v>
      </c>
      <c r="I126" s="24">
        <v>5</v>
      </c>
      <c r="J126" s="24">
        <v>5</v>
      </c>
      <c r="K126" s="24">
        <v>5</v>
      </c>
      <c r="L126" s="27">
        <f t="shared" si="7"/>
        <v>5</v>
      </c>
      <c r="M126" s="24"/>
    </row>
    <row r="127" spans="3:13" ht="21" thickTop="1" thickBot="1" x14ac:dyDescent="0.45">
      <c r="C127" s="24" t="s">
        <v>8</v>
      </c>
      <c r="D127" s="24">
        <v>84</v>
      </c>
      <c r="E127" s="24">
        <v>89</v>
      </c>
      <c r="F127" s="24">
        <v>85</v>
      </c>
      <c r="G127" s="24">
        <v>90</v>
      </c>
      <c r="H127" s="24">
        <v>86</v>
      </c>
      <c r="I127" s="24">
        <v>78</v>
      </c>
      <c r="J127" s="24">
        <v>83</v>
      </c>
      <c r="K127" s="24">
        <v>84</v>
      </c>
      <c r="L127" s="27">
        <f t="shared" si="7"/>
        <v>84.875</v>
      </c>
      <c r="M127" s="24"/>
    </row>
    <row r="128" spans="3:13" ht="21" thickTop="1" thickBot="1" x14ac:dyDescent="0.4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3:13" ht="21" thickTop="1" thickBot="1" x14ac:dyDescent="0.4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3:13" ht="21" thickTop="1" thickBot="1" x14ac:dyDescent="0.45">
      <c r="C130" s="28" t="s">
        <v>30</v>
      </c>
      <c r="D130" s="28"/>
      <c r="E130" s="28"/>
      <c r="F130" s="28"/>
      <c r="G130" s="28"/>
      <c r="H130" s="28"/>
      <c r="I130" s="28"/>
      <c r="J130" s="28"/>
      <c r="K130" s="28"/>
      <c r="L130" s="28"/>
      <c r="M130" s="24"/>
    </row>
    <row r="131" spans="3:13" ht="28.8" customHeight="1" thickTop="1" thickBot="1" x14ac:dyDescent="0.45"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4"/>
    </row>
    <row r="132" spans="3:13" ht="21" thickTop="1" thickBot="1" x14ac:dyDescent="0.4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3:13" ht="21" thickTop="1" thickBot="1" x14ac:dyDescent="0.45">
      <c r="C133" s="24"/>
      <c r="D133" s="24" t="s">
        <v>10</v>
      </c>
      <c r="E133" s="24" t="s">
        <v>11</v>
      </c>
      <c r="F133" s="24" t="s">
        <v>12</v>
      </c>
      <c r="G133" s="24" t="s">
        <v>13</v>
      </c>
      <c r="H133" s="24" t="s">
        <v>14</v>
      </c>
      <c r="I133" s="24" t="s">
        <v>15</v>
      </c>
      <c r="J133" s="24" t="s">
        <v>16</v>
      </c>
      <c r="K133" s="24" t="s">
        <v>17</v>
      </c>
      <c r="L133" s="24" t="s">
        <v>9</v>
      </c>
      <c r="M133" s="25" t="s">
        <v>39</v>
      </c>
    </row>
    <row r="134" spans="3:13" ht="21" thickTop="1" thickBot="1" x14ac:dyDescent="0.45">
      <c r="C134" s="24" t="s">
        <v>1</v>
      </c>
      <c r="D134" s="24">
        <v>1</v>
      </c>
      <c r="E134" s="24">
        <v>1</v>
      </c>
      <c r="F134" s="24">
        <v>1</v>
      </c>
      <c r="G134" s="24">
        <v>1</v>
      </c>
      <c r="H134" s="24">
        <v>1</v>
      </c>
      <c r="I134" s="24">
        <v>1</v>
      </c>
      <c r="J134" s="24">
        <v>1</v>
      </c>
      <c r="K134" s="24">
        <v>1</v>
      </c>
      <c r="L134" s="24"/>
      <c r="M134" s="26">
        <f>(12*100)/1046</f>
        <v>1.1472275334608031</v>
      </c>
    </row>
    <row r="135" spans="3:13" ht="21" thickTop="1" thickBot="1" x14ac:dyDescent="0.45">
      <c r="C135" s="24" t="s">
        <v>2</v>
      </c>
      <c r="D135" s="24">
        <v>1046</v>
      </c>
      <c r="E135" s="24">
        <v>1028</v>
      </c>
      <c r="F135" s="24">
        <v>1078</v>
      </c>
      <c r="G135" s="24">
        <v>1080</v>
      </c>
      <c r="H135" s="24">
        <v>1010</v>
      </c>
      <c r="I135" s="24">
        <v>1028</v>
      </c>
      <c r="J135" s="24">
        <v>1074</v>
      </c>
      <c r="K135" s="24">
        <v>1072</v>
      </c>
      <c r="L135" s="27">
        <f>SUM(D135:K135)/8</f>
        <v>1052</v>
      </c>
      <c r="M135" s="24"/>
    </row>
    <row r="136" spans="3:13" ht="21" thickTop="1" thickBot="1" x14ac:dyDescent="0.45">
      <c r="C136" s="24" t="s">
        <v>3</v>
      </c>
      <c r="D136" s="24">
        <v>592</v>
      </c>
      <c r="E136" s="24">
        <v>610</v>
      </c>
      <c r="F136" s="24">
        <v>560</v>
      </c>
      <c r="G136" s="24">
        <v>558</v>
      </c>
      <c r="H136" s="24">
        <v>628</v>
      </c>
      <c r="I136" s="24">
        <v>610</v>
      </c>
      <c r="J136" s="24">
        <v>564</v>
      </c>
      <c r="K136" s="24">
        <v>566</v>
      </c>
      <c r="L136" s="27">
        <f t="shared" ref="L136:L141" si="8">SUM(D136:K136)/8</f>
        <v>586</v>
      </c>
      <c r="M136" s="24"/>
    </row>
    <row r="137" spans="3:13" ht="21" thickTop="1" thickBot="1" x14ac:dyDescent="0.45">
      <c r="C137" s="24" t="s">
        <v>5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7">
        <f t="shared" si="8"/>
        <v>0</v>
      </c>
      <c r="M137" s="24"/>
    </row>
    <row r="138" spans="3:13" ht="21" thickTop="1" thickBot="1" x14ac:dyDescent="0.45">
      <c r="C138" s="24" t="s">
        <v>4</v>
      </c>
      <c r="D138" s="24">
        <v>592</v>
      </c>
      <c r="E138" s="24">
        <v>610</v>
      </c>
      <c r="F138" s="24">
        <v>560</v>
      </c>
      <c r="G138" s="24">
        <v>558</v>
      </c>
      <c r="H138" s="24">
        <v>628</v>
      </c>
      <c r="I138" s="24">
        <v>610</v>
      </c>
      <c r="J138" s="24">
        <v>564</v>
      </c>
      <c r="K138" s="24">
        <v>566</v>
      </c>
      <c r="L138" s="27">
        <f t="shared" si="8"/>
        <v>586</v>
      </c>
      <c r="M138" s="24"/>
    </row>
    <row r="139" spans="3:13" ht="21" thickTop="1" thickBot="1" x14ac:dyDescent="0.45">
      <c r="C139" s="24" t="s">
        <v>6</v>
      </c>
      <c r="D139" s="24">
        <v>78</v>
      </c>
      <c r="E139" s="24">
        <v>78</v>
      </c>
      <c r="F139" s="24">
        <v>74</v>
      </c>
      <c r="G139" s="24">
        <v>68</v>
      </c>
      <c r="H139" s="24">
        <v>80</v>
      </c>
      <c r="I139" s="24">
        <v>78</v>
      </c>
      <c r="J139" s="24">
        <v>66</v>
      </c>
      <c r="K139" s="24">
        <v>71</v>
      </c>
      <c r="L139" s="27">
        <f t="shared" si="8"/>
        <v>74.125</v>
      </c>
      <c r="M139" s="24"/>
    </row>
    <row r="140" spans="3:13" ht="21" thickTop="1" thickBot="1" x14ac:dyDescent="0.45">
      <c r="C140" s="24" t="s">
        <v>7</v>
      </c>
      <c r="D140" s="24">
        <v>5</v>
      </c>
      <c r="E140" s="24">
        <v>5</v>
      </c>
      <c r="F140" s="24">
        <v>5</v>
      </c>
      <c r="G140" s="24">
        <v>5</v>
      </c>
      <c r="H140" s="24">
        <v>5</v>
      </c>
      <c r="I140" s="24">
        <v>5</v>
      </c>
      <c r="J140" s="24">
        <v>5</v>
      </c>
      <c r="K140" s="24">
        <v>5</v>
      </c>
      <c r="L140" s="27">
        <f t="shared" si="8"/>
        <v>5</v>
      </c>
      <c r="M140" s="24"/>
    </row>
    <row r="141" spans="3:13" ht="21" thickTop="1" thickBot="1" x14ac:dyDescent="0.45">
      <c r="C141" s="24" t="s">
        <v>8</v>
      </c>
      <c r="D141" s="24">
        <v>83</v>
      </c>
      <c r="E141" s="24">
        <v>84</v>
      </c>
      <c r="F141" s="24">
        <v>79</v>
      </c>
      <c r="G141" s="24">
        <v>73</v>
      </c>
      <c r="H141" s="24">
        <v>85</v>
      </c>
      <c r="I141" s="24">
        <v>84</v>
      </c>
      <c r="J141" s="24">
        <v>72</v>
      </c>
      <c r="K141" s="24">
        <v>77</v>
      </c>
      <c r="L141" s="27">
        <f t="shared" si="8"/>
        <v>79.625</v>
      </c>
      <c r="M141" s="24"/>
    </row>
    <row r="142" spans="3:13" ht="21" thickTop="1" thickBot="1" x14ac:dyDescent="0.4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3:13" ht="21" thickTop="1" thickBot="1" x14ac:dyDescent="0.45">
      <c r="C143" s="28" t="s">
        <v>31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4"/>
    </row>
    <row r="144" spans="3:13" ht="25.8" customHeight="1" thickTop="1" thickBot="1" x14ac:dyDescent="0.45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4"/>
    </row>
    <row r="145" spans="3:13" ht="21" thickTop="1" thickBot="1" x14ac:dyDescent="0.4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3:13" ht="21" thickTop="1" thickBot="1" x14ac:dyDescent="0.45">
      <c r="C146" s="24"/>
      <c r="D146" s="24" t="s">
        <v>10</v>
      </c>
      <c r="E146" s="24" t="s">
        <v>11</v>
      </c>
      <c r="F146" s="24" t="s">
        <v>12</v>
      </c>
      <c r="G146" s="24" t="s">
        <v>13</v>
      </c>
      <c r="H146" s="24" t="s">
        <v>14</v>
      </c>
      <c r="I146" s="24" t="s">
        <v>15</v>
      </c>
      <c r="J146" s="24" t="s">
        <v>16</v>
      </c>
      <c r="K146" s="24" t="s">
        <v>17</v>
      </c>
      <c r="L146" s="24" t="s">
        <v>9</v>
      </c>
      <c r="M146" s="25" t="s">
        <v>39</v>
      </c>
    </row>
    <row r="147" spans="3:13" ht="21" thickTop="1" thickBot="1" x14ac:dyDescent="0.45">
      <c r="C147" s="24" t="s">
        <v>1</v>
      </c>
      <c r="D147" s="24">
        <v>1</v>
      </c>
      <c r="E147" s="24">
        <v>1</v>
      </c>
      <c r="F147" s="24">
        <v>1</v>
      </c>
      <c r="G147" s="24">
        <v>1</v>
      </c>
      <c r="H147" s="24">
        <v>1</v>
      </c>
      <c r="I147" s="24">
        <v>1</v>
      </c>
      <c r="J147" s="24">
        <v>1</v>
      </c>
      <c r="K147" s="24">
        <v>1</v>
      </c>
      <c r="L147" s="24">
        <v>1</v>
      </c>
      <c r="M147" s="26">
        <f>(13*100)/1143</f>
        <v>1.1373578302712162</v>
      </c>
    </row>
    <row r="148" spans="3:13" ht="21" thickTop="1" thickBot="1" x14ac:dyDescent="0.45">
      <c r="C148" s="24" t="s">
        <v>2</v>
      </c>
      <c r="D148" s="24">
        <v>1143</v>
      </c>
      <c r="E148" s="24">
        <v>1065</v>
      </c>
      <c r="F148" s="24">
        <v>1151</v>
      </c>
      <c r="G148" s="24">
        <v>1138</v>
      </c>
      <c r="H148" s="24">
        <v>1113</v>
      </c>
      <c r="I148" s="24">
        <v>1120</v>
      </c>
      <c r="J148" s="24">
        <v>1116</v>
      </c>
      <c r="K148" s="24">
        <v>1150</v>
      </c>
      <c r="L148" s="27">
        <f>SUM(D148:K148)/8</f>
        <v>1124.5</v>
      </c>
      <c r="M148" s="24"/>
    </row>
    <row r="149" spans="3:13" ht="21" thickTop="1" thickBot="1" x14ac:dyDescent="0.45">
      <c r="C149" s="24" t="s">
        <v>3</v>
      </c>
      <c r="D149" s="24">
        <v>495</v>
      </c>
      <c r="E149" s="24">
        <v>573</v>
      </c>
      <c r="F149" s="24">
        <v>487</v>
      </c>
      <c r="G149" s="24">
        <v>500</v>
      </c>
      <c r="H149" s="24">
        <v>525</v>
      </c>
      <c r="I149" s="24">
        <v>518</v>
      </c>
      <c r="J149" s="24">
        <v>522</v>
      </c>
      <c r="K149" s="24">
        <v>488</v>
      </c>
      <c r="L149" s="27">
        <f t="shared" ref="L149:L154" si="9">SUM(D149:K149)/8</f>
        <v>513.5</v>
      </c>
      <c r="M149" s="24"/>
    </row>
    <row r="150" spans="3:13" ht="21" thickTop="1" thickBot="1" x14ac:dyDescent="0.45">
      <c r="C150" s="24" t="s">
        <v>5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7">
        <f t="shared" si="9"/>
        <v>0</v>
      </c>
      <c r="M150" s="24"/>
    </row>
    <row r="151" spans="3:13" ht="21" thickTop="1" thickBot="1" x14ac:dyDescent="0.45">
      <c r="C151" s="24" t="s">
        <v>4</v>
      </c>
      <c r="D151" s="24">
        <v>495</v>
      </c>
      <c r="E151" s="24">
        <v>573</v>
      </c>
      <c r="F151" s="24">
        <v>487</v>
      </c>
      <c r="G151" s="24">
        <v>500</v>
      </c>
      <c r="H151" s="24">
        <v>525</v>
      </c>
      <c r="I151" s="24">
        <v>518</v>
      </c>
      <c r="J151" s="24">
        <v>522</v>
      </c>
      <c r="K151" s="24">
        <v>488</v>
      </c>
      <c r="L151" s="27">
        <f t="shared" si="9"/>
        <v>513.5</v>
      </c>
      <c r="M151" s="24"/>
    </row>
    <row r="152" spans="3:13" ht="21" thickTop="1" thickBot="1" x14ac:dyDescent="0.45">
      <c r="C152" s="24" t="s">
        <v>6</v>
      </c>
      <c r="D152" s="24">
        <v>58</v>
      </c>
      <c r="E152" s="24">
        <v>69</v>
      </c>
      <c r="F152" s="24">
        <v>58</v>
      </c>
      <c r="G152" s="24">
        <v>63</v>
      </c>
      <c r="H152" s="24">
        <v>62</v>
      </c>
      <c r="I152" s="24">
        <v>60</v>
      </c>
      <c r="J152" s="24">
        <v>63</v>
      </c>
      <c r="K152" s="24">
        <v>57</v>
      </c>
      <c r="L152" s="27">
        <f t="shared" si="9"/>
        <v>61.25</v>
      </c>
      <c r="M152" s="24"/>
    </row>
    <row r="153" spans="3:13" ht="21" thickTop="1" thickBot="1" x14ac:dyDescent="0.45">
      <c r="C153" s="24" t="s">
        <v>7</v>
      </c>
      <c r="D153" s="24">
        <v>5</v>
      </c>
      <c r="E153" s="24">
        <v>5</v>
      </c>
      <c r="F153" s="24">
        <v>5</v>
      </c>
      <c r="G153" s="24">
        <v>5</v>
      </c>
      <c r="H153" s="24">
        <v>5</v>
      </c>
      <c r="I153" s="24">
        <v>5</v>
      </c>
      <c r="J153" s="24">
        <v>5</v>
      </c>
      <c r="K153" s="24">
        <v>5</v>
      </c>
      <c r="L153" s="27">
        <f t="shared" si="9"/>
        <v>5</v>
      </c>
      <c r="M153" s="24"/>
    </row>
    <row r="154" spans="3:13" ht="21" thickTop="1" thickBot="1" x14ac:dyDescent="0.45">
      <c r="C154" s="24" t="s">
        <v>8</v>
      </c>
      <c r="D154" s="24">
        <v>64</v>
      </c>
      <c r="E154" s="24">
        <v>75</v>
      </c>
      <c r="F154" s="24">
        <v>64</v>
      </c>
      <c r="G154" s="24">
        <v>68</v>
      </c>
      <c r="H154" s="24">
        <v>67</v>
      </c>
      <c r="I154" s="24">
        <v>66</v>
      </c>
      <c r="J154" s="24">
        <v>69</v>
      </c>
      <c r="K154" s="24">
        <v>63</v>
      </c>
      <c r="L154" s="27">
        <f t="shared" si="9"/>
        <v>67</v>
      </c>
      <c r="M154" s="24"/>
    </row>
    <row r="155" spans="3:13" ht="21" thickTop="1" thickBot="1" x14ac:dyDescent="0.4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3:13" ht="21" thickTop="1" thickBot="1" x14ac:dyDescent="0.45">
      <c r="C156" s="28" t="s">
        <v>32</v>
      </c>
      <c r="D156" s="28"/>
      <c r="E156" s="28"/>
      <c r="F156" s="28"/>
      <c r="G156" s="28"/>
      <c r="H156" s="28"/>
      <c r="I156" s="28"/>
      <c r="J156" s="28"/>
      <c r="K156" s="28"/>
      <c r="L156" s="28"/>
      <c r="M156" s="24"/>
    </row>
    <row r="157" spans="3:13" ht="23.4" customHeight="1" thickTop="1" thickBot="1" x14ac:dyDescent="0.45"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4"/>
    </row>
    <row r="158" spans="3:13" ht="21" thickTop="1" thickBot="1" x14ac:dyDescent="0.4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3:13" ht="21" thickTop="1" thickBot="1" x14ac:dyDescent="0.45">
      <c r="C159" s="24"/>
      <c r="D159" s="24" t="s">
        <v>10</v>
      </c>
      <c r="E159" s="24" t="s">
        <v>11</v>
      </c>
      <c r="F159" s="24" t="s">
        <v>12</v>
      </c>
      <c r="G159" s="24" t="s">
        <v>13</v>
      </c>
      <c r="H159" s="24" t="s">
        <v>14</v>
      </c>
      <c r="I159" s="24" t="s">
        <v>15</v>
      </c>
      <c r="J159" s="24" t="s">
        <v>16</v>
      </c>
      <c r="K159" s="24" t="s">
        <v>17</v>
      </c>
      <c r="L159" s="24" t="s">
        <v>9</v>
      </c>
      <c r="M159" s="25" t="s">
        <v>39</v>
      </c>
    </row>
    <row r="160" spans="3:13" ht="21" thickTop="1" thickBot="1" x14ac:dyDescent="0.45">
      <c r="C160" s="24" t="s">
        <v>1</v>
      </c>
      <c r="D160" s="24">
        <v>1</v>
      </c>
      <c r="E160" s="24">
        <v>1</v>
      </c>
      <c r="F160" s="24">
        <v>1</v>
      </c>
      <c r="G160" s="24">
        <v>1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6">
        <f>(14*100)/1197</f>
        <v>1.1695906432748537</v>
      </c>
    </row>
    <row r="161" spans="3:13" ht="21" thickTop="1" thickBot="1" x14ac:dyDescent="0.45">
      <c r="C161" s="24" t="s">
        <v>2</v>
      </c>
      <c r="D161" s="24">
        <v>1197</v>
      </c>
      <c r="E161" s="24">
        <v>1172</v>
      </c>
      <c r="F161" s="24">
        <v>1145</v>
      </c>
      <c r="G161" s="24">
        <v>1203</v>
      </c>
      <c r="H161" s="24">
        <v>1199</v>
      </c>
      <c r="I161" s="24">
        <v>1195</v>
      </c>
      <c r="J161" s="24">
        <v>1296</v>
      </c>
      <c r="K161" s="24">
        <v>1220</v>
      </c>
      <c r="L161" s="27">
        <f>SUM(D161:K161)/8</f>
        <v>1203.375</v>
      </c>
      <c r="M161" s="24"/>
    </row>
    <row r="162" spans="3:13" ht="21" thickTop="1" thickBot="1" x14ac:dyDescent="0.45">
      <c r="C162" s="24" t="s">
        <v>3</v>
      </c>
      <c r="D162" s="24">
        <v>441</v>
      </c>
      <c r="E162" s="24">
        <v>466</v>
      </c>
      <c r="F162" s="24">
        <v>493</v>
      </c>
      <c r="G162" s="24">
        <v>435</v>
      </c>
      <c r="H162" s="24">
        <v>439</v>
      </c>
      <c r="I162" s="24">
        <v>443</v>
      </c>
      <c r="J162" s="24">
        <v>342</v>
      </c>
      <c r="K162" s="24">
        <v>418</v>
      </c>
      <c r="L162" s="27">
        <f t="shared" ref="L162:L167" si="10">SUM(D162:K162)/8</f>
        <v>434.625</v>
      </c>
      <c r="M162" s="24"/>
    </row>
    <row r="163" spans="3:13" ht="21" thickTop="1" thickBot="1" x14ac:dyDescent="0.45">
      <c r="C163" s="24" t="s">
        <v>5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7">
        <f t="shared" si="10"/>
        <v>0</v>
      </c>
      <c r="M163" s="24"/>
    </row>
    <row r="164" spans="3:13" ht="21" thickTop="1" thickBot="1" x14ac:dyDescent="0.45">
      <c r="C164" s="24" t="s">
        <v>4</v>
      </c>
      <c r="D164" s="24">
        <v>441</v>
      </c>
      <c r="E164" s="24">
        <v>466</v>
      </c>
      <c r="F164" s="24">
        <v>493</v>
      </c>
      <c r="G164" s="24">
        <v>435</v>
      </c>
      <c r="H164" s="24">
        <v>439</v>
      </c>
      <c r="I164" s="24">
        <v>443</v>
      </c>
      <c r="J164" s="24">
        <v>342</v>
      </c>
      <c r="K164" s="24">
        <v>418</v>
      </c>
      <c r="L164" s="27">
        <f t="shared" si="10"/>
        <v>434.625</v>
      </c>
      <c r="M164" s="24"/>
    </row>
    <row r="165" spans="3:13" ht="21" thickTop="1" thickBot="1" x14ac:dyDescent="0.45">
      <c r="C165" s="24" t="s">
        <v>6</v>
      </c>
      <c r="D165" s="24">
        <v>63</v>
      </c>
      <c r="E165" s="24">
        <v>60</v>
      </c>
      <c r="F165" s="24">
        <v>63</v>
      </c>
      <c r="G165" s="24">
        <v>51</v>
      </c>
      <c r="H165" s="24">
        <v>54</v>
      </c>
      <c r="I165" s="24">
        <v>59</v>
      </c>
      <c r="J165" s="24">
        <v>40</v>
      </c>
      <c r="K165" s="24">
        <v>60</v>
      </c>
      <c r="L165" s="27">
        <f t="shared" si="10"/>
        <v>56.25</v>
      </c>
      <c r="M165" s="24"/>
    </row>
    <row r="166" spans="3:13" ht="21" thickTop="1" thickBot="1" x14ac:dyDescent="0.45">
      <c r="C166" s="24" t="s">
        <v>7</v>
      </c>
      <c r="D166" s="24">
        <v>5</v>
      </c>
      <c r="E166" s="24">
        <v>5</v>
      </c>
      <c r="F166" s="24">
        <v>5</v>
      </c>
      <c r="G166" s="24">
        <v>5</v>
      </c>
      <c r="H166" s="24">
        <v>5</v>
      </c>
      <c r="I166" s="24">
        <v>5</v>
      </c>
      <c r="J166" s="24">
        <v>5</v>
      </c>
      <c r="K166" s="24">
        <v>5</v>
      </c>
      <c r="L166" s="27">
        <f t="shared" si="10"/>
        <v>5</v>
      </c>
      <c r="M166" s="24"/>
    </row>
    <row r="167" spans="3:13" ht="21" thickTop="1" thickBot="1" x14ac:dyDescent="0.45">
      <c r="C167" s="24" t="s">
        <v>8</v>
      </c>
      <c r="D167" s="24">
        <v>69</v>
      </c>
      <c r="E167" s="24">
        <v>66</v>
      </c>
      <c r="F167" s="24">
        <v>69</v>
      </c>
      <c r="G167" s="24">
        <v>57</v>
      </c>
      <c r="H167" s="24">
        <v>59</v>
      </c>
      <c r="I167" s="24">
        <v>64</v>
      </c>
      <c r="J167" s="24">
        <v>46</v>
      </c>
      <c r="K167" s="24">
        <v>65</v>
      </c>
      <c r="L167" s="27">
        <f t="shared" si="10"/>
        <v>61.875</v>
      </c>
      <c r="M167" s="24"/>
    </row>
    <row r="168" spans="3:13" ht="21" thickTop="1" thickBot="1" x14ac:dyDescent="0.4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3:13" ht="21" thickTop="1" thickBot="1" x14ac:dyDescent="0.4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3:13" ht="21" thickTop="1" thickBot="1" x14ac:dyDescent="0.45">
      <c r="C170" s="28" t="s">
        <v>33</v>
      </c>
      <c r="D170" s="28"/>
      <c r="E170" s="28"/>
      <c r="F170" s="28"/>
      <c r="G170" s="28"/>
      <c r="H170" s="28"/>
      <c r="I170" s="28"/>
      <c r="J170" s="28"/>
      <c r="K170" s="28"/>
      <c r="L170" s="28"/>
      <c r="M170" s="24"/>
    </row>
    <row r="171" spans="3:13" ht="25.8" customHeight="1" thickTop="1" thickBot="1" x14ac:dyDescent="0.45"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4"/>
    </row>
    <row r="172" spans="3:13" ht="21" thickTop="1" thickBot="1" x14ac:dyDescent="0.4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3:13" ht="21" thickTop="1" thickBot="1" x14ac:dyDescent="0.45">
      <c r="C173" s="24"/>
      <c r="D173" s="24" t="s">
        <v>10</v>
      </c>
      <c r="E173" s="24" t="s">
        <v>11</v>
      </c>
      <c r="F173" s="24" t="s">
        <v>12</v>
      </c>
      <c r="G173" s="24" t="s">
        <v>13</v>
      </c>
      <c r="H173" s="24" t="s">
        <v>14</v>
      </c>
      <c r="I173" s="24" t="s">
        <v>15</v>
      </c>
      <c r="J173" s="24" t="s">
        <v>16</v>
      </c>
      <c r="K173" s="24" t="s">
        <v>17</v>
      </c>
      <c r="L173" s="24" t="s">
        <v>9</v>
      </c>
      <c r="M173" s="25" t="s">
        <v>39</v>
      </c>
    </row>
    <row r="174" spans="3:13" ht="21" thickTop="1" thickBot="1" x14ac:dyDescent="0.45">
      <c r="C174" s="24" t="s">
        <v>1</v>
      </c>
      <c r="D174" s="24">
        <v>1</v>
      </c>
      <c r="E174" s="24">
        <v>1</v>
      </c>
      <c r="F174" s="24">
        <v>2</v>
      </c>
      <c r="G174" s="24">
        <v>1</v>
      </c>
      <c r="H174" s="24">
        <v>1</v>
      </c>
      <c r="I174" s="24">
        <v>1</v>
      </c>
      <c r="J174" s="24">
        <v>1</v>
      </c>
      <c r="K174" s="24">
        <v>1</v>
      </c>
      <c r="L174" s="24">
        <v>1</v>
      </c>
      <c r="M174" s="26">
        <f>(15*100)/1297</f>
        <v>1.1565150346954511</v>
      </c>
    </row>
    <row r="175" spans="3:13" ht="21" thickTop="1" thickBot="1" x14ac:dyDescent="0.45">
      <c r="C175" s="24" t="s">
        <v>2</v>
      </c>
      <c r="D175" s="24">
        <v>1297</v>
      </c>
      <c r="E175" s="24">
        <v>1287</v>
      </c>
      <c r="F175" s="24">
        <v>1327</v>
      </c>
      <c r="G175" s="24">
        <v>1280</v>
      </c>
      <c r="H175" s="24">
        <v>1315</v>
      </c>
      <c r="I175" s="24">
        <v>1275</v>
      </c>
      <c r="J175" s="24">
        <v>1317</v>
      </c>
      <c r="K175" s="24">
        <v>1332</v>
      </c>
      <c r="L175" s="27">
        <f>SUM(D175:K175)/8</f>
        <v>1303.75</v>
      </c>
      <c r="M175" s="24"/>
    </row>
    <row r="176" spans="3:13" ht="21" thickTop="1" thickBot="1" x14ac:dyDescent="0.45">
      <c r="C176" s="24" t="s">
        <v>3</v>
      </c>
      <c r="D176" s="24">
        <v>341</v>
      </c>
      <c r="E176" s="24">
        <v>351</v>
      </c>
      <c r="F176" s="24">
        <v>311</v>
      </c>
      <c r="G176" s="24">
        <v>358</v>
      </c>
      <c r="H176" s="24">
        <v>323</v>
      </c>
      <c r="I176" s="24">
        <v>362</v>
      </c>
      <c r="J176" s="24">
        <v>321</v>
      </c>
      <c r="K176" s="24">
        <v>306</v>
      </c>
      <c r="L176" s="27">
        <f t="shared" ref="L176:L181" si="11">SUM(D176:K176)/8</f>
        <v>334.125</v>
      </c>
      <c r="M176" s="24"/>
    </row>
    <row r="177" spans="3:13" ht="21" thickTop="1" thickBot="1" x14ac:dyDescent="0.45">
      <c r="C177" s="24" t="s">
        <v>5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7">
        <f t="shared" si="11"/>
        <v>0</v>
      </c>
      <c r="M177" s="24"/>
    </row>
    <row r="178" spans="3:13" ht="21" thickTop="1" thickBot="1" x14ac:dyDescent="0.45">
      <c r="C178" s="24" t="s">
        <v>4</v>
      </c>
      <c r="D178" s="24">
        <v>341</v>
      </c>
      <c r="E178" s="24">
        <v>351</v>
      </c>
      <c r="F178" s="24">
        <v>311</v>
      </c>
      <c r="G178" s="24">
        <v>358</v>
      </c>
      <c r="H178" s="24">
        <v>323</v>
      </c>
      <c r="I178" s="24">
        <v>362</v>
      </c>
      <c r="J178" s="24">
        <v>312</v>
      </c>
      <c r="K178" s="24">
        <v>306</v>
      </c>
      <c r="L178" s="27">
        <f t="shared" si="11"/>
        <v>333</v>
      </c>
      <c r="M178" s="24"/>
    </row>
    <row r="179" spans="3:13" ht="21" thickTop="1" thickBot="1" x14ac:dyDescent="0.45">
      <c r="C179" s="24" t="s">
        <v>6</v>
      </c>
      <c r="D179" s="24">
        <v>41</v>
      </c>
      <c r="E179" s="24">
        <v>39</v>
      </c>
      <c r="F179" s="24">
        <v>36</v>
      </c>
      <c r="G179" s="24">
        <v>45</v>
      </c>
      <c r="H179" s="24">
        <v>36</v>
      </c>
      <c r="I179" s="24">
        <v>50</v>
      </c>
      <c r="J179" s="24">
        <v>45</v>
      </c>
      <c r="K179" s="24">
        <v>43</v>
      </c>
      <c r="L179" s="27">
        <f t="shared" si="11"/>
        <v>41.875</v>
      </c>
      <c r="M179" s="24"/>
    </row>
    <row r="180" spans="3:13" ht="21" thickTop="1" thickBot="1" x14ac:dyDescent="0.45">
      <c r="C180" s="24" t="s">
        <v>7</v>
      </c>
      <c r="D180" s="24">
        <v>5</v>
      </c>
      <c r="E180" s="24">
        <v>5</v>
      </c>
      <c r="F180" s="24">
        <v>5</v>
      </c>
      <c r="G180" s="24">
        <v>5</v>
      </c>
      <c r="H180" s="24">
        <v>5</v>
      </c>
      <c r="I180" s="24">
        <v>5</v>
      </c>
      <c r="J180" s="24">
        <v>5</v>
      </c>
      <c r="K180" s="24">
        <v>5</v>
      </c>
      <c r="L180" s="27">
        <f t="shared" si="11"/>
        <v>5</v>
      </c>
      <c r="M180" s="24"/>
    </row>
    <row r="181" spans="3:13" ht="21" thickTop="1" thickBot="1" x14ac:dyDescent="0.45">
      <c r="C181" s="24" t="s">
        <v>8</v>
      </c>
      <c r="D181" s="24">
        <v>47</v>
      </c>
      <c r="E181" s="24">
        <v>45</v>
      </c>
      <c r="F181" s="24">
        <v>41</v>
      </c>
      <c r="G181" s="24">
        <v>50</v>
      </c>
      <c r="H181" s="24">
        <v>42</v>
      </c>
      <c r="I181" s="24">
        <v>56</v>
      </c>
      <c r="J181" s="24">
        <v>50</v>
      </c>
      <c r="K181" s="24">
        <v>48</v>
      </c>
      <c r="L181" s="27">
        <f t="shared" si="11"/>
        <v>47.375</v>
      </c>
      <c r="M181" s="24"/>
    </row>
    <row r="182" spans="3:13" ht="21" thickTop="1" thickBot="1" x14ac:dyDescent="0.4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3:13" ht="21" customHeight="1" thickTop="1" thickBot="1" x14ac:dyDescent="0.45">
      <c r="C183" s="28" t="s">
        <v>34</v>
      </c>
      <c r="D183" s="28"/>
      <c r="E183" s="28"/>
      <c r="F183" s="28"/>
      <c r="G183" s="28"/>
      <c r="H183" s="28"/>
      <c r="I183" s="28"/>
      <c r="J183" s="28"/>
      <c r="K183" s="28"/>
      <c r="L183" s="28"/>
      <c r="M183" s="24"/>
    </row>
    <row r="184" spans="3:13" ht="21" thickTop="1" thickBot="1" x14ac:dyDescent="0.45"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4"/>
    </row>
    <row r="185" spans="3:13" ht="21" thickTop="1" thickBot="1" x14ac:dyDescent="0.45">
      <c r="C185" s="24"/>
      <c r="D185" s="24" t="s">
        <v>10</v>
      </c>
      <c r="E185" s="24" t="s">
        <v>11</v>
      </c>
      <c r="F185" s="24" t="s">
        <v>12</v>
      </c>
      <c r="G185" s="24" t="s">
        <v>13</v>
      </c>
      <c r="H185" s="24" t="s">
        <v>14</v>
      </c>
      <c r="I185" s="24" t="s">
        <v>15</v>
      </c>
      <c r="J185" s="24" t="s">
        <v>16</v>
      </c>
      <c r="K185" s="24" t="s">
        <v>17</v>
      </c>
      <c r="L185" s="24" t="s">
        <v>9</v>
      </c>
      <c r="M185" s="25" t="s">
        <v>39</v>
      </c>
    </row>
    <row r="186" spans="3:13" ht="21" thickTop="1" thickBot="1" x14ac:dyDescent="0.45">
      <c r="C186" s="24" t="s">
        <v>1</v>
      </c>
      <c r="D186" s="24">
        <v>1</v>
      </c>
      <c r="E186" s="24">
        <v>1</v>
      </c>
      <c r="F186" s="24">
        <v>1</v>
      </c>
      <c r="G186" s="24">
        <v>1</v>
      </c>
      <c r="H186" s="24">
        <v>1</v>
      </c>
      <c r="I186" s="24">
        <v>1</v>
      </c>
      <c r="J186" s="24">
        <v>1</v>
      </c>
      <c r="K186" s="24">
        <v>1</v>
      </c>
      <c r="L186" s="24">
        <v>1</v>
      </c>
      <c r="M186" s="26">
        <f>(16*100)/1474</f>
        <v>1.0854816824966078</v>
      </c>
    </row>
    <row r="187" spans="3:13" ht="21" thickTop="1" thickBot="1" x14ac:dyDescent="0.45">
      <c r="C187" s="24" t="s">
        <v>2</v>
      </c>
      <c r="D187" s="24">
        <v>1474</v>
      </c>
      <c r="E187" s="24">
        <v>1366</v>
      </c>
      <c r="F187" s="24">
        <v>1380</v>
      </c>
      <c r="G187" s="24">
        <v>1468</v>
      </c>
      <c r="H187" s="24">
        <v>1348</v>
      </c>
      <c r="I187" s="24">
        <v>1367</v>
      </c>
      <c r="J187" s="24">
        <v>1364</v>
      </c>
      <c r="K187" s="24">
        <v>1388</v>
      </c>
      <c r="L187" s="27">
        <f>SUM(D187:K187)/8</f>
        <v>1394.375</v>
      </c>
      <c r="M187" s="24"/>
    </row>
    <row r="188" spans="3:13" ht="21" thickTop="1" thickBot="1" x14ac:dyDescent="0.45">
      <c r="C188" s="24" t="s">
        <v>3</v>
      </c>
      <c r="D188" s="24">
        <v>164</v>
      </c>
      <c r="E188" s="24">
        <v>272</v>
      </c>
      <c r="F188" s="24">
        <v>258</v>
      </c>
      <c r="G188" s="24">
        <v>170</v>
      </c>
      <c r="H188" s="24">
        <v>290</v>
      </c>
      <c r="I188" s="24">
        <v>271</v>
      </c>
      <c r="J188" s="24">
        <v>274</v>
      </c>
      <c r="K188" s="24">
        <v>250</v>
      </c>
      <c r="L188" s="27">
        <f t="shared" ref="L188:L193" si="12">SUM(D188:K188)/8</f>
        <v>243.625</v>
      </c>
      <c r="M188" s="24"/>
    </row>
    <row r="189" spans="3:13" ht="21" thickTop="1" thickBot="1" x14ac:dyDescent="0.45">
      <c r="C189" s="24" t="s">
        <v>5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7">
        <f t="shared" si="12"/>
        <v>0</v>
      </c>
      <c r="M189" s="24"/>
    </row>
    <row r="190" spans="3:13" ht="21" thickTop="1" thickBot="1" x14ac:dyDescent="0.45">
      <c r="C190" s="24" t="s">
        <v>4</v>
      </c>
      <c r="D190" s="24">
        <v>164</v>
      </c>
      <c r="E190" s="24">
        <v>272</v>
      </c>
      <c r="F190" s="24">
        <v>258</v>
      </c>
      <c r="G190" s="24">
        <v>170</v>
      </c>
      <c r="H190" s="24">
        <v>290</v>
      </c>
      <c r="I190" s="24">
        <v>271</v>
      </c>
      <c r="J190" s="24">
        <v>274</v>
      </c>
      <c r="K190" s="24">
        <v>250</v>
      </c>
      <c r="L190" s="27">
        <f t="shared" si="12"/>
        <v>243.625</v>
      </c>
      <c r="M190" s="24"/>
    </row>
    <row r="191" spans="3:13" ht="21" thickTop="1" thickBot="1" x14ac:dyDescent="0.45">
      <c r="C191" s="24" t="s">
        <v>6</v>
      </c>
      <c r="D191" s="24">
        <v>16</v>
      </c>
      <c r="E191" s="24">
        <v>32</v>
      </c>
      <c r="F191" s="24">
        <v>33</v>
      </c>
      <c r="G191" s="24">
        <v>17</v>
      </c>
      <c r="H191" s="24">
        <v>31</v>
      </c>
      <c r="I191" s="24">
        <v>31</v>
      </c>
      <c r="J191" s="24">
        <v>33</v>
      </c>
      <c r="K191" s="24">
        <v>34</v>
      </c>
      <c r="L191" s="27">
        <f t="shared" si="12"/>
        <v>28.375</v>
      </c>
      <c r="M191" s="24"/>
    </row>
    <row r="192" spans="3:13" ht="21" thickTop="1" thickBot="1" x14ac:dyDescent="0.45">
      <c r="C192" s="24" t="s">
        <v>7</v>
      </c>
      <c r="D192" s="24">
        <v>5</v>
      </c>
      <c r="E192" s="24">
        <v>5</v>
      </c>
      <c r="F192" s="24">
        <v>5</v>
      </c>
      <c r="G192" s="24">
        <v>5</v>
      </c>
      <c r="H192" s="24">
        <v>5</v>
      </c>
      <c r="I192" s="24">
        <v>5</v>
      </c>
      <c r="J192" s="24">
        <v>5</v>
      </c>
      <c r="K192" s="24">
        <v>5</v>
      </c>
      <c r="L192" s="27">
        <f t="shared" si="12"/>
        <v>5</v>
      </c>
      <c r="M192" s="24"/>
    </row>
    <row r="193" spans="3:13" ht="21" thickTop="1" thickBot="1" x14ac:dyDescent="0.45">
      <c r="C193" s="24" t="s">
        <v>8</v>
      </c>
      <c r="D193" s="24">
        <v>21</v>
      </c>
      <c r="E193" s="24">
        <v>38</v>
      </c>
      <c r="F193" s="24">
        <v>38</v>
      </c>
      <c r="G193" s="24">
        <v>22</v>
      </c>
      <c r="H193" s="24">
        <v>37</v>
      </c>
      <c r="I193" s="24">
        <v>37</v>
      </c>
      <c r="J193" s="24">
        <v>38</v>
      </c>
      <c r="K193" s="24">
        <v>40</v>
      </c>
      <c r="L193" s="27">
        <f t="shared" si="12"/>
        <v>33.875</v>
      </c>
      <c r="M193" s="24"/>
    </row>
    <row r="194" spans="3:13" ht="21" thickTop="1" thickBot="1" x14ac:dyDescent="0.4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3:13" ht="23.4" customHeight="1" thickTop="1" thickBot="1" x14ac:dyDescent="0.45">
      <c r="C195" s="28" t="s">
        <v>35</v>
      </c>
      <c r="D195" s="28"/>
      <c r="E195" s="28"/>
      <c r="F195" s="28"/>
      <c r="G195" s="28"/>
      <c r="H195" s="28"/>
      <c r="I195" s="28"/>
      <c r="J195" s="28"/>
      <c r="K195" s="28"/>
      <c r="L195" s="28"/>
      <c r="M195" s="24"/>
    </row>
    <row r="196" spans="3:13" ht="21" thickTop="1" thickBot="1" x14ac:dyDescent="0.45"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4"/>
    </row>
    <row r="197" spans="3:13" ht="21" thickTop="1" thickBot="1" x14ac:dyDescent="0.45">
      <c r="C197" s="24"/>
      <c r="D197" s="24" t="s">
        <v>10</v>
      </c>
      <c r="E197" s="24" t="s">
        <v>11</v>
      </c>
      <c r="F197" s="24" t="s">
        <v>12</v>
      </c>
      <c r="G197" s="24" t="s">
        <v>13</v>
      </c>
      <c r="H197" s="24" t="s">
        <v>14</v>
      </c>
      <c r="I197" s="24" t="s">
        <v>15</v>
      </c>
      <c r="J197" s="24" t="s">
        <v>16</v>
      </c>
      <c r="K197" s="24" t="s">
        <v>17</v>
      </c>
      <c r="L197" s="24" t="s">
        <v>9</v>
      </c>
      <c r="M197" s="25" t="s">
        <v>39</v>
      </c>
    </row>
    <row r="198" spans="3:13" ht="21" thickTop="1" thickBot="1" x14ac:dyDescent="0.45">
      <c r="C198" s="24" t="s">
        <v>1</v>
      </c>
      <c r="D198" s="24">
        <v>1</v>
      </c>
      <c r="E198" s="24">
        <v>1</v>
      </c>
      <c r="F198" s="24">
        <v>1</v>
      </c>
      <c r="G198" s="24">
        <v>1</v>
      </c>
      <c r="H198" s="24">
        <v>1</v>
      </c>
      <c r="I198" s="24">
        <v>1</v>
      </c>
      <c r="J198" s="24">
        <v>1</v>
      </c>
      <c r="K198" s="24">
        <v>1</v>
      </c>
      <c r="L198" s="24">
        <v>1</v>
      </c>
      <c r="M198" s="26">
        <f>(17*100)/1490</f>
        <v>1.1409395973154361</v>
      </c>
    </row>
    <row r="199" spans="3:13" ht="21" thickTop="1" thickBot="1" x14ac:dyDescent="0.45">
      <c r="C199" s="24" t="s">
        <v>2</v>
      </c>
      <c r="D199" s="24">
        <v>1490</v>
      </c>
      <c r="E199" s="24">
        <v>1520</v>
      </c>
      <c r="F199" s="24">
        <v>1463</v>
      </c>
      <c r="G199" s="24">
        <v>1508</v>
      </c>
      <c r="H199" s="24">
        <v>1499</v>
      </c>
      <c r="I199" s="24">
        <v>1487</v>
      </c>
      <c r="J199" s="24">
        <v>1459</v>
      </c>
      <c r="K199" s="24">
        <v>1505</v>
      </c>
      <c r="L199" s="27">
        <f>SUM(D199:K199)/8</f>
        <v>1491.375</v>
      </c>
      <c r="M199" s="24"/>
    </row>
    <row r="200" spans="3:13" ht="21" thickTop="1" thickBot="1" x14ac:dyDescent="0.45">
      <c r="C200" s="24" t="s">
        <v>3</v>
      </c>
      <c r="D200" s="24">
        <v>148</v>
      </c>
      <c r="E200" s="24">
        <v>118</v>
      </c>
      <c r="F200" s="24">
        <v>175</v>
      </c>
      <c r="G200" s="24">
        <v>130</v>
      </c>
      <c r="H200" s="24">
        <v>139</v>
      </c>
      <c r="I200" s="24">
        <v>151</v>
      </c>
      <c r="J200" s="24">
        <v>179</v>
      </c>
      <c r="K200" s="24">
        <v>133</v>
      </c>
      <c r="L200" s="27">
        <f t="shared" ref="L200:L205" si="13">SUM(D200:K200)/8</f>
        <v>146.625</v>
      </c>
      <c r="M200" s="24"/>
    </row>
    <row r="201" spans="3:13" ht="21" thickTop="1" thickBot="1" x14ac:dyDescent="0.45">
      <c r="C201" s="24" t="s">
        <v>5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7">
        <f t="shared" si="13"/>
        <v>0</v>
      </c>
      <c r="M201" s="24"/>
    </row>
    <row r="202" spans="3:13" ht="21" thickTop="1" thickBot="1" x14ac:dyDescent="0.45">
      <c r="C202" s="24" t="s">
        <v>4</v>
      </c>
      <c r="D202" s="24">
        <v>148</v>
      </c>
      <c r="E202" s="24">
        <v>118</v>
      </c>
      <c r="F202" s="24">
        <v>175</v>
      </c>
      <c r="G202" s="24">
        <v>130</v>
      </c>
      <c r="H202" s="24">
        <v>139</v>
      </c>
      <c r="I202" s="24">
        <v>151</v>
      </c>
      <c r="J202" s="24">
        <v>179</v>
      </c>
      <c r="K202" s="24">
        <v>133</v>
      </c>
      <c r="L202" s="27">
        <f t="shared" si="13"/>
        <v>146.625</v>
      </c>
      <c r="M202" s="24"/>
    </row>
    <row r="203" spans="3:13" ht="21" thickTop="1" thickBot="1" x14ac:dyDescent="0.45">
      <c r="C203" s="24" t="s">
        <v>6</v>
      </c>
      <c r="D203" s="24">
        <v>13</v>
      </c>
      <c r="E203" s="24">
        <v>8</v>
      </c>
      <c r="F203" s="24">
        <v>27</v>
      </c>
      <c r="G203" s="24">
        <v>16</v>
      </c>
      <c r="H203" s="24">
        <v>10</v>
      </c>
      <c r="I203" s="24">
        <v>19</v>
      </c>
      <c r="J203" s="24">
        <v>17</v>
      </c>
      <c r="K203" s="24">
        <v>17</v>
      </c>
      <c r="L203" s="27">
        <f t="shared" si="13"/>
        <v>15.875</v>
      </c>
      <c r="M203" s="24"/>
    </row>
    <row r="204" spans="3:13" ht="21" thickTop="1" thickBot="1" x14ac:dyDescent="0.45">
      <c r="C204" s="24" t="s">
        <v>7</v>
      </c>
      <c r="D204" s="24">
        <v>5</v>
      </c>
      <c r="E204" s="24">
        <v>5</v>
      </c>
      <c r="F204" s="24">
        <v>5</v>
      </c>
      <c r="G204" s="24">
        <v>5</v>
      </c>
      <c r="H204" s="24">
        <v>5</v>
      </c>
      <c r="I204" s="24">
        <v>5</v>
      </c>
      <c r="J204" s="24">
        <v>5</v>
      </c>
      <c r="K204" s="24">
        <v>5</v>
      </c>
      <c r="L204" s="27">
        <f t="shared" si="13"/>
        <v>5</v>
      </c>
      <c r="M204" s="24"/>
    </row>
    <row r="205" spans="3:13" ht="21" thickTop="1" thickBot="1" x14ac:dyDescent="0.45">
      <c r="C205" s="24" t="s">
        <v>8</v>
      </c>
      <c r="D205" s="24">
        <v>19</v>
      </c>
      <c r="E205" s="24">
        <v>13</v>
      </c>
      <c r="F205" s="24">
        <v>32</v>
      </c>
      <c r="G205" s="24">
        <v>21</v>
      </c>
      <c r="H205" s="24">
        <v>16</v>
      </c>
      <c r="I205" s="24">
        <v>24</v>
      </c>
      <c r="J205" s="24">
        <v>23</v>
      </c>
      <c r="K205" s="24">
        <v>22</v>
      </c>
      <c r="L205" s="27">
        <f t="shared" si="13"/>
        <v>21.25</v>
      </c>
      <c r="M205" s="24"/>
    </row>
    <row r="206" spans="3:13" ht="21" thickTop="1" thickBot="1" x14ac:dyDescent="0.4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3:13" ht="21" thickTop="1" thickBot="1" x14ac:dyDescent="0.4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3:13" ht="21" thickTop="1" thickBot="1" x14ac:dyDescent="0.45">
      <c r="C208" s="28" t="s">
        <v>36</v>
      </c>
      <c r="D208" s="28"/>
      <c r="E208" s="28"/>
      <c r="F208" s="28"/>
      <c r="G208" s="28"/>
      <c r="H208" s="28"/>
      <c r="I208" s="28"/>
      <c r="J208" s="28"/>
      <c r="K208" s="28"/>
      <c r="L208" s="28"/>
      <c r="M208" s="24"/>
    </row>
    <row r="209" spans="3:13" ht="25.8" customHeight="1" thickTop="1" thickBot="1" x14ac:dyDescent="0.45"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4"/>
    </row>
    <row r="210" spans="3:13" ht="21" thickTop="1" thickBot="1" x14ac:dyDescent="0.4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3:13" ht="21" thickTop="1" thickBot="1" x14ac:dyDescent="0.45">
      <c r="C211" s="24"/>
      <c r="D211" s="24" t="s">
        <v>10</v>
      </c>
      <c r="E211" s="24" t="s">
        <v>11</v>
      </c>
      <c r="F211" s="24" t="s">
        <v>12</v>
      </c>
      <c r="G211" s="24" t="s">
        <v>13</v>
      </c>
      <c r="H211" s="24" t="s">
        <v>14</v>
      </c>
      <c r="I211" s="24" t="s">
        <v>15</v>
      </c>
      <c r="J211" s="24" t="s">
        <v>16</v>
      </c>
      <c r="K211" s="24" t="s">
        <v>17</v>
      </c>
      <c r="L211" s="24" t="s">
        <v>9</v>
      </c>
      <c r="M211" s="25" t="s">
        <v>39</v>
      </c>
    </row>
    <row r="212" spans="3:13" ht="21" thickTop="1" thickBot="1" x14ac:dyDescent="0.45">
      <c r="C212" s="24" t="s">
        <v>1</v>
      </c>
      <c r="D212" s="24">
        <v>1</v>
      </c>
      <c r="E212" s="24">
        <v>1</v>
      </c>
      <c r="F212" s="24">
        <v>1</v>
      </c>
      <c r="G212" s="24">
        <v>1</v>
      </c>
      <c r="H212" s="24">
        <v>0</v>
      </c>
      <c r="I212" s="24">
        <v>1</v>
      </c>
      <c r="J212" s="24">
        <v>1</v>
      </c>
      <c r="K212" s="24">
        <v>1</v>
      </c>
      <c r="L212" s="24">
        <v>1</v>
      </c>
      <c r="M212" s="26">
        <f>(18*100)/1530</f>
        <v>1.1764705882352942</v>
      </c>
    </row>
    <row r="213" spans="3:13" ht="21" thickTop="1" thickBot="1" x14ac:dyDescent="0.45">
      <c r="C213" s="24" t="s">
        <v>2</v>
      </c>
      <c r="D213" s="24">
        <v>1530</v>
      </c>
      <c r="E213" s="24">
        <v>1527</v>
      </c>
      <c r="F213" s="24">
        <v>1539</v>
      </c>
      <c r="G213" s="24">
        <v>1577</v>
      </c>
      <c r="H213" s="24">
        <v>1560</v>
      </c>
      <c r="I213" s="24">
        <v>1524</v>
      </c>
      <c r="J213" s="24">
        <v>1550</v>
      </c>
      <c r="K213" s="24">
        <v>1542</v>
      </c>
      <c r="L213" s="27">
        <f>SUM(D213:K213)/8</f>
        <v>1543.625</v>
      </c>
      <c r="M213" s="24"/>
    </row>
    <row r="214" spans="3:13" ht="21" thickTop="1" thickBot="1" x14ac:dyDescent="0.45">
      <c r="C214" s="24" t="s">
        <v>3</v>
      </c>
      <c r="D214" s="24">
        <v>108</v>
      </c>
      <c r="E214" s="24">
        <v>111</v>
      </c>
      <c r="F214" s="24">
        <v>99</v>
      </c>
      <c r="G214" s="24">
        <v>61</v>
      </c>
      <c r="H214" s="24">
        <v>78</v>
      </c>
      <c r="I214" s="24">
        <v>114</v>
      </c>
      <c r="J214" s="24">
        <v>88</v>
      </c>
      <c r="K214" s="24">
        <v>96</v>
      </c>
      <c r="L214" s="27">
        <f t="shared" ref="L214:L219" si="14">SUM(D214:K214)/8</f>
        <v>94.375</v>
      </c>
      <c r="M214" s="24"/>
    </row>
    <row r="215" spans="3:13" ht="21" thickTop="1" thickBot="1" x14ac:dyDescent="0.45">
      <c r="C215" s="24" t="s">
        <v>5</v>
      </c>
      <c r="D215" s="24">
        <v>0</v>
      </c>
      <c r="E215" s="24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7">
        <f t="shared" si="14"/>
        <v>0</v>
      </c>
      <c r="M215" s="24"/>
    </row>
    <row r="216" spans="3:13" ht="21" thickTop="1" thickBot="1" x14ac:dyDescent="0.45">
      <c r="C216" s="24" t="s">
        <v>4</v>
      </c>
      <c r="D216" s="24">
        <v>108</v>
      </c>
      <c r="E216" s="24">
        <v>111</v>
      </c>
      <c r="F216" s="24">
        <v>99</v>
      </c>
      <c r="G216" s="24">
        <v>61</v>
      </c>
      <c r="H216" s="24">
        <v>78</v>
      </c>
      <c r="I216" s="24">
        <v>114</v>
      </c>
      <c r="J216" s="24">
        <v>88</v>
      </c>
      <c r="K216" s="24">
        <v>96</v>
      </c>
      <c r="L216" s="27">
        <f t="shared" si="14"/>
        <v>94.375</v>
      </c>
      <c r="M216" s="24"/>
    </row>
    <row r="217" spans="3:13" ht="21" thickTop="1" thickBot="1" x14ac:dyDescent="0.45">
      <c r="C217" s="24" t="s">
        <v>6</v>
      </c>
      <c r="D217" s="24">
        <v>13</v>
      </c>
      <c r="E217" s="24">
        <v>7</v>
      </c>
      <c r="F217" s="24">
        <v>8</v>
      </c>
      <c r="G217" s="24">
        <v>7</v>
      </c>
      <c r="H217" s="24">
        <v>8</v>
      </c>
      <c r="I217" s="24">
        <v>12</v>
      </c>
      <c r="J217" s="24">
        <v>7</v>
      </c>
      <c r="K217" s="24">
        <v>9</v>
      </c>
      <c r="L217" s="27">
        <f t="shared" si="14"/>
        <v>8.875</v>
      </c>
      <c r="M217" s="24"/>
    </row>
    <row r="218" spans="3:13" ht="21" thickTop="1" thickBot="1" x14ac:dyDescent="0.45">
      <c r="C218" s="24" t="s">
        <v>7</v>
      </c>
      <c r="D218" s="24">
        <v>5</v>
      </c>
      <c r="E218" s="24">
        <v>5</v>
      </c>
      <c r="F218" s="24">
        <v>5</v>
      </c>
      <c r="G218" s="24">
        <v>5</v>
      </c>
      <c r="H218" s="24">
        <v>5</v>
      </c>
      <c r="I218" s="24">
        <v>5</v>
      </c>
      <c r="J218" s="24">
        <v>5</v>
      </c>
      <c r="K218" s="24">
        <v>5</v>
      </c>
      <c r="L218" s="27">
        <f t="shared" si="14"/>
        <v>5</v>
      </c>
      <c r="M218" s="24"/>
    </row>
    <row r="219" spans="3:13" ht="21" thickTop="1" thickBot="1" x14ac:dyDescent="0.45">
      <c r="C219" s="24" t="s">
        <v>8</v>
      </c>
      <c r="D219" s="24">
        <v>19</v>
      </c>
      <c r="E219" s="24">
        <v>13</v>
      </c>
      <c r="F219" s="24">
        <v>14</v>
      </c>
      <c r="G219" s="24">
        <v>12</v>
      </c>
      <c r="H219" s="24">
        <v>13</v>
      </c>
      <c r="I219" s="24">
        <v>18</v>
      </c>
      <c r="J219" s="24">
        <v>13</v>
      </c>
      <c r="K219" s="24">
        <v>14</v>
      </c>
      <c r="L219" s="27">
        <f t="shared" si="14"/>
        <v>14.5</v>
      </c>
      <c r="M219" s="24"/>
    </row>
    <row r="220" spans="3:13" ht="21" thickTop="1" thickBot="1" x14ac:dyDescent="0.4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3:13" ht="21" thickTop="1" thickBot="1" x14ac:dyDescent="0.4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3:13" ht="25.8" customHeight="1" thickTop="1" thickBot="1" x14ac:dyDescent="0.45">
      <c r="C222" s="28" t="s">
        <v>37</v>
      </c>
      <c r="D222" s="28"/>
      <c r="E222" s="28"/>
      <c r="F222" s="28"/>
      <c r="G222" s="28"/>
      <c r="H222" s="28"/>
      <c r="I222" s="28"/>
      <c r="J222" s="28"/>
      <c r="K222" s="28"/>
      <c r="L222" s="28"/>
      <c r="M222" s="24"/>
    </row>
    <row r="223" spans="3:13" ht="25.8" customHeight="1" thickTop="1" thickBot="1" x14ac:dyDescent="0.45"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4"/>
    </row>
    <row r="224" spans="3:13" ht="21" thickTop="1" thickBot="1" x14ac:dyDescent="0.4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3:13" ht="21" thickTop="1" thickBot="1" x14ac:dyDescent="0.45">
      <c r="C225" s="24"/>
      <c r="D225" s="24" t="s">
        <v>10</v>
      </c>
      <c r="E225" s="24" t="s">
        <v>11</v>
      </c>
      <c r="F225" s="24" t="s">
        <v>12</v>
      </c>
      <c r="G225" s="24" t="s">
        <v>13</v>
      </c>
      <c r="H225" s="24" t="s">
        <v>14</v>
      </c>
      <c r="I225" s="24" t="s">
        <v>15</v>
      </c>
      <c r="J225" s="24" t="s">
        <v>16</v>
      </c>
      <c r="K225" s="24" t="s">
        <v>17</v>
      </c>
      <c r="L225" s="24" t="s">
        <v>9</v>
      </c>
      <c r="M225" s="25" t="s">
        <v>39</v>
      </c>
    </row>
    <row r="226" spans="3:13" ht="21" thickTop="1" thickBot="1" x14ac:dyDescent="0.45">
      <c r="C226" s="24" t="s">
        <v>1</v>
      </c>
      <c r="D226" s="24">
        <v>1</v>
      </c>
      <c r="E226" s="24">
        <v>1</v>
      </c>
      <c r="F226" s="24">
        <v>1</v>
      </c>
      <c r="G226" s="24">
        <v>1</v>
      </c>
      <c r="H226" s="24">
        <v>1</v>
      </c>
      <c r="I226" s="24">
        <v>1</v>
      </c>
      <c r="J226" s="24">
        <v>1</v>
      </c>
      <c r="K226" s="24">
        <v>1</v>
      </c>
      <c r="L226" s="24">
        <v>1</v>
      </c>
      <c r="M226" s="26">
        <f>(19*100)/1577</f>
        <v>1.2048192771084338</v>
      </c>
    </row>
    <row r="227" spans="3:13" ht="21" thickTop="1" thickBot="1" x14ac:dyDescent="0.45">
      <c r="C227" s="24" t="s">
        <v>2</v>
      </c>
      <c r="D227" s="24">
        <v>1577</v>
      </c>
      <c r="E227" s="24">
        <v>1638</v>
      </c>
      <c r="F227" s="24">
        <v>1605</v>
      </c>
      <c r="G227" s="24">
        <v>1594</v>
      </c>
      <c r="H227" s="24">
        <v>1623</v>
      </c>
      <c r="I227" s="24">
        <v>1615</v>
      </c>
      <c r="J227" s="24">
        <v>1612</v>
      </c>
      <c r="K227" s="24">
        <v>1627</v>
      </c>
      <c r="L227" s="27">
        <f>SUM(D227:K227)/8</f>
        <v>1611.375</v>
      </c>
      <c r="M227" s="24"/>
    </row>
    <row r="228" spans="3:13" ht="21" thickTop="1" thickBot="1" x14ac:dyDescent="0.45">
      <c r="C228" s="24" t="s">
        <v>3</v>
      </c>
      <c r="D228" s="24">
        <v>61</v>
      </c>
      <c r="E228" s="24">
        <v>0</v>
      </c>
      <c r="F228" s="24">
        <v>33</v>
      </c>
      <c r="G228" s="24">
        <v>44</v>
      </c>
      <c r="H228" s="24">
        <v>15</v>
      </c>
      <c r="I228" s="24">
        <v>23</v>
      </c>
      <c r="J228" s="24">
        <v>26</v>
      </c>
      <c r="K228" s="24">
        <v>11</v>
      </c>
      <c r="L228" s="27">
        <f t="shared" ref="L228:L233" si="15">SUM(D228:K228)/8</f>
        <v>26.625</v>
      </c>
      <c r="M228" s="24"/>
    </row>
    <row r="229" spans="3:13" ht="21" thickTop="1" thickBot="1" x14ac:dyDescent="0.45">
      <c r="C229" s="24" t="s">
        <v>5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7">
        <f t="shared" si="15"/>
        <v>0</v>
      </c>
      <c r="M229" s="24"/>
    </row>
    <row r="230" spans="3:13" ht="21" thickTop="1" thickBot="1" x14ac:dyDescent="0.45">
      <c r="C230" s="24" t="s">
        <v>4</v>
      </c>
      <c r="D230" s="24">
        <v>61</v>
      </c>
      <c r="E230" s="24">
        <v>0</v>
      </c>
      <c r="F230" s="24">
        <v>33</v>
      </c>
      <c r="G230" s="24">
        <v>44</v>
      </c>
      <c r="H230" s="24">
        <v>15</v>
      </c>
      <c r="I230" s="24">
        <v>23</v>
      </c>
      <c r="J230" s="24">
        <v>26</v>
      </c>
      <c r="K230" s="24">
        <v>11</v>
      </c>
      <c r="L230" s="27">
        <f t="shared" si="15"/>
        <v>26.625</v>
      </c>
      <c r="M230" s="24"/>
    </row>
    <row r="231" spans="3:13" ht="21" thickTop="1" thickBot="1" x14ac:dyDescent="0.45">
      <c r="C231" s="24" t="s">
        <v>6</v>
      </c>
      <c r="D231" s="24">
        <v>6</v>
      </c>
      <c r="E231" s="24">
        <v>2</v>
      </c>
      <c r="F231" s="24">
        <v>1</v>
      </c>
      <c r="G231" s="24">
        <v>4</v>
      </c>
      <c r="H231" s="24">
        <v>4</v>
      </c>
      <c r="I231" s="24">
        <v>2</v>
      </c>
      <c r="J231" s="24">
        <v>2</v>
      </c>
      <c r="K231" s="24">
        <v>1</v>
      </c>
      <c r="L231" s="27">
        <f t="shared" si="15"/>
        <v>2.75</v>
      </c>
      <c r="M231" s="24"/>
    </row>
    <row r="232" spans="3:13" ht="21" thickTop="1" thickBot="1" x14ac:dyDescent="0.45">
      <c r="C232" s="24" t="s">
        <v>7</v>
      </c>
      <c r="D232" s="24">
        <v>5</v>
      </c>
      <c r="E232" s="24">
        <v>5</v>
      </c>
      <c r="F232" s="24">
        <v>5</v>
      </c>
      <c r="G232" s="24">
        <v>5</v>
      </c>
      <c r="H232" s="24">
        <v>5</v>
      </c>
      <c r="I232" s="24">
        <v>5</v>
      </c>
      <c r="J232" s="24">
        <v>5</v>
      </c>
      <c r="K232" s="24">
        <v>5</v>
      </c>
      <c r="L232" s="27">
        <f t="shared" si="15"/>
        <v>5</v>
      </c>
      <c r="M232" s="24"/>
    </row>
    <row r="233" spans="3:13" ht="21" thickTop="1" thickBot="1" x14ac:dyDescent="0.45">
      <c r="C233" s="24" t="s">
        <v>8</v>
      </c>
      <c r="D233" s="24">
        <v>12</v>
      </c>
      <c r="E233" s="24">
        <v>7</v>
      </c>
      <c r="F233" s="24">
        <v>7</v>
      </c>
      <c r="G233" s="24">
        <v>10</v>
      </c>
      <c r="H233" s="24">
        <v>9</v>
      </c>
      <c r="I233" s="24">
        <v>8</v>
      </c>
      <c r="J233" s="24">
        <v>8</v>
      </c>
      <c r="K233" s="24">
        <v>6</v>
      </c>
      <c r="L233" s="27">
        <f t="shared" si="15"/>
        <v>8.375</v>
      </c>
      <c r="M233" s="24"/>
    </row>
    <row r="234" spans="3:13" ht="21" thickTop="1" thickBot="1" x14ac:dyDescent="0.4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3:13" ht="23.4" customHeight="1" thickTop="1" thickBot="1" x14ac:dyDescent="0.45">
      <c r="C235" s="28" t="s">
        <v>38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4"/>
    </row>
    <row r="236" spans="3:13" ht="23.4" customHeight="1" thickTop="1" thickBot="1" x14ac:dyDescent="0.45"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4"/>
    </row>
    <row r="237" spans="3:13" ht="21" thickTop="1" thickBot="1" x14ac:dyDescent="0.4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3:13" ht="21" thickTop="1" thickBot="1" x14ac:dyDescent="0.45">
      <c r="C238" s="24"/>
      <c r="D238" s="24" t="s">
        <v>10</v>
      </c>
      <c r="E238" s="24" t="s">
        <v>11</v>
      </c>
      <c r="F238" s="24" t="s">
        <v>12</v>
      </c>
      <c r="G238" s="24" t="s">
        <v>13</v>
      </c>
      <c r="H238" s="24" t="s">
        <v>14</v>
      </c>
      <c r="I238" s="24" t="s">
        <v>15</v>
      </c>
      <c r="J238" s="24" t="s">
        <v>16</v>
      </c>
      <c r="K238" s="24" t="s">
        <v>17</v>
      </c>
      <c r="L238" s="24" t="s">
        <v>9</v>
      </c>
      <c r="M238" s="25" t="s">
        <v>39</v>
      </c>
    </row>
    <row r="239" spans="3:13" ht="21" thickTop="1" thickBot="1" x14ac:dyDescent="0.45">
      <c r="C239" s="24" t="s">
        <v>1</v>
      </c>
      <c r="D239" s="24">
        <v>1</v>
      </c>
      <c r="E239" s="24">
        <v>1</v>
      </c>
      <c r="F239" s="24">
        <v>1</v>
      </c>
      <c r="G239" s="24">
        <v>1</v>
      </c>
      <c r="H239" s="24">
        <v>1</v>
      </c>
      <c r="I239" s="24">
        <v>1</v>
      </c>
      <c r="J239" s="24">
        <v>1</v>
      </c>
      <c r="K239" s="24">
        <v>1</v>
      </c>
      <c r="L239" s="24">
        <v>1</v>
      </c>
      <c r="M239" s="26">
        <f>(20*100)/1634</f>
        <v>1.2239902080783354</v>
      </c>
    </row>
    <row r="240" spans="3:13" ht="21" thickTop="1" thickBot="1" x14ac:dyDescent="0.45">
      <c r="C240" s="24" t="s">
        <v>2</v>
      </c>
      <c r="D240" s="24">
        <v>1634</v>
      </c>
      <c r="E240" s="24">
        <v>1638</v>
      </c>
      <c r="F240" s="24">
        <v>1629</v>
      </c>
      <c r="G240" s="24">
        <v>1616</v>
      </c>
      <c r="H240" s="24">
        <v>1638</v>
      </c>
      <c r="I240" s="24">
        <v>1612</v>
      </c>
      <c r="J240" s="24">
        <v>1616</v>
      </c>
      <c r="K240" s="24">
        <v>1616</v>
      </c>
      <c r="L240" s="27">
        <f>SUM(D240:K240)/8</f>
        <v>1624.875</v>
      </c>
      <c r="M240" s="24"/>
    </row>
    <row r="241" spans="3:13" ht="21" thickTop="1" thickBot="1" x14ac:dyDescent="0.45">
      <c r="C241" s="24" t="s">
        <v>3</v>
      </c>
      <c r="D241" s="24">
        <v>4</v>
      </c>
      <c r="E241" s="24">
        <v>0</v>
      </c>
      <c r="F241" s="24">
        <v>9</v>
      </c>
      <c r="G241" s="24">
        <v>22</v>
      </c>
      <c r="H241" s="24">
        <v>0</v>
      </c>
      <c r="I241" s="24">
        <v>26</v>
      </c>
      <c r="J241" s="24">
        <v>22</v>
      </c>
      <c r="K241" s="24">
        <v>22</v>
      </c>
      <c r="L241" s="27">
        <f t="shared" ref="L241:L246" si="16">SUM(D241:K241)/8</f>
        <v>13.125</v>
      </c>
      <c r="M241" s="24"/>
    </row>
    <row r="242" spans="3:13" ht="21" thickTop="1" thickBot="1" x14ac:dyDescent="0.45">
      <c r="C242" s="24" t="s">
        <v>5</v>
      </c>
      <c r="D242" s="24">
        <v>0</v>
      </c>
      <c r="E242" s="24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7">
        <f t="shared" si="16"/>
        <v>0</v>
      </c>
      <c r="M242" s="24"/>
    </row>
    <row r="243" spans="3:13" ht="21" thickTop="1" thickBot="1" x14ac:dyDescent="0.45">
      <c r="C243" s="24" t="s">
        <v>4</v>
      </c>
      <c r="D243" s="24">
        <v>4</v>
      </c>
      <c r="E243" s="24">
        <v>0</v>
      </c>
      <c r="F243" s="24">
        <v>9</v>
      </c>
      <c r="G243" s="24">
        <v>22</v>
      </c>
      <c r="H243" s="24">
        <v>0</v>
      </c>
      <c r="I243" s="24">
        <v>26</v>
      </c>
      <c r="J243" s="24">
        <v>22</v>
      </c>
      <c r="K243" s="24">
        <v>22</v>
      </c>
      <c r="L243" s="27">
        <f t="shared" si="16"/>
        <v>13.125</v>
      </c>
      <c r="M243" s="24"/>
    </row>
    <row r="244" spans="3:13" ht="21" thickTop="1" thickBot="1" x14ac:dyDescent="0.45">
      <c r="C244" s="24" t="s">
        <v>6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1</v>
      </c>
      <c r="K244" s="24">
        <v>1</v>
      </c>
      <c r="L244" s="27">
        <f t="shared" si="16"/>
        <v>0.25</v>
      </c>
      <c r="M244" s="24"/>
    </row>
    <row r="245" spans="3:13" ht="21" thickTop="1" thickBot="1" x14ac:dyDescent="0.45">
      <c r="C245" s="24" t="s">
        <v>7</v>
      </c>
      <c r="D245" s="24">
        <v>5</v>
      </c>
      <c r="E245" s="24">
        <v>5</v>
      </c>
      <c r="F245" s="24">
        <v>5</v>
      </c>
      <c r="G245" s="24">
        <v>5</v>
      </c>
      <c r="H245" s="24">
        <v>5</v>
      </c>
      <c r="I245" s="24">
        <v>5</v>
      </c>
      <c r="J245" s="24">
        <v>5</v>
      </c>
      <c r="K245" s="24">
        <v>5</v>
      </c>
      <c r="L245" s="27">
        <f t="shared" si="16"/>
        <v>5</v>
      </c>
      <c r="M245" s="24"/>
    </row>
    <row r="246" spans="3:13" ht="21" thickTop="1" thickBot="1" x14ac:dyDescent="0.45">
      <c r="C246" s="24" t="s">
        <v>8</v>
      </c>
      <c r="D246" s="24">
        <v>6</v>
      </c>
      <c r="E246" s="24">
        <v>5</v>
      </c>
      <c r="F246" s="24">
        <v>6</v>
      </c>
      <c r="G246" s="24">
        <v>6</v>
      </c>
      <c r="H246" s="24">
        <v>5</v>
      </c>
      <c r="I246" s="24">
        <v>6</v>
      </c>
      <c r="J246" s="24">
        <v>7</v>
      </c>
      <c r="K246" s="24">
        <v>6</v>
      </c>
      <c r="L246" s="27">
        <f t="shared" si="16"/>
        <v>5.875</v>
      </c>
      <c r="M246" s="24"/>
    </row>
    <row r="247" spans="3:13" ht="21" thickTop="1" thickBot="1" x14ac:dyDescent="0.4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3:13" ht="15.6" thickTop="1" thickBot="1" x14ac:dyDescent="0.35">
      <c r="C248" s="28" t="s">
        <v>40</v>
      </c>
      <c r="D248" s="28"/>
      <c r="E248" s="28"/>
      <c r="F248" s="28"/>
      <c r="G248" s="28"/>
      <c r="H248" s="28"/>
      <c r="I248" s="28"/>
      <c r="J248" s="28"/>
      <c r="K248" s="28"/>
      <c r="L248" s="28"/>
      <c r="M248" s="28"/>
    </row>
    <row r="249" spans="3:13" ht="15.6" thickTop="1" thickBot="1" x14ac:dyDescent="0.35"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</row>
    <row r="250" spans="3:13" ht="21" thickTop="1" thickBot="1" x14ac:dyDescent="0.45">
      <c r="C250" s="24"/>
      <c r="D250" s="24" t="s">
        <v>10</v>
      </c>
      <c r="E250" s="24" t="s">
        <v>11</v>
      </c>
      <c r="F250" s="24" t="s">
        <v>12</v>
      </c>
      <c r="G250" s="24" t="s">
        <v>13</v>
      </c>
      <c r="H250" s="24" t="s">
        <v>14</v>
      </c>
      <c r="I250" s="24" t="s">
        <v>15</v>
      </c>
      <c r="J250" s="24" t="s">
        <v>16</v>
      </c>
      <c r="K250" s="24" t="s">
        <v>17</v>
      </c>
      <c r="L250" s="24" t="s">
        <v>9</v>
      </c>
      <c r="M250" s="25" t="s">
        <v>39</v>
      </c>
    </row>
    <row r="251" spans="3:13" ht="21" thickTop="1" thickBot="1" x14ac:dyDescent="0.45">
      <c r="C251" s="24" t="s">
        <v>1</v>
      </c>
      <c r="D251" s="24">
        <v>1</v>
      </c>
      <c r="E251" s="24">
        <v>1</v>
      </c>
      <c r="F251" s="24">
        <v>1</v>
      </c>
      <c r="G251" s="24">
        <v>1</v>
      </c>
      <c r="H251" s="24">
        <v>1</v>
      </c>
      <c r="I251" s="24">
        <v>1</v>
      </c>
      <c r="J251" s="24">
        <v>1</v>
      </c>
      <c r="K251" s="24">
        <v>1</v>
      </c>
      <c r="L251" s="24">
        <v>1</v>
      </c>
      <c r="M251" s="26">
        <f>(21*100)/1622</f>
        <v>1.2946979038224413</v>
      </c>
    </row>
    <row r="252" spans="3:13" ht="21" thickTop="1" thickBot="1" x14ac:dyDescent="0.45">
      <c r="C252" s="24" t="s">
        <v>2</v>
      </c>
      <c r="D252" s="24">
        <v>1622</v>
      </c>
      <c r="E252" s="24">
        <v>1638</v>
      </c>
      <c r="F252" s="24">
        <v>1626</v>
      </c>
      <c r="G252" s="24">
        <v>1629</v>
      </c>
      <c r="H252" s="24">
        <v>1614</v>
      </c>
      <c r="I252" s="24">
        <v>1638</v>
      </c>
      <c r="J252" s="24">
        <v>1638</v>
      </c>
      <c r="K252" s="24">
        <v>1638</v>
      </c>
      <c r="L252" s="27">
        <f>SUM(D252:K252)/8</f>
        <v>1630.375</v>
      </c>
      <c r="M252" s="24"/>
    </row>
    <row r="253" spans="3:13" ht="21" thickTop="1" thickBot="1" x14ac:dyDescent="0.45">
      <c r="C253" s="24" t="s">
        <v>3</v>
      </c>
      <c r="D253" s="24">
        <v>16</v>
      </c>
      <c r="E253" s="24">
        <v>0</v>
      </c>
      <c r="F253" s="24">
        <v>12</v>
      </c>
      <c r="G253" s="24">
        <v>9</v>
      </c>
      <c r="H253" s="24">
        <v>24</v>
      </c>
      <c r="I253" s="24">
        <v>0</v>
      </c>
      <c r="J253" s="24">
        <v>0</v>
      </c>
      <c r="K253" s="24">
        <v>0</v>
      </c>
      <c r="L253" s="27">
        <f t="shared" ref="L253:L258" si="17">SUM(D253:K253)/8</f>
        <v>7.625</v>
      </c>
      <c r="M253" s="24"/>
    </row>
    <row r="254" spans="3:13" ht="21" thickTop="1" thickBot="1" x14ac:dyDescent="0.45">
      <c r="C254" s="24" t="s">
        <v>5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7">
        <f t="shared" si="17"/>
        <v>0</v>
      </c>
      <c r="M254" s="24"/>
    </row>
    <row r="255" spans="3:13" ht="21" thickTop="1" thickBot="1" x14ac:dyDescent="0.45">
      <c r="C255" s="24" t="s">
        <v>4</v>
      </c>
      <c r="D255" s="24">
        <v>16</v>
      </c>
      <c r="E255" s="24">
        <v>0</v>
      </c>
      <c r="F255" s="24">
        <v>12</v>
      </c>
      <c r="G255" s="24">
        <v>9</v>
      </c>
      <c r="H255" s="24">
        <v>24</v>
      </c>
      <c r="I255" s="24">
        <v>0</v>
      </c>
      <c r="J255" s="24">
        <v>0</v>
      </c>
      <c r="K255" s="24">
        <v>0</v>
      </c>
      <c r="L255" s="27">
        <f t="shared" si="17"/>
        <v>7.625</v>
      </c>
      <c r="M255" s="24"/>
    </row>
    <row r="256" spans="3:13" ht="21" thickTop="1" thickBot="1" x14ac:dyDescent="0.45">
      <c r="C256" s="24" t="s">
        <v>6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7">
        <f t="shared" si="17"/>
        <v>0</v>
      </c>
      <c r="M256" s="24"/>
    </row>
    <row r="257" spans="3:13" ht="21" thickTop="1" thickBot="1" x14ac:dyDescent="0.45">
      <c r="C257" s="24" t="s">
        <v>7</v>
      </c>
      <c r="D257" s="24">
        <v>5</v>
      </c>
      <c r="E257" s="24">
        <v>5</v>
      </c>
      <c r="F257" s="24">
        <v>5</v>
      </c>
      <c r="G257" s="24">
        <v>5</v>
      </c>
      <c r="H257" s="24">
        <v>5</v>
      </c>
      <c r="I257" s="24">
        <v>5</v>
      </c>
      <c r="J257" s="24">
        <v>5</v>
      </c>
      <c r="K257" s="24">
        <v>5</v>
      </c>
      <c r="L257" s="27">
        <f t="shared" si="17"/>
        <v>5</v>
      </c>
      <c r="M257" s="24"/>
    </row>
    <row r="258" spans="3:13" ht="21" thickTop="1" thickBot="1" x14ac:dyDescent="0.45">
      <c r="C258" s="24" t="s">
        <v>8</v>
      </c>
      <c r="D258" s="24">
        <v>5</v>
      </c>
      <c r="E258" s="24">
        <v>6</v>
      </c>
      <c r="F258" s="24">
        <v>5</v>
      </c>
      <c r="G258" s="24">
        <v>6</v>
      </c>
      <c r="H258" s="24">
        <v>5</v>
      </c>
      <c r="I258" s="24">
        <v>6</v>
      </c>
      <c r="J258" s="24">
        <v>5</v>
      </c>
      <c r="K258" s="24">
        <v>5</v>
      </c>
      <c r="L258" s="27">
        <f t="shared" si="17"/>
        <v>5.375</v>
      </c>
      <c r="M258" s="24"/>
    </row>
    <row r="259" spans="3:13" ht="21" thickTop="1" thickBot="1" x14ac:dyDescent="0.4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3:13" ht="15.6" thickTop="1" thickBot="1" x14ac:dyDescent="0.35">
      <c r="C260" s="28" t="s">
        <v>41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</row>
    <row r="261" spans="3:13" ht="15.6" thickTop="1" thickBot="1" x14ac:dyDescent="0.35"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</row>
    <row r="262" spans="3:13" ht="21" thickTop="1" thickBot="1" x14ac:dyDescent="0.45">
      <c r="C262" s="24"/>
      <c r="D262" s="24" t="s">
        <v>10</v>
      </c>
      <c r="E262" s="24" t="s">
        <v>11</v>
      </c>
      <c r="F262" s="24" t="s">
        <v>12</v>
      </c>
      <c r="G262" s="24" t="s">
        <v>13</v>
      </c>
      <c r="H262" s="24" t="s">
        <v>14</v>
      </c>
      <c r="I262" s="24" t="s">
        <v>15</v>
      </c>
      <c r="J262" s="24" t="s">
        <v>16</v>
      </c>
      <c r="K262" s="24" t="s">
        <v>17</v>
      </c>
      <c r="L262" s="24" t="s">
        <v>9</v>
      </c>
      <c r="M262" s="25" t="s">
        <v>39</v>
      </c>
    </row>
    <row r="263" spans="3:13" ht="21" thickTop="1" thickBot="1" x14ac:dyDescent="0.45">
      <c r="C263" s="24" t="s">
        <v>1</v>
      </c>
      <c r="D263" s="24">
        <v>1</v>
      </c>
      <c r="E263" s="24">
        <v>1</v>
      </c>
      <c r="F263" s="24">
        <v>1</v>
      </c>
      <c r="G263" s="24">
        <v>1</v>
      </c>
      <c r="H263" s="24">
        <v>1</v>
      </c>
      <c r="I263" s="24">
        <v>1</v>
      </c>
      <c r="J263" s="24">
        <v>1</v>
      </c>
      <c r="K263" s="24">
        <v>1</v>
      </c>
      <c r="L263" s="24">
        <v>1</v>
      </c>
      <c r="M263" s="26">
        <f>(22*100)/1638</f>
        <v>1.343101343101343</v>
      </c>
    </row>
    <row r="264" spans="3:13" ht="21" thickTop="1" thickBot="1" x14ac:dyDescent="0.45">
      <c r="C264" s="24" t="s">
        <v>2</v>
      </c>
      <c r="D264" s="24">
        <v>1638</v>
      </c>
      <c r="E264" s="24">
        <v>1626</v>
      </c>
      <c r="F264" s="24">
        <v>1638</v>
      </c>
      <c r="G264" s="24">
        <v>1638</v>
      </c>
      <c r="H264" s="24">
        <v>1638</v>
      </c>
      <c r="I264" s="24">
        <v>1638</v>
      </c>
      <c r="J264" s="24">
        <v>1638</v>
      </c>
      <c r="K264" s="24">
        <v>1638</v>
      </c>
      <c r="L264" s="27">
        <f>SUM(D264:K264)/8</f>
        <v>1636.5</v>
      </c>
      <c r="M264" s="24"/>
    </row>
    <row r="265" spans="3:13" ht="21" thickTop="1" thickBot="1" x14ac:dyDescent="0.45">
      <c r="C265" s="24" t="s">
        <v>3</v>
      </c>
      <c r="D265" s="24">
        <v>0</v>
      </c>
      <c r="E265" s="24">
        <v>12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7">
        <f t="shared" ref="L265:L270" si="18">SUM(D265:K265)/8</f>
        <v>1.5</v>
      </c>
      <c r="M265" s="24"/>
    </row>
    <row r="266" spans="3:13" ht="21" thickTop="1" thickBot="1" x14ac:dyDescent="0.45">
      <c r="C266" s="24" t="s">
        <v>5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7">
        <f t="shared" si="18"/>
        <v>0</v>
      </c>
      <c r="M266" s="24"/>
    </row>
    <row r="267" spans="3:13" ht="21" thickTop="1" thickBot="1" x14ac:dyDescent="0.45">
      <c r="C267" s="24" t="s">
        <v>4</v>
      </c>
      <c r="D267" s="24">
        <v>0</v>
      </c>
      <c r="E267" s="24">
        <v>12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7">
        <f t="shared" si="18"/>
        <v>1.5</v>
      </c>
      <c r="M267" s="24"/>
    </row>
    <row r="268" spans="3:13" ht="21" thickTop="1" thickBot="1" x14ac:dyDescent="0.45">
      <c r="C268" s="24" t="s">
        <v>6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7">
        <f t="shared" si="18"/>
        <v>0</v>
      </c>
      <c r="M268" s="24"/>
    </row>
    <row r="269" spans="3:13" ht="21" thickTop="1" thickBot="1" x14ac:dyDescent="0.45">
      <c r="C269" s="24" t="s">
        <v>7</v>
      </c>
      <c r="D269" s="24">
        <v>5</v>
      </c>
      <c r="E269" s="24">
        <v>5</v>
      </c>
      <c r="F269" s="24">
        <v>5</v>
      </c>
      <c r="G269" s="24">
        <v>5</v>
      </c>
      <c r="H269" s="24">
        <v>5</v>
      </c>
      <c r="I269" s="24">
        <v>5</v>
      </c>
      <c r="J269" s="24">
        <v>5</v>
      </c>
      <c r="K269" s="24">
        <v>5</v>
      </c>
      <c r="L269" s="27">
        <f t="shared" si="18"/>
        <v>5</v>
      </c>
      <c r="M269" s="24"/>
    </row>
    <row r="270" spans="3:13" ht="21" thickTop="1" thickBot="1" x14ac:dyDescent="0.45">
      <c r="C270" s="24" t="s">
        <v>8</v>
      </c>
      <c r="D270" s="24">
        <v>5</v>
      </c>
      <c r="E270" s="24">
        <v>5</v>
      </c>
      <c r="F270" s="24">
        <v>5</v>
      </c>
      <c r="G270" s="24">
        <v>5</v>
      </c>
      <c r="H270" s="24">
        <v>5</v>
      </c>
      <c r="I270" s="24">
        <v>5</v>
      </c>
      <c r="J270" s="24">
        <v>6</v>
      </c>
      <c r="K270" s="24">
        <v>5</v>
      </c>
      <c r="L270" s="27">
        <f t="shared" si="18"/>
        <v>5.125</v>
      </c>
      <c r="M270" s="24"/>
    </row>
    <row r="271" spans="3:13" ht="21" thickTop="1" thickBot="1" x14ac:dyDescent="0.4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3:13" ht="15" thickTop="1" x14ac:dyDescent="0.3"/>
  </sheetData>
  <mergeCells count="23">
    <mergeCell ref="C248:M249"/>
    <mergeCell ref="C260:M261"/>
    <mergeCell ref="C9:L12"/>
    <mergeCell ref="C183:L184"/>
    <mergeCell ref="C195:L196"/>
    <mergeCell ref="C208:L209"/>
    <mergeCell ref="C222:L223"/>
    <mergeCell ref="C235:L236"/>
    <mergeCell ref="C117:L118"/>
    <mergeCell ref="C130:L131"/>
    <mergeCell ref="C143:L144"/>
    <mergeCell ref="C156:L157"/>
    <mergeCell ref="C170:L171"/>
    <mergeCell ref="C92:L93"/>
    <mergeCell ref="C105:L106"/>
    <mergeCell ref="C79:L80"/>
    <mergeCell ref="C2:M2"/>
    <mergeCell ref="C4:M4"/>
    <mergeCell ref="C15:L16"/>
    <mergeCell ref="C28:L29"/>
    <mergeCell ref="C40:L41"/>
    <mergeCell ref="C53:L54"/>
    <mergeCell ref="C66:L67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8571-4085-4D3F-AE04-9B123700FE7D}">
  <dimension ref="A1:E60"/>
  <sheetViews>
    <sheetView topLeftCell="A37" workbookViewId="0">
      <selection activeCell="C63" sqref="C63"/>
    </sheetView>
  </sheetViews>
  <sheetFormatPr baseColWidth="10" defaultRowHeight="14.4" x14ac:dyDescent="0.3"/>
  <cols>
    <col min="1" max="1" width="29.77734375" customWidth="1"/>
    <col min="2" max="2" width="29.21875" customWidth="1"/>
    <col min="3" max="3" width="22.88671875" customWidth="1"/>
    <col min="4" max="4" width="39.44140625" customWidth="1"/>
    <col min="5" max="5" width="37.6640625" customWidth="1"/>
  </cols>
  <sheetData>
    <row r="1" spans="1:5" ht="15" thickBot="1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">
      <c r="A2" s="3">
        <v>113</v>
      </c>
      <c r="B2" s="3">
        <v>1513</v>
      </c>
      <c r="C2" s="3">
        <v>227</v>
      </c>
      <c r="D2" s="3">
        <v>217</v>
      </c>
      <c r="E2" s="4">
        <v>218</v>
      </c>
    </row>
    <row r="3" spans="1:5" x14ac:dyDescent="0.3">
      <c r="A3" s="5">
        <v>114</v>
      </c>
      <c r="B3" s="5">
        <v>1511</v>
      </c>
      <c r="C3" s="5">
        <v>227</v>
      </c>
      <c r="D3" s="5">
        <v>217</v>
      </c>
      <c r="E3" s="6">
        <v>218</v>
      </c>
    </row>
    <row r="4" spans="1:5" x14ac:dyDescent="0.3">
      <c r="A4" s="5">
        <v>126</v>
      </c>
      <c r="B4" s="5">
        <v>1516</v>
      </c>
      <c r="C4" s="5">
        <v>227</v>
      </c>
      <c r="D4" s="5">
        <v>219</v>
      </c>
      <c r="E4" s="6">
        <v>220</v>
      </c>
    </row>
    <row r="5" spans="1:5" x14ac:dyDescent="0.3">
      <c r="A5" s="5">
        <v>143</v>
      </c>
      <c r="B5" s="5">
        <v>1517</v>
      </c>
      <c r="C5" s="5">
        <v>227</v>
      </c>
      <c r="D5" s="5">
        <v>220</v>
      </c>
      <c r="E5" s="6">
        <v>221</v>
      </c>
    </row>
    <row r="6" spans="1:5" x14ac:dyDescent="0.3">
      <c r="A6" s="5">
        <v>124</v>
      </c>
      <c r="B6" s="5">
        <v>1519</v>
      </c>
      <c r="C6" s="5">
        <v>227</v>
      </c>
      <c r="D6" s="5">
        <v>219</v>
      </c>
      <c r="E6" s="6">
        <v>220</v>
      </c>
    </row>
    <row r="7" spans="1:5" x14ac:dyDescent="0.3">
      <c r="A7" s="5">
        <v>119</v>
      </c>
      <c r="B7" s="5">
        <v>1508</v>
      </c>
      <c r="C7" s="5">
        <v>227</v>
      </c>
      <c r="D7" s="5">
        <v>218</v>
      </c>
      <c r="E7" s="6">
        <v>219</v>
      </c>
    </row>
    <row r="8" spans="1:5" x14ac:dyDescent="0.3">
      <c r="A8" s="5">
        <v>134</v>
      </c>
      <c r="B8" s="5">
        <v>1528</v>
      </c>
      <c r="C8" s="5">
        <v>227</v>
      </c>
      <c r="D8" s="5">
        <v>220</v>
      </c>
      <c r="E8" s="6">
        <v>221</v>
      </c>
    </row>
    <row r="9" spans="1:5" ht="15" thickBot="1" x14ac:dyDescent="0.35">
      <c r="A9" s="7">
        <v>110</v>
      </c>
      <c r="B9" s="7">
        <v>1517</v>
      </c>
      <c r="C9" s="7">
        <v>227</v>
      </c>
      <c r="D9" s="7">
        <v>218</v>
      </c>
      <c r="E9" s="8">
        <v>219</v>
      </c>
    </row>
    <row r="10" spans="1:5" ht="15" thickBot="1" x14ac:dyDescent="0.35">
      <c r="A10" s="9" cm="1">
        <f t="array" ref="A10">SUM(A2:A9/8)</f>
        <v>122.875</v>
      </c>
      <c r="B10" s="9" cm="1">
        <f t="array" ref="B10">SUM(B2:B9/8)</f>
        <v>1516.125</v>
      </c>
      <c r="C10" s="9" cm="1">
        <f t="array" ref="C10">SUM(C2:C9/8)</f>
        <v>227</v>
      </c>
      <c r="D10" s="9" cm="1">
        <f t="array" ref="D10">SUM(D2:D9/8)</f>
        <v>218.5</v>
      </c>
      <c r="E10" s="9" cm="1">
        <f t="array" ref="E10">SUM(E2:E9/8)</f>
        <v>219.5</v>
      </c>
    </row>
    <row r="11" spans="1:5" x14ac:dyDescent="0.3">
      <c r="A11" s="3">
        <v>108</v>
      </c>
      <c r="B11" s="3">
        <v>1493</v>
      </c>
      <c r="C11" s="3">
        <v>227</v>
      </c>
      <c r="D11" s="3">
        <v>216</v>
      </c>
      <c r="E11" s="4">
        <v>217</v>
      </c>
    </row>
    <row r="12" spans="1:5" x14ac:dyDescent="0.3">
      <c r="A12" s="5">
        <v>76</v>
      </c>
      <c r="B12" s="5">
        <v>1467</v>
      </c>
      <c r="C12" s="5">
        <v>227</v>
      </c>
      <c r="D12" s="5">
        <v>210</v>
      </c>
      <c r="E12" s="6">
        <v>212</v>
      </c>
    </row>
    <row r="13" spans="1:5" x14ac:dyDescent="0.3">
      <c r="A13" s="5">
        <v>89</v>
      </c>
      <c r="B13" s="5">
        <v>1462</v>
      </c>
      <c r="C13" s="5">
        <v>227</v>
      </c>
      <c r="D13" s="5">
        <v>211</v>
      </c>
      <c r="E13" s="6">
        <v>213</v>
      </c>
    </row>
    <row r="14" spans="1:5" x14ac:dyDescent="0.3">
      <c r="A14" s="5">
        <v>84</v>
      </c>
      <c r="B14" s="5">
        <v>1472</v>
      </c>
      <c r="C14" s="5">
        <v>227</v>
      </c>
      <c r="D14" s="5">
        <v>212</v>
      </c>
      <c r="E14" s="6">
        <v>213</v>
      </c>
    </row>
    <row r="15" spans="1:5" x14ac:dyDescent="0.3">
      <c r="A15" s="5">
        <v>83</v>
      </c>
      <c r="B15" s="5">
        <v>1471</v>
      </c>
      <c r="C15" s="5">
        <v>228</v>
      </c>
      <c r="D15" s="5">
        <v>212</v>
      </c>
      <c r="E15" s="6">
        <v>213</v>
      </c>
    </row>
    <row r="16" spans="1:5" x14ac:dyDescent="0.3">
      <c r="A16" s="5">
        <v>106</v>
      </c>
      <c r="B16" s="5">
        <v>1486</v>
      </c>
      <c r="C16" s="5">
        <v>227</v>
      </c>
      <c r="D16" s="5">
        <v>215</v>
      </c>
      <c r="E16" s="6">
        <v>216</v>
      </c>
    </row>
    <row r="17" spans="1:5" x14ac:dyDescent="0.3">
      <c r="A17" s="5">
        <v>87</v>
      </c>
      <c r="B17" s="5">
        <v>1479</v>
      </c>
      <c r="C17" s="5">
        <v>227</v>
      </c>
      <c r="D17" s="5">
        <v>213</v>
      </c>
      <c r="E17" s="6">
        <v>214</v>
      </c>
    </row>
    <row r="18" spans="1:5" ht="15" thickBot="1" x14ac:dyDescent="0.35">
      <c r="A18" s="7">
        <v>84</v>
      </c>
      <c r="B18" s="7">
        <v>1478</v>
      </c>
      <c r="C18" s="7">
        <v>227</v>
      </c>
      <c r="D18" s="7">
        <v>213</v>
      </c>
      <c r="E18" s="8">
        <v>214</v>
      </c>
    </row>
    <row r="19" spans="1:5" ht="15" thickBot="1" x14ac:dyDescent="0.35">
      <c r="A19" s="9" cm="1">
        <f t="array" ref="A19">SUM(A11:A18/8)</f>
        <v>89.625</v>
      </c>
      <c r="B19" s="9" cm="1">
        <f t="array" ref="B19">SUM(B11:B18/8)</f>
        <v>1476</v>
      </c>
      <c r="C19" s="9" cm="1">
        <f t="array" ref="C19">SUM(C11:C18/8)</f>
        <v>227.125</v>
      </c>
      <c r="D19" s="9" cm="1">
        <f t="array" ref="D19">SUM(D11:D18/8)</f>
        <v>212.75</v>
      </c>
      <c r="E19" s="9" cm="1">
        <f t="array" ref="E19">SUM(E11:E18/8)</f>
        <v>214</v>
      </c>
    </row>
    <row r="20" spans="1:5" x14ac:dyDescent="0.3">
      <c r="A20" s="3">
        <v>67</v>
      </c>
      <c r="B20" s="3">
        <v>1439</v>
      </c>
      <c r="C20" s="3">
        <v>228</v>
      </c>
      <c r="D20" s="3">
        <v>208</v>
      </c>
      <c r="E20" s="4">
        <v>209</v>
      </c>
    </row>
    <row r="21" spans="1:5" x14ac:dyDescent="0.3">
      <c r="A21" s="5">
        <v>76</v>
      </c>
      <c r="B21" s="5">
        <v>1447</v>
      </c>
      <c r="C21" s="5">
        <v>227</v>
      </c>
      <c r="D21" s="5">
        <v>208</v>
      </c>
      <c r="E21" s="6">
        <v>210</v>
      </c>
    </row>
    <row r="22" spans="1:5" x14ac:dyDescent="0.3">
      <c r="A22" s="5">
        <v>78</v>
      </c>
      <c r="B22" s="5">
        <v>1459</v>
      </c>
      <c r="C22" s="5">
        <v>227</v>
      </c>
      <c r="D22" s="5">
        <v>210</v>
      </c>
      <c r="E22" s="6">
        <v>211</v>
      </c>
    </row>
    <row r="23" spans="1:5" x14ac:dyDescent="0.3">
      <c r="A23" s="5">
        <v>54</v>
      </c>
      <c r="B23" s="5">
        <v>1433</v>
      </c>
      <c r="C23" s="5">
        <v>227</v>
      </c>
      <c r="D23" s="5">
        <v>205</v>
      </c>
      <c r="E23" s="6">
        <v>206</v>
      </c>
    </row>
    <row r="24" spans="1:5" x14ac:dyDescent="0.3">
      <c r="A24" s="5">
        <v>58</v>
      </c>
      <c r="B24" s="5">
        <v>1423</v>
      </c>
      <c r="C24" s="5">
        <v>229</v>
      </c>
      <c r="D24" s="5">
        <v>205</v>
      </c>
      <c r="E24" s="6">
        <v>207</v>
      </c>
    </row>
    <row r="25" spans="1:5" x14ac:dyDescent="0.3">
      <c r="A25" s="5">
        <v>63</v>
      </c>
      <c r="B25" s="5">
        <v>1428</v>
      </c>
      <c r="C25" s="5">
        <v>229</v>
      </c>
      <c r="D25" s="5">
        <v>207</v>
      </c>
      <c r="E25" s="6">
        <v>208</v>
      </c>
    </row>
    <row r="26" spans="1:5" x14ac:dyDescent="0.3">
      <c r="A26" s="5">
        <v>64</v>
      </c>
      <c r="B26" s="5">
        <v>1451</v>
      </c>
      <c r="C26" s="5">
        <v>228</v>
      </c>
      <c r="D26" s="5">
        <v>208</v>
      </c>
      <c r="E26" s="6">
        <v>210</v>
      </c>
    </row>
    <row r="27" spans="1:5" ht="15" thickBot="1" x14ac:dyDescent="0.35">
      <c r="A27" s="7">
        <v>72</v>
      </c>
      <c r="B27" s="7">
        <v>1443</v>
      </c>
      <c r="C27" s="7">
        <v>227</v>
      </c>
      <c r="D27" s="7">
        <v>207</v>
      </c>
      <c r="E27" s="8">
        <v>209</v>
      </c>
    </row>
    <row r="28" spans="1:5" ht="15" thickBot="1" x14ac:dyDescent="0.35">
      <c r="A28" s="9" cm="1">
        <f t="array" ref="A28">SUM(A20:A27/8)</f>
        <v>66.5</v>
      </c>
      <c r="B28" s="9" cm="1">
        <f t="array" ref="B28">SUM(B20:B27/8)</f>
        <v>1440.375</v>
      </c>
      <c r="C28" s="9" cm="1">
        <f t="array" ref="C28">SUM(C20:C27/8)</f>
        <v>227.75</v>
      </c>
      <c r="D28" s="9" cm="1">
        <f t="array" ref="D28">SUM(D20:D27/8)</f>
        <v>207.25</v>
      </c>
      <c r="E28" s="9" cm="1">
        <f t="array" ref="E28">SUM(E20:E27/8)</f>
        <v>208.75</v>
      </c>
    </row>
    <row r="29" spans="1:5" x14ac:dyDescent="0.3">
      <c r="A29" s="3">
        <v>51</v>
      </c>
      <c r="B29" s="3">
        <v>1411</v>
      </c>
      <c r="C29" s="3">
        <v>230</v>
      </c>
      <c r="D29" s="3">
        <v>204</v>
      </c>
      <c r="E29" s="4">
        <v>206</v>
      </c>
    </row>
    <row r="30" spans="1:5" x14ac:dyDescent="0.3">
      <c r="A30" s="5">
        <v>53</v>
      </c>
      <c r="B30" s="5">
        <v>1400</v>
      </c>
      <c r="C30" s="5">
        <v>229</v>
      </c>
      <c r="D30" s="5">
        <v>202</v>
      </c>
      <c r="E30" s="6">
        <v>204</v>
      </c>
    </row>
    <row r="31" spans="1:5" x14ac:dyDescent="0.3">
      <c r="A31" s="5">
        <v>39</v>
      </c>
      <c r="B31" s="5">
        <v>1383</v>
      </c>
      <c r="C31" s="5">
        <v>230</v>
      </c>
      <c r="D31" s="5">
        <v>199</v>
      </c>
      <c r="E31" s="6">
        <v>201</v>
      </c>
    </row>
    <row r="32" spans="1:5" x14ac:dyDescent="0.3">
      <c r="A32" s="5">
        <v>47</v>
      </c>
      <c r="B32" s="5">
        <v>1401</v>
      </c>
      <c r="C32" s="5">
        <v>229</v>
      </c>
      <c r="D32" s="5">
        <v>201</v>
      </c>
      <c r="E32" s="6">
        <v>203</v>
      </c>
    </row>
    <row r="33" spans="1:5" x14ac:dyDescent="0.3">
      <c r="A33" s="5">
        <v>54</v>
      </c>
      <c r="B33" s="5">
        <v>1409</v>
      </c>
      <c r="C33" s="5">
        <v>229</v>
      </c>
      <c r="D33" s="5">
        <v>204</v>
      </c>
      <c r="E33" s="6">
        <v>205</v>
      </c>
    </row>
    <row r="34" spans="1:5" x14ac:dyDescent="0.3">
      <c r="A34" s="5">
        <v>56</v>
      </c>
      <c r="B34" s="5">
        <v>1404</v>
      </c>
      <c r="C34" s="5">
        <v>228</v>
      </c>
      <c r="D34" s="5">
        <v>202</v>
      </c>
      <c r="E34" s="6">
        <v>204</v>
      </c>
    </row>
    <row r="35" spans="1:5" x14ac:dyDescent="0.3">
      <c r="A35" s="5">
        <v>35</v>
      </c>
      <c r="B35" s="5">
        <v>1377</v>
      </c>
      <c r="C35" s="5">
        <v>229</v>
      </c>
      <c r="D35" s="5">
        <v>197</v>
      </c>
      <c r="E35" s="6">
        <v>198</v>
      </c>
    </row>
    <row r="36" spans="1:5" ht="15" thickBot="1" x14ac:dyDescent="0.35">
      <c r="A36" s="7">
        <v>46</v>
      </c>
      <c r="B36" s="7">
        <v>1388</v>
      </c>
      <c r="C36" s="7">
        <v>228</v>
      </c>
      <c r="D36" s="7">
        <v>199</v>
      </c>
      <c r="E36" s="8">
        <v>201</v>
      </c>
    </row>
    <row r="37" spans="1:5" ht="15" thickBot="1" x14ac:dyDescent="0.35">
      <c r="A37" s="9" cm="1">
        <f t="array" ref="A37">SUM(A29:A36/8)</f>
        <v>47.625</v>
      </c>
      <c r="B37" s="9" cm="1">
        <f t="array" ref="B37">SUM(B29:B36/8)</f>
        <v>1396.625</v>
      </c>
      <c r="C37" s="9" cm="1">
        <f t="array" ref="C37">SUM(C29:C36/8)</f>
        <v>229</v>
      </c>
      <c r="D37" s="9" cm="1">
        <f t="array" ref="D37">SUM(D29:D36/8)</f>
        <v>201</v>
      </c>
      <c r="E37" s="9" cm="1">
        <f t="array" ref="E37">SUM(E29:E36/8)</f>
        <v>202.75</v>
      </c>
    </row>
    <row r="38" spans="1:5" x14ac:dyDescent="0.3">
      <c r="A38" s="3">
        <v>40</v>
      </c>
      <c r="B38" s="3">
        <v>1345</v>
      </c>
      <c r="C38" s="3">
        <v>229</v>
      </c>
      <c r="D38" s="3">
        <v>194</v>
      </c>
      <c r="E38" s="4">
        <v>196</v>
      </c>
    </row>
    <row r="39" spans="1:5" x14ac:dyDescent="0.3">
      <c r="A39" s="5">
        <v>36</v>
      </c>
      <c r="B39" s="5">
        <v>1343</v>
      </c>
      <c r="C39" s="5">
        <v>229</v>
      </c>
      <c r="D39" s="5">
        <v>193</v>
      </c>
      <c r="E39" s="6">
        <v>195</v>
      </c>
    </row>
    <row r="40" spans="1:5" x14ac:dyDescent="0.3">
      <c r="A40" s="5">
        <v>41</v>
      </c>
      <c r="B40" s="5">
        <v>1361</v>
      </c>
      <c r="C40" s="5">
        <v>227</v>
      </c>
      <c r="D40" s="5">
        <v>194</v>
      </c>
      <c r="E40" s="6">
        <v>196</v>
      </c>
    </row>
    <row r="41" spans="1:5" x14ac:dyDescent="0.3">
      <c r="A41" s="5">
        <v>45</v>
      </c>
      <c r="B41" s="5">
        <v>1346</v>
      </c>
      <c r="C41" s="5">
        <v>230</v>
      </c>
      <c r="D41" s="5">
        <v>195</v>
      </c>
      <c r="E41" s="6">
        <v>197</v>
      </c>
    </row>
    <row r="42" spans="1:5" x14ac:dyDescent="0.3">
      <c r="A42" s="5">
        <v>39</v>
      </c>
      <c r="B42" s="5">
        <v>1343</v>
      </c>
      <c r="C42" s="5">
        <v>229</v>
      </c>
      <c r="D42" s="5">
        <v>193</v>
      </c>
      <c r="E42" s="6">
        <v>196</v>
      </c>
    </row>
    <row r="43" spans="1:5" x14ac:dyDescent="0.3">
      <c r="A43" s="5">
        <v>38</v>
      </c>
      <c r="B43" s="5">
        <v>1344</v>
      </c>
      <c r="C43" s="5">
        <v>228</v>
      </c>
      <c r="D43" s="5">
        <v>193</v>
      </c>
      <c r="E43" s="6">
        <v>195</v>
      </c>
    </row>
    <row r="44" spans="1:5" x14ac:dyDescent="0.3">
      <c r="A44" s="5">
        <v>34</v>
      </c>
      <c r="B44" s="5">
        <v>1358</v>
      </c>
      <c r="C44" s="5">
        <v>230</v>
      </c>
      <c r="D44" s="5">
        <v>195</v>
      </c>
      <c r="E44" s="6">
        <v>197</v>
      </c>
    </row>
    <row r="45" spans="1:5" ht="15" thickBot="1" x14ac:dyDescent="0.35">
      <c r="A45" s="7">
        <v>39</v>
      </c>
      <c r="B45" s="7">
        <v>1367</v>
      </c>
      <c r="C45" s="7">
        <v>230</v>
      </c>
      <c r="D45" s="7">
        <v>197</v>
      </c>
      <c r="E45" s="8">
        <v>199</v>
      </c>
    </row>
    <row r="46" spans="1:5" ht="15" thickBot="1" x14ac:dyDescent="0.35">
      <c r="A46" s="9" cm="1">
        <f t="array" ref="A46">SUM(A38:A45/8)</f>
        <v>39</v>
      </c>
      <c r="B46" s="9" cm="1">
        <f t="array" ref="B46">SUM(B38:B45/8)</f>
        <v>1350.875</v>
      </c>
      <c r="C46" s="9" cm="1">
        <f t="array" ref="C46">SUM(C38:C45/8)</f>
        <v>229</v>
      </c>
      <c r="D46" s="9" cm="1">
        <f t="array" ref="D46">SUM(D38:D45/8)</f>
        <v>194.25</v>
      </c>
      <c r="E46" s="9" cm="1">
        <f t="array" ref="E46">SUM(E38:E45/8)</f>
        <v>196.375</v>
      </c>
    </row>
    <row r="47" spans="1:5" x14ac:dyDescent="0.3">
      <c r="A47" s="3">
        <v>61</v>
      </c>
      <c r="B47" s="3">
        <v>1309</v>
      </c>
      <c r="C47" s="3">
        <v>224</v>
      </c>
      <c r="D47" s="3">
        <v>190</v>
      </c>
      <c r="E47" s="4">
        <v>192</v>
      </c>
    </row>
    <row r="48" spans="1:5" x14ac:dyDescent="0.3">
      <c r="A48" s="5">
        <v>51</v>
      </c>
      <c r="B48" s="5">
        <v>1309</v>
      </c>
      <c r="C48" s="5">
        <v>224</v>
      </c>
      <c r="D48" s="5">
        <v>187</v>
      </c>
      <c r="E48" s="6">
        <v>190</v>
      </c>
    </row>
    <row r="49" spans="1:5" x14ac:dyDescent="0.3">
      <c r="A49" s="5">
        <v>45</v>
      </c>
      <c r="B49" s="5">
        <v>1326</v>
      </c>
      <c r="C49" s="5">
        <v>227</v>
      </c>
      <c r="D49" s="5">
        <v>191</v>
      </c>
      <c r="E49" s="6">
        <v>193</v>
      </c>
    </row>
    <row r="50" spans="1:5" x14ac:dyDescent="0.3">
      <c r="A50" s="5">
        <v>55</v>
      </c>
      <c r="B50" s="5">
        <v>1307</v>
      </c>
      <c r="C50" s="5">
        <v>223</v>
      </c>
      <c r="D50" s="5">
        <v>187</v>
      </c>
      <c r="E50" s="6">
        <v>189</v>
      </c>
    </row>
    <row r="51" spans="1:5" x14ac:dyDescent="0.3">
      <c r="A51" s="5">
        <v>60</v>
      </c>
      <c r="B51" s="5">
        <v>1308</v>
      </c>
      <c r="C51" s="5">
        <v>223</v>
      </c>
      <c r="D51" s="5">
        <v>189</v>
      </c>
      <c r="E51" s="6">
        <v>191</v>
      </c>
    </row>
    <row r="52" spans="1:5" x14ac:dyDescent="0.3">
      <c r="A52" s="5">
        <v>62</v>
      </c>
      <c r="B52" s="5">
        <v>1296</v>
      </c>
      <c r="C52" s="5">
        <v>221</v>
      </c>
      <c r="D52" s="5">
        <v>186</v>
      </c>
      <c r="E52" s="6">
        <v>188</v>
      </c>
    </row>
    <row r="53" spans="1:5" x14ac:dyDescent="0.3">
      <c r="A53" s="5">
        <v>60</v>
      </c>
      <c r="B53" s="5">
        <v>1309</v>
      </c>
      <c r="C53" s="5">
        <v>224</v>
      </c>
      <c r="D53" s="5">
        <v>189</v>
      </c>
      <c r="E53" s="6">
        <v>191</v>
      </c>
    </row>
    <row r="54" spans="1:5" ht="15" thickBot="1" x14ac:dyDescent="0.35">
      <c r="A54" s="7">
        <v>67</v>
      </c>
      <c r="B54" s="7">
        <v>1282</v>
      </c>
      <c r="C54" s="7">
        <v>218</v>
      </c>
      <c r="D54" s="7">
        <v>183</v>
      </c>
      <c r="E54" s="8">
        <v>186</v>
      </c>
    </row>
    <row r="55" spans="1:5" x14ac:dyDescent="0.3">
      <c r="A55" s="9" cm="1">
        <f t="array" ref="A55">SUM(A47:A54/8)</f>
        <v>57.625</v>
      </c>
      <c r="B55" s="9" cm="1">
        <f t="array" ref="B55">SUM(B47:B54/8)</f>
        <v>1305.75</v>
      </c>
      <c r="C55" s="9" cm="1">
        <f t="array" ref="C55">SUM(C47:C54/8)</f>
        <v>223</v>
      </c>
      <c r="D55" s="9" cm="1">
        <f t="array" ref="D55">SUM(D47:D54/8)</f>
        <v>187.75</v>
      </c>
      <c r="E55" s="9" cm="1">
        <f t="array" ref="E55">SUM(E47:E54/8)</f>
        <v>190</v>
      </c>
    </row>
    <row r="57" spans="1:5" x14ac:dyDescent="0.3">
      <c r="A57" s="16" t="s">
        <v>43</v>
      </c>
      <c r="B57" s="16"/>
      <c r="C57" s="16"/>
      <c r="D57" s="16"/>
      <c r="E57" s="16"/>
    </row>
    <row r="58" spans="1:5" x14ac:dyDescent="0.3">
      <c r="A58" s="16"/>
      <c r="B58" s="16"/>
      <c r="C58" s="16"/>
      <c r="D58" s="16"/>
      <c r="E58" s="16"/>
    </row>
    <row r="59" spans="1:5" x14ac:dyDescent="0.3">
      <c r="A59" s="16"/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</sheetData>
  <mergeCells count="1">
    <mergeCell ref="A57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Lolita</vt:lpstr>
      <vt:lpstr>Ignacio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ZAVALA</dc:creator>
  <cp:lastModifiedBy>esteffany maldonado</cp:lastModifiedBy>
  <dcterms:created xsi:type="dcterms:W3CDTF">2020-08-25T02:49:35Z</dcterms:created>
  <dcterms:modified xsi:type="dcterms:W3CDTF">2020-08-26T03:53:18Z</dcterms:modified>
</cp:coreProperties>
</file>