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ceps" sheetId="1" r:id="rId4"/>
    <sheet state="visible" name="Biceps" sheetId="2" r:id="rId5"/>
    <sheet state="visible" name="Back" sheetId="3" r:id="rId6"/>
  </sheets>
  <definedNames/>
  <calcPr/>
</workbook>
</file>

<file path=xl/sharedStrings.xml><?xml version="1.0" encoding="utf-8"?>
<sst xmlns="http://schemas.openxmlformats.org/spreadsheetml/2006/main" count="31" uniqueCount="21">
  <si>
    <t>Trial</t>
  </si>
  <si>
    <t>l_F (cm)</t>
  </si>
  <si>
    <t>l_T (cm)</t>
  </si>
  <si>
    <t>l_g (cm)</t>
  </si>
  <si>
    <t>F_T (N)</t>
  </si>
  <si>
    <t>F (N)</t>
  </si>
  <si>
    <t>ma_exp</t>
  </si>
  <si>
    <t>ma_the</t>
  </si>
  <si>
    <t>% Error</t>
  </si>
  <si>
    <t>len_T (cm)</t>
  </si>
  <si>
    <t>len_g (cm)</t>
  </si>
  <si>
    <t>len_F (cm)</t>
  </si>
  <si>
    <t>len_1 (cm)</t>
  </si>
  <si>
    <t>len_2 (cm)</t>
  </si>
  <si>
    <t>F_T (lb)</t>
  </si>
  <si>
    <t>m_1 (kg)</t>
  </si>
  <si>
    <t>W_1 (N)</t>
  </si>
  <si>
    <t>m_2 (kg)</t>
  </si>
  <si>
    <t>W_2 (N)</t>
  </si>
  <si>
    <t>exp_ma</t>
  </si>
  <si>
    <t>the_ma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</si>
</sst>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0"/>
    <numFmt numFmtId="166" formatCode="0.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2" fontId="1" numFmtId="0" xfId="0" applyFill="1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2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2" xfId="0" applyAlignment="1" applyFont="1" applyNumberFormat="1">
      <alignment horizontal="right"/>
    </xf>
    <xf borderId="0" fillId="2" fontId="2" numFmtId="0" xfId="0" applyFont="1"/>
    <xf borderId="0" fillId="0" fontId="2" numFmtId="165" xfId="0" applyAlignment="1" applyFont="1" applyNumberFormat="1">
      <alignment horizontal="right" readingOrder="0"/>
    </xf>
    <xf borderId="0" fillId="0" fontId="2" numFmtId="166" xfId="0" applyAlignment="1" applyFont="1" applyNumberFormat="1">
      <alignment horizontal="right"/>
    </xf>
    <xf borderId="0" fillId="0" fontId="2" numFmtId="10" xfId="0" applyAlignment="1" applyFont="1" applyNumberFormat="1">
      <alignment horizontal="right"/>
    </xf>
    <xf borderId="0" fillId="0" fontId="2" numFmtId="164" xfId="0" applyAlignment="1" applyFont="1" applyNumberFormat="1">
      <alignment horizontal="right"/>
    </xf>
    <xf borderId="0" fillId="2" fontId="2" numFmtId="0" xfId="0" applyAlignment="1" applyFont="1">
      <alignment horizontal="right"/>
    </xf>
    <xf borderId="0" fillId="2" fontId="2" numFmtId="2" xfId="0" applyAlignment="1" applyFont="1" applyNumberFormat="1">
      <alignment horizontal="right"/>
    </xf>
    <xf borderId="0" fillId="0" fontId="1" numFmtId="2" xfId="0" applyAlignment="1" applyFont="1" applyNumberForma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2" numFmtId="166" xfId="0" applyAlignment="1" applyFont="1" applyNumberFormat="1">
      <alignment horizontal="right" readingOrder="0"/>
    </xf>
    <xf borderId="0" fillId="0" fontId="1" numFmtId="166" xfId="0" applyAlignment="1" applyFont="1" applyNumberFormat="1">
      <alignment horizontal="right" readingOrder="0"/>
    </xf>
    <xf borderId="0" fillId="2" fontId="1" numFmtId="2" xfId="0" applyAlignment="1" applyFont="1" applyNumberFormat="1">
      <alignment horizontal="right" readingOrder="0"/>
    </xf>
    <xf borderId="0" fillId="0" fontId="2" numFmtId="1" xfId="0" applyAlignment="1" applyFont="1" applyNumberForma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0" fontId="2" numFmtId="10" xfId="0" applyAlignment="1" applyFont="1" applyNumberFormat="1">
      <alignment horizontal="right" readingOrder="0"/>
    </xf>
    <xf borderId="0" fillId="2" fontId="2" numFmtId="164" xfId="0" applyAlignment="1" applyFont="1" applyNumberFormat="1">
      <alignment horizontal="right"/>
    </xf>
    <xf borderId="0" fillId="2" fontId="2" numFmtId="166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4" width="7.38"/>
    <col customWidth="1" min="5" max="5" width="6.75"/>
    <col customWidth="1" min="6" max="6" width="4.75"/>
    <col customWidth="1" min="7" max="7" width="4.5"/>
    <col customWidth="1" min="8" max="8" width="7.25"/>
    <col customWidth="1" min="9" max="9" width="6.88"/>
    <col customWidth="1" min="10" max="10" width="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2" t="s">
        <v>6</v>
      </c>
      <c r="I1" s="2" t="s">
        <v>7</v>
      </c>
      <c r="J1" s="2" t="s">
        <v>8</v>
      </c>
    </row>
    <row r="2">
      <c r="A2" s="4">
        <v>1.0</v>
      </c>
      <c r="B2" s="5">
        <v>38.3</v>
      </c>
      <c r="C2" s="6">
        <v>4.0</v>
      </c>
      <c r="D2" s="5">
        <v>18.5</v>
      </c>
      <c r="E2" s="7">
        <f>1.85*9.8</f>
        <v>18.13</v>
      </c>
      <c r="F2" s="8">
        <f>(650)/10^3*9.8</f>
        <v>6.37</v>
      </c>
      <c r="G2" s="9"/>
      <c r="H2" s="10">
        <v>0.08842</v>
      </c>
      <c r="I2" s="11">
        <f>C2/B2</f>
        <v>0.1044386423</v>
      </c>
      <c r="J2" s="12">
        <f>(H2-I2)/I2</f>
        <v>-0.1533785</v>
      </c>
    </row>
    <row r="3">
      <c r="A3" s="4">
        <v>2.0</v>
      </c>
      <c r="B3" s="5">
        <v>38.3</v>
      </c>
      <c r="C3" s="6">
        <v>4.0</v>
      </c>
      <c r="D3" s="5">
        <v>18.5</v>
      </c>
      <c r="E3" s="13">
        <f>2.85*9.8</f>
        <v>27.93</v>
      </c>
      <c r="F3" s="8">
        <f>(675)/10^3*9.8</f>
        <v>6.615</v>
      </c>
      <c r="G3" s="9"/>
      <c r="H3" s="14"/>
      <c r="I3" s="14"/>
      <c r="J3" s="14"/>
    </row>
    <row r="4">
      <c r="A4" s="4">
        <v>3.0</v>
      </c>
      <c r="B4" s="5">
        <v>38.3</v>
      </c>
      <c r="C4" s="6">
        <v>4.0</v>
      </c>
      <c r="D4" s="5">
        <v>18.5</v>
      </c>
      <c r="E4" s="13">
        <f>3.85*9.8</f>
        <v>37.73</v>
      </c>
      <c r="F4" s="8">
        <f>(800)/10^3*9.8</f>
        <v>7.84</v>
      </c>
      <c r="G4" s="15"/>
      <c r="H4" s="14"/>
      <c r="I4" s="14"/>
      <c r="J4" s="14"/>
    </row>
    <row r="5">
      <c r="A5" s="4">
        <v>4.0</v>
      </c>
      <c r="B5" s="5">
        <v>38.3</v>
      </c>
      <c r="C5" s="6">
        <v>4.0</v>
      </c>
      <c r="D5" s="5">
        <v>18.5</v>
      </c>
      <c r="E5" s="7">
        <f>(4.85)*9.8</f>
        <v>47.53</v>
      </c>
      <c r="F5" s="8">
        <f>(900)/10^3*9.8</f>
        <v>8.82</v>
      </c>
      <c r="G5" s="15"/>
      <c r="H5" s="14"/>
      <c r="I5" s="14"/>
      <c r="J5" s="14"/>
    </row>
    <row r="6">
      <c r="A6" s="4">
        <v>5.0</v>
      </c>
      <c r="B6" s="5">
        <v>38.3</v>
      </c>
      <c r="C6" s="6">
        <v>4.0</v>
      </c>
      <c r="D6" s="5">
        <v>18.5</v>
      </c>
      <c r="E6" s="5">
        <f>6*9.8</f>
        <v>58.8</v>
      </c>
      <c r="F6" s="8">
        <f>(1000)/10^3*9.8</f>
        <v>9.8</v>
      </c>
      <c r="G6" s="15"/>
      <c r="H6" s="14"/>
      <c r="I6" s="14"/>
      <c r="J6" s="14"/>
    </row>
    <row r="7">
      <c r="A7" s="4">
        <v>6.0</v>
      </c>
      <c r="B7" s="5">
        <v>38.3</v>
      </c>
      <c r="C7" s="6">
        <v>4.0</v>
      </c>
      <c r="D7" s="5">
        <v>18.5</v>
      </c>
      <c r="E7" s="13">
        <f>7*9.8</f>
        <v>68.6</v>
      </c>
      <c r="F7" s="13">
        <f>(1075)/10^3*9.8</f>
        <v>10.535</v>
      </c>
      <c r="G7" s="15"/>
      <c r="H7" s="14"/>
      <c r="I7" s="14"/>
      <c r="J7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4" width="9.38"/>
    <col customWidth="1" min="5" max="5" width="6.75"/>
    <col customWidth="1" min="6" max="6" width="5.13"/>
    <col customWidth="1" min="7" max="7" width="3.38"/>
    <col customWidth="1" min="8" max="8" width="7.25"/>
    <col customWidth="1" min="9" max="9" width="6.88"/>
    <col customWidth="1" min="10" max="10" width="7.0"/>
  </cols>
  <sheetData>
    <row r="1">
      <c r="A1" s="1" t="s">
        <v>0</v>
      </c>
      <c r="B1" s="16" t="s">
        <v>9</v>
      </c>
      <c r="C1" s="16" t="s">
        <v>10</v>
      </c>
      <c r="D1" s="17" t="s">
        <v>11</v>
      </c>
      <c r="E1" s="2" t="s">
        <v>4</v>
      </c>
      <c r="F1" s="2" t="s">
        <v>5</v>
      </c>
      <c r="G1" s="3"/>
      <c r="H1" s="2" t="s">
        <v>6</v>
      </c>
      <c r="I1" s="2" t="s">
        <v>7</v>
      </c>
      <c r="J1" s="2" t="s">
        <v>8</v>
      </c>
    </row>
    <row r="2">
      <c r="A2" s="4">
        <v>1.0</v>
      </c>
      <c r="B2" s="6">
        <v>5.5</v>
      </c>
      <c r="C2" s="6">
        <v>7.3</v>
      </c>
      <c r="D2" s="7">
        <v>36.8</v>
      </c>
      <c r="E2" s="5">
        <f>2.5*9.8</f>
        <v>24.5</v>
      </c>
      <c r="F2" s="18">
        <f>(100)/10^3*9.8</f>
        <v>0.98</v>
      </c>
      <c r="G2" s="9"/>
      <c r="H2" s="18">
        <v>0.1428</v>
      </c>
      <c r="I2" s="11">
        <f>B2/D2</f>
        <v>0.1494565217</v>
      </c>
      <c r="J2" s="12">
        <f>(H2-I2)/I2</f>
        <v>-0.04453818182</v>
      </c>
    </row>
    <row r="3">
      <c r="A3" s="4">
        <v>2.0</v>
      </c>
      <c r="B3" s="6">
        <v>5.5</v>
      </c>
      <c r="C3" s="6">
        <v>7.3</v>
      </c>
      <c r="D3" s="7">
        <v>36.8</v>
      </c>
      <c r="E3" s="13">
        <f>3.4*9.8</f>
        <v>33.32</v>
      </c>
      <c r="F3" s="6">
        <f>(200)/10^3*9.8</f>
        <v>1.96</v>
      </c>
      <c r="G3" s="9"/>
      <c r="H3" s="14"/>
      <c r="I3" s="14"/>
      <c r="J3" s="14"/>
    </row>
    <row r="4">
      <c r="A4" s="4">
        <v>3.0</v>
      </c>
      <c r="B4" s="6">
        <v>5.5</v>
      </c>
      <c r="C4" s="6">
        <v>7.3</v>
      </c>
      <c r="D4" s="7">
        <v>36.8</v>
      </c>
      <c r="E4" s="13">
        <f>3.9*9.8</f>
        <v>38.22</v>
      </c>
      <c r="F4" s="6">
        <f>(300)/10^3*9.8</f>
        <v>2.94</v>
      </c>
      <c r="G4" s="9"/>
      <c r="H4" s="14"/>
      <c r="I4" s="14"/>
      <c r="J4" s="14"/>
    </row>
    <row r="5">
      <c r="A5" s="4">
        <v>4.0</v>
      </c>
      <c r="B5" s="6">
        <v>5.5</v>
      </c>
      <c r="C5" s="6">
        <v>7.3</v>
      </c>
      <c r="D5" s="7">
        <v>36.8</v>
      </c>
      <c r="E5" s="7">
        <f>4.6*9.8</f>
        <v>45.08</v>
      </c>
      <c r="F5" s="6">
        <f>(400)/10^3*9.8</f>
        <v>3.92</v>
      </c>
      <c r="G5" s="9"/>
      <c r="H5" s="14"/>
      <c r="I5" s="14"/>
      <c r="J5" s="14"/>
    </row>
    <row r="6">
      <c r="A6" s="4">
        <v>5.0</v>
      </c>
      <c r="B6" s="6">
        <v>5.5</v>
      </c>
      <c r="C6" s="6">
        <v>7.3</v>
      </c>
      <c r="D6" s="7">
        <v>36.8</v>
      </c>
      <c r="E6" s="7">
        <f>5.3*9.8</f>
        <v>51.94</v>
      </c>
      <c r="F6" s="6">
        <f>(500)/10^3*9.8</f>
        <v>4.9</v>
      </c>
      <c r="G6" s="9"/>
      <c r="H6" s="14"/>
      <c r="I6" s="14"/>
      <c r="J6" s="14"/>
    </row>
    <row r="7">
      <c r="A7" s="4">
        <v>6.0</v>
      </c>
      <c r="B7" s="6">
        <v>5.5</v>
      </c>
      <c r="C7" s="6">
        <v>7.3</v>
      </c>
      <c r="D7" s="7">
        <v>36.8</v>
      </c>
      <c r="E7" s="13">
        <f>6.1*9.8</f>
        <v>59.78</v>
      </c>
      <c r="F7" s="6">
        <f>(600)/10^3*9.8</f>
        <v>5.88</v>
      </c>
      <c r="G7" s="9"/>
      <c r="H7" s="14"/>
      <c r="I7" s="14"/>
      <c r="J7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9.38"/>
    <col customWidth="1" min="3" max="4" width="9.25"/>
    <col customWidth="1" min="5" max="5" width="7.0"/>
    <col customWidth="1" min="6" max="6" width="6.75"/>
    <col customWidth="1" min="7" max="7" width="7.88"/>
    <col customWidth="1" min="8" max="8" width="7.25"/>
    <col customWidth="1" min="9" max="9" width="7.88"/>
    <col customWidth="1" min="10" max="12" width="7.25"/>
    <col customWidth="1" min="13" max="13" width="6.88"/>
    <col customWidth="1" min="14" max="14" width="7.0"/>
  </cols>
  <sheetData>
    <row r="1">
      <c r="A1" s="1" t="s">
        <v>0</v>
      </c>
      <c r="B1" s="2" t="s">
        <v>9</v>
      </c>
      <c r="C1" s="2" t="s">
        <v>12</v>
      </c>
      <c r="D1" s="2" t="s">
        <v>13</v>
      </c>
      <c r="E1" s="17" t="s">
        <v>14</v>
      </c>
      <c r="F1" s="17" t="s">
        <v>4</v>
      </c>
      <c r="G1" s="19" t="s">
        <v>15</v>
      </c>
      <c r="H1" s="19" t="s">
        <v>16</v>
      </c>
      <c r="I1" s="19" t="s">
        <v>17</v>
      </c>
      <c r="J1" s="16" t="s">
        <v>18</v>
      </c>
      <c r="K1" s="20"/>
      <c r="L1" s="19" t="s">
        <v>19</v>
      </c>
      <c r="M1" s="16" t="s">
        <v>20</v>
      </c>
      <c r="N1" s="16" t="s">
        <v>8</v>
      </c>
    </row>
    <row r="2">
      <c r="A2" s="4">
        <v>1.0</v>
      </c>
      <c r="B2" s="7">
        <v>15.3</v>
      </c>
      <c r="C2" s="7">
        <v>40.0</v>
      </c>
      <c r="D2" s="5">
        <v>77.5</v>
      </c>
      <c r="E2" s="7">
        <v>44.5</v>
      </c>
      <c r="F2" s="21">
        <f t="shared" ref="F2:F7" si="1">E2*4.4482216282509</f>
        <v>197.9458625</v>
      </c>
      <c r="G2" s="18">
        <f t="shared" ref="G2:G7" si="2">982.5/1000</f>
        <v>0.9825</v>
      </c>
      <c r="H2" s="6">
        <f t="shared" ref="H2:H7" si="3">G2*9.8</f>
        <v>9.6285</v>
      </c>
      <c r="I2" s="6">
        <f>(905.5+2050)/10^3</f>
        <v>2.9555</v>
      </c>
      <c r="J2" s="7">
        <f t="shared" ref="J2:J7" si="4">I2*9.8</f>
        <v>28.9639</v>
      </c>
      <c r="K2" s="22"/>
      <c r="L2" s="18">
        <v>0.236</v>
      </c>
      <c r="M2" s="18">
        <f>B2/D2</f>
        <v>0.1974193548</v>
      </c>
      <c r="N2" s="23">
        <f>(L2-M2)/M2</f>
        <v>0.1954248366</v>
      </c>
    </row>
    <row r="3">
      <c r="A3" s="4">
        <v>2.0</v>
      </c>
      <c r="B3" s="7">
        <v>15.3</v>
      </c>
      <c r="C3" s="7">
        <v>40.0</v>
      </c>
      <c r="D3" s="5">
        <v>77.5</v>
      </c>
      <c r="E3" s="7">
        <v>38.9</v>
      </c>
      <c r="F3" s="21">
        <f t="shared" si="1"/>
        <v>173.0358213</v>
      </c>
      <c r="G3" s="18">
        <f t="shared" si="2"/>
        <v>0.9825</v>
      </c>
      <c r="H3" s="6">
        <f t="shared" si="3"/>
        <v>9.6285</v>
      </c>
      <c r="I3" s="6">
        <f>(905.5+1200)/10^3</f>
        <v>2.1055</v>
      </c>
      <c r="J3" s="7">
        <f t="shared" si="4"/>
        <v>20.6339</v>
      </c>
      <c r="K3" s="24"/>
      <c r="L3" s="25"/>
      <c r="M3" s="24"/>
      <c r="N3" s="24"/>
    </row>
    <row r="4">
      <c r="A4" s="4">
        <v>3.0</v>
      </c>
      <c r="B4" s="5">
        <v>15.3</v>
      </c>
      <c r="C4" s="7">
        <v>40.0</v>
      </c>
      <c r="D4" s="5">
        <v>77.5</v>
      </c>
      <c r="E4" s="7">
        <v>35.5</v>
      </c>
      <c r="F4" s="21">
        <f t="shared" si="1"/>
        <v>157.9118678</v>
      </c>
      <c r="G4" s="18">
        <f t="shared" si="2"/>
        <v>0.9825</v>
      </c>
      <c r="H4" s="6">
        <f t="shared" si="3"/>
        <v>9.6285</v>
      </c>
      <c r="I4" s="6">
        <f>(905.5+1200-300)/10^3</f>
        <v>1.8055</v>
      </c>
      <c r="J4" s="7">
        <f t="shared" si="4"/>
        <v>17.6939</v>
      </c>
      <c r="K4" s="24"/>
      <c r="L4" s="25"/>
      <c r="M4" s="24"/>
      <c r="N4" s="24"/>
    </row>
    <row r="5">
      <c r="A5" s="4">
        <v>4.0</v>
      </c>
      <c r="B5" s="5">
        <v>15.3</v>
      </c>
      <c r="C5" s="7">
        <v>40.0</v>
      </c>
      <c r="D5" s="5">
        <v>77.5</v>
      </c>
      <c r="E5" s="7">
        <v>31.0</v>
      </c>
      <c r="F5" s="21">
        <f t="shared" si="1"/>
        <v>137.8948705</v>
      </c>
      <c r="G5" s="18">
        <f t="shared" si="2"/>
        <v>0.9825</v>
      </c>
      <c r="H5" s="6">
        <f t="shared" si="3"/>
        <v>9.6285</v>
      </c>
      <c r="I5" s="6">
        <f>(905.5+1200-300-400)/10^3</f>
        <v>1.4055</v>
      </c>
      <c r="J5" s="7">
        <f t="shared" si="4"/>
        <v>13.7739</v>
      </c>
      <c r="K5" s="24"/>
      <c r="L5" s="25"/>
      <c r="M5" s="24"/>
      <c r="N5" s="24"/>
    </row>
    <row r="6">
      <c r="A6" s="4">
        <v>5.0</v>
      </c>
      <c r="B6" s="5">
        <v>15.3</v>
      </c>
      <c r="C6" s="7">
        <v>40.0</v>
      </c>
      <c r="D6" s="5">
        <v>77.5</v>
      </c>
      <c r="E6" s="7">
        <v>29.9</v>
      </c>
      <c r="F6" s="21">
        <f t="shared" si="1"/>
        <v>133.0018267</v>
      </c>
      <c r="G6" s="18">
        <f t="shared" si="2"/>
        <v>0.9825</v>
      </c>
      <c r="H6" s="6">
        <f t="shared" si="3"/>
        <v>9.6285</v>
      </c>
      <c r="I6" s="6">
        <f>(905.5+300)/10^3</f>
        <v>1.2055</v>
      </c>
      <c r="J6" s="7">
        <f t="shared" si="4"/>
        <v>11.8139</v>
      </c>
      <c r="K6" s="24"/>
      <c r="L6" s="25"/>
      <c r="M6" s="24"/>
      <c r="N6" s="24"/>
    </row>
    <row r="7">
      <c r="A7" s="4">
        <v>6.0</v>
      </c>
      <c r="B7" s="5">
        <v>15.3</v>
      </c>
      <c r="C7" s="7">
        <v>40.0</v>
      </c>
      <c r="D7" s="5">
        <v>77.5</v>
      </c>
      <c r="E7" s="7">
        <v>26.0</v>
      </c>
      <c r="F7" s="21">
        <f t="shared" si="1"/>
        <v>115.6537623</v>
      </c>
      <c r="G7" s="18">
        <f t="shared" si="2"/>
        <v>0.9825</v>
      </c>
      <c r="H7" s="6">
        <f t="shared" si="3"/>
        <v>9.6285</v>
      </c>
      <c r="I7" s="18">
        <f>(905.5+50)/10^3</f>
        <v>0.9555</v>
      </c>
      <c r="J7" s="6">
        <f t="shared" si="4"/>
        <v>9.3639</v>
      </c>
      <c r="K7" s="24"/>
      <c r="L7" s="25"/>
      <c r="M7" s="24"/>
      <c r="N7" s="24"/>
    </row>
  </sheetData>
  <drawing r:id="rId1"/>
</worksheet>
</file>