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hainesm6\github_repos\LondonBiofoundry\basicsynbio\csv_xlsx_files\"/>
    </mc:Choice>
  </mc:AlternateContent>
  <xr:revisionPtr revIDLastSave="0" documentId="13_ncr:1_{41C8BE10-2543-4583-B86B-50F14C70095A}" xr6:coauthVersionLast="47" xr6:coauthVersionMax="47" xr10:uidLastSave="{00000000-0000-0000-0000-000000000000}"/>
  <bookViews>
    <workbookView xWindow="-108" yWindow="-108" windowWidth="23256" windowHeight="12576" activeTab="1" xr2:uid="{ACAEB4BF-918F-4D9D-AD17-81EE6503E8C0}"/>
  </bookViews>
  <sheets>
    <sheet name="Raw" sheetId="1" r:id="rId1"/>
    <sheet name="Processed data" sheetId="4" r:id="rId2"/>
    <sheet name="Welch's t-tes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4" l="1"/>
  <c r="B6" i="4"/>
  <c r="C5" i="4"/>
  <c r="B5" i="4"/>
  <c r="J2" i="1" l="1"/>
  <c r="I2" i="1" l="1"/>
  <c r="H2" i="1"/>
  <c r="E3" i="1"/>
  <c r="J3" i="1" s="1"/>
  <c r="L2" i="1" l="1"/>
  <c r="M2" i="1" s="1"/>
  <c r="K2" i="1"/>
  <c r="H3" i="1"/>
  <c r="I3" i="1"/>
  <c r="K3" i="1" l="1"/>
  <c r="L3" i="1"/>
  <c r="M3" i="1" s="1"/>
</calcChain>
</file>

<file path=xl/sharedStrings.xml><?xml version="1.0" encoding="utf-8"?>
<sst xmlns="http://schemas.openxmlformats.org/spreadsheetml/2006/main" count="33" uniqueCount="30">
  <si>
    <t>Plasmid</t>
  </si>
  <si>
    <t>Replicate 1 colonies</t>
  </si>
  <si>
    <t>Replicate 2 colonies</t>
  </si>
  <si>
    <t>Replicate 3 colonies</t>
  </si>
  <si>
    <t>BS_5xx</t>
  </si>
  <si>
    <t>BS_5axx</t>
  </si>
  <si>
    <t>Mean CFU/μg</t>
  </si>
  <si>
    <t>Volume plated (μL)</t>
  </si>
  <si>
    <t>DNA (pg)</t>
  </si>
  <si>
    <t>Fold dilution</t>
  </si>
  <si>
    <t>Replicate 1 (CFU/μg)</t>
  </si>
  <si>
    <t>Replicate 2 (CFU/μg)</t>
  </si>
  <si>
    <t>Replicate 3 (CFU/μg)</t>
  </si>
  <si>
    <t>STD CFU/μg</t>
  </si>
  <si>
    <t>BS_5xx (CFU/μg)</t>
  </si>
  <si>
    <t>BS_5axx (CFU/μg)</t>
  </si>
  <si>
    <t>Variance CFU/μg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</si>
  <si>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</si>
  <si>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</si>
  <si>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</si>
  <si>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</si>
  <si>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</si>
  <si>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</si>
  <si>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</si>
  <si>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</si>
  <si>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</si>
  <si>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</si>
  <si>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</si>
  <si>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Replicate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</si>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</sst>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8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Raw!$M$2:$M$3</c:f>
                <c:numCache>
                  <c:formatCode>General</c:formatCode>
                  <c:ptCount val="2"/>
                  <c:pt idx="0">
                    <c:v>100664.45913694332</c:v>
                  </c:pt>
                  <c:pt idx="1">
                    <c:v>7925270.8064375864</c:v>
                  </c:pt>
                </c:numCache>
              </c:numRef>
            </c:plus>
            <c:minus>
              <c:numRef>
                <c:f>Raw!$M$2:$M$3</c:f>
                <c:numCache>
                  <c:formatCode>General</c:formatCode>
                  <c:ptCount val="2"/>
                  <c:pt idx="0">
                    <c:v>100664.45913694332</c:v>
                  </c:pt>
                  <c:pt idx="1">
                    <c:v>7925270.8064375864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Raw!$A$2:$A$3</c:f>
              <c:strCache>
                <c:ptCount val="2"/>
                <c:pt idx="0">
                  <c:v>BS_5xx</c:v>
                </c:pt>
                <c:pt idx="1">
                  <c:v>BS_5axx</c:v>
                </c:pt>
              </c:strCache>
            </c:strRef>
          </c:cat>
          <c:val>
            <c:numRef>
              <c:f>Raw!$K$2:$K$3</c:f>
              <c:numCache>
                <c:formatCode>0.00E+00</c:formatCode>
                <c:ptCount val="2"/>
                <c:pt idx="0">
                  <c:v>133333.33333333334</c:v>
                </c:pt>
                <c:pt idx="1">
                  <c:v>18181818.18181818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1-4F98-AFA6-EC1ECA1E7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108847"/>
        <c:axId val="790110511"/>
      </c:barChart>
      <c:catAx>
        <c:axId val="79010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10511"/>
        <c:crosses val="autoZero"/>
        <c:auto val="1"/>
        <c:lblAlgn val="ctr"/>
        <c:lblOffset val="100"/>
        <c:noMultiLvlLbl val="0"/>
      </c:catAx>
      <c:valAx>
        <c:axId val="7901105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0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6</xdr:row>
      <xdr:rowOff>179070</xdr:rowOff>
    </xdr:from>
    <xdr:to>
      <xdr:col>10</xdr:col>
      <xdr:colOff>53340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18C10-4289-4FA0-9F46-F66071E52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2C364-93C5-4BB0-A3C6-6F995857FAC5}" name="Table1" displayName="Table1" ref="A1:M3" totalsRowShown="0">
  <autoFilter ref="A1:M3" xr:uid="{4B82C364-93C5-4BB0-A3C6-6F995857FAC5}"/>
  <tableColumns count="13">
    <tableColumn id="1" xr3:uid="{39F0DFD7-2B6A-43AD-9C4B-9988E0DADC99}" name="Plasmid"/>
    <tableColumn id="2" xr3:uid="{310705AD-F06F-41C2-8EBC-B549D27E6DBF}" name="Replicate 1 colonies"/>
    <tableColumn id="3" xr3:uid="{A0484A9D-CED0-44B3-80F6-5F711D79F25C}" name="Replicate 2 colonies"/>
    <tableColumn id="4" xr3:uid="{59374FC5-FE0E-4F31-9B99-A70A620BB89C}" name="Replicate 3 colonies"/>
    <tableColumn id="5" xr3:uid="{219B69F4-9947-4410-9767-0BBBE99FB3E0}" name="DNA (pg)"/>
    <tableColumn id="6" xr3:uid="{118A8F98-A489-40D7-A889-6301EDE15146}" name="Fold dilution"/>
    <tableColumn id="7" xr3:uid="{C082D3CC-668E-49F5-AEEB-74F54A54B125}" name="Volume plated (μL)"/>
    <tableColumn id="10" xr3:uid="{5C3411BD-671C-4B41-8ED8-96208D9AD083}" name="Replicate 1 (CFU/μg)" dataDxfId="7">
      <calculatedColumnFormula>B2/($G2/300*1/$F2*$E2/1000000)</calculatedColumnFormula>
    </tableColumn>
    <tableColumn id="11" xr3:uid="{27E65F31-4BB2-406E-8F38-8919206ABD9C}" name="Replicate 2 (CFU/μg)" dataDxfId="6">
      <calculatedColumnFormula>C2/($G2/300*1/$F2*$E2/1000000)</calculatedColumnFormula>
    </tableColumn>
    <tableColumn id="12" xr3:uid="{E20DA1B7-68E5-4E90-B5F5-76A789626A54}" name="Replicate 3 (CFU/μg)" dataDxfId="5">
      <calculatedColumnFormula>D2/($G2/300*1/$F2*$E2/1000000)</calculatedColumnFormula>
    </tableColumn>
    <tableColumn id="13" xr3:uid="{C6FA00C5-B842-4D0B-AD20-70DAF291906B}" name="Mean CFU/μg" dataDxfId="4">
      <calculatedColumnFormula>AVERAGE(Table1[[#This Row],[Replicate 1 (CFU/μg)]:[Replicate 3 (CFU/μg)]])</calculatedColumnFormula>
    </tableColumn>
    <tableColumn id="16" xr3:uid="{201331DA-AE69-4A64-A5A3-CBE208A1CFFC}" name="Variance CFU/μg" dataDxfId="3">
      <calculatedColumnFormula>_xlfn.VAR.S(Table1[[#This Row],[Replicate 1 (CFU/μg)]:[Replicate 3 (CFU/μg)]])</calculatedColumnFormula>
    </tableColumn>
    <tableColumn id="17" xr3:uid="{0974D133-7705-4EEB-9573-D5703FFFC0B2}" name="STD CFU/μg" dataDxfId="2">
      <calculatedColumnFormula>SQRT(Table1[[#This Row],[Variance CFU/μg]])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5ED0F4-68C7-4702-B10B-FB174547BAEB}" name="Table2" displayName="Table2" ref="A1:C5" totalsRowCount="1">
  <autoFilter ref="A1:C4" xr:uid="{0E5ED0F4-68C7-4702-B10B-FB174547BAEB}"/>
  <tableColumns count="3">
    <tableColumn id="1" xr3:uid="{24B0F00F-DB60-4E51-97AE-C359A8209728}" name="Replicate" totalsRowLabel="Mean"/>
    <tableColumn id="2" xr3:uid="{E4E90B32-81FD-42BF-828E-63183DBBDE16}" name="BS_5xx (CFU/μg)" totalsRowFunction="custom" dataDxfId="1">
      <totalsRowFormula>AVERAGE(Table2[BS_5xx (CFU/μg)])</totalsRowFormula>
    </tableColumn>
    <tableColumn id="3" xr3:uid="{61B28ABF-2FCC-44F9-BAA3-4F85072E5F65}" name="BS_5axx (CFU/μg)" totalsRowFunction="custom" dataDxfId="0">
      <totalsRowFormula>AVERAGE(Table2[BS_5axx (CFU/μg)])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EDCE-100E-4B7A-941C-356BD832AD0B}">
  <dimension ref="A1:M5"/>
  <sheetViews>
    <sheetView workbookViewId="0">
      <selection activeCell="H2" sqref="H2:J3"/>
    </sheetView>
  </sheetViews>
  <sheetFormatPr defaultRowHeight="14.4" x14ac:dyDescent="0.3"/>
  <cols>
    <col min="2" max="4" width="18.88671875" customWidth="1"/>
    <col min="5" max="5" width="10.109375" customWidth="1"/>
    <col min="7" max="7" width="18.33203125" customWidth="1"/>
    <col min="8" max="8" width="12" bestFit="1" customWidth="1"/>
    <col min="12" max="12" width="11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6</v>
      </c>
      <c r="L1" t="s">
        <v>16</v>
      </c>
      <c r="M1" t="s">
        <v>13</v>
      </c>
    </row>
    <row r="2" spans="1:13" x14ac:dyDescent="0.3">
      <c r="A2" t="s">
        <v>4</v>
      </c>
      <c r="B2">
        <v>1</v>
      </c>
      <c r="C2">
        <v>3</v>
      </c>
      <c r="D2">
        <v>6</v>
      </c>
      <c r="E2">
        <v>50</v>
      </c>
      <c r="F2">
        <v>1</v>
      </c>
      <c r="G2">
        <v>150</v>
      </c>
      <c r="H2" s="1">
        <f t="shared" ref="H2:H3" si="0">B2/($G2/300*1/$F2*$E2/1000000)</f>
        <v>40000</v>
      </c>
      <c r="I2" s="1">
        <f t="shared" ref="I2:I3" si="1">C2/($G2/300*1/$F2*$E2/1000000)</f>
        <v>120000</v>
      </c>
      <c r="J2" s="1">
        <f>D2/($G2/300*1/$F2*$E2/1000000)</f>
        <v>240000</v>
      </c>
      <c r="K2" s="1">
        <f>AVERAGE(Table1[[#This Row],[Replicate 1 (CFU/μg)]:[Replicate 3 (CFU/μg)]])</f>
        <v>133333.33333333334</v>
      </c>
      <c r="L2" s="1">
        <f>_xlfn.VAR.S(Table1[[#This Row],[Replicate 1 (CFU/μg)]:[Replicate 3 (CFU/μg)]])</f>
        <v>10133333333.333332</v>
      </c>
      <c r="M2" s="1">
        <f>SQRT(Table1[[#This Row],[Variance CFU/μg]])</f>
        <v>100664.45913694332</v>
      </c>
    </row>
    <row r="3" spans="1:13" x14ac:dyDescent="0.3">
      <c r="A3" t="s">
        <v>5</v>
      </c>
      <c r="B3">
        <v>15</v>
      </c>
      <c r="C3">
        <v>8</v>
      </c>
      <c r="D3">
        <v>7</v>
      </c>
      <c r="E3">
        <f>27.5*2</f>
        <v>55</v>
      </c>
      <c r="F3">
        <v>10</v>
      </c>
      <c r="G3">
        <v>30</v>
      </c>
      <c r="H3" s="1">
        <f t="shared" si="0"/>
        <v>27272727.27272727</v>
      </c>
      <c r="I3" s="1">
        <f t="shared" si="1"/>
        <v>14545454.545454545</v>
      </c>
      <c r="J3" s="1">
        <f t="shared" ref="J3" si="2">D3/($G3/300*1/$F3*$E3/1000000)</f>
        <v>12727272.727272727</v>
      </c>
      <c r="K3" s="1">
        <f>AVERAGE(Table1[[#This Row],[Replicate 1 (CFU/μg)]:[Replicate 3 (CFU/μg)]])</f>
        <v>18181818.18181818</v>
      </c>
      <c r="L3" s="1">
        <f>_xlfn.VAR.S(Table1[[#This Row],[Replicate 1 (CFU/μg)]:[Replicate 3 (CFU/μg)]])</f>
        <v>62809917355371.875</v>
      </c>
      <c r="M3" s="1">
        <f>SQRT(Table1[[#This Row],[Variance CFU/μg]])</f>
        <v>7925270.8064375864</v>
      </c>
    </row>
    <row r="5" spans="1:13" x14ac:dyDescent="0.3">
      <c r="K5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7B97-1791-4E80-A7C0-986EA4E6CF4A}">
  <dimension ref="A1:C6"/>
  <sheetViews>
    <sheetView tabSelected="1" workbookViewId="0">
      <selection activeCell="E6" sqref="E6"/>
    </sheetView>
  </sheetViews>
  <sheetFormatPr defaultRowHeight="14.4" x14ac:dyDescent="0.3"/>
  <cols>
    <col min="1" max="1" width="10.44140625" customWidth="1"/>
    <col min="2" max="2" width="16.33203125" customWidth="1"/>
    <col min="3" max="3" width="17.33203125" customWidth="1"/>
  </cols>
  <sheetData>
    <row r="1" spans="1:3" x14ac:dyDescent="0.3">
      <c r="A1" t="s">
        <v>28</v>
      </c>
      <c r="B1" t="s">
        <v>14</v>
      </c>
      <c r="C1" t="s">
        <v>15</v>
      </c>
    </row>
    <row r="2" spans="1:3" x14ac:dyDescent="0.3">
      <c r="A2">
        <v>1</v>
      </c>
      <c r="B2" s="1">
        <v>40000</v>
      </c>
      <c r="C2" s="1">
        <v>27272727.27272727</v>
      </c>
    </row>
    <row r="3" spans="1:3" x14ac:dyDescent="0.3">
      <c r="A3">
        <v>2</v>
      </c>
      <c r="B3" s="1">
        <v>120000</v>
      </c>
      <c r="C3" s="1">
        <v>14545454.545454545</v>
      </c>
    </row>
    <row r="4" spans="1:3" x14ac:dyDescent="0.3">
      <c r="A4">
        <v>3</v>
      </c>
      <c r="B4" s="1">
        <v>240000</v>
      </c>
      <c r="C4" s="1">
        <v>12727272.727272727</v>
      </c>
    </row>
    <row r="5" spans="1:3" x14ac:dyDescent="0.3">
      <c r="A5" t="s">
        <v>18</v>
      </c>
      <c r="B5" s="1">
        <f>AVERAGE(Table2[BS_5xx (CFU/μg)])</f>
        <v>133333.33333333334</v>
      </c>
      <c r="C5" s="1">
        <f>AVERAGE(Table2[BS_5axx (CFU/μg)])</f>
        <v>18181818.18181818</v>
      </c>
    </row>
    <row r="6" spans="1:3" x14ac:dyDescent="0.3">
      <c r="A6" t="s">
        <v>29</v>
      </c>
      <c r="B6" s="1">
        <f>_xlfn.STDEV.S(Table2[BS_5xx (CFU/μg)])</f>
        <v>100664.45913694332</v>
      </c>
      <c r="C6" s="1">
        <f>_xlfn.STDEV.S(Table2[BS_5axx (CFU/μg)])</f>
        <v>7925270.8064375864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1DFA-F375-4E80-B5DC-108037DFD33C}">
  <dimension ref="A1:C13"/>
  <sheetViews>
    <sheetView workbookViewId="0">
      <selection activeCell="G4" sqref="G4"/>
    </sheetView>
  </sheetViews>
  <sheetFormatPr defaultRowHeight="14.4" x14ac:dyDescent="0.3"/>
  <sheetData>
    <row r="1" spans="1:3" x14ac:dyDescent="0.3">
      <c r="A1" t="s">
        <v>17</v>
      </c>
    </row>
    <row r="2" spans="1:3" ht="15" thickBot="1" x14ac:dyDescent="0.35"/>
    <row r="3" spans="1:3" x14ac:dyDescent="0.3">
      <c r="A3" s="4"/>
      <c r="B3" s="4" t="s">
        <v>14</v>
      </c>
      <c r="C3" s="4" t="s">
        <v>15</v>
      </c>
    </row>
    <row r="4" spans="1:3" x14ac:dyDescent="0.3">
      <c r="A4" s="2" t="s">
        <v>18</v>
      </c>
      <c r="B4" s="2">
        <v>133333.33333333334</v>
      </c>
      <c r="C4" s="2">
        <v>18181818.18181818</v>
      </c>
    </row>
    <row r="5" spans="1:3" x14ac:dyDescent="0.3">
      <c r="A5" s="2" t="s">
        <v>19</v>
      </c>
      <c r="B5" s="2">
        <v>10133333333.333332</v>
      </c>
      <c r="C5" s="2">
        <v>62809917355371.875</v>
      </c>
    </row>
    <row r="6" spans="1:3" x14ac:dyDescent="0.3">
      <c r="A6" s="2" t="s">
        <v>20</v>
      </c>
      <c r="B6" s="2">
        <v>3</v>
      </c>
      <c r="C6" s="2">
        <v>3</v>
      </c>
    </row>
    <row r="7" spans="1:3" x14ac:dyDescent="0.3">
      <c r="A7" s="2" t="s">
        <v>21</v>
      </c>
      <c r="B7" s="2">
        <v>0</v>
      </c>
      <c r="C7" s="2"/>
    </row>
    <row r="8" spans="1:3" x14ac:dyDescent="0.3">
      <c r="A8" s="2" t="s">
        <v>22</v>
      </c>
      <c r="B8" s="2">
        <v>2</v>
      </c>
      <c r="C8" s="2"/>
    </row>
    <row r="9" spans="1:3" x14ac:dyDescent="0.3">
      <c r="A9" s="2" t="s">
        <v>23</v>
      </c>
      <c r="B9" s="2">
        <v>-3.9441392116080727</v>
      </c>
      <c r="C9" s="2"/>
    </row>
    <row r="10" spans="1:3" x14ac:dyDescent="0.3">
      <c r="A10" s="2" t="s">
        <v>24</v>
      </c>
      <c r="B10" s="2">
        <v>2.9340794034851736E-2</v>
      </c>
      <c r="C10" s="2"/>
    </row>
    <row r="11" spans="1:3" x14ac:dyDescent="0.3">
      <c r="A11" s="2" t="s">
        <v>25</v>
      </c>
      <c r="B11" s="2">
        <v>2.9199855803537269</v>
      </c>
      <c r="C11" s="2"/>
    </row>
    <row r="12" spans="1:3" x14ac:dyDescent="0.3">
      <c r="A12" s="2" t="s">
        <v>26</v>
      </c>
      <c r="B12" s="2">
        <v>5.8681588069703472E-2</v>
      </c>
      <c r="C12" s="2"/>
    </row>
    <row r="13" spans="1:3" ht="15" thickBot="1" x14ac:dyDescent="0.35">
      <c r="A13" s="3" t="s">
        <v>27</v>
      </c>
      <c r="B13" s="3">
        <v>4.3026527297494637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Processed data</vt:lpstr>
      <vt:lpstr>Welch's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Haines</dc:creator>
  <cp:lastModifiedBy>Matthew Haines</cp:lastModifiedBy>
  <dcterms:created xsi:type="dcterms:W3CDTF">2022-03-21T13:04:10Z</dcterms:created>
  <dcterms:modified xsi:type="dcterms:W3CDTF">2022-03-21T17:07:47Z</dcterms:modified>
</cp:coreProperties>
</file>