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Distillery\tests\TestCase\"/>
    </mc:Choice>
  </mc:AlternateContent>
  <bookViews>
    <workbookView xWindow="0" yWindow="0" windowWidth="17256" windowHeight="7872" activeTab="5"/>
  </bookViews>
  <sheets>
    <sheet name="TestCase01" sheetId="1" r:id="rId1"/>
    <sheet name="TestCase02" sheetId="2" r:id="rId2"/>
    <sheet name="TestCase03" sheetId="3" r:id="rId3"/>
    <sheet name="TestCase04" sheetId="4" r:id="rId4"/>
    <sheet name="TestCase05" sheetId="5" r:id="rId5"/>
    <sheet name="TestCase06" sheetId="6" r:id="rId6"/>
    <sheet name="TestCase07" sheetId="7" r:id="rId7"/>
    <sheet name="TestCase08" sheetId="8" r:id="rId8"/>
    <sheet name="Sheet15" sheetId="15" r:id="rId9"/>
    <sheet name="TestCase09" sheetId="9" r:id="rId10"/>
    <sheet name="TestCase10" sheetId="10" r:id="rId11"/>
    <sheet name="TestCase11" sheetId="11" r:id="rId12"/>
    <sheet name="TestCase12" sheetId="12" r:id="rId13"/>
    <sheet name="TestCase13" sheetId="14" r:id="rId14"/>
    <sheet name="TestCase14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6" l="1"/>
  <c r="J17" i="5"/>
  <c r="I17" i="5"/>
  <c r="I16" i="5"/>
  <c r="I15" i="5"/>
  <c r="H17" i="5"/>
  <c r="G17" i="5"/>
  <c r="F17" i="5"/>
  <c r="H16" i="5"/>
  <c r="G16" i="5"/>
  <c r="F16" i="5"/>
  <c r="H15" i="5"/>
  <c r="G15" i="5"/>
  <c r="F15" i="5"/>
  <c r="J14" i="5"/>
  <c r="J11" i="5"/>
  <c r="J8" i="5"/>
  <c r="I14" i="5"/>
  <c r="I13" i="5"/>
  <c r="I12" i="5"/>
  <c r="H14" i="5"/>
  <c r="G14" i="5"/>
  <c r="F14" i="5"/>
  <c r="H13" i="5"/>
  <c r="G13" i="5"/>
  <c r="F13" i="5"/>
  <c r="H12" i="5"/>
  <c r="G12" i="5"/>
  <c r="F12" i="5"/>
  <c r="I11" i="5"/>
  <c r="I10" i="5"/>
  <c r="I9" i="5"/>
  <c r="H11" i="5"/>
  <c r="G11" i="5"/>
  <c r="F11" i="5"/>
  <c r="H10" i="5"/>
  <c r="G10" i="5"/>
  <c r="F10" i="5"/>
  <c r="H9" i="5"/>
  <c r="G9" i="5"/>
  <c r="F9" i="5"/>
  <c r="I8" i="5"/>
  <c r="I7" i="5"/>
  <c r="H8" i="5"/>
  <c r="G8" i="5"/>
  <c r="F7" i="5"/>
  <c r="F8" i="5"/>
  <c r="H7" i="5"/>
  <c r="G7" i="5"/>
  <c r="I6" i="5"/>
  <c r="H6" i="5"/>
  <c r="G6" i="5"/>
  <c r="F6" i="5"/>
  <c r="J22" i="4"/>
  <c r="J19" i="4"/>
  <c r="J16" i="4"/>
  <c r="J13" i="4"/>
  <c r="J10" i="4"/>
  <c r="J7" i="4"/>
  <c r="I22" i="4"/>
  <c r="I21" i="4"/>
  <c r="I20" i="4"/>
  <c r="H22" i="4"/>
  <c r="G22" i="4"/>
  <c r="F22" i="4"/>
  <c r="H21" i="4"/>
  <c r="G21" i="4"/>
  <c r="F21" i="4"/>
  <c r="H20" i="4"/>
  <c r="G20" i="4"/>
  <c r="F20" i="4"/>
  <c r="I19" i="4"/>
  <c r="I18" i="4"/>
  <c r="I17" i="4"/>
  <c r="H19" i="4"/>
  <c r="G19" i="4"/>
  <c r="F19" i="4"/>
  <c r="H18" i="4"/>
  <c r="G18" i="4"/>
  <c r="F18" i="4"/>
  <c r="H17" i="4"/>
  <c r="G17" i="4"/>
  <c r="F17" i="4"/>
  <c r="I16" i="4"/>
  <c r="I15" i="4"/>
  <c r="I14" i="4"/>
  <c r="I13" i="4"/>
  <c r="H16" i="4"/>
  <c r="G16" i="4"/>
  <c r="F16" i="4"/>
  <c r="H15" i="4"/>
  <c r="G15" i="4"/>
  <c r="F15" i="4"/>
  <c r="H14" i="4"/>
  <c r="G14" i="4"/>
  <c r="F14" i="4"/>
  <c r="H13" i="4"/>
  <c r="G13" i="4"/>
  <c r="F13" i="4"/>
  <c r="I12" i="4"/>
  <c r="I11" i="4"/>
  <c r="I10" i="4"/>
  <c r="H12" i="4"/>
  <c r="G12" i="4"/>
  <c r="F12" i="4"/>
  <c r="H11" i="4"/>
  <c r="G11" i="4"/>
  <c r="F11" i="4"/>
  <c r="H10" i="4"/>
  <c r="G10" i="4"/>
  <c r="F10" i="4"/>
  <c r="H9" i="4"/>
  <c r="G9" i="4"/>
  <c r="F9" i="4"/>
  <c r="I8" i="4"/>
  <c r="H8" i="4"/>
  <c r="G8" i="4"/>
  <c r="F8" i="4"/>
  <c r="H7" i="4"/>
  <c r="G7" i="4"/>
  <c r="F7" i="4"/>
  <c r="I6" i="4"/>
  <c r="H6" i="4"/>
  <c r="G6" i="4"/>
  <c r="F6" i="4"/>
  <c r="I5" i="4"/>
  <c r="H5" i="4"/>
  <c r="G5" i="4"/>
  <c r="F5" i="4"/>
  <c r="J22" i="3"/>
  <c r="J19" i="3"/>
  <c r="J16" i="3"/>
  <c r="J13" i="3"/>
  <c r="J10" i="3"/>
  <c r="J7" i="3"/>
  <c r="H22" i="3"/>
  <c r="G22" i="3"/>
  <c r="I22" i="3" s="1"/>
  <c r="F22" i="3"/>
  <c r="H21" i="3"/>
  <c r="G21" i="3"/>
  <c r="F21" i="3"/>
  <c r="H20" i="3"/>
  <c r="I20" i="3" s="1"/>
  <c r="G20" i="3"/>
  <c r="F20" i="3"/>
  <c r="I19" i="3"/>
  <c r="H19" i="3"/>
  <c r="G19" i="3"/>
  <c r="F19" i="3"/>
  <c r="I18" i="3"/>
  <c r="H18" i="3"/>
  <c r="G17" i="3"/>
  <c r="G18" i="3"/>
  <c r="F18" i="3"/>
  <c r="H17" i="3"/>
  <c r="F17" i="3"/>
  <c r="H16" i="3"/>
  <c r="G16" i="3"/>
  <c r="F16" i="3"/>
  <c r="I15" i="3"/>
  <c r="H15" i="3"/>
  <c r="G15" i="3"/>
  <c r="F15" i="3"/>
  <c r="I14" i="3"/>
  <c r="H14" i="3"/>
  <c r="G14" i="3"/>
  <c r="F14" i="3"/>
  <c r="H13" i="3"/>
  <c r="I13" i="3" s="1"/>
  <c r="G12" i="3"/>
  <c r="G11" i="3"/>
  <c r="I11" i="3" s="1"/>
  <c r="G10" i="3"/>
  <c r="G9" i="3"/>
  <c r="I9" i="3" s="1"/>
  <c r="G13" i="3"/>
  <c r="F13" i="3"/>
  <c r="I12" i="3"/>
  <c r="H12" i="3"/>
  <c r="F12" i="3"/>
  <c r="H11" i="3"/>
  <c r="F11" i="3"/>
  <c r="I10" i="3"/>
  <c r="H10" i="3"/>
  <c r="F10" i="3"/>
  <c r="H9" i="3"/>
  <c r="F9" i="3"/>
  <c r="I8" i="3"/>
  <c r="H8" i="3"/>
  <c r="G8" i="3"/>
  <c r="F8" i="3"/>
  <c r="I7" i="3"/>
  <c r="H7" i="3"/>
  <c r="G7" i="3"/>
  <c r="F7" i="3"/>
  <c r="I6" i="3"/>
  <c r="H6" i="3"/>
  <c r="G6" i="3"/>
  <c r="F6" i="3"/>
  <c r="H5" i="3"/>
  <c r="I5" i="3" s="1"/>
  <c r="G5" i="3"/>
  <c r="F5" i="3"/>
  <c r="J8" i="6" l="1"/>
  <c r="J11" i="6"/>
  <c r="J17" i="6"/>
  <c r="I9" i="4"/>
  <c r="I7" i="4"/>
  <c r="I21" i="3"/>
  <c r="I17" i="3"/>
  <c r="I16" i="3"/>
</calcChain>
</file>

<file path=xl/sharedStrings.xml><?xml version="1.0" encoding="utf-8"?>
<sst xmlns="http://schemas.openxmlformats.org/spreadsheetml/2006/main" count="201" uniqueCount="37">
  <si>
    <t>Distillery</t>
  </si>
  <si>
    <t xml:space="preserve">Barrel </t>
  </si>
  <si>
    <t>CAMERONBRIDGE</t>
  </si>
  <si>
    <t>HHR</t>
  </si>
  <si>
    <t>BBR</t>
  </si>
  <si>
    <t>INVERGORDON</t>
  </si>
  <si>
    <t>NORTH_BRIDGE</t>
  </si>
  <si>
    <t xml:space="preserve">Normal </t>
  </si>
  <si>
    <t>VARYING average</t>
  </si>
  <si>
    <t>Older Pitch sale price is higher than younger pitch buy price</t>
  </si>
  <si>
    <t xml:space="preserve">Pitches with no pair </t>
  </si>
  <si>
    <t>Pitches with no BuyPrice</t>
  </si>
  <si>
    <t>Pitches with no SellPrice</t>
  </si>
  <si>
    <t>Picth with  considerationCurrency not GBP</t>
  </si>
  <si>
    <t>Get Data from url</t>
  </si>
  <si>
    <t>Appending data to csv</t>
  </si>
  <si>
    <t>With wrong format pitch</t>
  </si>
  <si>
    <t>Errro during request</t>
  </si>
  <si>
    <t>TIME_OUT Error</t>
  </si>
  <si>
    <t>Combinartion of  #2, #3, #4 and #5</t>
  </si>
  <si>
    <t>PerformanceTest</t>
  </si>
  <si>
    <t>Newly added pitch</t>
  </si>
  <si>
    <t>MANDAUE</t>
  </si>
  <si>
    <t>BARREL</t>
  </si>
  <si>
    <t>KKK</t>
  </si>
  <si>
    <t>diff</t>
  </si>
  <si>
    <t>age(younger)</t>
  </si>
  <si>
    <t>age(older)</t>
  </si>
  <si>
    <t>HAPPY</t>
  </si>
  <si>
    <t>CARLA</t>
  </si>
  <si>
    <t>LILY</t>
  </si>
  <si>
    <t>BBB</t>
  </si>
  <si>
    <t>CCC</t>
  </si>
  <si>
    <t>OCTA</t>
  </si>
  <si>
    <t>AAA</t>
  </si>
  <si>
    <t>HEXA</t>
  </si>
  <si>
    <t xml:space="preserve">OCTA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</si>
</sst>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K20" sqref="K20"/>
    </sheetView>
  </sheetViews>
  <sheetFormatPr defaultRowHeight="14.4" x14ac:dyDescent="0.3"/>
  <cols>
    <col min="3" max="3" width="18" customWidth="1"/>
    <col min="4" max="4" width="8.5546875" customWidth="1"/>
    <col min="5" max="5" width="13.21875" customWidth="1"/>
  </cols>
  <sheetData>
    <row r="2" spans="2:5" x14ac:dyDescent="0.3">
      <c r="B2" s="1" t="s">
        <v>7</v>
      </c>
    </row>
    <row r="3" spans="2:5" x14ac:dyDescent="0.3">
      <c r="B3" s="1"/>
    </row>
    <row r="4" spans="2:5" x14ac:dyDescent="0.3">
      <c r="C4" s="1" t="s">
        <v>0</v>
      </c>
      <c r="D4" s="1" t="s">
        <v>1</v>
      </c>
      <c r="E4" s="2">
        <v>43968</v>
      </c>
    </row>
    <row r="5" spans="2:5" x14ac:dyDescent="0.3">
      <c r="C5" t="s">
        <v>2</v>
      </c>
      <c r="D5" t="s">
        <v>3</v>
      </c>
      <c r="E5">
        <v>0.23333333000000001</v>
      </c>
    </row>
    <row r="6" spans="2:5" x14ac:dyDescent="0.3">
      <c r="C6" t="s">
        <v>2</v>
      </c>
      <c r="D6" t="s">
        <v>4</v>
      </c>
      <c r="E6">
        <v>0.14166999999999999</v>
      </c>
    </row>
    <row r="7" spans="2:5" x14ac:dyDescent="0.3">
      <c r="C7" t="s">
        <v>5</v>
      </c>
      <c r="D7" t="s">
        <v>3</v>
      </c>
      <c r="E7">
        <v>0.23333333000000001</v>
      </c>
    </row>
    <row r="8" spans="2:5" x14ac:dyDescent="0.3">
      <c r="C8" t="s">
        <v>5</v>
      </c>
      <c r="D8" t="s">
        <v>4</v>
      </c>
      <c r="E8">
        <v>0.14166999999999999</v>
      </c>
    </row>
    <row r="9" spans="2:5" x14ac:dyDescent="0.3">
      <c r="C9" t="s">
        <v>6</v>
      </c>
      <c r="D9" t="s">
        <v>3</v>
      </c>
      <c r="E9">
        <v>0.23333333000000001</v>
      </c>
    </row>
    <row r="10" spans="2:5" x14ac:dyDescent="0.3">
      <c r="C10" t="s">
        <v>6</v>
      </c>
      <c r="D10" t="s">
        <v>4</v>
      </c>
      <c r="E10">
        <v>0.14166999999999999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C2" sqref="C2"/>
    </sheetView>
  </sheetViews>
  <sheetFormatPr defaultRowHeight="14.4" x14ac:dyDescent="0.3"/>
  <sheetData>
    <row r="2" spans="3:3" x14ac:dyDescent="0.3">
      <c r="C2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G16" sqref="G16"/>
    </sheetView>
  </sheetViews>
  <sheetFormatPr defaultRowHeight="14.4" x14ac:dyDescent="0.3"/>
  <sheetData>
    <row r="2" spans="3:3" x14ac:dyDescent="0.3">
      <c r="C2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3" sqref="B3"/>
    </sheetView>
  </sheetViews>
  <sheetFormatPr defaultRowHeight="14.4" x14ac:dyDescent="0.3"/>
  <sheetData>
    <row r="2" spans="2:2" x14ac:dyDescent="0.3">
      <c r="B2" t="s">
        <v>17</v>
      </c>
    </row>
    <row r="3" spans="2:2" x14ac:dyDescent="0.3">
      <c r="B3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C3" sqref="C3"/>
    </sheetView>
  </sheetViews>
  <sheetFormatPr defaultRowHeight="14.4" x14ac:dyDescent="0.3"/>
  <sheetData>
    <row r="3" spans="3:3" x14ac:dyDescent="0.3">
      <c r="C3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C2" sqref="C2"/>
    </sheetView>
  </sheetViews>
  <sheetFormatPr defaultRowHeight="14.4" x14ac:dyDescent="0.3"/>
  <sheetData>
    <row r="2" spans="3:3" x14ac:dyDescent="0.3">
      <c r="C2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F8" sqref="F8"/>
    </sheetView>
  </sheetViews>
  <sheetFormatPr defaultRowHeight="14.4" x14ac:dyDescent="0.3"/>
  <sheetData>
    <row r="2" spans="2:2" x14ac:dyDescent="0.3">
      <c r="B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G13" sqref="G13"/>
    </sheetView>
  </sheetViews>
  <sheetFormatPr defaultRowHeight="14.4" x14ac:dyDescent="0.3"/>
  <cols>
    <col min="2" max="3" width="17.5546875" customWidth="1"/>
    <col min="4" max="4" width="15.109375" customWidth="1"/>
    <col min="5" max="5" width="15.6640625" customWidth="1"/>
  </cols>
  <sheetData>
    <row r="2" spans="2:5" x14ac:dyDescent="0.3">
      <c r="B2" s="1" t="s">
        <v>8</v>
      </c>
    </row>
    <row r="4" spans="2:5" x14ac:dyDescent="0.3">
      <c r="C4" s="1" t="s">
        <v>0</v>
      </c>
      <c r="D4" s="1" t="s">
        <v>1</v>
      </c>
      <c r="E4" s="2">
        <v>43968</v>
      </c>
    </row>
    <row r="5" spans="2:5" x14ac:dyDescent="0.3">
      <c r="C5" t="s">
        <v>2</v>
      </c>
      <c r="D5" t="s">
        <v>3</v>
      </c>
      <c r="E5">
        <v>0.81333299999999997</v>
      </c>
    </row>
    <row r="6" spans="2:5" x14ac:dyDescent="0.3">
      <c r="C6" t="s">
        <v>2</v>
      </c>
      <c r="D6" t="s">
        <v>4</v>
      </c>
      <c r="E6">
        <v>0.3</v>
      </c>
    </row>
    <row r="7" spans="2:5" x14ac:dyDescent="0.3">
      <c r="C7" t="s">
        <v>5</v>
      </c>
      <c r="D7" t="s">
        <v>3</v>
      </c>
      <c r="E7">
        <v>1.2067000000000001</v>
      </c>
    </row>
    <row r="8" spans="2:5" x14ac:dyDescent="0.3">
      <c r="C8" t="s">
        <v>5</v>
      </c>
      <c r="D8" t="s">
        <v>4</v>
      </c>
      <c r="E8">
        <v>0.63966999999999996</v>
      </c>
    </row>
    <row r="9" spans="2:5" x14ac:dyDescent="0.3">
      <c r="C9" t="s">
        <v>6</v>
      </c>
      <c r="D9" t="s">
        <v>3</v>
      </c>
      <c r="E9">
        <v>0.23333333000000001</v>
      </c>
    </row>
    <row r="10" spans="2:5" x14ac:dyDescent="0.3">
      <c r="C10" t="s">
        <v>6</v>
      </c>
      <c r="D10" t="s">
        <v>4</v>
      </c>
      <c r="E10">
        <v>0.14166999999999999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D23" sqref="D23:E23"/>
    </sheetView>
  </sheetViews>
  <sheetFormatPr defaultRowHeight="14.4" x14ac:dyDescent="0.3"/>
  <cols>
    <col min="6" max="8" width="9.109375" customWidth="1"/>
    <col min="9" max="9" width="17" customWidth="1"/>
  </cols>
  <sheetData>
    <row r="2" spans="2:10" x14ac:dyDescent="0.3">
      <c r="B2" t="s">
        <v>10</v>
      </c>
    </row>
    <row r="4" spans="2:10" x14ac:dyDescent="0.3">
      <c r="D4" s="1" t="s">
        <v>0</v>
      </c>
      <c r="E4" s="1" t="s">
        <v>1</v>
      </c>
      <c r="F4" t="s">
        <v>25</v>
      </c>
      <c r="G4" t="s">
        <v>26</v>
      </c>
      <c r="H4" t="s">
        <v>27</v>
      </c>
      <c r="I4" s="2">
        <v>43968</v>
      </c>
    </row>
    <row r="5" spans="2:10" x14ac:dyDescent="0.3">
      <c r="D5" t="s">
        <v>2</v>
      </c>
      <c r="E5" t="s">
        <v>3</v>
      </c>
      <c r="F5">
        <f>1.19-1.02</f>
        <v>0.16999999999999993</v>
      </c>
      <c r="G5">
        <f>2019+2019</f>
        <v>4038</v>
      </c>
      <c r="H5">
        <f>2018+2018</f>
        <v>4036</v>
      </c>
      <c r="I5">
        <f>(F5)/(G5-H5)</f>
        <v>8.4999999999999964E-2</v>
      </c>
    </row>
    <row r="6" spans="2:10" x14ac:dyDescent="0.3">
      <c r="D6" t="s">
        <v>2</v>
      </c>
      <c r="E6" t="s">
        <v>3</v>
      </c>
      <c r="F6">
        <f>1.19-1.01</f>
        <v>0.17999999999999994</v>
      </c>
      <c r="G6">
        <f>2019+2019.25</f>
        <v>4038.25</v>
      </c>
      <c r="H6">
        <f>2018+2018</f>
        <v>4036</v>
      </c>
      <c r="I6">
        <f>(F6)/(G6-H6)</f>
        <v>7.9999999999999974E-2</v>
      </c>
    </row>
    <row r="7" spans="2:10" x14ac:dyDescent="0.3">
      <c r="D7" t="s">
        <v>2</v>
      </c>
      <c r="E7" t="s">
        <v>3</v>
      </c>
      <c r="F7">
        <f>1.19-1.01</f>
        <v>0.17999999999999994</v>
      </c>
      <c r="G7">
        <f>2019+2019.25</f>
        <v>4038.25</v>
      </c>
      <c r="H7">
        <f>2019+2019</f>
        <v>4038</v>
      </c>
      <c r="I7">
        <f>(F7)/(G7-H7)</f>
        <v>0.71999999999999975</v>
      </c>
      <c r="J7">
        <f>SUM(I5:I7)/3</f>
        <v>0.29499999999999987</v>
      </c>
    </row>
    <row r="8" spans="2:10" x14ac:dyDescent="0.3">
      <c r="D8" t="s">
        <v>2</v>
      </c>
      <c r="E8" t="s">
        <v>4</v>
      </c>
      <c r="F8">
        <f>1.2-1.08</f>
        <v>0.11999999999999988</v>
      </c>
      <c r="G8">
        <f>2018+2018.25</f>
        <v>4036.25</v>
      </c>
      <c r="H8">
        <f>2017+2017</f>
        <v>4034</v>
      </c>
      <c r="I8">
        <f>(F8)/(G8-H8)</f>
        <v>5.3333333333333281E-2</v>
      </c>
    </row>
    <row r="9" spans="2:10" x14ac:dyDescent="0.3">
      <c r="D9" t="s">
        <v>2</v>
      </c>
      <c r="E9" t="s">
        <v>4</v>
      </c>
      <c r="F9">
        <f>1.2-1.01</f>
        <v>0.18999999999999995</v>
      </c>
      <c r="G9">
        <f>2018+2018.5</f>
        <v>4036.5</v>
      </c>
      <c r="H9">
        <f>2017+2017</f>
        <v>4034</v>
      </c>
      <c r="I9">
        <f>(F9)/(G9-H9)</f>
        <v>7.5999999999999984E-2</v>
      </c>
    </row>
    <row r="10" spans="2:10" x14ac:dyDescent="0.3">
      <c r="D10" t="s">
        <v>2</v>
      </c>
      <c r="E10" t="s">
        <v>4</v>
      </c>
      <c r="F10">
        <f>1.2-1.04</f>
        <v>0.15999999999999992</v>
      </c>
      <c r="G10">
        <f>2018+2018.5</f>
        <v>4036.5</v>
      </c>
      <c r="H10">
        <f>2018+2018.25</f>
        <v>4036.25</v>
      </c>
      <c r="I10">
        <f>(F10)/(G10-H10)</f>
        <v>0.63999999999999968</v>
      </c>
      <c r="J10">
        <f>SUM(I8:I10)/3</f>
        <v>0.25644444444444431</v>
      </c>
    </row>
    <row r="11" spans="2:10" x14ac:dyDescent="0.3">
      <c r="D11" t="s">
        <v>5</v>
      </c>
      <c r="E11" t="s">
        <v>3</v>
      </c>
      <c r="F11">
        <f>1.6-1.01</f>
        <v>0.59000000000000008</v>
      </c>
      <c r="G11">
        <f>2018+2018.5</f>
        <v>4036.5</v>
      </c>
      <c r="H11">
        <f>2018+2018.25</f>
        <v>4036.25</v>
      </c>
      <c r="I11">
        <f>(F11)/(G11-H11)</f>
        <v>2.3600000000000003</v>
      </c>
    </row>
    <row r="12" spans="2:10" x14ac:dyDescent="0.3">
      <c r="D12" t="s">
        <v>5</v>
      </c>
      <c r="E12" t="s">
        <v>3</v>
      </c>
      <c r="F12">
        <f>1.6-1.02</f>
        <v>0.58000000000000007</v>
      </c>
      <c r="G12">
        <f>2019+2019.5</f>
        <v>4038.5</v>
      </c>
      <c r="H12">
        <f>2018+2018.25</f>
        <v>4036.25</v>
      </c>
      <c r="I12">
        <f>(F12)/(G12-H12)</f>
        <v>0.25777777777777783</v>
      </c>
    </row>
    <row r="13" spans="2:10" ht="15" customHeight="1" x14ac:dyDescent="0.3">
      <c r="D13" t="s">
        <v>5</v>
      </c>
      <c r="E13" t="s">
        <v>3</v>
      </c>
      <c r="F13">
        <f>1.9-1.02</f>
        <v>0.87999999999999989</v>
      </c>
      <c r="G13">
        <f>2019+2019.25</f>
        <v>4038.25</v>
      </c>
      <c r="H13">
        <f>2018+2018.5</f>
        <v>4036.5</v>
      </c>
      <c r="I13">
        <f>(F13)/(G13-H13)</f>
        <v>0.50285714285714278</v>
      </c>
      <c r="J13">
        <f>SUM(I11:I13)/3</f>
        <v>1.0402116402116401</v>
      </c>
    </row>
    <row r="14" spans="2:10" x14ac:dyDescent="0.3">
      <c r="D14" t="s">
        <v>5</v>
      </c>
      <c r="E14" t="s">
        <v>4</v>
      </c>
      <c r="F14">
        <f>1.9-1</f>
        <v>0.89999999999999991</v>
      </c>
      <c r="G14">
        <f>2016.75+2016.5</f>
        <v>4033.25</v>
      </c>
      <c r="H14">
        <f>2016+2016.5</f>
        <v>4032.5</v>
      </c>
      <c r="I14">
        <f>(F14)/(G14-H14)</f>
        <v>1.2</v>
      </c>
    </row>
    <row r="15" spans="2:10" x14ac:dyDescent="0.3">
      <c r="D15" t="s">
        <v>5</v>
      </c>
      <c r="E15" t="s">
        <v>4</v>
      </c>
      <c r="F15">
        <f>1.9-1.02</f>
        <v>0.87999999999999989</v>
      </c>
      <c r="G15">
        <f>2017+2017.25</f>
        <v>4034.25</v>
      </c>
      <c r="H15">
        <f>2016+2016.5</f>
        <v>4032.5</v>
      </c>
      <c r="I15">
        <f t="shared" ref="I15:I23" si="0">(F15)/(G15-H15)</f>
        <v>0.50285714285714278</v>
      </c>
    </row>
    <row r="16" spans="2:10" x14ac:dyDescent="0.3">
      <c r="D16" t="s">
        <v>5</v>
      </c>
      <c r="E16" t="s">
        <v>4</v>
      </c>
      <c r="F16">
        <f>1.9-1.02</f>
        <v>0.87999999999999989</v>
      </c>
      <c r="G16">
        <f>2017+2017.25</f>
        <v>4034.25</v>
      </c>
      <c r="H16">
        <f>2016+2016.75</f>
        <v>4032.75</v>
      </c>
      <c r="I16">
        <f t="shared" si="0"/>
        <v>0.58666666666666656</v>
      </c>
      <c r="J16">
        <f>SUM(I14:I16)/3</f>
        <v>0.76317460317460306</v>
      </c>
    </row>
    <row r="17" spans="4:10" x14ac:dyDescent="0.3">
      <c r="D17" t="s">
        <v>6</v>
      </c>
      <c r="E17" t="s">
        <v>3</v>
      </c>
      <c r="F17">
        <f>1.19-1.03</f>
        <v>0.15999999999999992</v>
      </c>
      <c r="G17">
        <f>2018+2018.5</f>
        <v>4036.5</v>
      </c>
      <c r="H17">
        <f>2018+2018</f>
        <v>4036</v>
      </c>
      <c r="I17">
        <f t="shared" si="0"/>
        <v>0.31999999999999984</v>
      </c>
    </row>
    <row r="18" spans="4:10" x14ac:dyDescent="0.3">
      <c r="D18" t="s">
        <v>6</v>
      </c>
      <c r="E18" t="s">
        <v>3</v>
      </c>
      <c r="F18">
        <f>1.19-1.04</f>
        <v>0.14999999999999991</v>
      </c>
      <c r="G18">
        <f>2019+2019.5</f>
        <v>4038.5</v>
      </c>
      <c r="H18">
        <f>2018+2018</f>
        <v>4036</v>
      </c>
      <c r="I18">
        <f t="shared" si="0"/>
        <v>5.9999999999999963E-2</v>
      </c>
    </row>
    <row r="19" spans="4:10" x14ac:dyDescent="0.3">
      <c r="D19" t="s">
        <v>6</v>
      </c>
      <c r="E19" t="s">
        <v>3</v>
      </c>
      <c r="F19">
        <f>1.7-1.04</f>
        <v>0.65999999999999992</v>
      </c>
      <c r="G19">
        <f>2019+2019.5</f>
        <v>4038.5</v>
      </c>
      <c r="H19">
        <f>2018+2018.5</f>
        <v>4036.5</v>
      </c>
      <c r="I19">
        <f t="shared" si="0"/>
        <v>0.32999999999999996</v>
      </c>
      <c r="J19">
        <f>SUM(I17:I19)/3</f>
        <v>0.23666666666666658</v>
      </c>
    </row>
    <row r="20" spans="4:10" x14ac:dyDescent="0.3">
      <c r="D20" t="s">
        <v>6</v>
      </c>
      <c r="F20">
        <f>1.9-1.04</f>
        <v>0.85999999999999988</v>
      </c>
      <c r="G20">
        <f>2019+2019.5</f>
        <v>4038.5</v>
      </c>
      <c r="H20">
        <f>2019+2019.25</f>
        <v>4038.25</v>
      </c>
      <c r="I20">
        <f t="shared" si="0"/>
        <v>3.4399999999999995</v>
      </c>
    </row>
    <row r="21" spans="4:10" x14ac:dyDescent="0.3">
      <c r="D21" t="s">
        <v>6</v>
      </c>
      <c r="E21" t="s">
        <v>4</v>
      </c>
      <c r="F21">
        <f>1.9-1.02</f>
        <v>0.87999999999999989</v>
      </c>
      <c r="G21">
        <f>2019+2019.75</f>
        <v>4038.75</v>
      </c>
      <c r="H21">
        <f>2019+2019.25</f>
        <v>4038.25</v>
      </c>
      <c r="I21">
        <f t="shared" si="0"/>
        <v>1.7599999999999998</v>
      </c>
    </row>
    <row r="22" spans="4:10" x14ac:dyDescent="0.3">
      <c r="D22" t="s">
        <v>6</v>
      </c>
      <c r="F22">
        <f>1.17-1.02</f>
        <v>0.14999999999999991</v>
      </c>
      <c r="G22">
        <f>2019+2019.75</f>
        <v>4038.75</v>
      </c>
      <c r="H22">
        <f>2019+2019.5</f>
        <v>4038.5</v>
      </c>
      <c r="I22">
        <f t="shared" si="0"/>
        <v>0.59999999999999964</v>
      </c>
      <c r="J22">
        <f>SUM(I20:I22)/3</f>
        <v>1.9333333333333329</v>
      </c>
    </row>
    <row r="23" spans="4:10" x14ac:dyDescent="0.3">
      <c r="D23" s="4" t="s">
        <v>6</v>
      </c>
      <c r="E23" s="4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F4" sqref="F4:H4"/>
    </sheetView>
  </sheetViews>
  <sheetFormatPr defaultRowHeight="14.4" x14ac:dyDescent="0.3"/>
  <cols>
    <col min="4" max="4" width="14.21875" customWidth="1"/>
    <col min="9" max="9" width="9.5546875" bestFit="1" customWidth="1"/>
  </cols>
  <sheetData>
    <row r="2" spans="2:10" x14ac:dyDescent="0.3">
      <c r="B2" s="1" t="s">
        <v>11</v>
      </c>
    </row>
    <row r="4" spans="2:10" x14ac:dyDescent="0.3">
      <c r="D4" s="1" t="s">
        <v>0</v>
      </c>
      <c r="E4" s="1" t="s">
        <v>1</v>
      </c>
      <c r="F4" s="1" t="s">
        <v>25</v>
      </c>
      <c r="G4" s="1" t="s">
        <v>26</v>
      </c>
      <c r="H4" s="1" t="s">
        <v>27</v>
      </c>
      <c r="I4" s="3">
        <v>43968</v>
      </c>
    </row>
    <row r="5" spans="2:10" x14ac:dyDescent="0.3">
      <c r="D5" t="s">
        <v>30</v>
      </c>
      <c r="E5" t="s">
        <v>3</v>
      </c>
      <c r="F5">
        <f>1.15-1.04</f>
        <v>0.10999999999999988</v>
      </c>
      <c r="G5">
        <f>2018+2018.25</f>
        <v>4036.25</v>
      </c>
      <c r="H5">
        <f>2018+2018</f>
        <v>4036</v>
      </c>
      <c r="I5">
        <f>F5/(G5-H5)</f>
        <v>0.4399999999999995</v>
      </c>
    </row>
    <row r="6" spans="2:10" x14ac:dyDescent="0.3">
      <c r="D6" t="s">
        <v>30</v>
      </c>
      <c r="E6" t="s">
        <v>3</v>
      </c>
      <c r="F6">
        <f>1.15-1.06</f>
        <v>8.9999999999999858E-2</v>
      </c>
      <c r="G6">
        <f>2019+2019.75</f>
        <v>4038.75</v>
      </c>
      <c r="H6">
        <f>2018+2018</f>
        <v>4036</v>
      </c>
      <c r="I6">
        <f t="shared" ref="I6:I22" si="0">F6/(G6-H6)</f>
        <v>3.2727272727272674E-2</v>
      </c>
    </row>
    <row r="7" spans="2:10" x14ac:dyDescent="0.3">
      <c r="D7" t="s">
        <v>30</v>
      </c>
      <c r="E7" t="s">
        <v>3</v>
      </c>
      <c r="F7">
        <f>1.5-1.06</f>
        <v>0.43999999999999995</v>
      </c>
      <c r="G7">
        <f>2019+2019.75</f>
        <v>4038.75</v>
      </c>
      <c r="H7">
        <f>2018+2018.25</f>
        <v>4036.25</v>
      </c>
      <c r="I7">
        <f t="shared" si="0"/>
        <v>0.17599999999999999</v>
      </c>
      <c r="J7">
        <f>SUM(I5:I7)/3</f>
        <v>0.21624242424242404</v>
      </c>
    </row>
    <row r="8" spans="2:10" x14ac:dyDescent="0.3">
      <c r="D8" t="s">
        <v>30</v>
      </c>
      <c r="E8" t="s">
        <v>31</v>
      </c>
      <c r="F8">
        <f>2.7-1.12</f>
        <v>1.58</v>
      </c>
      <c r="G8">
        <f>2018+2018.5</f>
        <v>4036.5</v>
      </c>
      <c r="H8">
        <f>2018+2018.25</f>
        <v>4036.25</v>
      </c>
      <c r="I8">
        <f t="shared" si="0"/>
        <v>6.32</v>
      </c>
    </row>
    <row r="9" spans="2:10" x14ac:dyDescent="0.3">
      <c r="D9" t="s">
        <v>30</v>
      </c>
      <c r="E9" t="s">
        <v>31</v>
      </c>
      <c r="F9">
        <f>2.7-1.15</f>
        <v>1.5500000000000003</v>
      </c>
      <c r="G9">
        <f>2019+2019.25</f>
        <v>4038.25</v>
      </c>
      <c r="H9">
        <f>2018+2018.25</f>
        <v>4036.25</v>
      </c>
      <c r="I9">
        <f t="shared" si="0"/>
        <v>0.77500000000000013</v>
      </c>
    </row>
    <row r="10" spans="2:10" x14ac:dyDescent="0.3">
      <c r="D10" t="s">
        <v>30</v>
      </c>
      <c r="E10" t="s">
        <v>31</v>
      </c>
      <c r="F10">
        <f>1.6-1.15</f>
        <v>0.45000000000000018</v>
      </c>
      <c r="G10">
        <f>2019+2019.25</f>
        <v>4038.25</v>
      </c>
      <c r="H10">
        <f>2018+2018.5</f>
        <v>4036.5</v>
      </c>
      <c r="I10">
        <f t="shared" si="0"/>
        <v>0.25714285714285723</v>
      </c>
      <c r="J10">
        <f>SUM(I8:I10)/3</f>
        <v>2.4507142857142861</v>
      </c>
    </row>
    <row r="11" spans="2:10" x14ac:dyDescent="0.3">
      <c r="D11" t="s">
        <v>29</v>
      </c>
      <c r="E11" t="s">
        <v>31</v>
      </c>
      <c r="F11">
        <f>1.5-1.1</f>
        <v>0.39999999999999991</v>
      </c>
      <c r="G11">
        <f>2017+2017.25</f>
        <v>4034.25</v>
      </c>
      <c r="H11">
        <f>2016+2016.25</f>
        <v>4032.25</v>
      </c>
      <c r="I11">
        <f t="shared" si="0"/>
        <v>0.19999999999999996</v>
      </c>
    </row>
    <row r="12" spans="2:10" x14ac:dyDescent="0.3">
      <c r="D12" t="s">
        <v>29</v>
      </c>
      <c r="E12" t="s">
        <v>31</v>
      </c>
      <c r="F12">
        <f>1.5-0.95</f>
        <v>0.55000000000000004</v>
      </c>
      <c r="G12">
        <f>2018+2018.25</f>
        <v>4036.25</v>
      </c>
      <c r="H12">
        <f>2016+2016.25</f>
        <v>4032.25</v>
      </c>
      <c r="I12">
        <f t="shared" si="0"/>
        <v>0.13750000000000001</v>
      </c>
    </row>
    <row r="13" spans="2:10" x14ac:dyDescent="0.3">
      <c r="D13" t="s">
        <v>29</v>
      </c>
      <c r="E13" t="s">
        <v>31</v>
      </c>
      <c r="F13">
        <f>1.16-0.95</f>
        <v>0.20999999999999996</v>
      </c>
      <c r="G13">
        <f>2018+2018.25</f>
        <v>4036.25</v>
      </c>
      <c r="H13">
        <f>2017+2017.25</f>
        <v>4034.25</v>
      </c>
      <c r="I13">
        <f t="shared" si="0"/>
        <v>0.10499999999999998</v>
      </c>
      <c r="J13">
        <f>SUM(I11:I13)/3</f>
        <v>0.14749999999999999</v>
      </c>
    </row>
    <row r="14" spans="2:10" x14ac:dyDescent="0.3">
      <c r="D14" t="s">
        <v>28</v>
      </c>
      <c r="E14" t="s">
        <v>31</v>
      </c>
      <c r="F14">
        <f>1.29-1.05</f>
        <v>0.24</v>
      </c>
      <c r="G14">
        <f>2019+2019</f>
        <v>4038</v>
      </c>
      <c r="H14">
        <f>2018+2018.75</f>
        <v>4036.75</v>
      </c>
      <c r="I14">
        <f t="shared" si="0"/>
        <v>0.192</v>
      </c>
    </row>
    <row r="15" spans="2:10" x14ac:dyDescent="0.3">
      <c r="D15" t="s">
        <v>28</v>
      </c>
      <c r="E15" t="s">
        <v>31</v>
      </c>
      <c r="F15">
        <f>1.29-0.95</f>
        <v>0.34000000000000008</v>
      </c>
      <c r="G15">
        <f>2019+2019.25</f>
        <v>4038.25</v>
      </c>
      <c r="H15">
        <f>2018+2018.75</f>
        <v>4036.75</v>
      </c>
      <c r="I15">
        <f t="shared" si="0"/>
        <v>0.22666666666666671</v>
      </c>
    </row>
    <row r="16" spans="2:10" x14ac:dyDescent="0.3">
      <c r="D16" t="s">
        <v>28</v>
      </c>
      <c r="E16" t="s">
        <v>31</v>
      </c>
      <c r="F16">
        <f>1.35-0.95</f>
        <v>0.40000000000000013</v>
      </c>
      <c r="G16">
        <f>2019+2019.25</f>
        <v>4038.25</v>
      </c>
      <c r="H16">
        <f>2019+2019</f>
        <v>4038</v>
      </c>
      <c r="I16">
        <f t="shared" si="0"/>
        <v>1.6000000000000005</v>
      </c>
      <c r="J16">
        <f>SUM(I14:I16)/3</f>
        <v>0.67288888888888909</v>
      </c>
    </row>
    <row r="17" spans="4:10" x14ac:dyDescent="0.3">
      <c r="D17" t="s">
        <v>28</v>
      </c>
      <c r="E17" t="s">
        <v>32</v>
      </c>
      <c r="F17">
        <f>1.27-0.99</f>
        <v>0.28000000000000003</v>
      </c>
      <c r="G17">
        <f>2018+2018</f>
        <v>4036</v>
      </c>
      <c r="H17">
        <f>2017+2017.25</f>
        <v>4034.25</v>
      </c>
      <c r="I17">
        <f t="shared" si="0"/>
        <v>0.16</v>
      </c>
    </row>
    <row r="18" spans="4:10" x14ac:dyDescent="0.3">
      <c r="D18" t="s">
        <v>28</v>
      </c>
      <c r="E18" t="s">
        <v>32</v>
      </c>
      <c r="F18">
        <f>1.27-0.95</f>
        <v>0.32000000000000006</v>
      </c>
      <c r="G18">
        <f>2018+2018.5</f>
        <v>4036.5</v>
      </c>
      <c r="H18">
        <f>2017+2017.25</f>
        <v>4034.25</v>
      </c>
      <c r="I18">
        <f t="shared" si="0"/>
        <v>0.14222222222222225</v>
      </c>
    </row>
    <row r="19" spans="4:10" x14ac:dyDescent="0.3">
      <c r="D19" t="s">
        <v>28</v>
      </c>
      <c r="E19" t="s">
        <v>32</v>
      </c>
      <c r="F19">
        <f>1.18-0.95</f>
        <v>0.22999999999999998</v>
      </c>
      <c r="G19">
        <f>2018+2018.5</f>
        <v>4036.5</v>
      </c>
      <c r="H19">
        <f>2018+2018</f>
        <v>4036</v>
      </c>
      <c r="I19">
        <f t="shared" si="0"/>
        <v>0.45999999999999996</v>
      </c>
      <c r="J19">
        <f>SUM(I17:I19)/3</f>
        <v>0.25407407407407406</v>
      </c>
    </row>
    <row r="20" spans="4:10" x14ac:dyDescent="0.3">
      <c r="D20" s="4" t="s">
        <v>29</v>
      </c>
      <c r="E20" s="4" t="s">
        <v>32</v>
      </c>
      <c r="F20">
        <f>1.3</f>
        <v>1.3</v>
      </c>
      <c r="G20">
        <f>2018+2018.5</f>
        <v>4036.5</v>
      </c>
      <c r="H20">
        <f>2018+2018.25</f>
        <v>4036.25</v>
      </c>
      <c r="I20">
        <f t="shared" si="0"/>
        <v>5.2</v>
      </c>
    </row>
    <row r="21" spans="4:10" x14ac:dyDescent="0.3">
      <c r="D21" t="s">
        <v>29</v>
      </c>
      <c r="E21" t="s">
        <v>32</v>
      </c>
      <c r="F21">
        <f>1.3-0.95</f>
        <v>0.35000000000000009</v>
      </c>
      <c r="G21">
        <f>2018+2018.75</f>
        <v>4036.75</v>
      </c>
      <c r="H21">
        <f>2018+2018.25</f>
        <v>4036.25</v>
      </c>
      <c r="I21">
        <f t="shared" si="0"/>
        <v>0.70000000000000018</v>
      </c>
    </row>
    <row r="22" spans="4:10" x14ac:dyDescent="0.3">
      <c r="D22" t="s">
        <v>29</v>
      </c>
      <c r="E22" t="s">
        <v>32</v>
      </c>
      <c r="F22">
        <f>1.3-0.95</f>
        <v>0.35000000000000009</v>
      </c>
      <c r="G22">
        <f>2018+2018.75</f>
        <v>4036.75</v>
      </c>
      <c r="H22">
        <f>2018+2018.5</f>
        <v>4036.5</v>
      </c>
      <c r="I22">
        <f t="shared" si="0"/>
        <v>1.4000000000000004</v>
      </c>
      <c r="J22">
        <f>SUM(I20:I22)/3</f>
        <v>2.4333333333333336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workbookViewId="0">
      <selection activeCell="D5" sqref="D5:J17"/>
    </sheetView>
  </sheetViews>
  <sheetFormatPr defaultRowHeight="14.4" x14ac:dyDescent="0.3"/>
  <cols>
    <col min="9" max="9" width="14.33203125" customWidth="1"/>
  </cols>
  <sheetData>
    <row r="3" spans="2:10" x14ac:dyDescent="0.3">
      <c r="B3" s="1" t="s">
        <v>12</v>
      </c>
    </row>
    <row r="5" spans="2:10" x14ac:dyDescent="0.3">
      <c r="D5" s="1" t="s">
        <v>0</v>
      </c>
      <c r="E5" s="1" t="s">
        <v>1</v>
      </c>
      <c r="F5" s="1" t="s">
        <v>25</v>
      </c>
      <c r="G5" s="1" t="s">
        <v>26</v>
      </c>
      <c r="H5" s="1" t="s">
        <v>27</v>
      </c>
      <c r="I5" s="2">
        <v>43968</v>
      </c>
    </row>
    <row r="6" spans="2:10" x14ac:dyDescent="0.3">
      <c r="D6" s="4" t="s">
        <v>33</v>
      </c>
      <c r="E6" s="4" t="s">
        <v>34</v>
      </c>
      <c r="F6">
        <f>0-1.02</f>
        <v>-1.02</v>
      </c>
      <c r="G6">
        <f>2019+2019.25</f>
        <v>4038.25</v>
      </c>
      <c r="H6">
        <f>2019+2019</f>
        <v>4038</v>
      </c>
      <c r="I6">
        <f>F6/(G6-H6)</f>
        <v>-4.08</v>
      </c>
    </row>
    <row r="7" spans="2:10" x14ac:dyDescent="0.3">
      <c r="D7" s="4" t="s">
        <v>33</v>
      </c>
      <c r="E7" s="4" t="s">
        <v>34</v>
      </c>
      <c r="F7">
        <f>0-1</f>
        <v>-1</v>
      </c>
      <c r="G7">
        <f>2019+2019.5</f>
        <v>4038.5</v>
      </c>
      <c r="H7">
        <f>2019+2019</f>
        <v>4038</v>
      </c>
      <c r="I7">
        <f t="shared" ref="I7:I17" si="0">F7/(G7-H7)</f>
        <v>-2</v>
      </c>
    </row>
    <row r="8" spans="2:10" x14ac:dyDescent="0.3">
      <c r="D8" t="s">
        <v>33</v>
      </c>
      <c r="E8" t="s">
        <v>34</v>
      </c>
      <c r="F8">
        <f>1.19-1</f>
        <v>0.18999999999999995</v>
      </c>
      <c r="G8">
        <f>2019+2019.5</f>
        <v>4038.5</v>
      </c>
      <c r="H8">
        <f>2019+2019.25</f>
        <v>4038.25</v>
      </c>
      <c r="I8">
        <f t="shared" si="0"/>
        <v>0.75999999999999979</v>
      </c>
      <c r="J8">
        <f>SUM(I6:I8)/3</f>
        <v>-1.7733333333333334</v>
      </c>
    </row>
    <row r="9" spans="2:10" x14ac:dyDescent="0.3">
      <c r="D9" t="s">
        <v>35</v>
      </c>
      <c r="E9" t="s">
        <v>34</v>
      </c>
      <c r="F9">
        <f>1.2-1.03</f>
        <v>0.16999999999999993</v>
      </c>
      <c r="G9">
        <f>2018+2018.75</f>
        <v>4036.75</v>
      </c>
      <c r="H9">
        <f>2018+2018.5</f>
        <v>4036.5</v>
      </c>
      <c r="I9">
        <f t="shared" si="0"/>
        <v>0.67999999999999972</v>
      </c>
    </row>
    <row r="10" spans="2:10" x14ac:dyDescent="0.3">
      <c r="D10" t="s">
        <v>35</v>
      </c>
      <c r="E10" t="s">
        <v>34</v>
      </c>
      <c r="F10">
        <f>1.2-1.04</f>
        <v>0.15999999999999992</v>
      </c>
      <c r="G10">
        <f>2019+2019.25</f>
        <v>4038.25</v>
      </c>
      <c r="H10">
        <f>2018+2018.5</f>
        <v>4036.5</v>
      </c>
      <c r="I10">
        <f t="shared" si="0"/>
        <v>9.1428571428571387E-2</v>
      </c>
    </row>
    <row r="11" spans="2:10" x14ac:dyDescent="0.3">
      <c r="D11" t="s">
        <v>35</v>
      </c>
      <c r="E11" t="s">
        <v>34</v>
      </c>
      <c r="F11">
        <f>1.19-1.04</f>
        <v>0.14999999999999991</v>
      </c>
      <c r="G11">
        <f>2019+2019.25</f>
        <v>4038.25</v>
      </c>
      <c r="H11">
        <f>2018+2018.75</f>
        <v>4036.75</v>
      </c>
      <c r="I11">
        <f t="shared" si="0"/>
        <v>9.9999999999999936E-2</v>
      </c>
      <c r="J11">
        <f>SUM(I9:I11)/3</f>
        <v>0.29047619047619039</v>
      </c>
    </row>
    <row r="12" spans="2:10" x14ac:dyDescent="0.3">
      <c r="D12" t="s">
        <v>36</v>
      </c>
      <c r="E12" t="s">
        <v>31</v>
      </c>
      <c r="F12">
        <f>1.21-1.04</f>
        <v>0.16999999999999993</v>
      </c>
      <c r="G12">
        <f>2019+2019.25</f>
        <v>4038.25</v>
      </c>
      <c r="H12">
        <f>2019+2019</f>
        <v>4038</v>
      </c>
      <c r="I12">
        <f t="shared" si="0"/>
        <v>0.67999999999999972</v>
      </c>
    </row>
    <row r="13" spans="2:10" x14ac:dyDescent="0.3">
      <c r="D13" t="s">
        <v>36</v>
      </c>
      <c r="E13" t="s">
        <v>31</v>
      </c>
      <c r="F13">
        <f>1.21-1.02</f>
        <v>0.18999999999999995</v>
      </c>
      <c r="G13">
        <f>2019+2019.5</f>
        <v>4038.5</v>
      </c>
      <c r="H13">
        <f>2019+2019</f>
        <v>4038</v>
      </c>
      <c r="I13">
        <f t="shared" si="0"/>
        <v>0.37999999999999989</v>
      </c>
    </row>
    <row r="14" spans="2:10" x14ac:dyDescent="0.3">
      <c r="D14" t="s">
        <v>33</v>
      </c>
      <c r="E14" t="s">
        <v>31</v>
      </c>
      <c r="F14">
        <f>1.25-1.02</f>
        <v>0.22999999999999998</v>
      </c>
      <c r="G14">
        <f>2019+2019.5</f>
        <v>4038.5</v>
      </c>
      <c r="H14">
        <f>2019+2019.25</f>
        <v>4038.25</v>
      </c>
      <c r="I14">
        <f t="shared" si="0"/>
        <v>0.91999999999999993</v>
      </c>
      <c r="J14">
        <f>SUM(I12:I14)/3</f>
        <v>0.65999999999999981</v>
      </c>
    </row>
    <row r="15" spans="2:10" x14ac:dyDescent="0.3">
      <c r="D15" t="s">
        <v>35</v>
      </c>
      <c r="E15" t="s">
        <v>31</v>
      </c>
      <c r="F15">
        <f>1.19-1.02</f>
        <v>0.16999999999999993</v>
      </c>
      <c r="G15">
        <f>2019+2019.25</f>
        <v>4038.25</v>
      </c>
      <c r="H15">
        <f>2018+2018</f>
        <v>4036</v>
      </c>
      <c r="I15">
        <f t="shared" si="0"/>
        <v>7.5555555555555529E-2</v>
      </c>
    </row>
    <row r="16" spans="2:10" x14ac:dyDescent="0.3">
      <c r="D16" t="s">
        <v>35</v>
      </c>
      <c r="E16" t="s">
        <v>31</v>
      </c>
      <c r="F16">
        <f>1.19-1.02</f>
        <v>0.16999999999999993</v>
      </c>
      <c r="G16">
        <f>2019+2019.75</f>
        <v>4038.75</v>
      </c>
      <c r="H16">
        <f>2018+2018</f>
        <v>4036</v>
      </c>
      <c r="I16">
        <f t="shared" si="0"/>
        <v>6.1818181818181793E-2</v>
      </c>
    </row>
    <row r="17" spans="4:10" x14ac:dyDescent="0.3">
      <c r="D17" t="s">
        <v>35</v>
      </c>
      <c r="E17" t="s">
        <v>31</v>
      </c>
      <c r="F17">
        <f>1.19-1.02</f>
        <v>0.16999999999999993</v>
      </c>
      <c r="G17">
        <f>2019+2019.75</f>
        <v>4038.75</v>
      </c>
      <c r="H17">
        <f>2019+2019.25</f>
        <v>4038.25</v>
      </c>
      <c r="I17">
        <f t="shared" si="0"/>
        <v>0.33999999999999986</v>
      </c>
      <c r="J17">
        <f>SUM(I15:I17)/3</f>
        <v>0.15912457912457906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tabSelected="1" workbookViewId="0">
      <selection activeCell="E6" sqref="E6"/>
    </sheetView>
  </sheetViews>
  <sheetFormatPr defaultRowHeight="14.4" x14ac:dyDescent="0.3"/>
  <cols>
    <col min="6" max="6" width="16.6640625" customWidth="1"/>
    <col min="9" max="9" width="11.88671875" customWidth="1"/>
  </cols>
  <sheetData>
    <row r="3" spans="2:10" x14ac:dyDescent="0.3">
      <c r="B3" s="1" t="s">
        <v>9</v>
      </c>
    </row>
    <row r="5" spans="2:10" x14ac:dyDescent="0.3">
      <c r="D5" s="1" t="s">
        <v>0</v>
      </c>
      <c r="E5" s="1" t="s">
        <v>1</v>
      </c>
      <c r="F5" s="1" t="s">
        <v>25</v>
      </c>
      <c r="G5" s="1" t="s">
        <v>26</v>
      </c>
      <c r="H5" s="1" t="s">
        <v>27</v>
      </c>
      <c r="I5" s="2">
        <v>43968</v>
      </c>
    </row>
    <row r="6" spans="2:10" x14ac:dyDescent="0.3">
      <c r="D6" s="5" t="s">
        <v>33</v>
      </c>
      <c r="E6" s="5" t="s">
        <v>34</v>
      </c>
    </row>
    <row r="7" spans="2:10" x14ac:dyDescent="0.3">
      <c r="D7" s="5" t="s">
        <v>33</v>
      </c>
      <c r="E7" s="5" t="s">
        <v>34</v>
      </c>
    </row>
    <row r="8" spans="2:10" x14ac:dyDescent="0.3">
      <c r="D8" t="s">
        <v>33</v>
      </c>
      <c r="E8" t="s">
        <v>34</v>
      </c>
      <c r="J8">
        <f>SUM(I6:I8)/3</f>
        <v>0</v>
      </c>
    </row>
    <row r="9" spans="2:10" x14ac:dyDescent="0.3">
      <c r="D9" t="s">
        <v>35</v>
      </c>
      <c r="E9" t="s">
        <v>34</v>
      </c>
    </row>
    <row r="10" spans="2:10" x14ac:dyDescent="0.3">
      <c r="D10" t="s">
        <v>35</v>
      </c>
      <c r="E10" t="s">
        <v>34</v>
      </c>
    </row>
    <row r="11" spans="2:10" x14ac:dyDescent="0.3">
      <c r="D11" t="s">
        <v>35</v>
      </c>
      <c r="E11" t="s">
        <v>34</v>
      </c>
      <c r="J11">
        <f>SUM(I9:I11)/3</f>
        <v>0</v>
      </c>
    </row>
    <row r="12" spans="2:10" x14ac:dyDescent="0.3">
      <c r="D12" t="s">
        <v>36</v>
      </c>
      <c r="E12" t="s">
        <v>31</v>
      </c>
    </row>
    <row r="13" spans="2:10" x14ac:dyDescent="0.3">
      <c r="D13" t="s">
        <v>36</v>
      </c>
      <c r="E13" t="s">
        <v>31</v>
      </c>
    </row>
    <row r="14" spans="2:10" x14ac:dyDescent="0.3">
      <c r="D14" t="s">
        <v>33</v>
      </c>
      <c r="E14" t="s">
        <v>31</v>
      </c>
      <c r="J14">
        <f>SUM(I12:I14)/3</f>
        <v>0</v>
      </c>
    </row>
    <row r="15" spans="2:10" x14ac:dyDescent="0.3">
      <c r="D15" t="s">
        <v>35</v>
      </c>
      <c r="E15" t="s">
        <v>31</v>
      </c>
    </row>
    <row r="16" spans="2:10" x14ac:dyDescent="0.3">
      <c r="D16" t="s">
        <v>35</v>
      </c>
      <c r="E16" t="s">
        <v>31</v>
      </c>
    </row>
    <row r="17" spans="4:10" x14ac:dyDescent="0.3">
      <c r="D17" t="s">
        <v>35</v>
      </c>
      <c r="E17" t="s">
        <v>31</v>
      </c>
      <c r="J17">
        <f>SUM(I15:I17)/3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D21" sqref="D21"/>
    </sheetView>
  </sheetViews>
  <sheetFormatPr defaultRowHeight="14.4" x14ac:dyDescent="0.3"/>
  <cols>
    <col min="4" max="4" width="23.109375" customWidth="1"/>
    <col min="5" max="5" width="10.33203125" customWidth="1"/>
    <col min="6" max="6" width="16" customWidth="1"/>
  </cols>
  <sheetData>
    <row r="2" spans="2:6" x14ac:dyDescent="0.3">
      <c r="B2" t="s">
        <v>13</v>
      </c>
    </row>
    <row r="4" spans="2:6" x14ac:dyDescent="0.3">
      <c r="D4" s="1" t="s">
        <v>0</v>
      </c>
      <c r="E4" s="1" t="s">
        <v>1</v>
      </c>
      <c r="F4" s="2">
        <v>43968</v>
      </c>
    </row>
    <row r="5" spans="2:6" x14ac:dyDescent="0.3">
      <c r="D5" t="s">
        <v>2</v>
      </c>
      <c r="E5" t="s">
        <v>3</v>
      </c>
    </row>
    <row r="6" spans="2:6" x14ac:dyDescent="0.3">
      <c r="D6" t="s">
        <v>2</v>
      </c>
      <c r="E6" t="s">
        <v>4</v>
      </c>
    </row>
    <row r="7" spans="2:6" x14ac:dyDescent="0.3">
      <c r="D7" t="s">
        <v>5</v>
      </c>
      <c r="E7" t="s">
        <v>3</v>
      </c>
    </row>
    <row r="8" spans="2:6" x14ac:dyDescent="0.3">
      <c r="D8" t="s">
        <v>5</v>
      </c>
      <c r="E8" t="s">
        <v>4</v>
      </c>
    </row>
    <row r="9" spans="2:6" x14ac:dyDescent="0.3">
      <c r="D9" t="s">
        <v>6</v>
      </c>
      <c r="E9" t="s">
        <v>3</v>
      </c>
    </row>
    <row r="10" spans="2:6" x14ac:dyDescent="0.3">
      <c r="D10" t="s">
        <v>6</v>
      </c>
      <c r="E10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E7" sqref="E7"/>
    </sheetView>
  </sheetViews>
  <sheetFormatPr defaultRowHeight="14.4" x14ac:dyDescent="0.3"/>
  <sheetData>
    <row r="2" spans="3:3" x14ac:dyDescent="0.3">
      <c r="C2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I7"/>
  <sheetViews>
    <sheetView workbookViewId="0">
      <selection activeCell="J7" sqref="J7"/>
    </sheetView>
  </sheetViews>
  <sheetFormatPr defaultRowHeight="14.4" x14ac:dyDescent="0.3"/>
  <sheetData>
    <row r="6" spans="8:9" x14ac:dyDescent="0.3">
      <c r="H6" t="s">
        <v>0</v>
      </c>
      <c r="I6" t="s">
        <v>23</v>
      </c>
    </row>
    <row r="7" spans="8:9" x14ac:dyDescent="0.3">
      <c r="H7" t="s">
        <v>22</v>
      </c>
      <c r="I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TestCase01</vt:lpstr>
      <vt:lpstr>TestCase02</vt:lpstr>
      <vt:lpstr>TestCase03</vt:lpstr>
      <vt:lpstr>TestCase04</vt:lpstr>
      <vt:lpstr>TestCase05</vt:lpstr>
      <vt:lpstr>TestCase06</vt:lpstr>
      <vt:lpstr>TestCase07</vt:lpstr>
      <vt:lpstr>TestCase08</vt:lpstr>
      <vt:lpstr>Sheet15</vt:lpstr>
      <vt:lpstr>TestCase09</vt:lpstr>
      <vt:lpstr>TestCase10</vt:lpstr>
      <vt:lpstr>TestCase11</vt:lpstr>
      <vt:lpstr>TestCase12</vt:lpstr>
      <vt:lpstr>TestCase13</vt:lpstr>
      <vt:lpstr>TestCase14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David, Florante</dc:creator>
  <cp:lastModifiedBy>David, Florante</cp:lastModifiedBy>
  <dcterms:created xsi:type="dcterms:W3CDTF">2020-05-17T03:04:50Z</dcterms:created>
  <dcterms:modified xsi:type="dcterms:W3CDTF">2020-05-17T11:52:33Z</dcterms:modified>
</cp:coreProperties>
</file>