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学习\SJTU\2019-2020  FALL\物理实验\Lab 2\"/>
    </mc:Choice>
  </mc:AlternateContent>
  <xr:revisionPtr revIDLastSave="0" documentId="13_ncr:1_{AD210A2F-8387-4B94-AD7B-7A711AC734B1}" xr6:coauthVersionLast="45" xr6:coauthVersionMax="45" xr10:uidLastSave="{00000000-0000-0000-0000-000000000000}"/>
  <bookViews>
    <workbookView xWindow="11250" yWindow="5085" windowWidth="17550" windowHeight="9150" xr2:uid="{3A397F2E-0330-4A24-8450-BFDEE1E7D46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F95" i="1" l="1"/>
  <c r="F96" i="1"/>
  <c r="F97" i="1"/>
  <c r="F98" i="1"/>
  <c r="F99" i="1"/>
  <c r="F100" i="1"/>
  <c r="F101" i="1"/>
  <c r="F102" i="1"/>
  <c r="F103" i="1"/>
  <c r="F104" i="1"/>
  <c r="F105" i="1"/>
  <c r="F106" i="1"/>
  <c r="F107" i="1"/>
  <c r="F108" i="1"/>
  <c r="F109" i="1"/>
  <c r="F110" i="1"/>
  <c r="F111" i="1"/>
  <c r="F112" i="1"/>
  <c r="F113" i="1"/>
  <c r="F114" i="1"/>
  <c r="F115" i="1"/>
  <c r="F116" i="1"/>
  <c r="F117" i="1"/>
  <c r="F118" i="1"/>
  <c r="F119" i="1"/>
  <c r="F120" i="1"/>
  <c r="F121" i="1"/>
  <c r="F122" i="1"/>
  <c r="F123" i="1"/>
  <c r="F124" i="1"/>
  <c r="F94" i="1"/>
  <c r="I41" i="1"/>
  <c r="I42" i="1"/>
  <c r="I43" i="1"/>
  <c r="I44" i="1"/>
  <c r="I45" i="1"/>
  <c r="I46" i="1"/>
  <c r="I47" i="1"/>
  <c r="I48" i="1"/>
  <c r="I49" i="1"/>
  <c r="I50" i="1"/>
  <c r="I51" i="1"/>
  <c r="I52" i="1"/>
  <c r="I53" i="1"/>
  <c r="I54" i="1"/>
  <c r="I55" i="1"/>
  <c r="I56" i="1"/>
  <c r="I57" i="1"/>
  <c r="I58" i="1"/>
  <c r="I59" i="1"/>
  <c r="I60" i="1"/>
  <c r="I61" i="1"/>
  <c r="I62" i="1"/>
  <c r="I63" i="1"/>
  <c r="I64" i="1"/>
  <c r="I65" i="1"/>
  <c r="I66" i="1"/>
  <c r="I67" i="1"/>
  <c r="I68" i="1"/>
  <c r="I69" i="1"/>
  <c r="I70" i="1"/>
  <c r="I71" i="1"/>
  <c r="I72" i="1"/>
  <c r="I73" i="1"/>
  <c r="I74" i="1"/>
  <c r="I75" i="1"/>
  <c r="I76" i="1"/>
  <c r="I77" i="1"/>
  <c r="I78" i="1"/>
  <c r="I79" i="1"/>
  <c r="I80" i="1"/>
  <c r="I81" i="1"/>
  <c r="I82" i="1"/>
  <c r="I83" i="1"/>
  <c r="I84" i="1"/>
  <c r="I85" i="1"/>
  <c r="I86" i="1"/>
  <c r="I87" i="1"/>
  <c r="I88" i="1"/>
  <c r="I89" i="1"/>
  <c r="I90" i="1"/>
  <c r="I91" i="1"/>
  <c r="E95" i="1"/>
  <c r="E96" i="1"/>
  <c r="E97" i="1"/>
  <c r="E98" i="1"/>
  <c r="E99" i="1"/>
  <c r="E100" i="1"/>
  <c r="E101" i="1"/>
  <c r="E102" i="1"/>
  <c r="E103" i="1"/>
  <c r="E104" i="1"/>
  <c r="E105" i="1"/>
  <c r="E106" i="1"/>
  <c r="E107" i="1"/>
  <c r="E108" i="1"/>
  <c r="E109" i="1"/>
  <c r="E110" i="1"/>
  <c r="E111" i="1"/>
  <c r="E112" i="1"/>
  <c r="E113" i="1"/>
  <c r="E114" i="1"/>
  <c r="E115" i="1"/>
  <c r="E116" i="1"/>
  <c r="E117" i="1"/>
  <c r="E118" i="1"/>
  <c r="E119" i="1"/>
  <c r="E120" i="1"/>
  <c r="E121" i="1"/>
  <c r="E122" i="1"/>
  <c r="E123" i="1"/>
  <c r="E124" i="1"/>
  <c r="E94" i="1"/>
  <c r="D95" i="1"/>
  <c r="D96" i="1"/>
  <c r="D97" i="1"/>
  <c r="D98" i="1"/>
  <c r="D99" i="1"/>
  <c r="D100" i="1"/>
  <c r="D101" i="1"/>
  <c r="D102" i="1"/>
  <c r="D103" i="1"/>
  <c r="D104" i="1"/>
  <c r="D105" i="1"/>
  <c r="D106" i="1"/>
  <c r="D107" i="1"/>
  <c r="D108" i="1"/>
  <c r="D109" i="1"/>
  <c r="D110" i="1"/>
  <c r="D111" i="1"/>
  <c r="D112" i="1"/>
  <c r="D113" i="1"/>
  <c r="D114" i="1"/>
  <c r="D115" i="1"/>
  <c r="D116" i="1"/>
  <c r="D117" i="1"/>
  <c r="D118" i="1"/>
  <c r="D119" i="1"/>
  <c r="D120" i="1"/>
  <c r="D121" i="1"/>
  <c r="D122" i="1"/>
  <c r="D123" i="1"/>
  <c r="D124" i="1"/>
  <c r="D94" i="1"/>
  <c r="C95" i="1"/>
  <c r="C96" i="1"/>
  <c r="C97" i="1"/>
  <c r="C98" i="1"/>
  <c r="C99" i="1"/>
  <c r="C100" i="1"/>
  <c r="C101" i="1"/>
  <c r="C102" i="1"/>
  <c r="C103" i="1"/>
  <c r="C104" i="1"/>
  <c r="C105" i="1"/>
  <c r="C106" i="1"/>
  <c r="C107" i="1"/>
  <c r="C108" i="1"/>
  <c r="C109" i="1"/>
  <c r="C110" i="1"/>
  <c r="C111" i="1"/>
  <c r="C112" i="1"/>
  <c r="C113" i="1"/>
  <c r="C114" i="1"/>
  <c r="C115" i="1"/>
  <c r="C116" i="1"/>
  <c r="C117" i="1"/>
  <c r="C118" i="1"/>
  <c r="C119" i="1"/>
  <c r="C120" i="1"/>
  <c r="C121" i="1"/>
  <c r="C122" i="1"/>
  <c r="C123" i="1"/>
  <c r="C124" i="1"/>
  <c r="C94" i="1"/>
  <c r="H66" i="1"/>
  <c r="H41" i="1"/>
  <c r="H42" i="1"/>
  <c r="H43" i="1"/>
  <c r="H44" i="1"/>
  <c r="H45" i="1"/>
  <c r="H46" i="1"/>
  <c r="H47" i="1"/>
  <c r="H48" i="1"/>
  <c r="H49" i="1"/>
  <c r="H50" i="1"/>
  <c r="H51" i="1"/>
  <c r="H52" i="1"/>
  <c r="H53" i="1"/>
  <c r="H54" i="1"/>
  <c r="H55" i="1"/>
  <c r="H56" i="1"/>
  <c r="H57" i="1"/>
  <c r="H58" i="1"/>
  <c r="H59" i="1"/>
  <c r="H60" i="1"/>
  <c r="H61" i="1"/>
  <c r="H62" i="1"/>
  <c r="H63" i="1"/>
  <c r="H64" i="1"/>
  <c r="H65" i="1"/>
  <c r="H67" i="1"/>
  <c r="H68" i="1"/>
  <c r="H69" i="1"/>
  <c r="H70" i="1"/>
  <c r="H71" i="1"/>
  <c r="H72" i="1"/>
  <c r="H73" i="1"/>
  <c r="H74" i="1"/>
  <c r="H75" i="1"/>
  <c r="H76" i="1"/>
  <c r="H77" i="1"/>
  <c r="H78" i="1"/>
  <c r="H79" i="1"/>
  <c r="H80" i="1"/>
  <c r="H81" i="1"/>
  <c r="H82" i="1"/>
  <c r="H83" i="1"/>
  <c r="H84" i="1"/>
  <c r="H85" i="1"/>
  <c r="H86" i="1"/>
  <c r="H87" i="1"/>
  <c r="H88" i="1"/>
  <c r="H89" i="1"/>
  <c r="H90" i="1"/>
  <c r="H91" i="1"/>
  <c r="H40" i="1"/>
  <c r="G41" i="1"/>
  <c r="G42" i="1"/>
  <c r="G43" i="1"/>
  <c r="G44" i="1"/>
  <c r="G45" i="1"/>
  <c r="G46" i="1"/>
  <c r="G47" i="1"/>
  <c r="G48" i="1"/>
  <c r="G49" i="1"/>
  <c r="G50" i="1"/>
  <c r="G51" i="1"/>
  <c r="G52" i="1"/>
  <c r="G53" i="1"/>
  <c r="G54" i="1"/>
  <c r="G55" i="1"/>
  <c r="G56" i="1"/>
  <c r="G57" i="1"/>
  <c r="G58" i="1"/>
  <c r="G59" i="1"/>
  <c r="G60" i="1"/>
  <c r="G61" i="1"/>
  <c r="G62" i="1"/>
  <c r="G63" i="1"/>
  <c r="G64" i="1"/>
  <c r="G65" i="1"/>
  <c r="G66" i="1"/>
  <c r="G67" i="1"/>
  <c r="G68" i="1"/>
  <c r="G69" i="1"/>
  <c r="G70" i="1"/>
  <c r="G71" i="1"/>
  <c r="G72" i="1"/>
  <c r="G73" i="1"/>
  <c r="G74" i="1"/>
  <c r="G75" i="1"/>
  <c r="G76" i="1"/>
  <c r="G77" i="1"/>
  <c r="G78" i="1"/>
  <c r="G79" i="1"/>
  <c r="G80" i="1"/>
  <c r="G81" i="1"/>
  <c r="G82" i="1"/>
  <c r="G83" i="1"/>
  <c r="G84" i="1"/>
  <c r="G85" i="1"/>
  <c r="G86" i="1"/>
  <c r="G87" i="1"/>
  <c r="G88" i="1"/>
  <c r="G89" i="1"/>
  <c r="G90" i="1"/>
  <c r="G91" i="1"/>
  <c r="G40" i="1"/>
  <c r="F41" i="1"/>
  <c r="F42" i="1"/>
  <c r="F43" i="1"/>
  <c r="F44" i="1"/>
  <c r="F45" i="1"/>
  <c r="F46" i="1"/>
  <c r="F47" i="1"/>
  <c r="F48" i="1"/>
  <c r="F49" i="1"/>
  <c r="F50" i="1"/>
  <c r="F51" i="1"/>
  <c r="F52" i="1"/>
  <c r="F53" i="1"/>
  <c r="F54" i="1"/>
  <c r="F55" i="1"/>
  <c r="F56" i="1"/>
  <c r="F57" i="1"/>
  <c r="F58" i="1"/>
  <c r="F59" i="1"/>
  <c r="F60" i="1"/>
  <c r="F61" i="1"/>
  <c r="F62" i="1"/>
  <c r="F63" i="1"/>
  <c r="F64" i="1"/>
  <c r="F65" i="1"/>
  <c r="F66" i="1"/>
  <c r="F67" i="1"/>
  <c r="F68" i="1"/>
  <c r="F69" i="1"/>
  <c r="F70" i="1"/>
  <c r="F71" i="1"/>
  <c r="F72" i="1"/>
  <c r="F73" i="1"/>
  <c r="F74" i="1"/>
  <c r="F75" i="1"/>
  <c r="F76" i="1"/>
  <c r="F77" i="1"/>
  <c r="F78" i="1"/>
  <c r="F79" i="1"/>
  <c r="F80" i="1"/>
  <c r="F81" i="1"/>
  <c r="F82" i="1"/>
  <c r="F83" i="1"/>
  <c r="F84" i="1"/>
  <c r="F85" i="1"/>
  <c r="F86" i="1"/>
  <c r="F87" i="1"/>
  <c r="F88" i="1"/>
  <c r="F89" i="1"/>
  <c r="F90" i="1"/>
  <c r="F91" i="1"/>
  <c r="F40" i="1"/>
  <c r="E41" i="1"/>
  <c r="E42" i="1"/>
  <c r="E43" i="1"/>
  <c r="E44" i="1"/>
  <c r="E45" i="1"/>
  <c r="E46" i="1"/>
  <c r="E47" i="1"/>
  <c r="E48" i="1"/>
  <c r="E49" i="1"/>
  <c r="E50" i="1"/>
  <c r="E51" i="1"/>
  <c r="E52" i="1"/>
  <c r="E53" i="1"/>
  <c r="E54" i="1"/>
  <c r="E55" i="1"/>
  <c r="E56" i="1"/>
  <c r="E57" i="1"/>
  <c r="E58" i="1"/>
  <c r="E59" i="1"/>
  <c r="E60" i="1"/>
  <c r="E61" i="1"/>
  <c r="E62" i="1"/>
  <c r="E63" i="1"/>
  <c r="E64" i="1"/>
  <c r="E65" i="1"/>
  <c r="E66" i="1"/>
  <c r="E67" i="1"/>
  <c r="E68" i="1"/>
  <c r="E69" i="1"/>
  <c r="E70" i="1"/>
  <c r="E71" i="1"/>
  <c r="E72" i="1"/>
  <c r="E73" i="1"/>
  <c r="E74" i="1"/>
  <c r="E75" i="1"/>
  <c r="E76" i="1"/>
  <c r="E77" i="1"/>
  <c r="E78" i="1"/>
  <c r="E79" i="1"/>
  <c r="E80" i="1"/>
  <c r="E81" i="1"/>
  <c r="E82" i="1"/>
  <c r="E83" i="1"/>
  <c r="E84" i="1"/>
  <c r="E85" i="1"/>
  <c r="E86" i="1"/>
  <c r="E87" i="1"/>
  <c r="E88" i="1"/>
  <c r="E89" i="1"/>
  <c r="E90" i="1"/>
  <c r="E91" i="1"/>
  <c r="E40" i="1"/>
  <c r="D25" i="1"/>
  <c r="F26" i="1" l="1"/>
  <c r="F27" i="1"/>
  <c r="F28" i="1"/>
  <c r="F29" i="1"/>
  <c r="F30" i="1"/>
  <c r="F31" i="1"/>
  <c r="F32" i="1"/>
  <c r="F33" i="1"/>
  <c r="F34" i="1"/>
  <c r="F35" i="1"/>
  <c r="F25" i="1"/>
  <c r="D26" i="1"/>
  <c r="D27" i="1"/>
  <c r="D28" i="1"/>
  <c r="D29" i="1"/>
  <c r="D30" i="1"/>
  <c r="D31" i="1"/>
  <c r="D32" i="1"/>
  <c r="D33" i="1"/>
  <c r="D34" i="1"/>
  <c r="D35" i="1"/>
  <c r="C26" i="1"/>
  <c r="C27" i="1"/>
  <c r="C28" i="1"/>
  <c r="C29" i="1"/>
  <c r="C30" i="1"/>
  <c r="C31" i="1"/>
  <c r="C32" i="1"/>
  <c r="C33" i="1"/>
  <c r="C34" i="1"/>
  <c r="C35" i="1"/>
  <c r="C25" i="1"/>
  <c r="E25" i="1"/>
  <c r="E26" i="1"/>
  <c r="E27" i="1"/>
  <c r="E28" i="1"/>
  <c r="E29" i="1"/>
  <c r="E30" i="1"/>
  <c r="E31" i="1"/>
  <c r="E32" i="1"/>
  <c r="E33" i="1"/>
  <c r="E34" i="1"/>
  <c r="E35" i="1"/>
  <c r="L6" i="1"/>
  <c r="L7" i="1"/>
  <c r="L8" i="1"/>
  <c r="L9" i="1"/>
  <c r="L10" i="1"/>
  <c r="L11" i="1"/>
  <c r="L12" i="1"/>
  <c r="L13" i="1"/>
  <c r="L14" i="1"/>
  <c r="L15" i="1"/>
  <c r="L16" i="1"/>
  <c r="L17" i="1"/>
  <c r="L18" i="1"/>
  <c r="L19" i="1"/>
  <c r="L20" i="1"/>
  <c r="L21" i="1"/>
  <c r="L22" i="1"/>
  <c r="L5" i="1"/>
  <c r="K6" i="1"/>
  <c r="K7" i="1"/>
  <c r="K8" i="1"/>
  <c r="K9" i="1"/>
  <c r="K10" i="1"/>
  <c r="K11" i="1"/>
  <c r="K12" i="1"/>
  <c r="K13" i="1"/>
  <c r="K14" i="1"/>
  <c r="K15" i="1"/>
  <c r="K16" i="1"/>
  <c r="K17" i="1"/>
  <c r="K18" i="1"/>
  <c r="K19" i="1"/>
  <c r="K20" i="1"/>
  <c r="K21" i="1"/>
  <c r="K22" i="1"/>
  <c r="K5" i="1"/>
  <c r="J5" i="1"/>
  <c r="G5" i="1"/>
  <c r="J6" i="1"/>
  <c r="J7" i="1"/>
  <c r="J8" i="1"/>
  <c r="J9" i="1"/>
  <c r="J10" i="1"/>
  <c r="J11" i="1"/>
  <c r="J12" i="1"/>
  <c r="J13" i="1"/>
  <c r="J14" i="1"/>
  <c r="J15" i="1"/>
  <c r="J16" i="1"/>
  <c r="J17" i="1"/>
  <c r="J18" i="1"/>
  <c r="J19" i="1"/>
  <c r="J20" i="1"/>
  <c r="J21" i="1"/>
  <c r="J22" i="1"/>
  <c r="F6" i="1"/>
  <c r="F7" i="1"/>
  <c r="F8" i="1"/>
  <c r="F9" i="1"/>
  <c r="F10" i="1"/>
  <c r="F11" i="1"/>
  <c r="F12" i="1"/>
  <c r="F13" i="1"/>
  <c r="F14" i="1"/>
  <c r="F15" i="1"/>
  <c r="F16" i="1"/>
  <c r="F17" i="1"/>
  <c r="F18" i="1"/>
  <c r="F19" i="1"/>
  <c r="F20" i="1"/>
  <c r="F21" i="1"/>
  <c r="F22" i="1"/>
  <c r="F5" i="1"/>
  <c r="D5" i="1"/>
  <c r="D6" i="1"/>
  <c r="D7" i="1"/>
  <c r="D8" i="1"/>
  <c r="D9" i="1"/>
  <c r="D10" i="1"/>
  <c r="D11" i="1"/>
  <c r="D12" i="1"/>
  <c r="D13" i="1"/>
  <c r="D14" i="1"/>
  <c r="D15" i="1"/>
  <c r="D16" i="1"/>
  <c r="D17" i="1"/>
  <c r="D18" i="1"/>
  <c r="D19" i="1"/>
  <c r="D20" i="1"/>
  <c r="D21" i="1"/>
  <c r="D22" i="1"/>
  <c r="I16" i="1"/>
  <c r="I10" i="1"/>
  <c r="I11" i="1"/>
  <c r="I12" i="1"/>
  <c r="I13" i="1"/>
  <c r="I14" i="1"/>
  <c r="I15" i="1"/>
  <c r="I17" i="1"/>
  <c r="I18" i="1"/>
  <c r="I19" i="1"/>
  <c r="I20" i="1"/>
  <c r="I21" i="1"/>
  <c r="I22" i="1"/>
  <c r="I9" i="1"/>
  <c r="I8" i="1"/>
  <c r="I6" i="1"/>
  <c r="I7" i="1"/>
  <c r="I5" i="1"/>
  <c r="H19" i="1"/>
  <c r="H11" i="1"/>
  <c r="H12" i="1"/>
  <c r="H13" i="1"/>
  <c r="H14" i="1"/>
  <c r="H15" i="1"/>
  <c r="H16" i="1"/>
  <c r="H17" i="1"/>
  <c r="H18" i="1"/>
  <c r="H20" i="1"/>
  <c r="H21" i="1"/>
  <c r="H22" i="1"/>
  <c r="H10" i="1"/>
  <c r="H6" i="1"/>
  <c r="H7" i="1"/>
  <c r="H8" i="1"/>
  <c r="H9" i="1"/>
  <c r="H5" i="1"/>
  <c r="G6" i="1"/>
  <c r="G7" i="1"/>
  <c r="G8" i="1"/>
  <c r="G9" i="1"/>
  <c r="G10" i="1"/>
  <c r="G11" i="1"/>
  <c r="G12" i="1"/>
  <c r="G13" i="1"/>
  <c r="G14" i="1"/>
  <c r="G15" i="1"/>
  <c r="G16" i="1"/>
  <c r="G17" i="1"/>
  <c r="G18" i="1"/>
  <c r="G19" i="1"/>
  <c r="G20" i="1"/>
  <c r="G21" i="1"/>
  <c r="G22" i="1"/>
  <c r="E6" i="1"/>
  <c r="E7" i="1"/>
  <c r="E8" i="1"/>
  <c r="E9" i="1"/>
  <c r="E10" i="1"/>
  <c r="E11" i="1"/>
  <c r="E12" i="1"/>
  <c r="E13" i="1"/>
  <c r="E14" i="1"/>
  <c r="E15" i="1"/>
  <c r="E16" i="1"/>
  <c r="E17" i="1"/>
  <c r="E18" i="1"/>
  <c r="E19" i="1"/>
  <c r="E20" i="1"/>
  <c r="E21" i="1"/>
  <c r="E22" i="1"/>
  <c r="E5" i="1"/>
  <c r="E2" i="1"/>
</calcChain>
</file>

<file path=xl/sharedStrings.xml><?xml version="1.0" encoding="utf-8"?>
<sst xmlns="http://schemas.openxmlformats.org/spreadsheetml/2006/main" count="33" uniqueCount="22">
  <si>
    <t>U_S</t>
    <phoneticPr fontId="2" type="noConversion"/>
  </si>
  <si>
    <t>U_0</t>
    <phoneticPr fontId="2" type="noConversion"/>
  </si>
  <si>
    <t>U</t>
    <phoneticPr fontId="2" type="noConversion"/>
  </si>
  <si>
    <t>K_H</t>
    <phoneticPr fontId="2" type="noConversion"/>
  </si>
  <si>
    <t>K_H/U_S</t>
    <phoneticPr fontId="2" type="noConversion"/>
  </si>
  <si>
    <t>U_U_S</t>
    <phoneticPr fontId="2" type="noConversion"/>
  </si>
  <si>
    <t>U_U_0</t>
    <phoneticPr fontId="2" type="noConversion"/>
  </si>
  <si>
    <t>U_U</t>
    <phoneticPr fontId="2" type="noConversion"/>
  </si>
  <si>
    <t>B</t>
    <phoneticPr fontId="2" type="noConversion"/>
  </si>
  <si>
    <t>U_K_H/U_S</t>
    <phoneticPr fontId="2" type="noConversion"/>
  </si>
  <si>
    <t>U_B</t>
    <phoneticPr fontId="2" type="noConversion"/>
  </si>
  <si>
    <t>U_K_H</t>
    <phoneticPr fontId="2" type="noConversion"/>
  </si>
  <si>
    <t>I_M</t>
    <phoneticPr fontId="2" type="noConversion"/>
  </si>
  <si>
    <t>U_M</t>
    <phoneticPr fontId="2" type="noConversion"/>
  </si>
  <si>
    <t>U_I_M</t>
    <phoneticPr fontId="2" type="noConversion"/>
  </si>
  <si>
    <t>U_U_M</t>
    <phoneticPr fontId="2" type="noConversion"/>
  </si>
  <si>
    <t>x</t>
    <phoneticPr fontId="2" type="noConversion"/>
  </si>
  <si>
    <t>u</t>
    <phoneticPr fontId="2" type="noConversion"/>
  </si>
  <si>
    <t>u_X</t>
    <phoneticPr fontId="2" type="noConversion"/>
  </si>
  <si>
    <t>u_U</t>
    <phoneticPr fontId="2" type="noConversion"/>
  </si>
  <si>
    <t>u_B</t>
    <phoneticPr fontId="2" type="noConversion"/>
  </si>
  <si>
    <t>B0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</si>
</sst>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7">
    <numFmt numFmtId="176" formatCode="0.00_ "/>
    <numFmt numFmtId="177" formatCode="0.0000_ "/>
    <numFmt numFmtId="178" formatCode="0.000_ "/>
    <numFmt numFmtId="179" formatCode="0.0_ "/>
    <numFmt numFmtId="180" formatCode="0.00000_ "/>
    <numFmt numFmtId="181" formatCode="0.000000_ "/>
    <numFmt numFmtId="182" formatCode="0_ "/>
  </numFmts>
  <fonts count="3" x14ac:knownFonts="1">
    <font>
      <sz val="11"/>
      <color theme="1"/>
      <name val="等线"/>
      <family val="2"/>
      <charset val="134"/>
      <scheme val="minor"/>
    </font>
    <font>
      <sz val="12"/>
      <name val="Times New Roman"/>
      <family val="1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9">
    <xf numFmtId="0" fontId="0" fillId="0" borderId="0" xfId="0">
      <alignment vertical="center"/>
    </xf>
    <xf numFmtId="0" fontId="1" fillId="0" borderId="0" xfId="0" applyFont="1">
      <alignment vertical="center"/>
    </xf>
    <xf numFmtId="176" fontId="1" fillId="0" borderId="0" xfId="0" applyNumberFormat="1" applyFont="1">
      <alignment vertical="center"/>
    </xf>
    <xf numFmtId="177" fontId="1" fillId="0" borderId="0" xfId="0" applyNumberFormat="1" applyFont="1">
      <alignment vertical="center"/>
    </xf>
    <xf numFmtId="178" fontId="1" fillId="0" borderId="0" xfId="0" applyNumberFormat="1" applyFont="1">
      <alignment vertical="center"/>
    </xf>
    <xf numFmtId="179" fontId="1" fillId="0" borderId="0" xfId="0" applyNumberFormat="1" applyFont="1">
      <alignment vertical="center"/>
    </xf>
    <xf numFmtId="180" fontId="1" fillId="0" borderId="0" xfId="0" applyNumberFormat="1" applyFont="1">
      <alignment vertical="center"/>
    </xf>
    <xf numFmtId="181" fontId="1" fillId="0" borderId="0" xfId="0" applyNumberFormat="1" applyFont="1">
      <alignment vertical="center"/>
    </xf>
    <xf numFmtId="182" fontId="1" fillId="0" borderId="0" xfId="0" applyNumberFormat="1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FDD508-A79F-4143-A77A-78D55660F0E8}">
  <dimension ref="A1:L124"/>
  <sheetViews>
    <sheetView tabSelected="1" topLeftCell="A90" zoomScale="90" zoomScaleNormal="90" workbookViewId="0">
      <selection activeCell="D94" sqref="D94:D124"/>
    </sheetView>
  </sheetViews>
  <sheetFormatPr defaultRowHeight="15.75" x14ac:dyDescent="0.2"/>
  <cols>
    <col min="1" max="1" width="9" style="2"/>
    <col min="2" max="3" width="9" style="1"/>
    <col min="4" max="4" width="10.875" style="1" customWidth="1"/>
    <col min="5" max="5" width="9" style="1"/>
    <col min="6" max="6" width="10.5" style="1" bestFit="1" customWidth="1"/>
    <col min="7" max="7" width="9" style="1"/>
    <col min="8" max="8" width="13" style="1" bestFit="1" customWidth="1"/>
    <col min="9" max="9" width="9" style="1"/>
    <col min="10" max="10" width="13.125" style="1" customWidth="1"/>
    <col min="11" max="16384" width="9" style="1"/>
  </cols>
  <sheetData>
    <row r="1" spans="1:12" x14ac:dyDescent="0.2">
      <c r="A1" s="2" t="s">
        <v>0</v>
      </c>
      <c r="B1" s="1" t="s">
        <v>1</v>
      </c>
      <c r="C1" s="1" t="s">
        <v>2</v>
      </c>
      <c r="E1" s="1" t="s">
        <v>3</v>
      </c>
    </row>
    <row r="2" spans="1:12" x14ac:dyDescent="0.2">
      <c r="A2" s="2">
        <v>5</v>
      </c>
      <c r="B2" s="1">
        <v>2.5129999999999999</v>
      </c>
      <c r="C2" s="1">
        <v>2.6339999999999999</v>
      </c>
      <c r="E2" s="1">
        <f>(C2-B2)/3.5915*1000</f>
        <v>33.690658499234303</v>
      </c>
    </row>
    <row r="4" spans="1:12" x14ac:dyDescent="0.2">
      <c r="A4" s="2" t="s">
        <v>0</v>
      </c>
      <c r="B4" s="1" t="s">
        <v>1</v>
      </c>
      <c r="C4" s="1" t="s">
        <v>2</v>
      </c>
      <c r="D4" s="1" t="s">
        <v>8</v>
      </c>
      <c r="E4" s="1" t="s">
        <v>4</v>
      </c>
      <c r="F4" s="1" t="s">
        <v>10</v>
      </c>
      <c r="G4" s="1" t="s">
        <v>5</v>
      </c>
      <c r="H4" s="1" t="s">
        <v>6</v>
      </c>
      <c r="I4" s="1" t="s">
        <v>7</v>
      </c>
      <c r="J4" s="1" t="s">
        <v>9</v>
      </c>
      <c r="K4" s="1" t="s">
        <v>3</v>
      </c>
      <c r="L4" s="1" t="s">
        <v>11</v>
      </c>
    </row>
    <row r="5" spans="1:12" x14ac:dyDescent="0.2">
      <c r="A5" s="2">
        <v>2.8</v>
      </c>
      <c r="B5" s="3">
        <v>1.397</v>
      </c>
      <c r="C5" s="1">
        <v>1.4677</v>
      </c>
      <c r="D5" s="6">
        <f t="shared" ref="D5:D22" si="0">1.4366*2.5*10^(-3)</f>
        <v>3.5915000000000005E-3</v>
      </c>
      <c r="E5" s="5">
        <f>(C5-B5)/3.5915*1000/A5</f>
        <v>7.0304886537658353</v>
      </c>
      <c r="F5" s="6">
        <f>1.466*10^(-3)*0.05</f>
        <v>7.3300000000000006E-5</v>
      </c>
      <c r="G5" s="1">
        <f>A5*0.005</f>
        <v>1.3999999999999999E-2</v>
      </c>
      <c r="H5" s="3">
        <f>B5*0.0005+0.0006</f>
        <v>1.2985E-3</v>
      </c>
      <c r="I5" s="3">
        <f>C5*0.0005+0.0006</f>
        <v>1.3338499999999999E-3</v>
      </c>
      <c r="J5" s="5">
        <f>SQRT((I5/D5/A5)^2+(H5/D5/A5)^2+((C5-B5)/D5/D5/A5*F5)^2+((C5-B5)/D5/A5/A5*G5)^2)</f>
        <v>0.23683466526189184</v>
      </c>
      <c r="K5" s="5">
        <f>(C5-B5)/D5</f>
        <v>19.685368230544334</v>
      </c>
      <c r="L5" s="5">
        <f>SQRT((I5/D5)^2+(H5/D5)^2+((C5-B5)*F5/D5/D5)^2)</f>
        <v>0.65579182742028874</v>
      </c>
    </row>
    <row r="6" spans="1:12" x14ac:dyDescent="0.2">
      <c r="A6" s="2">
        <v>3.2</v>
      </c>
      <c r="B6" s="3">
        <v>1.5983000000000001</v>
      </c>
      <c r="C6" s="1">
        <v>1.6796</v>
      </c>
      <c r="D6" s="6">
        <f t="shared" si="0"/>
        <v>3.5915000000000005E-3</v>
      </c>
      <c r="E6" s="5">
        <f t="shared" ref="E6:E22" si="1">(C6-B6)/3.5915*1000/A6</f>
        <v>7.0739941528609158</v>
      </c>
      <c r="F6" s="6">
        <f t="shared" ref="F6:F22" si="2">1.466*10^(-3)*0.05</f>
        <v>7.3300000000000006E-5</v>
      </c>
      <c r="G6" s="4">
        <f>A6*0.005</f>
        <v>1.6E-2</v>
      </c>
      <c r="H6" s="3">
        <f t="shared" ref="H6:H9" si="3">B6*0.0005+0.0006</f>
        <v>1.39915E-3</v>
      </c>
      <c r="I6" s="3">
        <f>C6*0.0005+0.0006</f>
        <v>1.4398E-3</v>
      </c>
      <c r="J6" s="5">
        <f t="shared" ref="J6:J22" si="4">SQRT((I6/D6/A6)^2+(H6/D6/A6)^2+((C6-B6)/D6/D6/A6*F6)^2+((C6-B6)/D6/A6/A6*G6)^2)</f>
        <v>0.22937069697502654</v>
      </c>
      <c r="K6" s="5">
        <f t="shared" ref="K6:K22" si="5">(C6-B6)/D6</f>
        <v>22.636781289154925</v>
      </c>
      <c r="L6" s="5">
        <f t="shared" ref="L6:L22" si="6">SQRT((I6/D6)^2+(H6/D6)^2+((C6-B6)*F6/D6/D6)^2)</f>
        <v>0.72520699777454101</v>
      </c>
    </row>
    <row r="7" spans="1:12" x14ac:dyDescent="0.2">
      <c r="A7" s="2">
        <v>3.6</v>
      </c>
      <c r="B7" s="3">
        <v>1.8049999999999999</v>
      </c>
      <c r="C7" s="1">
        <v>1.8964000000000001</v>
      </c>
      <c r="D7" s="6">
        <f t="shared" si="0"/>
        <v>3.5915000000000005E-3</v>
      </c>
      <c r="E7" s="5">
        <f t="shared" si="1"/>
        <v>7.0691602085170349</v>
      </c>
      <c r="F7" s="6">
        <f t="shared" si="2"/>
        <v>7.3300000000000006E-5</v>
      </c>
      <c r="G7" s="4">
        <f t="shared" ref="G7:G22" si="7">A7*0.005</f>
        <v>1.8000000000000002E-2</v>
      </c>
      <c r="H7" s="3">
        <f t="shared" si="3"/>
        <v>1.5024999999999999E-3</v>
      </c>
      <c r="I7" s="3">
        <f t="shared" ref="I7" si="8">C7*0.0005+0.0006</f>
        <v>1.5482E-3</v>
      </c>
      <c r="J7" s="5">
        <f t="shared" si="4"/>
        <v>0.2234002257612889</v>
      </c>
      <c r="K7" s="5">
        <f t="shared" si="5"/>
        <v>25.44897675066132</v>
      </c>
      <c r="L7" s="5">
        <f t="shared" si="6"/>
        <v>0.79411083888606682</v>
      </c>
    </row>
    <row r="8" spans="1:12" x14ac:dyDescent="0.2">
      <c r="A8" s="2">
        <v>4</v>
      </c>
      <c r="B8" s="3">
        <v>2.0053000000000001</v>
      </c>
      <c r="C8" s="1">
        <v>2.1061000000000001</v>
      </c>
      <c r="D8" s="6">
        <f t="shared" si="0"/>
        <v>3.5915000000000005E-3</v>
      </c>
      <c r="E8" s="5">
        <f t="shared" si="1"/>
        <v>7.0165668940554085</v>
      </c>
      <c r="F8" s="6">
        <f t="shared" si="2"/>
        <v>7.3300000000000006E-5</v>
      </c>
      <c r="G8" s="2">
        <f t="shared" si="7"/>
        <v>0.02</v>
      </c>
      <c r="H8" s="3">
        <f t="shared" si="3"/>
        <v>1.6026500000000002E-3</v>
      </c>
      <c r="I8" s="3">
        <f>C8*0.0005+0.0006</f>
        <v>1.6530500000000001E-3</v>
      </c>
      <c r="J8" s="5">
        <f t="shared" si="4"/>
        <v>0.21776971495190489</v>
      </c>
      <c r="K8" s="5">
        <f t="shared" si="5"/>
        <v>28.06626757622163</v>
      </c>
      <c r="L8" s="5">
        <f t="shared" si="6"/>
        <v>0.85970081750120553</v>
      </c>
    </row>
    <row r="9" spans="1:12" x14ac:dyDescent="0.2">
      <c r="A9" s="2">
        <v>4.4000000000000004</v>
      </c>
      <c r="B9" s="3">
        <v>2.2103000000000002</v>
      </c>
      <c r="C9" s="4">
        <v>2.3170000000000002</v>
      </c>
      <c r="D9" s="6">
        <f t="shared" si="0"/>
        <v>3.5915000000000005E-3</v>
      </c>
      <c r="E9" s="5">
        <f t="shared" si="1"/>
        <v>6.7520534595572883</v>
      </c>
      <c r="F9" s="6">
        <f t="shared" si="2"/>
        <v>7.3300000000000006E-5</v>
      </c>
      <c r="G9" s="2">
        <f t="shared" si="7"/>
        <v>2.2000000000000002E-2</v>
      </c>
      <c r="H9" s="3">
        <f t="shared" si="3"/>
        <v>1.7051499999999999E-3</v>
      </c>
      <c r="I9" s="4">
        <f>C9*0.0005+0.006</f>
        <v>7.1584999999999999E-3</v>
      </c>
      <c r="J9" s="5">
        <f t="shared" si="4"/>
        <v>0.4868033599682004</v>
      </c>
      <c r="K9" s="8">
        <f t="shared" si="5"/>
        <v>29.709035222052069</v>
      </c>
      <c r="L9" s="8">
        <f t="shared" si="6"/>
        <v>2.1367777022807282</v>
      </c>
    </row>
    <row r="10" spans="1:12" x14ac:dyDescent="0.2">
      <c r="A10" s="2">
        <v>4.8</v>
      </c>
      <c r="B10" s="4">
        <v>2.41</v>
      </c>
      <c r="C10" s="4">
        <v>2.5249999999999999</v>
      </c>
      <c r="D10" s="6">
        <f t="shared" si="0"/>
        <v>3.5915000000000005E-3</v>
      </c>
      <c r="E10" s="5">
        <f t="shared" si="1"/>
        <v>6.670843194579783</v>
      </c>
      <c r="F10" s="6">
        <f t="shared" si="2"/>
        <v>7.3300000000000006E-5</v>
      </c>
      <c r="G10" s="2">
        <f t="shared" si="7"/>
        <v>2.4E-2</v>
      </c>
      <c r="H10" s="4">
        <f>B10*0.0005+0.006</f>
        <v>7.2050000000000005E-3</v>
      </c>
      <c r="I10" s="4">
        <f t="shared" ref="I10:I22" si="9">C10*0.0005+0.006</f>
        <v>7.2624999999999999E-3</v>
      </c>
      <c r="J10" s="5">
        <f t="shared" si="4"/>
        <v>0.60975416785880765</v>
      </c>
      <c r="K10" s="8">
        <f t="shared" si="5"/>
        <v>32.020047333982944</v>
      </c>
      <c r="L10" s="8">
        <f t="shared" si="6"/>
        <v>2.9224378967078817</v>
      </c>
    </row>
    <row r="11" spans="1:12" x14ac:dyDescent="0.2">
      <c r="A11" s="2">
        <v>5.2</v>
      </c>
      <c r="B11" s="4">
        <v>2.6139999999999999</v>
      </c>
      <c r="C11" s="4">
        <v>2.738</v>
      </c>
      <c r="D11" s="6">
        <f t="shared" si="0"/>
        <v>3.5915000000000005E-3</v>
      </c>
      <c r="E11" s="5">
        <f t="shared" si="1"/>
        <v>6.6396084772807642</v>
      </c>
      <c r="F11" s="6">
        <f t="shared" si="2"/>
        <v>7.3300000000000006E-5</v>
      </c>
      <c r="G11" s="2">
        <f t="shared" si="7"/>
        <v>2.6000000000000002E-2</v>
      </c>
      <c r="H11" s="4">
        <f t="shared" ref="H11:H22" si="10">B11*0.0005+0.006</f>
        <v>7.3070000000000001E-3</v>
      </c>
      <c r="I11" s="4">
        <f t="shared" si="9"/>
        <v>7.3690000000000005E-3</v>
      </c>
      <c r="J11" s="5">
        <f t="shared" si="4"/>
        <v>0.57291774737532508</v>
      </c>
      <c r="K11" s="8">
        <f t="shared" si="5"/>
        <v>34.525964081859975</v>
      </c>
      <c r="L11" s="8">
        <f t="shared" si="6"/>
        <v>2.9741665146510226</v>
      </c>
    </row>
    <row r="12" spans="1:12" x14ac:dyDescent="0.2">
      <c r="A12" s="2">
        <v>5.6</v>
      </c>
      <c r="B12" s="4">
        <v>2.8149999999999999</v>
      </c>
      <c r="C12" s="4">
        <v>2.9420000000000002</v>
      </c>
      <c r="D12" s="6">
        <f t="shared" si="0"/>
        <v>3.5915000000000005E-3</v>
      </c>
      <c r="E12" s="5">
        <f t="shared" si="1"/>
        <v>6.3145124400867241</v>
      </c>
      <c r="F12" s="6">
        <f t="shared" si="2"/>
        <v>7.3300000000000006E-5</v>
      </c>
      <c r="G12" s="2">
        <f t="shared" si="7"/>
        <v>2.7999999999999997E-2</v>
      </c>
      <c r="H12" s="4">
        <f t="shared" si="10"/>
        <v>7.4075E-3</v>
      </c>
      <c r="I12" s="4">
        <f t="shared" si="9"/>
        <v>7.4710000000000002E-3</v>
      </c>
      <c r="J12" s="5">
        <f t="shared" si="4"/>
        <v>0.53966517481033549</v>
      </c>
      <c r="K12" s="8">
        <f t="shared" si="5"/>
        <v>35.361269664485647</v>
      </c>
      <c r="L12" s="8">
        <f t="shared" si="6"/>
        <v>3.0169486080331493</v>
      </c>
    </row>
    <row r="13" spans="1:12" x14ac:dyDescent="0.2">
      <c r="A13" s="2">
        <v>6</v>
      </c>
      <c r="B13" s="4">
        <v>3.0129999999999999</v>
      </c>
      <c r="C13" s="4">
        <v>3.1480000000000001</v>
      </c>
      <c r="D13" s="6">
        <f t="shared" si="0"/>
        <v>3.5915000000000005E-3</v>
      </c>
      <c r="E13" s="5">
        <f t="shared" si="1"/>
        <v>6.2647918696923393</v>
      </c>
      <c r="F13" s="6">
        <f t="shared" si="2"/>
        <v>7.3300000000000006E-5</v>
      </c>
      <c r="G13" s="2">
        <f t="shared" si="7"/>
        <v>0.03</v>
      </c>
      <c r="H13" s="4">
        <f t="shared" si="10"/>
        <v>7.5065000000000002E-3</v>
      </c>
      <c r="I13" s="4">
        <f t="shared" si="9"/>
        <v>7.574E-3</v>
      </c>
      <c r="J13" s="5">
        <f t="shared" si="4"/>
        <v>0.51206528468084433</v>
      </c>
      <c r="K13" s="8">
        <f t="shared" si="5"/>
        <v>37.58875121815403</v>
      </c>
      <c r="L13" s="8">
        <f t="shared" si="6"/>
        <v>3.0666378906640346</v>
      </c>
    </row>
    <row r="14" spans="1:12" x14ac:dyDescent="0.2">
      <c r="A14" s="2">
        <v>6.4</v>
      </c>
      <c r="B14" s="4">
        <v>3.2130000000000001</v>
      </c>
      <c r="C14" s="4">
        <v>3.35</v>
      </c>
      <c r="D14" s="6">
        <f t="shared" si="0"/>
        <v>3.5915000000000005E-3</v>
      </c>
      <c r="E14" s="5">
        <f t="shared" si="1"/>
        <v>5.9602533760267304</v>
      </c>
      <c r="F14" s="6">
        <f t="shared" si="2"/>
        <v>7.3300000000000006E-5</v>
      </c>
      <c r="G14" s="2">
        <f t="shared" si="7"/>
        <v>3.2000000000000001E-2</v>
      </c>
      <c r="H14" s="4">
        <f t="shared" si="10"/>
        <v>7.6065000000000004E-3</v>
      </c>
      <c r="I14" s="4">
        <f t="shared" si="9"/>
        <v>7.6750000000000004E-3</v>
      </c>
      <c r="J14" s="5">
        <f t="shared" si="4"/>
        <v>0.48650688888756127</v>
      </c>
      <c r="K14" s="8">
        <f t="shared" si="5"/>
        <v>38.145621606571069</v>
      </c>
      <c r="L14" s="8">
        <f t="shared" si="6"/>
        <v>3.1077970173462131</v>
      </c>
    </row>
    <row r="15" spans="1:12" x14ac:dyDescent="0.2">
      <c r="A15" s="2">
        <v>6.8</v>
      </c>
      <c r="B15" s="4">
        <v>3.4060000000000001</v>
      </c>
      <c r="C15" s="4">
        <v>3.5459999999999998</v>
      </c>
      <c r="D15" s="6">
        <f t="shared" si="0"/>
        <v>3.5915000000000005E-3</v>
      </c>
      <c r="E15" s="5">
        <f t="shared" si="1"/>
        <v>5.7324892925289159</v>
      </c>
      <c r="F15" s="6">
        <f t="shared" si="2"/>
        <v>7.3300000000000006E-5</v>
      </c>
      <c r="G15" s="2">
        <f t="shared" si="7"/>
        <v>3.4000000000000002E-2</v>
      </c>
      <c r="H15" s="4">
        <f t="shared" si="10"/>
        <v>7.7029999999999998E-3</v>
      </c>
      <c r="I15" s="4">
        <f t="shared" si="9"/>
        <v>7.7730000000000004E-3</v>
      </c>
      <c r="J15" s="5">
        <f t="shared" si="4"/>
        <v>0.46399627237193009</v>
      </c>
      <c r="K15" s="8">
        <f t="shared" si="5"/>
        <v>38.98092718919662</v>
      </c>
      <c r="L15" s="8">
        <f t="shared" si="6"/>
        <v>3.1491489752510762</v>
      </c>
    </row>
    <row r="16" spans="1:12" x14ac:dyDescent="0.2">
      <c r="A16" s="2">
        <v>7.2</v>
      </c>
      <c r="B16" s="4">
        <v>3.601</v>
      </c>
      <c r="C16" s="4">
        <v>3.7450000000000001</v>
      </c>
      <c r="D16" s="6">
        <f t="shared" si="0"/>
        <v>3.5915000000000005E-3</v>
      </c>
      <c r="E16" s="5">
        <f t="shared" si="1"/>
        <v>5.5687038841709642</v>
      </c>
      <c r="F16" s="6">
        <f t="shared" si="2"/>
        <v>7.3300000000000006E-5</v>
      </c>
      <c r="G16" s="2">
        <f t="shared" si="7"/>
        <v>3.6000000000000004E-2</v>
      </c>
      <c r="H16" s="4">
        <f t="shared" si="10"/>
        <v>7.8005000000000001E-3</v>
      </c>
      <c r="I16" s="4">
        <f>C16*0.0005+0.006</f>
        <v>7.872500000000001E-3</v>
      </c>
      <c r="J16" s="5">
        <f t="shared" si="4"/>
        <v>0.44426837414221726</v>
      </c>
      <c r="K16" s="8">
        <f t="shared" si="5"/>
        <v>40.094667966030933</v>
      </c>
      <c r="L16" s="8">
        <f t="shared" si="6"/>
        <v>3.1924440053929941</v>
      </c>
    </row>
    <row r="17" spans="1:12" x14ac:dyDescent="0.2">
      <c r="A17" s="2">
        <v>7.6</v>
      </c>
      <c r="B17" s="4">
        <v>3.7909999999999999</v>
      </c>
      <c r="C17" s="4">
        <v>3.9359999999999999</v>
      </c>
      <c r="D17" s="6">
        <f t="shared" si="0"/>
        <v>3.5915000000000005E-3</v>
      </c>
      <c r="E17" s="5">
        <f t="shared" si="1"/>
        <v>5.3122504158209818</v>
      </c>
      <c r="F17" s="6">
        <f t="shared" si="2"/>
        <v>7.3300000000000006E-5</v>
      </c>
      <c r="G17" s="2">
        <f t="shared" si="7"/>
        <v>3.7999999999999999E-2</v>
      </c>
      <c r="H17" s="4">
        <f t="shared" si="10"/>
        <v>7.8954999999999997E-3</v>
      </c>
      <c r="I17" s="4">
        <f t="shared" si="9"/>
        <v>7.9679999999999994E-3</v>
      </c>
      <c r="J17" s="5">
        <f t="shared" si="4"/>
        <v>0.42584974691120348</v>
      </c>
      <c r="K17" s="8">
        <f t="shared" si="5"/>
        <v>40.373103160239452</v>
      </c>
      <c r="L17" s="8">
        <f t="shared" si="6"/>
        <v>3.2301565278845485</v>
      </c>
    </row>
    <row r="18" spans="1:12" x14ac:dyDescent="0.2">
      <c r="A18" s="2">
        <v>8</v>
      </c>
      <c r="B18" s="4">
        <v>3.98</v>
      </c>
      <c r="C18" s="4">
        <v>4.1269999999999998</v>
      </c>
      <c r="D18" s="6">
        <f t="shared" si="0"/>
        <v>3.5915000000000005E-3</v>
      </c>
      <c r="E18" s="5">
        <f t="shared" si="1"/>
        <v>5.1162466935820623</v>
      </c>
      <c r="F18" s="6">
        <f t="shared" si="2"/>
        <v>7.3300000000000006E-5</v>
      </c>
      <c r="G18" s="2">
        <f t="shared" si="7"/>
        <v>0.04</v>
      </c>
      <c r="H18" s="4">
        <f t="shared" si="10"/>
        <v>7.9900000000000006E-3</v>
      </c>
      <c r="I18" s="4">
        <f t="shared" si="9"/>
        <v>8.0634999999999995E-3</v>
      </c>
      <c r="J18" s="5">
        <f t="shared" si="4"/>
        <v>0.40945324802901839</v>
      </c>
      <c r="K18" s="8">
        <f t="shared" si="5"/>
        <v>40.929973548656491</v>
      </c>
      <c r="L18" s="8">
        <f t="shared" si="6"/>
        <v>3.2692268229979824</v>
      </c>
    </row>
    <row r="19" spans="1:12" x14ac:dyDescent="0.2">
      <c r="A19" s="2">
        <v>8.4</v>
      </c>
      <c r="B19" s="4">
        <v>4.1669999999999998</v>
      </c>
      <c r="C19" s="4">
        <v>4.3120000000000003</v>
      </c>
      <c r="D19" s="6">
        <f t="shared" si="0"/>
        <v>3.5915000000000005E-3</v>
      </c>
      <c r="E19" s="5">
        <f t="shared" si="1"/>
        <v>4.8063218047904268</v>
      </c>
      <c r="F19" s="6">
        <f t="shared" si="2"/>
        <v>7.3300000000000006E-5</v>
      </c>
      <c r="G19" s="2">
        <f t="shared" si="7"/>
        <v>4.2000000000000003E-2</v>
      </c>
      <c r="H19" s="4">
        <f>B19*0.0005+0.006</f>
        <v>8.0835000000000004E-3</v>
      </c>
      <c r="I19" s="4">
        <f t="shared" si="9"/>
        <v>8.1560000000000001E-3</v>
      </c>
      <c r="J19" s="5">
        <f t="shared" si="4"/>
        <v>0.39380404391696666</v>
      </c>
      <c r="K19" s="8">
        <f t="shared" si="5"/>
        <v>40.37310316023958</v>
      </c>
      <c r="L19" s="8">
        <f t="shared" si="6"/>
        <v>3.3017888748235023</v>
      </c>
    </row>
    <row r="20" spans="1:12" x14ac:dyDescent="0.2">
      <c r="A20" s="2">
        <v>8.8000000000000096</v>
      </c>
      <c r="B20" s="4">
        <v>4.3550000000000004</v>
      </c>
      <c r="C20" s="4">
        <v>4.5010000000000003</v>
      </c>
      <c r="D20" s="6">
        <f t="shared" si="0"/>
        <v>3.5915000000000005E-3</v>
      </c>
      <c r="E20" s="5">
        <f t="shared" si="1"/>
        <v>4.619492994823629</v>
      </c>
      <c r="F20" s="6">
        <f t="shared" si="2"/>
        <v>7.3300000000000006E-5</v>
      </c>
      <c r="G20" s="2">
        <f t="shared" si="7"/>
        <v>4.4000000000000046E-2</v>
      </c>
      <c r="H20" s="4">
        <f t="shared" si="10"/>
        <v>8.1775000000000007E-3</v>
      </c>
      <c r="I20" s="4">
        <f t="shared" si="9"/>
        <v>8.2505000000000009E-3</v>
      </c>
      <c r="J20" s="5">
        <f t="shared" si="4"/>
        <v>0.38015091317064842</v>
      </c>
      <c r="K20" s="8">
        <f t="shared" si="5"/>
        <v>40.651538354447972</v>
      </c>
      <c r="L20" s="8">
        <f t="shared" si="6"/>
        <v>3.339147492777971</v>
      </c>
    </row>
    <row r="21" spans="1:12" x14ac:dyDescent="0.2">
      <c r="A21" s="2">
        <v>9.4</v>
      </c>
      <c r="B21" s="4">
        <v>4.6319999999999997</v>
      </c>
      <c r="C21" s="4">
        <v>4.7839999999999998</v>
      </c>
      <c r="D21" s="6">
        <f t="shared" si="0"/>
        <v>3.5915000000000005E-3</v>
      </c>
      <c r="E21" s="5">
        <f t="shared" si="1"/>
        <v>4.5023563318829076</v>
      </c>
      <c r="F21" s="6">
        <f t="shared" si="2"/>
        <v>7.3300000000000006E-5</v>
      </c>
      <c r="G21" s="2">
        <f t="shared" si="7"/>
        <v>4.7E-2</v>
      </c>
      <c r="H21" s="4">
        <f t="shared" si="10"/>
        <v>8.3160000000000005E-3</v>
      </c>
      <c r="I21" s="4">
        <f t="shared" si="9"/>
        <v>8.3920000000000002E-3</v>
      </c>
      <c r="J21" s="5">
        <f t="shared" si="4"/>
        <v>0.36251611664288808</v>
      </c>
      <c r="K21" s="8">
        <f t="shared" si="5"/>
        <v>42.322149519699323</v>
      </c>
      <c r="L21" s="8">
        <f t="shared" si="6"/>
        <v>3.4010747731727444</v>
      </c>
    </row>
    <row r="22" spans="1:12" x14ac:dyDescent="0.2">
      <c r="A22" s="2">
        <v>10</v>
      </c>
      <c r="B22" s="4">
        <v>4.915</v>
      </c>
      <c r="C22" s="4">
        <v>5.0659999999999998</v>
      </c>
      <c r="D22" s="6">
        <f t="shared" si="0"/>
        <v>3.5915000000000005E-3</v>
      </c>
      <c r="E22" s="5">
        <f t="shared" si="1"/>
        <v>4.2043714325490686</v>
      </c>
      <c r="F22" s="6">
        <f t="shared" si="2"/>
        <v>7.3300000000000006E-5</v>
      </c>
      <c r="G22" s="2">
        <f t="shared" si="7"/>
        <v>0.05</v>
      </c>
      <c r="H22" s="4">
        <f t="shared" si="10"/>
        <v>8.4574999999999997E-3</v>
      </c>
      <c r="I22" s="4">
        <f t="shared" si="9"/>
        <v>8.5330000000000007E-3</v>
      </c>
      <c r="J22" s="5">
        <f t="shared" si="4"/>
        <v>0.345987450751368</v>
      </c>
      <c r="K22" s="8">
        <f t="shared" si="5"/>
        <v>42.043714325490683</v>
      </c>
      <c r="L22" s="8">
        <f t="shared" si="6"/>
        <v>3.4534822657552398</v>
      </c>
    </row>
    <row r="24" spans="1:12" x14ac:dyDescent="0.2">
      <c r="A24" s="2" t="s">
        <v>12</v>
      </c>
      <c r="B24" s="1" t="s">
        <v>13</v>
      </c>
      <c r="C24" s="1" t="s">
        <v>14</v>
      </c>
      <c r="D24" s="1" t="s">
        <v>15</v>
      </c>
      <c r="E24" s="1" t="s">
        <v>8</v>
      </c>
      <c r="F24" s="1" t="s">
        <v>10</v>
      </c>
    </row>
    <row r="25" spans="1:12" x14ac:dyDescent="0.2">
      <c r="A25" s="8">
        <v>0</v>
      </c>
      <c r="B25" s="2">
        <v>0</v>
      </c>
      <c r="C25" s="1">
        <f>A25*10^(-3)*0.02</f>
        <v>0</v>
      </c>
      <c r="D25" s="3">
        <f>B25*10^(-3)*0.0005+6*10^(-4)</f>
        <v>6.0000000000000006E-4</v>
      </c>
      <c r="E25" s="1">
        <f>1.4366*10^(-3)/0.1*A25*10^(-3)</f>
        <v>0</v>
      </c>
      <c r="F25" s="3">
        <f>1.4366*10^(-3)/0.1*C25</f>
        <v>0</v>
      </c>
    </row>
    <row r="26" spans="1:12" x14ac:dyDescent="0.2">
      <c r="A26" s="8">
        <v>50</v>
      </c>
      <c r="B26" s="1">
        <v>27.35</v>
      </c>
      <c r="C26" s="1">
        <f t="shared" ref="C26:C35" si="11">A26*10^(-3)*0.02</f>
        <v>1E-3</v>
      </c>
      <c r="D26" s="3">
        <f t="shared" ref="D26:D35" si="12">B26*10^(-3)*0.0005+6*10^(-4)</f>
        <v>6.1367500000000005E-4</v>
      </c>
      <c r="E26" s="1">
        <f t="shared" ref="E26:E35" si="13">1.4366*10^(-3)/0.1*A26*10^(-3)</f>
        <v>7.1830000000000006E-4</v>
      </c>
      <c r="F26" s="7">
        <f t="shared" ref="F26:F35" si="14">1.4366*10^(-3)/0.1*C26</f>
        <v>1.4366000000000001E-5</v>
      </c>
    </row>
    <row r="27" spans="1:12" x14ac:dyDescent="0.2">
      <c r="A27" s="8">
        <v>100</v>
      </c>
      <c r="B27" s="1">
        <v>49.86</v>
      </c>
      <c r="C27" s="1">
        <f t="shared" si="11"/>
        <v>2E-3</v>
      </c>
      <c r="D27" s="3">
        <f t="shared" si="12"/>
        <v>6.249300000000001E-4</v>
      </c>
      <c r="E27" s="6">
        <f t="shared" si="13"/>
        <v>1.4366000000000001E-3</v>
      </c>
      <c r="F27" s="6">
        <f t="shared" si="14"/>
        <v>2.8732000000000002E-5</v>
      </c>
    </row>
    <row r="28" spans="1:12" x14ac:dyDescent="0.2">
      <c r="A28" s="8">
        <v>150</v>
      </c>
      <c r="B28" s="1">
        <v>73.209999999999994</v>
      </c>
      <c r="C28" s="1">
        <f t="shared" si="11"/>
        <v>3.0000000000000001E-3</v>
      </c>
      <c r="D28" s="3">
        <f t="shared" si="12"/>
        <v>6.3660500000000005E-4</v>
      </c>
      <c r="E28" s="6">
        <f t="shared" si="13"/>
        <v>2.1549E-3</v>
      </c>
      <c r="F28" s="6">
        <f t="shared" si="14"/>
        <v>4.3098E-5</v>
      </c>
    </row>
    <row r="29" spans="1:12" x14ac:dyDescent="0.2">
      <c r="A29" s="8">
        <v>200</v>
      </c>
      <c r="B29" s="1">
        <v>98.44</v>
      </c>
      <c r="C29" s="1">
        <f t="shared" si="11"/>
        <v>4.0000000000000001E-3</v>
      </c>
      <c r="D29" s="3">
        <f t="shared" si="12"/>
        <v>6.4922000000000005E-4</v>
      </c>
      <c r="E29" s="6">
        <f t="shared" si="13"/>
        <v>2.8732000000000002E-3</v>
      </c>
      <c r="F29" s="6">
        <f t="shared" si="14"/>
        <v>5.7464000000000004E-5</v>
      </c>
    </row>
    <row r="30" spans="1:12" x14ac:dyDescent="0.2">
      <c r="A30" s="8">
        <v>250</v>
      </c>
      <c r="B30" s="1">
        <v>119.66</v>
      </c>
      <c r="C30" s="1">
        <f t="shared" si="11"/>
        <v>5.0000000000000001E-3</v>
      </c>
      <c r="D30" s="3">
        <f t="shared" si="12"/>
        <v>6.5983000000000003E-4</v>
      </c>
      <c r="E30" s="6">
        <f t="shared" si="13"/>
        <v>3.5915000000000001E-3</v>
      </c>
      <c r="F30" s="6">
        <f t="shared" si="14"/>
        <v>7.1830000000000009E-5</v>
      </c>
    </row>
    <row r="31" spans="1:12" x14ac:dyDescent="0.2">
      <c r="A31" s="8">
        <v>300</v>
      </c>
      <c r="B31" s="1">
        <v>143.82</v>
      </c>
      <c r="C31" s="1">
        <f t="shared" si="11"/>
        <v>6.0000000000000001E-3</v>
      </c>
      <c r="D31" s="3">
        <f t="shared" si="12"/>
        <v>6.7191000000000006E-4</v>
      </c>
      <c r="E31" s="6">
        <f t="shared" si="13"/>
        <v>4.3097999999999999E-3</v>
      </c>
      <c r="F31" s="6">
        <f t="shared" si="14"/>
        <v>8.6195999999999999E-5</v>
      </c>
    </row>
    <row r="32" spans="1:12" x14ac:dyDescent="0.2">
      <c r="A32" s="8">
        <v>350</v>
      </c>
      <c r="B32" s="1">
        <v>165.28</v>
      </c>
      <c r="C32" s="1">
        <f t="shared" si="11"/>
        <v>7.000000000000001E-3</v>
      </c>
      <c r="D32" s="3">
        <f t="shared" si="12"/>
        <v>6.8264000000000009E-4</v>
      </c>
      <c r="E32" s="6">
        <f t="shared" si="13"/>
        <v>5.0281000000000006E-3</v>
      </c>
      <c r="F32" s="6">
        <f t="shared" si="14"/>
        <v>1.0056200000000002E-4</v>
      </c>
    </row>
    <row r="33" spans="1:9" x14ac:dyDescent="0.2">
      <c r="A33" s="8">
        <v>400</v>
      </c>
      <c r="B33" s="1">
        <v>186.52</v>
      </c>
      <c r="C33" s="1">
        <f t="shared" si="11"/>
        <v>8.0000000000000002E-3</v>
      </c>
      <c r="D33" s="3">
        <f t="shared" si="12"/>
        <v>6.9326000000000001E-4</v>
      </c>
      <c r="E33" s="6">
        <f t="shared" si="13"/>
        <v>5.7464000000000005E-3</v>
      </c>
      <c r="F33" s="6">
        <f t="shared" si="14"/>
        <v>1.1492800000000001E-4</v>
      </c>
    </row>
    <row r="34" spans="1:9" x14ac:dyDescent="0.2">
      <c r="A34" s="8">
        <v>450</v>
      </c>
      <c r="B34" s="1">
        <v>209.82</v>
      </c>
      <c r="C34" s="1">
        <f t="shared" si="11"/>
        <v>9.0000000000000011E-3</v>
      </c>
      <c r="D34" s="3">
        <f t="shared" si="12"/>
        <v>7.0491000000000011E-4</v>
      </c>
      <c r="E34" s="6">
        <f t="shared" si="13"/>
        <v>6.4647000000000003E-3</v>
      </c>
      <c r="F34" s="6">
        <f t="shared" si="14"/>
        <v>1.2929400000000001E-4</v>
      </c>
    </row>
    <row r="35" spans="1:9" x14ac:dyDescent="0.2">
      <c r="A35" s="8">
        <v>500</v>
      </c>
      <c r="B35" s="1">
        <v>233.4</v>
      </c>
      <c r="C35" s="4">
        <f t="shared" si="11"/>
        <v>0.01</v>
      </c>
      <c r="D35" s="3">
        <f t="shared" si="12"/>
        <v>7.1670000000000002E-4</v>
      </c>
      <c r="E35" s="6">
        <f t="shared" si="13"/>
        <v>7.1830000000000001E-3</v>
      </c>
      <c r="F35" s="6">
        <f t="shared" si="14"/>
        <v>1.4366000000000002E-4</v>
      </c>
    </row>
    <row r="39" spans="1:9" x14ac:dyDescent="0.2">
      <c r="A39" s="2" t="s">
        <v>16</v>
      </c>
      <c r="B39" s="1" t="s">
        <v>17</v>
      </c>
      <c r="C39" s="1" t="s">
        <v>18</v>
      </c>
      <c r="E39" s="1" t="s">
        <v>19</v>
      </c>
      <c r="F39" s="1" t="s">
        <v>17</v>
      </c>
      <c r="G39" s="1" t="s">
        <v>8</v>
      </c>
      <c r="H39" s="1" t="s">
        <v>20</v>
      </c>
    </row>
    <row r="40" spans="1:9" x14ac:dyDescent="0.2">
      <c r="A40" s="2">
        <v>0</v>
      </c>
      <c r="B40" s="2">
        <v>10.91</v>
      </c>
      <c r="C40" s="1">
        <v>0.05</v>
      </c>
      <c r="D40" s="1">
        <v>1</v>
      </c>
      <c r="E40" s="3">
        <f>B40*10^(-3)*0.05%+6*10^(-4)</f>
        <v>6.0545500000000008E-4</v>
      </c>
      <c r="F40" s="6">
        <f>B40*10^(-3)</f>
        <v>1.091E-2</v>
      </c>
      <c r="G40" s="6">
        <f>F40/32.2</f>
        <v>3.388198757763975E-4</v>
      </c>
      <c r="H40" s="6">
        <f>SQRT((E40/32.2)^2+(F40/32.2/32.2*0.6)^2)</f>
        <v>1.9834569181734761E-5</v>
      </c>
      <c r="I40" s="2">
        <v>-13</v>
      </c>
    </row>
    <row r="41" spans="1:9" x14ac:dyDescent="0.2">
      <c r="A41" s="2">
        <v>0.5</v>
      </c>
      <c r="B41" s="2">
        <v>14.04</v>
      </c>
      <c r="C41" s="1">
        <v>0.05</v>
      </c>
      <c r="D41" s="1">
        <v>2</v>
      </c>
      <c r="E41" s="3">
        <f t="shared" ref="E41:E91" si="15">B41*10^(-3)*0.05%+6*10^(-4)</f>
        <v>6.0702000000000011E-4</v>
      </c>
      <c r="F41" s="6">
        <f t="shared" ref="F41:F91" si="16">B41*10^(-3)</f>
        <v>1.4039999999999999E-2</v>
      </c>
      <c r="G41" s="6">
        <f t="shared" ref="G41:G91" si="17">F41/32.2</f>
        <v>4.3602484472049681E-4</v>
      </c>
      <c r="H41" s="6">
        <f t="shared" ref="H41:H91" si="18">SQRT((E41/32.2)^2+(F41/32.2/32.2*0.6)^2)</f>
        <v>2.0527824392282363E-5</v>
      </c>
      <c r="I41" s="2">
        <f t="shared" ref="I41:I91" si="19">A41-13</f>
        <v>-12.5</v>
      </c>
    </row>
    <row r="42" spans="1:9" x14ac:dyDescent="0.2">
      <c r="A42" s="2">
        <v>1</v>
      </c>
      <c r="B42" s="2">
        <v>19.27</v>
      </c>
      <c r="C42" s="1">
        <v>0.05</v>
      </c>
      <c r="D42" s="1">
        <v>3</v>
      </c>
      <c r="E42" s="3">
        <f t="shared" si="15"/>
        <v>6.0963500000000008E-4</v>
      </c>
      <c r="F42" s="6">
        <f t="shared" si="16"/>
        <v>1.9269999999999999E-2</v>
      </c>
      <c r="G42" s="6">
        <f t="shared" si="17"/>
        <v>5.9844720496894405E-4</v>
      </c>
      <c r="H42" s="6">
        <f t="shared" si="18"/>
        <v>2.1972678343916885E-5</v>
      </c>
      <c r="I42" s="2">
        <f t="shared" si="19"/>
        <v>-12</v>
      </c>
    </row>
    <row r="43" spans="1:9" x14ac:dyDescent="0.2">
      <c r="A43" s="2">
        <v>1.5</v>
      </c>
      <c r="B43" s="2">
        <v>26.75</v>
      </c>
      <c r="C43" s="1">
        <v>0.05</v>
      </c>
      <c r="D43" s="1">
        <v>4</v>
      </c>
      <c r="E43" s="3">
        <f t="shared" si="15"/>
        <v>6.133750000000001E-4</v>
      </c>
      <c r="F43" s="6">
        <f t="shared" si="16"/>
        <v>2.6749999999999999E-2</v>
      </c>
      <c r="G43" s="6">
        <f t="shared" si="17"/>
        <v>8.3074534161490675E-4</v>
      </c>
      <c r="H43" s="6">
        <f t="shared" si="18"/>
        <v>2.454552977371198E-5</v>
      </c>
      <c r="I43" s="2">
        <f t="shared" si="19"/>
        <v>-11.5</v>
      </c>
    </row>
    <row r="44" spans="1:9" x14ac:dyDescent="0.2">
      <c r="A44" s="2">
        <v>2</v>
      </c>
      <c r="B44" s="2">
        <v>38.6</v>
      </c>
      <c r="C44" s="1">
        <v>0.05</v>
      </c>
      <c r="D44" s="1">
        <v>5</v>
      </c>
      <c r="E44" s="3">
        <f t="shared" si="15"/>
        <v>6.1930000000000004E-4</v>
      </c>
      <c r="F44" s="6">
        <f t="shared" si="16"/>
        <v>3.8600000000000002E-2</v>
      </c>
      <c r="G44" s="6">
        <f t="shared" si="17"/>
        <v>1.1987577639751552E-3</v>
      </c>
      <c r="H44" s="6">
        <f t="shared" si="18"/>
        <v>2.9476283224341455E-5</v>
      </c>
      <c r="I44" s="2">
        <f t="shared" si="19"/>
        <v>-11</v>
      </c>
    </row>
    <row r="45" spans="1:9" x14ac:dyDescent="0.2">
      <c r="A45" s="2">
        <v>2.5</v>
      </c>
      <c r="B45" s="2">
        <v>53.68</v>
      </c>
      <c r="C45" s="1">
        <v>0.05</v>
      </c>
      <c r="D45" s="1">
        <v>6</v>
      </c>
      <c r="E45" s="3">
        <f t="shared" si="15"/>
        <v>6.2684000000000004E-4</v>
      </c>
      <c r="F45" s="6">
        <f t="shared" si="16"/>
        <v>5.3679999999999999E-2</v>
      </c>
      <c r="G45" s="6">
        <f t="shared" si="17"/>
        <v>1.6670807453416146E-3</v>
      </c>
      <c r="H45" s="6">
        <f t="shared" si="18"/>
        <v>3.6659453008790225E-5</v>
      </c>
      <c r="I45" s="2">
        <f t="shared" si="19"/>
        <v>-10.5</v>
      </c>
    </row>
    <row r="46" spans="1:9" x14ac:dyDescent="0.2">
      <c r="A46" s="2">
        <v>3</v>
      </c>
      <c r="B46" s="2">
        <v>70.97</v>
      </c>
      <c r="C46" s="1">
        <v>0.05</v>
      </c>
      <c r="D46" s="1">
        <v>7</v>
      </c>
      <c r="E46" s="3">
        <f t="shared" si="15"/>
        <v>6.3548500000000009E-4</v>
      </c>
      <c r="F46" s="6">
        <f t="shared" si="16"/>
        <v>7.0970000000000005E-2</v>
      </c>
      <c r="G46" s="6">
        <f t="shared" si="17"/>
        <v>2.2040372670807454E-3</v>
      </c>
      <c r="H46" s="6">
        <f t="shared" si="18"/>
        <v>4.5564860138144377E-5</v>
      </c>
      <c r="I46" s="2">
        <f t="shared" si="19"/>
        <v>-10</v>
      </c>
    </row>
    <row r="47" spans="1:9" x14ac:dyDescent="0.2">
      <c r="A47" s="2">
        <v>3.5</v>
      </c>
      <c r="B47" s="2">
        <v>85.49</v>
      </c>
      <c r="C47" s="1">
        <v>0.05</v>
      </c>
      <c r="D47" s="1">
        <v>8</v>
      </c>
      <c r="E47" s="3">
        <f t="shared" si="15"/>
        <v>6.4274500000000001E-4</v>
      </c>
      <c r="F47" s="6">
        <f t="shared" si="16"/>
        <v>8.5489999999999997E-2</v>
      </c>
      <c r="G47" s="6">
        <f t="shared" si="17"/>
        <v>2.6549689440993787E-3</v>
      </c>
      <c r="H47" s="6">
        <f t="shared" si="18"/>
        <v>5.3346686462733202E-5</v>
      </c>
      <c r="I47" s="2">
        <f t="shared" si="19"/>
        <v>-9.5</v>
      </c>
    </row>
    <row r="48" spans="1:9" x14ac:dyDescent="0.2">
      <c r="A48" s="2">
        <v>4</v>
      </c>
      <c r="B48" s="2">
        <v>96.32</v>
      </c>
      <c r="C48" s="1">
        <v>0.05</v>
      </c>
      <c r="D48" s="1">
        <v>9</v>
      </c>
      <c r="E48" s="3">
        <f t="shared" si="15"/>
        <v>6.4816000000000006E-4</v>
      </c>
      <c r="F48" s="6">
        <f t="shared" si="16"/>
        <v>9.6319999999999989E-2</v>
      </c>
      <c r="G48" s="6">
        <f t="shared" si="17"/>
        <v>2.9913043478260863E-3</v>
      </c>
      <c r="H48" s="6">
        <f t="shared" si="18"/>
        <v>5.9261917322966787E-5</v>
      </c>
      <c r="I48" s="2">
        <f t="shared" si="19"/>
        <v>-9</v>
      </c>
    </row>
    <row r="49" spans="1:9" x14ac:dyDescent="0.2">
      <c r="A49" s="2">
        <v>4.5</v>
      </c>
      <c r="B49" s="2">
        <v>103.43</v>
      </c>
      <c r="C49" s="1">
        <v>0.05</v>
      </c>
      <c r="D49" s="1">
        <v>10</v>
      </c>
      <c r="E49" s="3">
        <f t="shared" si="15"/>
        <v>6.5171500000000009E-4</v>
      </c>
      <c r="F49" s="6">
        <f t="shared" si="16"/>
        <v>0.10343000000000001</v>
      </c>
      <c r="G49" s="6">
        <f t="shared" si="17"/>
        <v>3.2121118012422359E-3</v>
      </c>
      <c r="H49" s="6">
        <f t="shared" si="18"/>
        <v>6.3182471093763072E-5</v>
      </c>
      <c r="I49" s="2">
        <f t="shared" si="19"/>
        <v>-8.5</v>
      </c>
    </row>
    <row r="50" spans="1:9" x14ac:dyDescent="0.2">
      <c r="A50" s="2">
        <v>5</v>
      </c>
      <c r="B50" s="2">
        <v>107.81</v>
      </c>
      <c r="C50" s="1">
        <v>0.05</v>
      </c>
      <c r="D50" s="1">
        <v>11</v>
      </c>
      <c r="E50" s="3">
        <f t="shared" si="15"/>
        <v>6.5390500000000009E-4</v>
      </c>
      <c r="F50" s="6">
        <f t="shared" si="16"/>
        <v>0.10781</v>
      </c>
      <c r="G50" s="6">
        <f t="shared" si="17"/>
        <v>3.3481366459627328E-3</v>
      </c>
      <c r="H50" s="6">
        <f t="shared" si="18"/>
        <v>6.5609576409000704E-5</v>
      </c>
      <c r="I50" s="2">
        <f t="shared" si="19"/>
        <v>-8</v>
      </c>
    </row>
    <row r="51" spans="1:9" x14ac:dyDescent="0.2">
      <c r="A51" s="2">
        <v>0.25</v>
      </c>
      <c r="B51" s="2">
        <v>12.33</v>
      </c>
      <c r="C51" s="1">
        <v>0.05</v>
      </c>
      <c r="D51" s="1">
        <v>12</v>
      </c>
      <c r="E51" s="3">
        <f t="shared" si="15"/>
        <v>6.0616500000000009E-4</v>
      </c>
      <c r="F51" s="6">
        <f t="shared" si="16"/>
        <v>1.2330000000000001E-2</v>
      </c>
      <c r="G51" s="6">
        <f t="shared" si="17"/>
        <v>3.829192546583851E-4</v>
      </c>
      <c r="H51" s="6">
        <f t="shared" si="18"/>
        <v>2.0131837165835174E-5</v>
      </c>
      <c r="I51" s="2">
        <f t="shared" si="19"/>
        <v>-12.75</v>
      </c>
    </row>
    <row r="52" spans="1:9" x14ac:dyDescent="0.2">
      <c r="A52" s="2">
        <v>0.75</v>
      </c>
      <c r="B52" s="2">
        <v>16.489999999999998</v>
      </c>
      <c r="C52" s="1">
        <v>0.05</v>
      </c>
      <c r="D52" s="1">
        <v>13</v>
      </c>
      <c r="E52" s="3">
        <f t="shared" si="15"/>
        <v>6.082450000000001E-4</v>
      </c>
      <c r="F52" s="6">
        <f t="shared" si="16"/>
        <v>1.6489999999999998E-2</v>
      </c>
      <c r="G52" s="6">
        <f t="shared" si="17"/>
        <v>5.1211180124223596E-4</v>
      </c>
      <c r="H52" s="6">
        <f t="shared" si="18"/>
        <v>2.1163064816444388E-5</v>
      </c>
      <c r="I52" s="2">
        <f t="shared" si="19"/>
        <v>-12.25</v>
      </c>
    </row>
    <row r="53" spans="1:9" x14ac:dyDescent="0.2">
      <c r="A53" s="2">
        <v>1.25</v>
      </c>
      <c r="B53" s="2">
        <v>22.74</v>
      </c>
      <c r="C53" s="1">
        <v>0.05</v>
      </c>
      <c r="D53" s="1">
        <v>14</v>
      </c>
      <c r="E53" s="3">
        <f t="shared" si="15"/>
        <v>6.1137000000000008E-4</v>
      </c>
      <c r="F53" s="6">
        <f t="shared" si="16"/>
        <v>2.274E-2</v>
      </c>
      <c r="G53" s="6">
        <f t="shared" si="17"/>
        <v>7.0621118012422358E-4</v>
      </c>
      <c r="H53" s="6">
        <f t="shared" si="18"/>
        <v>2.3101031408384544E-5</v>
      </c>
      <c r="I53" s="2">
        <f t="shared" si="19"/>
        <v>-11.75</v>
      </c>
    </row>
    <row r="54" spans="1:9" x14ac:dyDescent="0.2">
      <c r="A54" s="2">
        <v>1.75</v>
      </c>
      <c r="B54" s="2">
        <v>30.81</v>
      </c>
      <c r="C54" s="1">
        <v>0.05</v>
      </c>
      <c r="D54" s="1">
        <v>15</v>
      </c>
      <c r="E54" s="3">
        <f t="shared" si="15"/>
        <v>6.1540500000000008E-4</v>
      </c>
      <c r="F54" s="6">
        <f t="shared" si="16"/>
        <v>3.0810000000000001E-2</v>
      </c>
      <c r="G54" s="6">
        <f t="shared" si="17"/>
        <v>9.5683229813664592E-4</v>
      </c>
      <c r="H54" s="6">
        <f t="shared" si="18"/>
        <v>2.6137067569340406E-5</v>
      </c>
      <c r="I54" s="2">
        <f t="shared" si="19"/>
        <v>-11.25</v>
      </c>
    </row>
    <row r="55" spans="1:9" x14ac:dyDescent="0.2">
      <c r="A55" s="2">
        <v>6</v>
      </c>
      <c r="B55" s="2">
        <v>113.23</v>
      </c>
      <c r="C55" s="1">
        <v>0.05</v>
      </c>
      <c r="D55" s="1">
        <v>16</v>
      </c>
      <c r="E55" s="3">
        <f t="shared" si="15"/>
        <v>6.5661500000000004E-4</v>
      </c>
      <c r="F55" s="6">
        <f t="shared" si="16"/>
        <v>0.11323000000000001</v>
      </c>
      <c r="G55" s="6">
        <f t="shared" si="17"/>
        <v>3.5164596273291925E-3</v>
      </c>
      <c r="H55" s="6">
        <f t="shared" si="18"/>
        <v>6.8623836826019432E-5</v>
      </c>
      <c r="I55" s="2">
        <f t="shared" si="19"/>
        <v>-7</v>
      </c>
    </row>
    <row r="56" spans="1:9" x14ac:dyDescent="0.2">
      <c r="A56" s="2">
        <v>7</v>
      </c>
      <c r="B56" s="2">
        <v>115.77</v>
      </c>
      <c r="C56" s="1">
        <v>0.05</v>
      </c>
      <c r="D56" s="1">
        <v>17</v>
      </c>
      <c r="E56" s="3">
        <f t="shared" si="15"/>
        <v>6.5788500000000009E-4</v>
      </c>
      <c r="F56" s="6">
        <f t="shared" si="16"/>
        <v>0.11577</v>
      </c>
      <c r="G56" s="6">
        <f t="shared" si="17"/>
        <v>3.5953416149068318E-3</v>
      </c>
      <c r="H56" s="6">
        <f t="shared" si="18"/>
        <v>7.0040151392257671E-5</v>
      </c>
      <c r="I56" s="2">
        <f t="shared" si="19"/>
        <v>-6</v>
      </c>
    </row>
    <row r="57" spans="1:9" x14ac:dyDescent="0.2">
      <c r="A57" s="2">
        <v>8</v>
      </c>
      <c r="B57" s="2">
        <v>117.29</v>
      </c>
      <c r="C57" s="1">
        <v>0.05</v>
      </c>
      <c r="D57" s="1">
        <v>18</v>
      </c>
      <c r="E57" s="3">
        <f t="shared" si="15"/>
        <v>6.5864500000000002E-4</v>
      </c>
      <c r="F57" s="6">
        <f t="shared" si="16"/>
        <v>0.11729000000000001</v>
      </c>
      <c r="G57" s="6">
        <f t="shared" si="17"/>
        <v>3.6425465838509316E-3</v>
      </c>
      <c r="H57" s="6">
        <f t="shared" si="18"/>
        <v>7.0888762687013903E-5</v>
      </c>
      <c r="I57" s="2">
        <f t="shared" si="19"/>
        <v>-5</v>
      </c>
    </row>
    <row r="58" spans="1:9" x14ac:dyDescent="0.2">
      <c r="A58" s="2">
        <v>9</v>
      </c>
      <c r="B58" s="2">
        <v>118.12</v>
      </c>
      <c r="C58" s="1">
        <v>0.05</v>
      </c>
      <c r="D58" s="1">
        <v>19</v>
      </c>
      <c r="E58" s="3">
        <f t="shared" si="15"/>
        <v>6.5906000000000005E-4</v>
      </c>
      <c r="F58" s="6">
        <f t="shared" si="16"/>
        <v>0.11812</v>
      </c>
      <c r="G58" s="6">
        <f t="shared" si="17"/>
        <v>3.6683229813664594E-3</v>
      </c>
      <c r="H58" s="6">
        <f t="shared" si="18"/>
        <v>7.1352469194659474E-5</v>
      </c>
      <c r="I58" s="2">
        <f t="shared" si="19"/>
        <v>-4</v>
      </c>
    </row>
    <row r="59" spans="1:9" x14ac:dyDescent="0.2">
      <c r="A59" s="2">
        <v>10</v>
      </c>
      <c r="B59" s="2">
        <v>118.8</v>
      </c>
      <c r="C59" s="1">
        <v>0.05</v>
      </c>
      <c r="D59" s="1">
        <v>20</v>
      </c>
      <c r="E59" s="3">
        <f t="shared" si="15"/>
        <v>6.5940000000000009E-4</v>
      </c>
      <c r="F59" s="6">
        <f t="shared" si="16"/>
        <v>0.1188</v>
      </c>
      <c r="G59" s="6">
        <f t="shared" si="17"/>
        <v>3.6894409937888195E-3</v>
      </c>
      <c r="H59" s="6">
        <f t="shared" si="18"/>
        <v>7.1732537843365219E-5</v>
      </c>
      <c r="I59" s="2">
        <f t="shared" si="19"/>
        <v>-3</v>
      </c>
    </row>
    <row r="60" spans="1:9" x14ac:dyDescent="0.2">
      <c r="A60" s="2">
        <v>11</v>
      </c>
      <c r="B60" s="2">
        <v>119.18</v>
      </c>
      <c r="C60" s="1">
        <v>0.05</v>
      </c>
      <c r="D60" s="1">
        <v>21</v>
      </c>
      <c r="E60" s="3">
        <f t="shared" si="15"/>
        <v>6.5959000000000005E-4</v>
      </c>
      <c r="F60" s="6">
        <f t="shared" si="16"/>
        <v>0.11918000000000001</v>
      </c>
      <c r="G60" s="6">
        <f t="shared" si="17"/>
        <v>3.7012422360248446E-3</v>
      </c>
      <c r="H60" s="6">
        <f t="shared" si="18"/>
        <v>7.1944992739257608E-5</v>
      </c>
      <c r="I60" s="2">
        <f t="shared" si="19"/>
        <v>-2</v>
      </c>
    </row>
    <row r="61" spans="1:9" x14ac:dyDescent="0.2">
      <c r="A61" s="2">
        <v>12</v>
      </c>
      <c r="B61" s="2">
        <v>119.31</v>
      </c>
      <c r="C61" s="1">
        <v>0.05</v>
      </c>
      <c r="D61" s="1">
        <v>22</v>
      </c>
      <c r="E61" s="3">
        <f t="shared" si="15"/>
        <v>6.5965500000000009E-4</v>
      </c>
      <c r="F61" s="6">
        <f t="shared" si="16"/>
        <v>0.11931</v>
      </c>
      <c r="G61" s="6">
        <f t="shared" si="17"/>
        <v>3.7052795031055899E-3</v>
      </c>
      <c r="H61" s="6">
        <f t="shared" si="18"/>
        <v>7.2017685047773077E-5</v>
      </c>
      <c r="I61" s="2">
        <f t="shared" si="19"/>
        <v>-1</v>
      </c>
    </row>
    <row r="62" spans="1:9" x14ac:dyDescent="0.2">
      <c r="A62" s="2">
        <v>13</v>
      </c>
      <c r="B62" s="2">
        <v>119.43</v>
      </c>
      <c r="C62" s="1">
        <v>0.05</v>
      </c>
      <c r="D62" s="1">
        <v>23</v>
      </c>
      <c r="E62" s="3">
        <f t="shared" si="15"/>
        <v>6.5971500000000006E-4</v>
      </c>
      <c r="F62" s="6">
        <f t="shared" si="16"/>
        <v>0.11943000000000001</v>
      </c>
      <c r="G62" s="6">
        <f t="shared" si="17"/>
        <v>3.7090062111801241E-3</v>
      </c>
      <c r="H62" s="6">
        <f t="shared" si="18"/>
        <v>7.2084790309827424E-5</v>
      </c>
      <c r="I62" s="2">
        <f t="shared" si="19"/>
        <v>0</v>
      </c>
    </row>
    <row r="63" spans="1:9" x14ac:dyDescent="0.2">
      <c r="A63" s="2">
        <v>14</v>
      </c>
      <c r="B63" s="2">
        <v>119.3</v>
      </c>
      <c r="C63" s="1">
        <v>0.05</v>
      </c>
      <c r="D63" s="1">
        <v>24</v>
      </c>
      <c r="E63" s="3">
        <f t="shared" si="15"/>
        <v>6.5965000000000001E-4</v>
      </c>
      <c r="F63" s="6">
        <f t="shared" si="16"/>
        <v>0.1193</v>
      </c>
      <c r="G63" s="6">
        <f t="shared" si="17"/>
        <v>3.7049689440993789E-3</v>
      </c>
      <c r="H63" s="6">
        <f t="shared" si="18"/>
        <v>7.2012093144761748E-5</v>
      </c>
      <c r="I63" s="2">
        <f t="shared" si="19"/>
        <v>1</v>
      </c>
    </row>
    <row r="64" spans="1:9" x14ac:dyDescent="0.2">
      <c r="A64" s="2">
        <v>15</v>
      </c>
      <c r="B64" s="2">
        <v>119.5</v>
      </c>
      <c r="C64" s="1">
        <v>0.05</v>
      </c>
      <c r="D64" s="1">
        <v>25</v>
      </c>
      <c r="E64" s="3">
        <f t="shared" si="15"/>
        <v>6.5975000000000007E-4</v>
      </c>
      <c r="F64" s="6">
        <f t="shared" si="16"/>
        <v>0.11950000000000001</v>
      </c>
      <c r="G64" s="6">
        <f t="shared" si="17"/>
        <v>3.7111801242236024E-3</v>
      </c>
      <c r="H64" s="6">
        <f t="shared" si="18"/>
        <v>7.21239371110693E-5</v>
      </c>
      <c r="I64" s="2">
        <f t="shared" si="19"/>
        <v>2</v>
      </c>
    </row>
    <row r="65" spans="1:9" x14ac:dyDescent="0.2">
      <c r="A65" s="2">
        <v>16</v>
      </c>
      <c r="B65" s="2">
        <v>119.71</v>
      </c>
      <c r="C65" s="1">
        <v>0.05</v>
      </c>
      <c r="D65" s="1">
        <v>26</v>
      </c>
      <c r="E65" s="3">
        <f t="shared" si="15"/>
        <v>6.598550000000001E-4</v>
      </c>
      <c r="F65" s="6">
        <f t="shared" si="16"/>
        <v>0.11971</v>
      </c>
      <c r="G65" s="6">
        <f t="shared" si="17"/>
        <v>3.717701863354037E-3</v>
      </c>
      <c r="H65" s="6">
        <f t="shared" si="18"/>
        <v>7.2241386616190561E-5</v>
      </c>
      <c r="I65" s="2">
        <f t="shared" si="19"/>
        <v>3</v>
      </c>
    </row>
    <row r="66" spans="1:9" x14ac:dyDescent="0.2">
      <c r="A66" s="2">
        <v>17</v>
      </c>
      <c r="B66" s="2">
        <v>119.62</v>
      </c>
      <c r="C66" s="1">
        <v>0.05</v>
      </c>
      <c r="D66" s="1">
        <v>27</v>
      </c>
      <c r="E66" s="3">
        <f t="shared" si="15"/>
        <v>6.5981000000000004E-4</v>
      </c>
      <c r="F66" s="6">
        <f t="shared" si="16"/>
        <v>0.11962</v>
      </c>
      <c r="G66" s="6">
        <f t="shared" si="17"/>
        <v>3.7149068322981363E-3</v>
      </c>
      <c r="H66" s="6">
        <f>SQRT((E66/32.2)^2+(F66/32.2/32.2*0.6)^2)</f>
        <v>7.2191049444771452E-5</v>
      </c>
      <c r="I66" s="2">
        <f t="shared" si="19"/>
        <v>4</v>
      </c>
    </row>
    <row r="67" spans="1:9" x14ac:dyDescent="0.2">
      <c r="A67" s="2">
        <v>18</v>
      </c>
      <c r="B67" s="2">
        <v>119.59</v>
      </c>
      <c r="C67" s="1">
        <v>0.05</v>
      </c>
      <c r="D67" s="1">
        <v>28</v>
      </c>
      <c r="E67" s="3">
        <f t="shared" si="15"/>
        <v>6.5979500000000002E-4</v>
      </c>
      <c r="F67" s="6">
        <f t="shared" si="16"/>
        <v>0.11959</v>
      </c>
      <c r="G67" s="6">
        <f t="shared" si="17"/>
        <v>3.7139751552795028E-3</v>
      </c>
      <c r="H67" s="6">
        <f t="shared" si="18"/>
        <v>7.2174270943651796E-5</v>
      </c>
      <c r="I67" s="2">
        <f t="shared" si="19"/>
        <v>5</v>
      </c>
    </row>
    <row r="68" spans="1:9" x14ac:dyDescent="0.2">
      <c r="A68" s="2">
        <v>19</v>
      </c>
      <c r="B68" s="2">
        <v>119.31</v>
      </c>
      <c r="C68" s="1">
        <v>0.05</v>
      </c>
      <c r="D68" s="1">
        <v>29</v>
      </c>
      <c r="E68" s="3">
        <f t="shared" si="15"/>
        <v>6.5965500000000009E-4</v>
      </c>
      <c r="F68" s="6">
        <f t="shared" si="16"/>
        <v>0.11931</v>
      </c>
      <c r="G68" s="6">
        <f t="shared" si="17"/>
        <v>3.7052795031055899E-3</v>
      </c>
      <c r="H68" s="6">
        <f t="shared" si="18"/>
        <v>7.2017685047773077E-5</v>
      </c>
      <c r="I68" s="2">
        <f t="shared" si="19"/>
        <v>6</v>
      </c>
    </row>
    <row r="69" spans="1:9" x14ac:dyDescent="0.2">
      <c r="A69" s="2">
        <v>20</v>
      </c>
      <c r="B69" s="2">
        <v>119.29</v>
      </c>
      <c r="C69" s="1">
        <v>0.05</v>
      </c>
      <c r="D69" s="1">
        <v>30</v>
      </c>
      <c r="E69" s="3">
        <f t="shared" si="15"/>
        <v>6.5964500000000004E-4</v>
      </c>
      <c r="F69" s="6">
        <f t="shared" si="16"/>
        <v>0.11929000000000001</v>
      </c>
      <c r="G69" s="6">
        <f t="shared" si="17"/>
        <v>3.7046583850931674E-3</v>
      </c>
      <c r="H69" s="6">
        <f t="shared" si="18"/>
        <v>7.2006501272885723E-5</v>
      </c>
      <c r="I69" s="2">
        <f t="shared" si="19"/>
        <v>7</v>
      </c>
    </row>
    <row r="70" spans="1:9" x14ac:dyDescent="0.2">
      <c r="A70" s="2">
        <v>21</v>
      </c>
      <c r="B70" s="2">
        <v>119.05</v>
      </c>
      <c r="C70" s="1">
        <v>0.05</v>
      </c>
      <c r="D70" s="1">
        <v>31</v>
      </c>
      <c r="E70" s="3">
        <f t="shared" si="15"/>
        <v>6.5952500000000011E-4</v>
      </c>
      <c r="F70" s="6">
        <f t="shared" si="16"/>
        <v>0.11905</v>
      </c>
      <c r="G70" s="6">
        <f t="shared" si="17"/>
        <v>3.6972049689440989E-3</v>
      </c>
      <c r="H70" s="6">
        <f t="shared" si="18"/>
        <v>7.1872305707354511E-5</v>
      </c>
      <c r="I70" s="2">
        <f t="shared" si="19"/>
        <v>8</v>
      </c>
    </row>
    <row r="71" spans="1:9" x14ac:dyDescent="0.2">
      <c r="A71" s="2">
        <v>22</v>
      </c>
      <c r="B71" s="2">
        <v>118.36</v>
      </c>
      <c r="C71" s="1">
        <v>0.05</v>
      </c>
      <c r="D71" s="1">
        <v>32</v>
      </c>
      <c r="E71" s="3">
        <f t="shared" si="15"/>
        <v>6.591800000000001E-4</v>
      </c>
      <c r="F71" s="6">
        <f t="shared" si="16"/>
        <v>0.11836000000000001</v>
      </c>
      <c r="G71" s="6">
        <f t="shared" si="17"/>
        <v>3.6757763975155278E-3</v>
      </c>
      <c r="H71" s="6">
        <f t="shared" si="18"/>
        <v>7.1486594292137596E-5</v>
      </c>
      <c r="I71" s="2">
        <f t="shared" si="19"/>
        <v>9</v>
      </c>
    </row>
    <row r="72" spans="1:9" x14ac:dyDescent="0.2">
      <c r="A72" s="2">
        <v>23</v>
      </c>
      <c r="B72" s="2">
        <v>117.63</v>
      </c>
      <c r="C72" s="1">
        <v>0.05</v>
      </c>
      <c r="D72" s="1">
        <v>33</v>
      </c>
      <c r="E72" s="3">
        <f t="shared" si="15"/>
        <v>6.5881500000000009E-4</v>
      </c>
      <c r="F72" s="6">
        <f t="shared" si="16"/>
        <v>0.11763</v>
      </c>
      <c r="G72" s="6">
        <f t="shared" si="17"/>
        <v>3.6531055900621114E-3</v>
      </c>
      <c r="H72" s="6">
        <f t="shared" si="18"/>
        <v>7.107868781090571E-5</v>
      </c>
      <c r="I72" s="2">
        <f t="shared" si="19"/>
        <v>10</v>
      </c>
    </row>
    <row r="73" spans="1:9" x14ac:dyDescent="0.2">
      <c r="A73" s="2">
        <v>24</v>
      </c>
      <c r="B73" s="2">
        <v>116.15</v>
      </c>
      <c r="C73" s="1">
        <v>0.05</v>
      </c>
      <c r="D73" s="1">
        <v>34</v>
      </c>
      <c r="E73" s="3">
        <f t="shared" si="15"/>
        <v>6.5807500000000004E-4</v>
      </c>
      <c r="F73" s="6">
        <f t="shared" si="16"/>
        <v>0.11615</v>
      </c>
      <c r="G73" s="6">
        <f t="shared" si="17"/>
        <v>3.6071428571428569E-3</v>
      </c>
      <c r="H73" s="6">
        <f t="shared" si="18"/>
        <v>7.0252232014718694E-5</v>
      </c>
      <c r="I73" s="2">
        <f t="shared" si="19"/>
        <v>11</v>
      </c>
    </row>
    <row r="74" spans="1:9" x14ac:dyDescent="0.2">
      <c r="A74" s="2">
        <v>25</v>
      </c>
      <c r="B74" s="2">
        <v>114.1</v>
      </c>
      <c r="C74" s="1">
        <v>0.05</v>
      </c>
      <c r="D74" s="1">
        <v>35</v>
      </c>
      <c r="E74" s="3">
        <f t="shared" si="15"/>
        <v>6.5705000000000006E-4</v>
      </c>
      <c r="F74" s="6">
        <f t="shared" si="16"/>
        <v>0.11409999999999999</v>
      </c>
      <c r="G74" s="6">
        <f t="shared" si="17"/>
        <v>3.5434782608695647E-3</v>
      </c>
      <c r="H74" s="6">
        <f t="shared" si="18"/>
        <v>6.9108698158583561E-5</v>
      </c>
      <c r="I74" s="2">
        <f t="shared" si="19"/>
        <v>12</v>
      </c>
    </row>
    <row r="75" spans="1:9" x14ac:dyDescent="0.2">
      <c r="A75" s="2">
        <v>25.5</v>
      </c>
      <c r="B75" s="2">
        <v>112.51</v>
      </c>
      <c r="C75" s="1">
        <v>0.05</v>
      </c>
      <c r="D75" s="1">
        <v>36</v>
      </c>
      <c r="E75" s="3">
        <f t="shared" si="15"/>
        <v>6.5625500000000012E-4</v>
      </c>
      <c r="F75" s="6">
        <f t="shared" si="16"/>
        <v>0.11251000000000001</v>
      </c>
      <c r="G75" s="6">
        <f t="shared" si="17"/>
        <v>3.4940993788819875E-3</v>
      </c>
      <c r="H75" s="6">
        <f t="shared" si="18"/>
        <v>6.8222777974494489E-5</v>
      </c>
      <c r="I75" s="2">
        <f t="shared" si="19"/>
        <v>12.5</v>
      </c>
    </row>
    <row r="76" spans="1:9" x14ac:dyDescent="0.2">
      <c r="A76" s="2">
        <v>26</v>
      </c>
      <c r="B76" s="2">
        <v>110.44</v>
      </c>
      <c r="C76" s="1">
        <v>0.05</v>
      </c>
      <c r="D76" s="1">
        <v>37</v>
      </c>
      <c r="E76" s="3">
        <f t="shared" si="15"/>
        <v>6.5522000000000009E-4</v>
      </c>
      <c r="F76" s="6">
        <f t="shared" si="16"/>
        <v>0.11044</v>
      </c>
      <c r="G76" s="6">
        <f t="shared" si="17"/>
        <v>3.4298136645962729E-3</v>
      </c>
      <c r="H76" s="6">
        <f t="shared" si="18"/>
        <v>6.7070803028635158E-5</v>
      </c>
      <c r="I76" s="2">
        <f t="shared" si="19"/>
        <v>13</v>
      </c>
    </row>
    <row r="77" spans="1:9" x14ac:dyDescent="0.2">
      <c r="A77" s="2">
        <v>26.5</v>
      </c>
      <c r="B77" s="2">
        <v>106.8</v>
      </c>
      <c r="C77" s="1">
        <v>0.05</v>
      </c>
      <c r="D77" s="1">
        <v>38</v>
      </c>
      <c r="E77" s="3">
        <f t="shared" si="15"/>
        <v>6.5340000000000005E-4</v>
      </c>
      <c r="F77" s="6">
        <f t="shared" si="16"/>
        <v>0.10680000000000001</v>
      </c>
      <c r="G77" s="6">
        <f t="shared" si="17"/>
        <v>3.3167701863354034E-3</v>
      </c>
      <c r="H77" s="6">
        <f t="shared" si="18"/>
        <v>6.5049167606264622E-5</v>
      </c>
      <c r="I77" s="2">
        <f t="shared" si="19"/>
        <v>13.5</v>
      </c>
    </row>
    <row r="78" spans="1:9" x14ac:dyDescent="0.2">
      <c r="A78" s="2">
        <v>27</v>
      </c>
      <c r="B78" s="2">
        <v>101.31</v>
      </c>
      <c r="C78" s="1">
        <v>0.05</v>
      </c>
      <c r="D78" s="1">
        <v>39</v>
      </c>
      <c r="E78" s="3">
        <f t="shared" si="15"/>
        <v>6.5065500000000009E-4</v>
      </c>
      <c r="F78" s="6">
        <f t="shared" si="16"/>
        <v>0.10131000000000001</v>
      </c>
      <c r="G78" s="6">
        <f t="shared" si="17"/>
        <v>3.1462732919254658E-3</v>
      </c>
      <c r="H78" s="6">
        <f t="shared" si="18"/>
        <v>6.2010824401896451E-5</v>
      </c>
      <c r="I78" s="2">
        <f t="shared" si="19"/>
        <v>14</v>
      </c>
    </row>
    <row r="79" spans="1:9" x14ac:dyDescent="0.2">
      <c r="A79" s="2">
        <v>27.5</v>
      </c>
      <c r="B79" s="2">
        <v>93.87</v>
      </c>
      <c r="C79" s="1">
        <v>0.05</v>
      </c>
      <c r="D79" s="1">
        <v>40</v>
      </c>
      <c r="E79" s="3">
        <f t="shared" si="15"/>
        <v>6.4693500000000007E-4</v>
      </c>
      <c r="F79" s="6">
        <f t="shared" si="16"/>
        <v>9.3870000000000009E-2</v>
      </c>
      <c r="G79" s="6">
        <f t="shared" si="17"/>
        <v>2.9152173913043478E-3</v>
      </c>
      <c r="H79" s="6">
        <f t="shared" si="18"/>
        <v>5.7917232843234041E-5</v>
      </c>
      <c r="I79" s="2">
        <f t="shared" si="19"/>
        <v>14.5</v>
      </c>
    </row>
    <row r="80" spans="1:9" x14ac:dyDescent="0.2">
      <c r="A80" s="2">
        <v>27.75</v>
      </c>
      <c r="B80" s="2">
        <v>88.43</v>
      </c>
      <c r="C80" s="1">
        <v>0.05</v>
      </c>
      <c r="D80" s="1">
        <v>41</v>
      </c>
      <c r="E80" s="3">
        <f t="shared" si="15"/>
        <v>6.4421500000000007E-4</v>
      </c>
      <c r="F80" s="6">
        <f t="shared" si="16"/>
        <v>8.8430000000000009E-2</v>
      </c>
      <c r="G80" s="6">
        <f t="shared" si="17"/>
        <v>2.746273291925466E-3</v>
      </c>
      <c r="H80" s="6">
        <f t="shared" si="18"/>
        <v>5.4944717650116858E-5</v>
      </c>
      <c r="I80" s="2">
        <f t="shared" si="19"/>
        <v>14.75</v>
      </c>
    </row>
    <row r="81" spans="1:9" x14ac:dyDescent="0.2">
      <c r="A81" s="2">
        <v>28</v>
      </c>
      <c r="B81" s="2">
        <v>81.8</v>
      </c>
      <c r="C81" s="1">
        <v>0.05</v>
      </c>
      <c r="D81" s="1">
        <v>42</v>
      </c>
      <c r="E81" s="3">
        <f t="shared" si="15"/>
        <v>6.4090000000000002E-4</v>
      </c>
      <c r="F81" s="6">
        <f t="shared" si="16"/>
        <v>8.1799999999999998E-2</v>
      </c>
      <c r="G81" s="6">
        <f t="shared" si="17"/>
        <v>2.5403726708074529E-3</v>
      </c>
      <c r="H81" s="6">
        <f t="shared" si="18"/>
        <v>5.1350444756979978E-5</v>
      </c>
      <c r="I81" s="2">
        <f t="shared" si="19"/>
        <v>15</v>
      </c>
    </row>
    <row r="82" spans="1:9" x14ac:dyDescent="0.2">
      <c r="A82" s="2">
        <v>28.25</v>
      </c>
      <c r="B82" s="2">
        <v>72.8</v>
      </c>
      <c r="C82" s="1">
        <v>0.05</v>
      </c>
      <c r="D82" s="1">
        <v>43</v>
      </c>
      <c r="E82" s="3">
        <f t="shared" si="15"/>
        <v>6.3640000000000007E-4</v>
      </c>
      <c r="F82" s="6">
        <f t="shared" si="16"/>
        <v>7.2800000000000004E-2</v>
      </c>
      <c r="G82" s="6">
        <f t="shared" si="17"/>
        <v>2.2608695652173911E-3</v>
      </c>
      <c r="H82" s="6">
        <f t="shared" si="18"/>
        <v>4.6533680941804011E-5</v>
      </c>
      <c r="I82" s="2">
        <f t="shared" si="19"/>
        <v>15.25</v>
      </c>
    </row>
    <row r="83" spans="1:9" x14ac:dyDescent="0.2">
      <c r="A83" s="2">
        <v>28.5</v>
      </c>
      <c r="B83" s="2">
        <v>66.13</v>
      </c>
      <c r="C83" s="1">
        <v>0.05</v>
      </c>
      <c r="D83" s="1">
        <v>44</v>
      </c>
      <c r="E83" s="3">
        <f t="shared" si="15"/>
        <v>6.3306500000000004E-4</v>
      </c>
      <c r="F83" s="6">
        <f t="shared" si="16"/>
        <v>6.6129999999999994E-2</v>
      </c>
      <c r="G83" s="6">
        <f t="shared" si="17"/>
        <v>2.053726708074534E-3</v>
      </c>
      <c r="H83" s="6">
        <f t="shared" si="18"/>
        <v>4.3023093448919607E-5</v>
      </c>
      <c r="I83" s="2">
        <f t="shared" si="19"/>
        <v>15.5</v>
      </c>
    </row>
    <row r="84" spans="1:9" x14ac:dyDescent="0.2">
      <c r="A84" s="2">
        <v>28.75</v>
      </c>
      <c r="B84" s="2">
        <v>56.73</v>
      </c>
      <c r="C84" s="1">
        <v>0.05</v>
      </c>
      <c r="D84" s="1">
        <v>45</v>
      </c>
      <c r="E84" s="3">
        <f t="shared" si="15"/>
        <v>6.2836500000000009E-4</v>
      </c>
      <c r="F84" s="6">
        <f t="shared" si="16"/>
        <v>5.6729999999999996E-2</v>
      </c>
      <c r="G84" s="6">
        <f t="shared" si="17"/>
        <v>1.7618012422360245E-3</v>
      </c>
      <c r="H84" s="6">
        <f t="shared" si="18"/>
        <v>3.8190706056893655E-5</v>
      </c>
      <c r="I84" s="2">
        <f t="shared" si="19"/>
        <v>15.75</v>
      </c>
    </row>
    <row r="85" spans="1:9" x14ac:dyDescent="0.2">
      <c r="A85" s="2">
        <v>29</v>
      </c>
      <c r="B85" s="2">
        <v>47.58</v>
      </c>
      <c r="C85" s="1">
        <v>0.05</v>
      </c>
      <c r="D85" s="1">
        <v>46</v>
      </c>
      <c r="E85" s="3">
        <f t="shared" si="15"/>
        <v>6.2379000000000004E-4</v>
      </c>
      <c r="F85" s="6">
        <f t="shared" si="16"/>
        <v>4.7579999999999997E-2</v>
      </c>
      <c r="G85" s="6">
        <f t="shared" si="17"/>
        <v>1.4776397515527948E-3</v>
      </c>
      <c r="H85" s="6">
        <f t="shared" si="18"/>
        <v>3.3665869553068253E-5</v>
      </c>
      <c r="I85" s="2">
        <f t="shared" si="19"/>
        <v>16</v>
      </c>
    </row>
    <row r="86" spans="1:9" x14ac:dyDescent="0.2">
      <c r="A86" s="2">
        <v>29.25</v>
      </c>
      <c r="B86" s="2">
        <v>40.909999999999997</v>
      </c>
      <c r="C86" s="1">
        <v>0.05</v>
      </c>
      <c r="D86" s="1">
        <v>47</v>
      </c>
      <c r="E86" s="3">
        <f t="shared" si="15"/>
        <v>6.2045500000000001E-4</v>
      </c>
      <c r="F86" s="6">
        <f t="shared" si="16"/>
        <v>4.0909999999999995E-2</v>
      </c>
      <c r="G86" s="6">
        <f t="shared" si="17"/>
        <v>1.2704968944099377E-3</v>
      </c>
      <c r="H86" s="6">
        <f t="shared" si="18"/>
        <v>3.0524377822454686E-5</v>
      </c>
      <c r="I86" s="2">
        <f t="shared" si="19"/>
        <v>16.25</v>
      </c>
    </row>
    <row r="87" spans="1:9" x14ac:dyDescent="0.2">
      <c r="A87" s="2">
        <v>29.5</v>
      </c>
      <c r="B87" s="2">
        <v>34.29</v>
      </c>
      <c r="C87" s="1">
        <v>0.05</v>
      </c>
      <c r="D87" s="1">
        <v>48</v>
      </c>
      <c r="E87" s="3">
        <f t="shared" si="15"/>
        <v>6.1714500000000004E-4</v>
      </c>
      <c r="F87" s="6">
        <f t="shared" si="16"/>
        <v>3.4290000000000001E-2</v>
      </c>
      <c r="G87" s="6">
        <f t="shared" si="17"/>
        <v>1.0649068322981367E-3</v>
      </c>
      <c r="H87" s="6">
        <f t="shared" si="18"/>
        <v>2.7587666626693339E-5</v>
      </c>
      <c r="I87" s="2">
        <f t="shared" si="19"/>
        <v>16.5</v>
      </c>
    </row>
    <row r="88" spans="1:9" x14ac:dyDescent="0.2">
      <c r="A88" s="2">
        <v>29.75</v>
      </c>
      <c r="B88" s="2">
        <v>29.03</v>
      </c>
      <c r="C88" s="1">
        <v>0.05</v>
      </c>
      <c r="D88" s="1">
        <v>49</v>
      </c>
      <c r="E88" s="3">
        <f t="shared" si="15"/>
        <v>6.1451500000000005E-4</v>
      </c>
      <c r="F88" s="6">
        <f t="shared" si="16"/>
        <v>2.903E-2</v>
      </c>
      <c r="G88" s="6">
        <f t="shared" si="17"/>
        <v>9.0155279503105587E-4</v>
      </c>
      <c r="H88" s="6">
        <f t="shared" si="18"/>
        <v>2.5424822377809547E-5</v>
      </c>
      <c r="I88" s="2">
        <f t="shared" si="19"/>
        <v>16.75</v>
      </c>
    </row>
    <row r="89" spans="1:9" x14ac:dyDescent="0.2">
      <c r="A89" s="2">
        <v>30</v>
      </c>
      <c r="B89" s="2">
        <v>24.11</v>
      </c>
      <c r="C89" s="1">
        <v>0.05</v>
      </c>
      <c r="D89" s="1">
        <v>50</v>
      </c>
      <c r="E89" s="3">
        <f t="shared" si="15"/>
        <v>6.1205500000000002E-4</v>
      </c>
      <c r="F89" s="6">
        <f t="shared" si="16"/>
        <v>2.4109999999999999E-2</v>
      </c>
      <c r="G89" s="6">
        <f t="shared" si="17"/>
        <v>7.4875776397515523E-4</v>
      </c>
      <c r="H89" s="6">
        <f t="shared" si="18"/>
        <v>2.357879391114029E-5</v>
      </c>
      <c r="I89" s="2">
        <f t="shared" si="19"/>
        <v>17</v>
      </c>
    </row>
    <row r="90" spans="1:9" x14ac:dyDescent="0.2">
      <c r="A90" s="2">
        <v>2.25</v>
      </c>
      <c r="B90" s="2">
        <v>46.49</v>
      </c>
      <c r="C90" s="1">
        <v>0.05</v>
      </c>
      <c r="D90" s="1">
        <v>51</v>
      </c>
      <c r="E90" s="3">
        <f t="shared" si="15"/>
        <v>6.2324500000000003E-4</v>
      </c>
      <c r="F90" s="6">
        <f t="shared" si="16"/>
        <v>4.6490000000000004E-2</v>
      </c>
      <c r="G90" s="6">
        <f t="shared" si="17"/>
        <v>1.4437888198757763E-3</v>
      </c>
      <c r="H90" s="6">
        <f t="shared" si="18"/>
        <v>3.3142099161977853E-5</v>
      </c>
      <c r="I90" s="2">
        <f t="shared" si="19"/>
        <v>-10.75</v>
      </c>
    </row>
    <row r="91" spans="1:9" x14ac:dyDescent="0.2">
      <c r="A91" s="2">
        <v>2.75</v>
      </c>
      <c r="B91" s="2">
        <v>62.37</v>
      </c>
      <c r="C91" s="1">
        <v>0.05</v>
      </c>
      <c r="D91" s="1">
        <v>52</v>
      </c>
      <c r="E91" s="3">
        <f t="shared" si="15"/>
        <v>6.3118500000000004E-4</v>
      </c>
      <c r="F91" s="6">
        <f t="shared" si="16"/>
        <v>6.2370000000000002E-2</v>
      </c>
      <c r="G91" s="6">
        <f t="shared" si="17"/>
        <v>1.9369565217391303E-3</v>
      </c>
      <c r="H91" s="6">
        <f t="shared" si="18"/>
        <v>4.107185664025404E-5</v>
      </c>
      <c r="I91" s="2">
        <f t="shared" si="19"/>
        <v>-10.25</v>
      </c>
    </row>
    <row r="92" spans="1:9" x14ac:dyDescent="0.2">
      <c r="B92" s="2"/>
    </row>
    <row r="93" spans="1:9" x14ac:dyDescent="0.2">
      <c r="A93" s="2" t="s">
        <v>16</v>
      </c>
      <c r="B93" s="2" t="s">
        <v>21</v>
      </c>
      <c r="C93" s="1" t="s">
        <v>8</v>
      </c>
      <c r="D93" s="1" t="s">
        <v>20</v>
      </c>
    </row>
    <row r="94" spans="1:9" x14ac:dyDescent="0.2">
      <c r="A94" s="5">
        <v>2</v>
      </c>
      <c r="B94" s="1">
        <v>0.72330000000000005</v>
      </c>
      <c r="C94" s="6">
        <f>2.5*B94*10^(-3)</f>
        <v>1.8082500000000002E-3</v>
      </c>
      <c r="D94" s="6">
        <f>0.05*B94*10^(-3)</f>
        <v>3.6165000000000004E-5</v>
      </c>
      <c r="E94" s="5">
        <f>A94-2</f>
        <v>0</v>
      </c>
      <c r="F94" s="5">
        <f>E94-13</f>
        <v>-13</v>
      </c>
    </row>
    <row r="95" spans="1:9" x14ac:dyDescent="0.2">
      <c r="A95" s="5">
        <v>2.5</v>
      </c>
      <c r="B95" s="1">
        <v>0.92610000000000003</v>
      </c>
      <c r="C95" s="6">
        <f t="shared" ref="C95:C124" si="20">2.5*B95*10^(-3)</f>
        <v>2.3152500000000005E-3</v>
      </c>
      <c r="D95" s="6">
        <f t="shared" ref="D95:D124" si="21">0.05*B95*10^(-3)</f>
        <v>4.6305000000000005E-5</v>
      </c>
      <c r="E95" s="5">
        <f t="shared" ref="E95:E124" si="22">A95-2</f>
        <v>0.5</v>
      </c>
      <c r="F95" s="5">
        <f t="shared" ref="F95:F124" si="23">E95-13</f>
        <v>-12.5</v>
      </c>
    </row>
    <row r="96" spans="1:9" x14ac:dyDescent="0.2">
      <c r="A96" s="5">
        <v>3</v>
      </c>
      <c r="B96" s="1">
        <v>1.0863</v>
      </c>
      <c r="C96" s="6">
        <f t="shared" si="20"/>
        <v>2.7157499999999998E-3</v>
      </c>
      <c r="D96" s="6">
        <f t="shared" si="21"/>
        <v>5.4315000000000004E-5</v>
      </c>
      <c r="E96" s="5">
        <f t="shared" si="22"/>
        <v>1</v>
      </c>
      <c r="F96" s="5">
        <f t="shared" si="23"/>
        <v>-12</v>
      </c>
    </row>
    <row r="97" spans="1:6" x14ac:dyDescent="0.2">
      <c r="A97" s="5">
        <v>3.5</v>
      </c>
      <c r="B97" s="1">
        <v>1.1962999999999999</v>
      </c>
      <c r="C97" s="6">
        <f t="shared" si="20"/>
        <v>2.9907499999999999E-3</v>
      </c>
      <c r="D97" s="6">
        <f t="shared" si="21"/>
        <v>5.9815000000000002E-5</v>
      </c>
      <c r="E97" s="5">
        <f t="shared" si="22"/>
        <v>1.5</v>
      </c>
      <c r="F97" s="5">
        <f t="shared" si="23"/>
        <v>-11.5</v>
      </c>
    </row>
    <row r="98" spans="1:6" x14ac:dyDescent="0.2">
      <c r="A98" s="5">
        <v>4</v>
      </c>
      <c r="B98" s="1">
        <v>1.2685</v>
      </c>
      <c r="C98" s="6">
        <f t="shared" si="20"/>
        <v>3.1712499999999996E-3</v>
      </c>
      <c r="D98" s="6">
        <f t="shared" si="21"/>
        <v>6.3424999999999997E-5</v>
      </c>
      <c r="E98" s="5">
        <f t="shared" si="22"/>
        <v>2</v>
      </c>
      <c r="F98" s="5">
        <f t="shared" si="23"/>
        <v>-11</v>
      </c>
    </row>
    <row r="99" spans="1:6" x14ac:dyDescent="0.2">
      <c r="A99" s="5">
        <v>5</v>
      </c>
      <c r="B99" s="1">
        <v>1.3478000000000001</v>
      </c>
      <c r="C99" s="6">
        <f t="shared" si="20"/>
        <v>3.3695000000000005E-3</v>
      </c>
      <c r="D99" s="6">
        <f t="shared" si="21"/>
        <v>6.7390000000000004E-5</v>
      </c>
      <c r="E99" s="5">
        <f t="shared" si="22"/>
        <v>3</v>
      </c>
      <c r="F99" s="5">
        <f t="shared" si="23"/>
        <v>-10</v>
      </c>
    </row>
    <row r="100" spans="1:6" x14ac:dyDescent="0.2">
      <c r="A100" s="5">
        <v>6</v>
      </c>
      <c r="B100" s="1">
        <v>1.3855999999999999</v>
      </c>
      <c r="C100" s="6">
        <f t="shared" si="20"/>
        <v>3.4640000000000001E-3</v>
      </c>
      <c r="D100" s="6">
        <f t="shared" si="21"/>
        <v>6.9280000000000001E-5</v>
      </c>
      <c r="E100" s="5">
        <f t="shared" si="22"/>
        <v>4</v>
      </c>
      <c r="F100" s="5">
        <f t="shared" si="23"/>
        <v>-9</v>
      </c>
    </row>
    <row r="101" spans="1:6" x14ac:dyDescent="0.2">
      <c r="A101" s="5">
        <v>7</v>
      </c>
      <c r="B101" s="1">
        <v>1.4056999999999999</v>
      </c>
      <c r="C101" s="6">
        <f t="shared" si="20"/>
        <v>3.5142499999999996E-3</v>
      </c>
      <c r="D101" s="6">
        <f t="shared" si="21"/>
        <v>7.0284999999999995E-5</v>
      </c>
      <c r="E101" s="5">
        <f t="shared" si="22"/>
        <v>5</v>
      </c>
      <c r="F101" s="5">
        <f t="shared" si="23"/>
        <v>-8</v>
      </c>
    </row>
    <row r="102" spans="1:6" x14ac:dyDescent="0.2">
      <c r="A102" s="5">
        <v>8</v>
      </c>
      <c r="B102" s="1">
        <v>1.4173</v>
      </c>
      <c r="C102" s="6">
        <f t="shared" si="20"/>
        <v>3.54325E-3</v>
      </c>
      <c r="D102" s="6">
        <f t="shared" si="21"/>
        <v>7.0864999999999993E-5</v>
      </c>
      <c r="E102" s="5">
        <f t="shared" si="22"/>
        <v>6</v>
      </c>
      <c r="F102" s="5">
        <f t="shared" si="23"/>
        <v>-7</v>
      </c>
    </row>
    <row r="103" spans="1:6" x14ac:dyDescent="0.2">
      <c r="A103" s="5">
        <v>9</v>
      </c>
      <c r="B103" s="1">
        <v>1.4245000000000001</v>
      </c>
      <c r="C103" s="6">
        <f t="shared" si="20"/>
        <v>3.5612500000000002E-3</v>
      </c>
      <c r="D103" s="6">
        <f t="shared" si="21"/>
        <v>7.122500000000001E-5</v>
      </c>
      <c r="E103" s="5">
        <f t="shared" si="22"/>
        <v>7</v>
      </c>
      <c r="F103" s="5">
        <f t="shared" si="23"/>
        <v>-6</v>
      </c>
    </row>
    <row r="104" spans="1:6" x14ac:dyDescent="0.2">
      <c r="A104" s="5">
        <v>10</v>
      </c>
      <c r="B104" s="1">
        <v>1.4292</v>
      </c>
      <c r="C104" s="6">
        <f t="shared" si="20"/>
        <v>3.5730000000000002E-3</v>
      </c>
      <c r="D104" s="6">
        <f t="shared" si="21"/>
        <v>7.146000000000001E-5</v>
      </c>
      <c r="E104" s="5">
        <f t="shared" si="22"/>
        <v>8</v>
      </c>
      <c r="F104" s="5">
        <f t="shared" si="23"/>
        <v>-5</v>
      </c>
    </row>
    <row r="105" spans="1:6" x14ac:dyDescent="0.2">
      <c r="A105" s="5">
        <v>11</v>
      </c>
      <c r="B105" s="1">
        <v>1.4322999999999999</v>
      </c>
      <c r="C105" s="6">
        <f t="shared" si="20"/>
        <v>3.5807499999999997E-3</v>
      </c>
      <c r="D105" s="6">
        <f t="shared" si="21"/>
        <v>7.1614999999999998E-5</v>
      </c>
      <c r="E105" s="5">
        <f t="shared" si="22"/>
        <v>9</v>
      </c>
      <c r="F105" s="5">
        <f t="shared" si="23"/>
        <v>-4</v>
      </c>
    </row>
    <row r="106" spans="1:6" x14ac:dyDescent="0.2">
      <c r="A106" s="5">
        <v>12</v>
      </c>
      <c r="B106" s="1">
        <v>1.4342999999999999</v>
      </c>
      <c r="C106" s="6">
        <f t="shared" si="20"/>
        <v>3.58575E-3</v>
      </c>
      <c r="D106" s="6">
        <f t="shared" si="21"/>
        <v>7.1715E-5</v>
      </c>
      <c r="E106" s="5">
        <f t="shared" si="22"/>
        <v>10</v>
      </c>
      <c r="F106" s="5">
        <f t="shared" si="23"/>
        <v>-3</v>
      </c>
    </row>
    <row r="107" spans="1:6" x14ac:dyDescent="0.2">
      <c r="A107" s="5">
        <v>13</v>
      </c>
      <c r="B107" s="1">
        <v>1.4356</v>
      </c>
      <c r="C107" s="6">
        <f t="shared" si="20"/>
        <v>3.5890000000000002E-3</v>
      </c>
      <c r="D107" s="6">
        <f t="shared" si="21"/>
        <v>7.1779999999999994E-5</v>
      </c>
      <c r="E107" s="5">
        <f t="shared" si="22"/>
        <v>11</v>
      </c>
      <c r="F107" s="5">
        <f t="shared" si="23"/>
        <v>-2</v>
      </c>
    </row>
    <row r="108" spans="1:6" x14ac:dyDescent="0.2">
      <c r="A108" s="5">
        <v>14</v>
      </c>
      <c r="B108" s="1">
        <v>1.4362999999999999</v>
      </c>
      <c r="C108" s="6">
        <f t="shared" si="20"/>
        <v>3.5907499999999998E-3</v>
      </c>
      <c r="D108" s="6">
        <f t="shared" si="21"/>
        <v>7.1815000000000003E-5</v>
      </c>
      <c r="E108" s="5">
        <f t="shared" si="22"/>
        <v>12</v>
      </c>
      <c r="F108" s="5">
        <f t="shared" si="23"/>
        <v>-1</v>
      </c>
    </row>
    <row r="109" spans="1:6" x14ac:dyDescent="0.2">
      <c r="A109" s="5">
        <v>15</v>
      </c>
      <c r="B109" s="1">
        <v>1.4366000000000001</v>
      </c>
      <c r="C109" s="6">
        <f t="shared" si="20"/>
        <v>3.5915000000000005E-3</v>
      </c>
      <c r="D109" s="6">
        <f t="shared" si="21"/>
        <v>7.1830000000000009E-5</v>
      </c>
      <c r="E109" s="5">
        <f t="shared" si="22"/>
        <v>13</v>
      </c>
      <c r="F109" s="5">
        <f t="shared" si="23"/>
        <v>0</v>
      </c>
    </row>
    <row r="110" spans="1:6" x14ac:dyDescent="0.2">
      <c r="A110" s="5">
        <v>16</v>
      </c>
      <c r="B110" s="1">
        <v>1.4362999999999999</v>
      </c>
      <c r="C110" s="6">
        <f t="shared" si="20"/>
        <v>3.5907499999999998E-3</v>
      </c>
      <c r="D110" s="6">
        <f t="shared" si="21"/>
        <v>7.1815000000000003E-5</v>
      </c>
      <c r="E110" s="5">
        <f t="shared" si="22"/>
        <v>14</v>
      </c>
      <c r="F110" s="5">
        <f t="shared" si="23"/>
        <v>1</v>
      </c>
    </row>
    <row r="111" spans="1:6" x14ac:dyDescent="0.2">
      <c r="A111" s="5">
        <v>17</v>
      </c>
      <c r="B111" s="1">
        <v>1.4356</v>
      </c>
      <c r="C111" s="6">
        <f t="shared" si="20"/>
        <v>3.5890000000000002E-3</v>
      </c>
      <c r="D111" s="6">
        <f t="shared" si="21"/>
        <v>7.1779999999999994E-5</v>
      </c>
      <c r="E111" s="5">
        <f t="shared" si="22"/>
        <v>15</v>
      </c>
      <c r="F111" s="5">
        <f t="shared" si="23"/>
        <v>2</v>
      </c>
    </row>
    <row r="112" spans="1:6" x14ac:dyDescent="0.2">
      <c r="A112" s="5">
        <v>18</v>
      </c>
      <c r="B112" s="1">
        <v>1.4342999999999999</v>
      </c>
      <c r="C112" s="6">
        <f t="shared" si="20"/>
        <v>3.58575E-3</v>
      </c>
      <c r="D112" s="6">
        <f t="shared" si="21"/>
        <v>7.1715E-5</v>
      </c>
      <c r="E112" s="5">
        <f t="shared" si="22"/>
        <v>16</v>
      </c>
      <c r="F112" s="5">
        <f t="shared" si="23"/>
        <v>3</v>
      </c>
    </row>
    <row r="113" spans="1:6" x14ac:dyDescent="0.2">
      <c r="A113" s="5">
        <v>19</v>
      </c>
      <c r="B113" s="1">
        <v>1.4322999999999999</v>
      </c>
      <c r="C113" s="6">
        <f t="shared" si="20"/>
        <v>3.5807499999999997E-3</v>
      </c>
      <c r="D113" s="6">
        <f t="shared" si="21"/>
        <v>7.1614999999999998E-5</v>
      </c>
      <c r="E113" s="5">
        <f t="shared" si="22"/>
        <v>17</v>
      </c>
      <c r="F113" s="5">
        <f t="shared" si="23"/>
        <v>4</v>
      </c>
    </row>
    <row r="114" spans="1:6" x14ac:dyDescent="0.2">
      <c r="A114" s="5">
        <v>20</v>
      </c>
      <c r="B114" s="1">
        <v>1.4292</v>
      </c>
      <c r="C114" s="6">
        <f t="shared" si="20"/>
        <v>3.5730000000000002E-3</v>
      </c>
      <c r="D114" s="6">
        <f t="shared" si="21"/>
        <v>7.146000000000001E-5</v>
      </c>
      <c r="E114" s="5">
        <f t="shared" si="22"/>
        <v>18</v>
      </c>
      <c r="F114" s="5">
        <f t="shared" si="23"/>
        <v>5</v>
      </c>
    </row>
    <row r="115" spans="1:6" x14ac:dyDescent="0.2">
      <c r="A115" s="5">
        <v>21</v>
      </c>
      <c r="B115" s="1">
        <v>1.4245000000000001</v>
      </c>
      <c r="C115" s="6">
        <f t="shared" si="20"/>
        <v>3.5612500000000002E-3</v>
      </c>
      <c r="D115" s="6">
        <f t="shared" si="21"/>
        <v>7.122500000000001E-5</v>
      </c>
      <c r="E115" s="5">
        <f t="shared" si="22"/>
        <v>19</v>
      </c>
      <c r="F115" s="5">
        <f t="shared" si="23"/>
        <v>6</v>
      </c>
    </row>
    <row r="116" spans="1:6" x14ac:dyDescent="0.2">
      <c r="A116" s="5">
        <v>22</v>
      </c>
      <c r="B116" s="1">
        <v>1.4173</v>
      </c>
      <c r="C116" s="6">
        <f t="shared" si="20"/>
        <v>3.54325E-3</v>
      </c>
      <c r="D116" s="6">
        <f t="shared" si="21"/>
        <v>7.0864999999999993E-5</v>
      </c>
      <c r="E116" s="5">
        <f t="shared" si="22"/>
        <v>20</v>
      </c>
      <c r="F116" s="5">
        <f t="shared" si="23"/>
        <v>7</v>
      </c>
    </row>
    <row r="117" spans="1:6" x14ac:dyDescent="0.2">
      <c r="A117" s="5">
        <v>23</v>
      </c>
      <c r="B117" s="1">
        <v>1.4056999999999999</v>
      </c>
      <c r="C117" s="6">
        <f t="shared" si="20"/>
        <v>3.5142499999999996E-3</v>
      </c>
      <c r="D117" s="6">
        <f t="shared" si="21"/>
        <v>7.0284999999999995E-5</v>
      </c>
      <c r="E117" s="5">
        <f t="shared" si="22"/>
        <v>21</v>
      </c>
      <c r="F117" s="5">
        <f t="shared" si="23"/>
        <v>8</v>
      </c>
    </row>
    <row r="118" spans="1:6" x14ac:dyDescent="0.2">
      <c r="A118" s="5">
        <v>24</v>
      </c>
      <c r="B118" s="1">
        <v>1.3855999999999999</v>
      </c>
      <c r="C118" s="6">
        <f t="shared" si="20"/>
        <v>3.4640000000000001E-3</v>
      </c>
      <c r="D118" s="6">
        <f t="shared" si="21"/>
        <v>6.9280000000000001E-5</v>
      </c>
      <c r="E118" s="5">
        <f t="shared" si="22"/>
        <v>22</v>
      </c>
      <c r="F118" s="5">
        <f t="shared" si="23"/>
        <v>9</v>
      </c>
    </row>
    <row r="119" spans="1:6" x14ac:dyDescent="0.2">
      <c r="A119" s="5">
        <v>25</v>
      </c>
      <c r="B119" s="1">
        <v>1.3478000000000001</v>
      </c>
      <c r="C119" s="6">
        <f t="shared" si="20"/>
        <v>3.3695000000000005E-3</v>
      </c>
      <c r="D119" s="6">
        <f t="shared" si="21"/>
        <v>6.7390000000000004E-5</v>
      </c>
      <c r="E119" s="5">
        <f t="shared" si="22"/>
        <v>23</v>
      </c>
      <c r="F119" s="5">
        <f t="shared" si="23"/>
        <v>10</v>
      </c>
    </row>
    <row r="120" spans="1:6" x14ac:dyDescent="0.2">
      <c r="A120" s="5">
        <v>26</v>
      </c>
      <c r="B120" s="1">
        <v>1.2685</v>
      </c>
      <c r="C120" s="6">
        <f t="shared" si="20"/>
        <v>3.1712499999999996E-3</v>
      </c>
      <c r="D120" s="6">
        <f t="shared" si="21"/>
        <v>6.3424999999999997E-5</v>
      </c>
      <c r="E120" s="5">
        <f t="shared" si="22"/>
        <v>24</v>
      </c>
      <c r="F120" s="5">
        <f t="shared" si="23"/>
        <v>11</v>
      </c>
    </row>
    <row r="121" spans="1:6" x14ac:dyDescent="0.2">
      <c r="A121" s="5">
        <v>26.5</v>
      </c>
      <c r="B121" s="1">
        <v>1.1962999999999999</v>
      </c>
      <c r="C121" s="6">
        <f t="shared" si="20"/>
        <v>2.9907499999999999E-3</v>
      </c>
      <c r="D121" s="6">
        <f t="shared" si="21"/>
        <v>5.9815000000000002E-5</v>
      </c>
      <c r="E121" s="5">
        <f t="shared" si="22"/>
        <v>24.5</v>
      </c>
      <c r="F121" s="5">
        <f t="shared" si="23"/>
        <v>11.5</v>
      </c>
    </row>
    <row r="122" spans="1:6" x14ac:dyDescent="0.2">
      <c r="A122" s="5">
        <v>27</v>
      </c>
      <c r="B122" s="1">
        <v>1.0863</v>
      </c>
      <c r="C122" s="6">
        <f t="shared" si="20"/>
        <v>2.7157499999999998E-3</v>
      </c>
      <c r="D122" s="6">
        <f t="shared" si="21"/>
        <v>5.4315000000000004E-5</v>
      </c>
      <c r="E122" s="5">
        <f t="shared" si="22"/>
        <v>25</v>
      </c>
      <c r="F122" s="5">
        <f t="shared" si="23"/>
        <v>12</v>
      </c>
    </row>
    <row r="123" spans="1:6" x14ac:dyDescent="0.2">
      <c r="A123" s="5">
        <v>27.5</v>
      </c>
      <c r="B123" s="1">
        <v>0.92610000000000003</v>
      </c>
      <c r="C123" s="6">
        <f t="shared" si="20"/>
        <v>2.3152500000000005E-3</v>
      </c>
      <c r="D123" s="6">
        <f t="shared" si="21"/>
        <v>4.6305000000000005E-5</v>
      </c>
      <c r="E123" s="5">
        <f t="shared" si="22"/>
        <v>25.5</v>
      </c>
      <c r="F123" s="5">
        <f t="shared" si="23"/>
        <v>12.5</v>
      </c>
    </row>
    <row r="124" spans="1:6" x14ac:dyDescent="0.2">
      <c r="A124" s="5">
        <v>28</v>
      </c>
      <c r="B124" s="1">
        <v>0.72330000000000005</v>
      </c>
      <c r="C124" s="6">
        <f t="shared" si="20"/>
        <v>1.8082500000000002E-3</v>
      </c>
      <c r="D124" s="6">
        <f t="shared" si="21"/>
        <v>3.6165000000000004E-5</v>
      </c>
      <c r="E124" s="5">
        <f t="shared" si="22"/>
        <v>26</v>
      </c>
      <c r="F124" s="5">
        <f t="shared" si="23"/>
        <v>13</v>
      </c>
    </row>
  </sheetData>
  <phoneticPr fontId="2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周维凯</dc:creator>
  <cp:lastModifiedBy>周维凯</cp:lastModifiedBy>
  <dcterms:created xsi:type="dcterms:W3CDTF">2019-11-30T07:46:43Z</dcterms:created>
  <dcterms:modified xsi:type="dcterms:W3CDTF">2019-12-01T09:21:29Z</dcterms:modified>
</cp:coreProperties>
</file>