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SJTU\2019-2020  FALL\物理实验\Lab 3\"/>
    </mc:Choice>
  </mc:AlternateContent>
  <xr:revisionPtr revIDLastSave="0" documentId="13_ncr:1_{B3187D0F-3F03-4DD1-9B36-32B5ECF76D71}" xr6:coauthVersionLast="45" xr6:coauthVersionMax="45" xr10:uidLastSave="{00000000-0000-0000-0000-000000000000}"/>
  <bookViews>
    <workbookView xWindow="-120" yWindow="-120" windowWidth="29040" windowHeight="15840" xr2:uid="{8A3B1907-8D2B-4E3A-B461-C156B6D69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2" i="1" l="1"/>
  <c r="Q123" i="1"/>
  <c r="Q124" i="1"/>
  <c r="Q121" i="1"/>
  <c r="O122" i="1"/>
  <c r="O123" i="1"/>
  <c r="O124" i="1"/>
  <c r="O121" i="1"/>
  <c r="R121" i="1"/>
  <c r="T22" i="1"/>
  <c r="K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5" i="1"/>
  <c r="W66" i="1"/>
  <c r="W67" i="1"/>
  <c r="W68" i="1"/>
  <c r="W3" i="1"/>
  <c r="J40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3" i="1"/>
  <c r="T42" i="1"/>
  <c r="S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3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G3" i="1"/>
  <c r="S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N3" i="1"/>
  <c r="Q66" i="1"/>
  <c r="N66" i="1"/>
  <c r="M65" i="1"/>
  <c r="P65" i="1"/>
  <c r="Q29" i="1"/>
  <c r="P28" i="1"/>
  <c r="N29" i="1"/>
  <c r="M28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40" i="1"/>
  <c r="Q3" i="1"/>
  <c r="P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M3" i="1"/>
  <c r="P40" i="1"/>
  <c r="M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M5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I84" i="1"/>
  <c r="I8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</calcChain>
</file>

<file path=xl/sharedStrings.xml><?xml version="1.0" encoding="utf-8"?>
<sst xmlns="http://schemas.openxmlformats.org/spreadsheetml/2006/main" count="63" uniqueCount="40">
  <si>
    <t xml:space="preserve"> series</t>
  </si>
  <si>
    <t>parallel</t>
  </si>
  <si>
    <t>131.0 cm</t>
  </si>
  <si>
    <t>100.3 cm</t>
  </si>
  <si>
    <t>Single device at 131.0 cm</t>
  </si>
  <si>
    <t>Single device at 100.3 cm</t>
  </si>
  <si>
    <t>Series</t>
  </si>
  <si>
    <t>Parallel</t>
  </si>
  <si>
    <r>
      <t xml:space="preserve"> </t>
    </r>
    <r>
      <rPr>
        <sz val="10.5"/>
        <color theme="1"/>
        <rFont val="Cambria Math"/>
        <family val="1"/>
      </rPr>
      <t>[V]</t>
    </r>
  </si>
  <si>
    <t xml:space="preserve"> [mA]</t>
  </si>
  <si>
    <t>p series</t>
    <phoneticPr fontId="4" type="noConversion"/>
  </si>
  <si>
    <t>p parallel</t>
    <phoneticPr fontId="4" type="noConversion"/>
  </si>
  <si>
    <t>r series</t>
    <phoneticPr fontId="4" type="noConversion"/>
  </si>
  <si>
    <t>r parallel</t>
    <phoneticPr fontId="4" type="noConversion"/>
  </si>
  <si>
    <t>r 131</t>
    <phoneticPr fontId="4" type="noConversion"/>
  </si>
  <si>
    <t>r 100</t>
    <phoneticPr fontId="4" type="noConversion"/>
  </si>
  <si>
    <t>R</t>
    <phoneticPr fontId="4" type="noConversion"/>
  </si>
  <si>
    <t>W</t>
    <phoneticPr fontId="4" type="noConversion"/>
  </si>
  <si>
    <t>p 131</t>
    <phoneticPr fontId="4" type="noConversion"/>
  </si>
  <si>
    <t>p 100</t>
    <phoneticPr fontId="4" type="noConversion"/>
  </si>
  <si>
    <t>U uncertainty</t>
    <phoneticPr fontId="4" type="noConversion"/>
  </si>
  <si>
    <t>I uncertainty</t>
    <phoneticPr fontId="4" type="noConversion"/>
  </si>
  <si>
    <r>
      <t>U</t>
    </r>
    <r>
      <rPr>
        <sz val="12"/>
        <color theme="1"/>
        <rFont val="Times New Roman"/>
        <family val="1"/>
      </rPr>
      <t xml:space="preserve"> [V]</t>
    </r>
  </si>
  <si>
    <r>
      <t xml:space="preserve">I </t>
    </r>
    <r>
      <rPr>
        <sz val="12"/>
        <color theme="1"/>
        <rFont val="Times New Roman"/>
        <family val="1"/>
      </rPr>
      <t>[mA]</t>
    </r>
  </si>
  <si>
    <r>
      <rPr>
        <sz val="12"/>
        <color theme="1"/>
        <rFont val="等线"/>
        <family val="2"/>
        <charset val="134"/>
      </rPr>
      <t>平均值</t>
    </r>
    <phoneticPr fontId="4" type="noConversion"/>
  </si>
  <si>
    <r>
      <t xml:space="preserve"> [W/m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]</t>
    </r>
  </si>
  <si>
    <t>P uncertainty</t>
    <phoneticPr fontId="4" type="noConversion"/>
  </si>
  <si>
    <t>R uncertainty</t>
    <phoneticPr fontId="4" type="noConversion"/>
  </si>
  <si>
    <t xml:space="preserve"> [V]</t>
  </si>
  <si>
    <t xml:space="preserve"> [</t>
  </si>
  <si>
    <t>[mA]</t>
  </si>
  <si>
    <t>[</t>
  </si>
  <si>
    <t>[W]</t>
  </si>
  <si>
    <t>[V]</t>
  </si>
  <si>
    <t>131.0cm</t>
  </si>
  <si>
    <t>100.3cm</t>
  </si>
  <si>
    <t>]</t>
  </si>
  <si>
    <t>FF</t>
  </si>
  <si>
    <t>pin</t>
    <phoneticPr fontId="4" type="noConversion"/>
  </si>
  <si>
    <t>upin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</si>
</sst>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0.00_ "/>
    <numFmt numFmtId="181" formatCode="0.0_ "/>
    <numFmt numFmtId="182" formatCode="0.0000_ "/>
    <numFmt numFmtId="183" formatCode="0.000_ "/>
    <numFmt numFmtId="184" formatCode="0_ "/>
  </numFmts>
  <fonts count="10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Cambria Math"/>
      <family val="1"/>
    </font>
    <font>
      <i/>
      <sz val="10.5"/>
      <color theme="1"/>
      <name val="Cambria Math"/>
      <family val="1"/>
    </font>
    <font>
      <sz val="12"/>
      <color theme="1"/>
      <name val="等线"/>
      <family val="2"/>
      <charset val="134"/>
    </font>
    <font>
      <vertAlign val="superscript"/>
      <sz val="12"/>
      <color theme="1"/>
      <name val="Times New Roman"/>
      <family val="1"/>
    </font>
    <font>
      <sz val="12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 wrapText="1"/>
    </xf>
    <xf numFmtId="181" fontId="1" fillId="0" borderId="4" xfId="0" applyNumberFormat="1" applyFont="1" applyBorder="1" applyAlignment="1">
      <alignment horizontal="center" vertical="center" wrapText="1"/>
    </xf>
    <xf numFmtId="182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180" fontId="1" fillId="2" borderId="0" xfId="0" applyNumberFormat="1" applyFont="1" applyFill="1">
      <alignment vertical="center"/>
    </xf>
    <xf numFmtId="180" fontId="1" fillId="0" borderId="6" xfId="0" applyNumberFormat="1" applyFont="1" applyFill="1" applyBorder="1" applyAlignment="1">
      <alignment horizontal="center" vertical="center" wrapText="1"/>
    </xf>
    <xf numFmtId="181" fontId="1" fillId="0" borderId="6" xfId="0" applyNumberFormat="1" applyFont="1" applyFill="1" applyBorder="1" applyAlignment="1">
      <alignment horizontal="center" vertical="center" wrapText="1"/>
    </xf>
    <xf numFmtId="181" fontId="1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80" fontId="1" fillId="2" borderId="4" xfId="0" applyNumberFormat="1" applyFont="1" applyFill="1" applyBorder="1" applyAlignment="1">
      <alignment horizontal="center" vertical="center" wrapText="1"/>
    </xf>
    <xf numFmtId="181" fontId="1" fillId="2" borderId="4" xfId="0" applyNumberFormat="1" applyFont="1" applyFill="1" applyBorder="1" applyAlignment="1">
      <alignment horizontal="center" vertical="center" wrapText="1"/>
    </xf>
    <xf numFmtId="181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83" fontId="1" fillId="0" borderId="0" xfId="0" applyNumberFormat="1" applyFont="1">
      <alignment vertical="center"/>
    </xf>
    <xf numFmtId="183" fontId="1" fillId="2" borderId="0" xfId="0" applyNumberFormat="1" applyFont="1" applyFill="1">
      <alignment vertical="center"/>
    </xf>
    <xf numFmtId="184" fontId="1" fillId="0" borderId="0" xfId="0" applyNumberFormat="1" applyFont="1">
      <alignment vertical="center"/>
    </xf>
    <xf numFmtId="184" fontId="1" fillId="2" borderId="0" xfId="0" applyNumberFormat="1" applyFont="1" applyFill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183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82</xdr:row>
      <xdr:rowOff>0</xdr:rowOff>
    </xdr:from>
    <xdr:to>
      <xdr:col>0</xdr:col>
      <xdr:colOff>314325</xdr:colOff>
      <xdr:row>82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2CC615-2BF7-4BD4-950D-9864726F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314325</xdr:colOff>
      <xdr:row>83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C758E30-0BA9-43CC-A920-600284B95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0625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200025</xdr:colOff>
      <xdr:row>110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BE9E202-192F-45B1-ABBD-B9F90F53B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8BF2799-CD3B-49AC-A2C0-2ED8331A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1</xdr:col>
      <xdr:colOff>190500</xdr:colOff>
      <xdr:row>118</xdr:row>
      <xdr:rowOff>180975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914D298-08DF-4717-BA01-7CB4A566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888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257175</xdr:colOff>
      <xdr:row>118</xdr:row>
      <xdr:rowOff>200025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DEFF2C6-EE07-40CA-B5A0-890EE049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28887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257175</xdr:colOff>
      <xdr:row>119</xdr:row>
      <xdr:rowOff>180975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EFA0FFE-6F7F-48AF-A93E-A9610A87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2794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3</xdr:col>
      <xdr:colOff>161925</xdr:colOff>
      <xdr:row>118</xdr:row>
      <xdr:rowOff>180975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99CE6FB-B38A-42DF-B702-B15967D1D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288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247650</xdr:colOff>
      <xdr:row>118</xdr:row>
      <xdr:rowOff>180975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A4DF7B-0738-4152-A687-641AA89D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52888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390525</xdr:colOff>
      <xdr:row>119</xdr:row>
      <xdr:rowOff>180975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F45898F-1361-48A5-9ACA-38149000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279475"/>
          <a:ext cx="390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171450</xdr:colOff>
      <xdr:row>118</xdr:row>
      <xdr:rowOff>180975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FEDB0DB-3BEF-42F0-95A1-4C1E9D48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2888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247650</xdr:colOff>
      <xdr:row>118</xdr:row>
      <xdr:rowOff>200025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1427A03-4CCA-4A3D-B2FF-EA5F8961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288875"/>
          <a:ext cx="2476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119</xdr:row>
      <xdr:rowOff>0</xdr:rowOff>
    </xdr:from>
    <xdr:to>
      <xdr:col>6</xdr:col>
      <xdr:colOff>304800</xdr:colOff>
      <xdr:row>119</xdr:row>
      <xdr:rowOff>180975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7A8328D-554F-437E-8445-8FD9E01A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627947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171450</xdr:colOff>
      <xdr:row>118</xdr:row>
      <xdr:rowOff>180975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78737A8-92B1-45F5-8182-79D084AC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888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238125</xdr:colOff>
      <xdr:row>118</xdr:row>
      <xdr:rowOff>200025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C718DC0-EA1F-47F3-AA8E-8BDE2EA4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8887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257175</xdr:colOff>
      <xdr:row>119</xdr:row>
      <xdr:rowOff>180975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20D462B-2FFA-4C74-B839-F117BB38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794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118</xdr:row>
      <xdr:rowOff>0</xdr:rowOff>
    </xdr:from>
    <xdr:to>
      <xdr:col>9</xdr:col>
      <xdr:colOff>161925</xdr:colOff>
      <xdr:row>118</xdr:row>
      <xdr:rowOff>180975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6BDE912-F1B1-424A-AD49-E7B79CFD8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288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118</xdr:row>
      <xdr:rowOff>0</xdr:rowOff>
    </xdr:from>
    <xdr:to>
      <xdr:col>10</xdr:col>
      <xdr:colOff>228600</xdr:colOff>
      <xdr:row>118</xdr:row>
      <xdr:rowOff>200025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46B0C79-512A-408F-8248-12433214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52888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119</xdr:row>
      <xdr:rowOff>0</xdr:rowOff>
    </xdr:from>
    <xdr:to>
      <xdr:col>10</xdr:col>
      <xdr:colOff>390525</xdr:colOff>
      <xdr:row>119</xdr:row>
      <xdr:rowOff>180975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085AB70-DB32-4DE3-8849-69F6B37F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6279475"/>
          <a:ext cx="390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118</xdr:row>
      <xdr:rowOff>0</xdr:rowOff>
    </xdr:from>
    <xdr:to>
      <xdr:col>11</xdr:col>
      <xdr:colOff>104775</xdr:colOff>
      <xdr:row>118</xdr:row>
      <xdr:rowOff>180975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6F548F7-5A77-4D88-B6C0-DFCAF98C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52888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119</xdr:row>
      <xdr:rowOff>0</xdr:rowOff>
    </xdr:from>
    <xdr:to>
      <xdr:col>11</xdr:col>
      <xdr:colOff>104775</xdr:colOff>
      <xdr:row>119</xdr:row>
      <xdr:rowOff>180975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DECC3F3-F77F-4691-9219-91E34FBE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62794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171450</xdr:colOff>
      <xdr:row>118</xdr:row>
      <xdr:rowOff>180975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58A05DD-C043-42F9-8CC8-37353FB5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52888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119</xdr:row>
      <xdr:rowOff>0</xdr:rowOff>
    </xdr:from>
    <xdr:to>
      <xdr:col>12</xdr:col>
      <xdr:colOff>266700</xdr:colOff>
      <xdr:row>119</xdr:row>
      <xdr:rowOff>180975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2A3947A-47CD-4852-856A-60A7C5A0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262794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118</xdr:row>
      <xdr:rowOff>0</xdr:rowOff>
    </xdr:from>
    <xdr:to>
      <xdr:col>14</xdr:col>
      <xdr:colOff>228600</xdr:colOff>
      <xdr:row>118</xdr:row>
      <xdr:rowOff>180975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39E81273-AAC6-4BAC-B163-83C5AD37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2528887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118</xdr:row>
      <xdr:rowOff>0</xdr:rowOff>
    </xdr:from>
    <xdr:to>
      <xdr:col>15</xdr:col>
      <xdr:colOff>85725</xdr:colOff>
      <xdr:row>118</xdr:row>
      <xdr:rowOff>180975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EC187C41-0B8B-40A2-879B-8501BE56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528887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118</xdr:row>
      <xdr:rowOff>0</xdr:rowOff>
    </xdr:from>
    <xdr:to>
      <xdr:col>16</xdr:col>
      <xdr:colOff>161925</xdr:colOff>
      <xdr:row>118</xdr:row>
      <xdr:rowOff>200025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7F1FA20-3E96-4995-8F8A-F45EFBDE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5288875"/>
          <a:ext cx="1619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6723-B58B-41C8-9786-B2D746C2D2BB}">
  <dimension ref="A1:AY124"/>
  <sheetViews>
    <sheetView tabSelected="1" topLeftCell="A108" zoomScale="90" zoomScaleNormal="90" workbookViewId="0">
      <selection activeCell="Q121" sqref="Q121"/>
    </sheetView>
  </sheetViews>
  <sheetFormatPr defaultRowHeight="14.25" x14ac:dyDescent="0.2"/>
  <cols>
    <col min="15" max="15" width="12.125" bestFit="1" customWidth="1"/>
    <col min="17" max="17" width="10" bestFit="1" customWidth="1"/>
  </cols>
  <sheetData>
    <row r="1" spans="1:51" ht="16.5" thickBot="1" x14ac:dyDescent="0.25">
      <c r="A1" s="2"/>
      <c r="B1" s="12" t="s">
        <v>0</v>
      </c>
      <c r="C1" s="13"/>
      <c r="D1" s="12" t="s">
        <v>1</v>
      </c>
      <c r="E1" s="13"/>
      <c r="F1" s="1"/>
      <c r="G1" s="1" t="s">
        <v>10</v>
      </c>
      <c r="H1" s="1" t="s">
        <v>11</v>
      </c>
      <c r="I1" s="1"/>
      <c r="J1" s="1" t="s">
        <v>12</v>
      </c>
      <c r="K1" s="1" t="s">
        <v>13</v>
      </c>
      <c r="L1" s="1"/>
      <c r="M1" s="1" t="s">
        <v>20</v>
      </c>
      <c r="N1" s="1" t="s">
        <v>21</v>
      </c>
      <c r="O1" s="1"/>
      <c r="P1" s="1" t="s">
        <v>20</v>
      </c>
      <c r="Q1" s="1" t="s">
        <v>21</v>
      </c>
      <c r="R1" s="1"/>
      <c r="S1" s="1" t="s">
        <v>26</v>
      </c>
      <c r="T1" s="1"/>
      <c r="U1" s="1"/>
      <c r="V1" s="1" t="s">
        <v>27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6.5" thickBot="1" x14ac:dyDescent="0.25">
      <c r="A2" s="4"/>
      <c r="B2" s="14" t="s">
        <v>22</v>
      </c>
      <c r="C2" s="14" t="s">
        <v>23</v>
      </c>
      <c r="D2" s="14" t="s">
        <v>22</v>
      </c>
      <c r="E2" s="14" t="s">
        <v>23</v>
      </c>
      <c r="F2" s="1"/>
      <c r="G2" s="15" t="s">
        <v>17</v>
      </c>
      <c r="H2" s="15" t="s">
        <v>17</v>
      </c>
      <c r="I2" s="1"/>
      <c r="J2" s="15" t="s">
        <v>16</v>
      </c>
      <c r="K2" s="15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6.5" thickBot="1" x14ac:dyDescent="0.25">
      <c r="A3" s="16">
        <v>1</v>
      </c>
      <c r="B3" s="17">
        <v>0.05</v>
      </c>
      <c r="C3" s="18">
        <v>47.1</v>
      </c>
      <c r="D3" s="17">
        <v>0.83</v>
      </c>
      <c r="E3" s="18">
        <v>90.2</v>
      </c>
      <c r="F3" s="1"/>
      <c r="G3" s="31">
        <f>B3*(C3/1000)</f>
        <v>2.3550000000000003E-3</v>
      </c>
      <c r="H3" s="19">
        <f>D3*(E3/1000)</f>
        <v>7.4866000000000002E-2</v>
      </c>
      <c r="I3" s="1"/>
      <c r="J3" s="21">
        <f>B3/(C3/1000)</f>
        <v>1.0615711252653928</v>
      </c>
      <c r="K3" s="21">
        <f>D3/(E3/1000)</f>
        <v>9.2017738359201768</v>
      </c>
      <c r="L3" s="1"/>
      <c r="M3" s="20">
        <f>B3*0.005+0.01</f>
        <v>1.025E-2</v>
      </c>
      <c r="N3" s="21">
        <f>C3*0.015+0.1</f>
        <v>0.80649999999999999</v>
      </c>
      <c r="O3" s="1"/>
      <c r="P3" s="20">
        <f>D3*0.005+0.01</f>
        <v>1.4149999999999999E-2</v>
      </c>
      <c r="Q3" s="21">
        <f>E3*0.015+0.1</f>
        <v>1.4530000000000001</v>
      </c>
      <c r="R3" s="1"/>
      <c r="S3" s="19">
        <f>SQRT((C3/1000*M3)^2+(B3*N3/1000)^2)</f>
        <v>4.8445619642027498E-4</v>
      </c>
      <c r="T3" s="19">
        <f>SQRT((E3/1000*P3)^2+(D3*Q3/1000)^2)</f>
        <v>1.7559698599349592E-3</v>
      </c>
      <c r="U3" s="1"/>
      <c r="V3" s="21">
        <f>SQRT((M3/C3*1000)^2+(B3/((C3/1000)^2)*N3/1000)^2)</f>
        <v>0.21837991914040905</v>
      </c>
      <c r="W3" s="21">
        <f>SQRT((P3/E3*1000)^2+(D3/((E3/1000)^2)*Q3/1000)^2)</f>
        <v>0.21582610949982534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6.5" thickBot="1" x14ac:dyDescent="0.25">
      <c r="A4" s="16">
        <v>2</v>
      </c>
      <c r="B4" s="17">
        <v>1.52</v>
      </c>
      <c r="C4" s="18">
        <v>45.5</v>
      </c>
      <c r="D4" s="17">
        <v>1.26</v>
      </c>
      <c r="E4" s="18">
        <v>88.4</v>
      </c>
      <c r="F4" s="1"/>
      <c r="G4" s="31">
        <f t="shared" ref="G4:G29" si="0">B4*(C4/1000)</f>
        <v>6.9159999999999999E-2</v>
      </c>
      <c r="H4" s="31">
        <f t="shared" ref="H4:H27" si="1">D4*(E4/1000)</f>
        <v>0.11138400000000001</v>
      </c>
      <c r="I4" s="1"/>
      <c r="J4" s="21">
        <f t="shared" ref="J4:J29" si="2">B4/(C4/1000)</f>
        <v>33.406593406593409</v>
      </c>
      <c r="K4" s="21">
        <f t="shared" ref="K4:K28" si="3">D4/(E4/1000)</f>
        <v>14.25339366515837</v>
      </c>
      <c r="L4" s="1"/>
      <c r="M4" s="20">
        <f>B4*0.005+0.01</f>
        <v>1.7600000000000001E-2</v>
      </c>
      <c r="N4" s="21">
        <f t="shared" ref="N4:N29" si="4">C4*0.015+0.1</f>
        <v>0.78249999999999997</v>
      </c>
      <c r="O4" s="1"/>
      <c r="P4" s="20">
        <f t="shared" ref="P4:P29" si="5">D4*0.005+0.01</f>
        <v>1.6300000000000002E-2</v>
      </c>
      <c r="Q4" s="21">
        <f t="shared" ref="Q4:Q29" si="6">E4*0.015+0.1</f>
        <v>1.4260000000000002</v>
      </c>
      <c r="R4" s="1"/>
      <c r="S4" s="19">
        <f>SQRT((C4/1000*M4)^2+(B4*N4/1000)^2)</f>
        <v>1.4338594770757697E-3</v>
      </c>
      <c r="T4" s="31">
        <f>SQRT((E4/1000*P4)^2+(D4*Q4/1000)^2)</f>
        <v>2.3031710626872683E-3</v>
      </c>
      <c r="U4" s="1"/>
      <c r="V4" s="21">
        <f t="shared" ref="V4:V67" si="7">SQRT((M4/C4*1000)^2+(B4/((C4/1000)^2)*N4/1000)^2)</f>
        <v>0.69260209012233775</v>
      </c>
      <c r="W4" s="21">
        <f t="shared" ref="W4:W67" si="8">SQRT((P4/E4*1000)^2+(D4/((E4/1000)^2)*Q4/1000)^2)</f>
        <v>0.29472818209691504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thickBot="1" x14ac:dyDescent="0.25">
      <c r="A5" s="16">
        <v>3</v>
      </c>
      <c r="B5" s="17">
        <v>2.08</v>
      </c>
      <c r="C5" s="18">
        <v>44.9</v>
      </c>
      <c r="D5" s="17">
        <v>1.81</v>
      </c>
      <c r="E5" s="18">
        <v>86.2</v>
      </c>
      <c r="F5" s="1"/>
      <c r="G5" s="31">
        <f t="shared" si="0"/>
        <v>9.3391999999999989E-2</v>
      </c>
      <c r="H5" s="31">
        <f t="shared" si="1"/>
        <v>0.15602199999999999</v>
      </c>
      <c r="I5" s="1"/>
      <c r="J5" s="21">
        <f t="shared" si="2"/>
        <v>46.325167037861924</v>
      </c>
      <c r="K5" s="21">
        <f t="shared" si="3"/>
        <v>20.997679814385151</v>
      </c>
      <c r="L5" s="1"/>
      <c r="M5" s="20">
        <f>B5*0.005+0.01</f>
        <v>2.0400000000000001E-2</v>
      </c>
      <c r="N5" s="21">
        <f t="shared" si="4"/>
        <v>0.77349999999999997</v>
      </c>
      <c r="O5" s="1"/>
      <c r="P5" s="20">
        <f t="shared" si="5"/>
        <v>1.9050000000000001E-2</v>
      </c>
      <c r="Q5" s="21">
        <f t="shared" si="6"/>
        <v>1.393</v>
      </c>
      <c r="R5" s="1"/>
      <c r="S5" s="31">
        <f t="shared" ref="S4:S67" si="9">SQRT((C5/1000*M5)^2+(B5*N5/1000)^2)</f>
        <v>1.8513448020290547E-3</v>
      </c>
      <c r="T5" s="31">
        <f t="shared" ref="T4:T67" si="10">SQRT((E5/1000*P5)^2+(D5*Q5/1000)^2)</f>
        <v>3.0089250939496653E-3</v>
      </c>
      <c r="U5" s="1"/>
      <c r="V5" s="21">
        <f t="shared" si="7"/>
        <v>0.91832123949239097</v>
      </c>
      <c r="W5" s="21">
        <f t="shared" si="8"/>
        <v>0.40494574937011335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thickBot="1" x14ac:dyDescent="0.25">
      <c r="A6" s="16">
        <v>4</v>
      </c>
      <c r="B6" s="17">
        <v>2.5</v>
      </c>
      <c r="C6" s="18">
        <v>44.4</v>
      </c>
      <c r="D6" s="17">
        <v>2.3199999999999998</v>
      </c>
      <c r="E6" s="18">
        <v>83.6</v>
      </c>
      <c r="F6" s="1"/>
      <c r="G6" s="31">
        <f t="shared" si="0"/>
        <v>0.111</v>
      </c>
      <c r="H6" s="31">
        <f t="shared" si="1"/>
        <v>0.19395199999999999</v>
      </c>
      <c r="I6" s="1"/>
      <c r="J6" s="21">
        <f t="shared" si="2"/>
        <v>56.306306306306304</v>
      </c>
      <c r="K6" s="21">
        <f t="shared" si="3"/>
        <v>27.751196172248804</v>
      </c>
      <c r="L6" s="1"/>
      <c r="M6" s="20">
        <f t="shared" ref="M4:M29" si="11">B6*0.005+0.01</f>
        <v>2.2499999999999999E-2</v>
      </c>
      <c r="N6" s="21">
        <f t="shared" si="4"/>
        <v>0.7659999999999999</v>
      </c>
      <c r="O6" s="1"/>
      <c r="P6" s="20">
        <f t="shared" si="5"/>
        <v>2.1600000000000001E-2</v>
      </c>
      <c r="Q6" s="21">
        <f t="shared" si="6"/>
        <v>1.3539999999999999</v>
      </c>
      <c r="R6" s="1"/>
      <c r="S6" s="31">
        <f t="shared" si="9"/>
        <v>2.1599134241908863E-3</v>
      </c>
      <c r="T6" s="31">
        <f t="shared" si="10"/>
        <v>3.6233146725063773E-3</v>
      </c>
      <c r="U6" s="1"/>
      <c r="V6" s="21">
        <f t="shared" si="7"/>
        <v>1.095646368086441</v>
      </c>
      <c r="W6" s="21">
        <f t="shared" si="8"/>
        <v>0.51843402630811708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thickBot="1" x14ac:dyDescent="0.25">
      <c r="A7" s="16">
        <v>5</v>
      </c>
      <c r="B7" s="17">
        <v>3.21</v>
      </c>
      <c r="C7" s="18">
        <v>43.6</v>
      </c>
      <c r="D7" s="17">
        <v>2.82</v>
      </c>
      <c r="E7" s="18">
        <v>80.900000000000006</v>
      </c>
      <c r="F7" s="1"/>
      <c r="G7" s="31">
        <f t="shared" si="0"/>
        <v>0.139956</v>
      </c>
      <c r="H7" s="31">
        <f t="shared" si="1"/>
        <v>0.22813799999999998</v>
      </c>
      <c r="I7" s="1"/>
      <c r="J7" s="21">
        <f t="shared" si="2"/>
        <v>73.623853211009177</v>
      </c>
      <c r="K7" s="21">
        <f t="shared" si="3"/>
        <v>34.857849196538936</v>
      </c>
      <c r="L7" s="1"/>
      <c r="M7" s="20">
        <f t="shared" si="11"/>
        <v>2.6050000000000004E-2</v>
      </c>
      <c r="N7" s="21">
        <f t="shared" si="4"/>
        <v>0.754</v>
      </c>
      <c r="O7" s="1"/>
      <c r="P7" s="20">
        <f t="shared" si="5"/>
        <v>2.41E-2</v>
      </c>
      <c r="Q7" s="21">
        <f t="shared" si="6"/>
        <v>1.3135000000000001</v>
      </c>
      <c r="R7" s="1"/>
      <c r="S7" s="31">
        <f t="shared" si="9"/>
        <v>2.6735822269008296E-3</v>
      </c>
      <c r="T7" s="31">
        <f t="shared" si="10"/>
        <v>4.1858602056208238E-3</v>
      </c>
      <c r="U7" s="1"/>
      <c r="V7" s="21">
        <f t="shared" si="7"/>
        <v>1.4064379192096783</v>
      </c>
      <c r="W7" s="21">
        <f t="shared" si="8"/>
        <v>0.63956940012327679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thickBot="1" x14ac:dyDescent="0.25">
      <c r="A8" s="16">
        <v>6</v>
      </c>
      <c r="B8" s="17">
        <v>4.13</v>
      </c>
      <c r="C8" s="18">
        <v>42.5</v>
      </c>
      <c r="D8" s="17">
        <v>3.06</v>
      </c>
      <c r="E8" s="18">
        <v>79.7</v>
      </c>
      <c r="F8" s="1"/>
      <c r="G8" s="31">
        <f t="shared" si="0"/>
        <v>0.17552500000000001</v>
      </c>
      <c r="H8" s="31">
        <f t="shared" si="1"/>
        <v>0.24388200000000002</v>
      </c>
      <c r="I8" s="1"/>
      <c r="J8" s="21">
        <f t="shared" si="2"/>
        <v>97.17647058823529</v>
      </c>
      <c r="K8" s="21">
        <f t="shared" si="3"/>
        <v>38.393977415307397</v>
      </c>
      <c r="L8" s="1"/>
      <c r="M8" s="20">
        <f t="shared" si="11"/>
        <v>3.0649999999999997E-2</v>
      </c>
      <c r="N8" s="21">
        <f t="shared" si="4"/>
        <v>0.73749999999999993</v>
      </c>
      <c r="O8" s="1"/>
      <c r="P8" s="20">
        <f t="shared" si="5"/>
        <v>2.5300000000000003E-2</v>
      </c>
      <c r="Q8" s="21">
        <f t="shared" si="6"/>
        <v>1.2955000000000001</v>
      </c>
      <c r="R8" s="1"/>
      <c r="S8" s="31">
        <f t="shared" si="9"/>
        <v>3.3127309589295051E-3</v>
      </c>
      <c r="T8" s="31">
        <f t="shared" si="10"/>
        <v>4.4475868491801263E-3</v>
      </c>
      <c r="U8" s="1"/>
      <c r="V8" s="21">
        <f t="shared" si="7"/>
        <v>1.8340379011374419</v>
      </c>
      <c r="W8" s="21">
        <f t="shared" si="8"/>
        <v>0.70017692589055347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thickBot="1" x14ac:dyDescent="0.25">
      <c r="A9" s="16">
        <v>7</v>
      </c>
      <c r="B9" s="17">
        <v>5.21</v>
      </c>
      <c r="C9" s="18">
        <v>41.1</v>
      </c>
      <c r="D9" s="17">
        <v>3.22</v>
      </c>
      <c r="E9" s="18">
        <v>78.7</v>
      </c>
      <c r="F9" s="1"/>
      <c r="G9" s="31">
        <f t="shared" si="0"/>
        <v>0.21413100000000002</v>
      </c>
      <c r="H9" s="31">
        <f t="shared" si="1"/>
        <v>0.25341400000000003</v>
      </c>
      <c r="I9" s="1"/>
      <c r="J9" s="33">
        <f t="shared" si="2"/>
        <v>126.76399026763988</v>
      </c>
      <c r="K9" s="21">
        <f t="shared" si="3"/>
        <v>40.914866581956794</v>
      </c>
      <c r="L9" s="1"/>
      <c r="M9" s="20">
        <f t="shared" si="11"/>
        <v>3.6049999999999999E-2</v>
      </c>
      <c r="N9" s="21">
        <f t="shared" si="4"/>
        <v>0.71650000000000003</v>
      </c>
      <c r="O9" s="1"/>
      <c r="P9" s="20">
        <f t="shared" si="5"/>
        <v>2.6099999999999998E-2</v>
      </c>
      <c r="Q9" s="21">
        <f t="shared" si="6"/>
        <v>1.2805000000000002</v>
      </c>
      <c r="R9" s="1"/>
      <c r="S9" s="31">
        <f t="shared" si="9"/>
        <v>4.0162581130014537E-3</v>
      </c>
      <c r="T9" s="31">
        <f t="shared" si="10"/>
        <v>4.6065240983848123E-3</v>
      </c>
      <c r="U9" s="1"/>
      <c r="V9" s="33">
        <f t="shared" si="7"/>
        <v>2.3775955109201656</v>
      </c>
      <c r="W9" s="21">
        <f t="shared" si="8"/>
        <v>0.74374469797242226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thickBot="1" x14ac:dyDescent="0.25">
      <c r="A10" s="16">
        <v>8</v>
      </c>
      <c r="B10" s="17">
        <v>6.33</v>
      </c>
      <c r="C10" s="18">
        <v>39.700000000000003</v>
      </c>
      <c r="D10" s="17">
        <v>3.36</v>
      </c>
      <c r="E10" s="18">
        <v>77.599999999999994</v>
      </c>
      <c r="F10" s="1"/>
      <c r="G10" s="31">
        <f t="shared" si="0"/>
        <v>0.25130100000000005</v>
      </c>
      <c r="H10" s="31">
        <f t="shared" si="1"/>
        <v>0.26073599999999997</v>
      </c>
      <c r="I10" s="1"/>
      <c r="J10" s="33">
        <f t="shared" si="2"/>
        <v>159.44584382871534</v>
      </c>
      <c r="K10" s="21">
        <f t="shared" si="3"/>
        <v>43.298969072164951</v>
      </c>
      <c r="L10" s="1"/>
      <c r="M10" s="20">
        <f t="shared" si="11"/>
        <v>4.165E-2</v>
      </c>
      <c r="N10" s="21">
        <f t="shared" si="4"/>
        <v>0.69550000000000001</v>
      </c>
      <c r="O10" s="1"/>
      <c r="P10" s="20">
        <f t="shared" si="5"/>
        <v>2.6799999999999997E-2</v>
      </c>
      <c r="Q10" s="21">
        <f t="shared" si="6"/>
        <v>1.264</v>
      </c>
      <c r="R10" s="1"/>
      <c r="S10" s="31">
        <f t="shared" si="9"/>
        <v>4.7027882272381773E-3</v>
      </c>
      <c r="T10" s="31">
        <f t="shared" si="10"/>
        <v>4.7288918008345253E-3</v>
      </c>
      <c r="U10" s="1"/>
      <c r="V10" s="33">
        <f t="shared" si="7"/>
        <v>2.9838322857439463</v>
      </c>
      <c r="W10" s="21">
        <f t="shared" si="8"/>
        <v>0.7853006099270855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thickBot="1" x14ac:dyDescent="0.25">
      <c r="A11" s="16">
        <v>9</v>
      </c>
      <c r="B11" s="17">
        <v>7.24</v>
      </c>
      <c r="C11" s="18">
        <v>38.6</v>
      </c>
      <c r="D11" s="17">
        <v>3.52</v>
      </c>
      <c r="E11" s="18">
        <v>76.5</v>
      </c>
      <c r="F11" s="1"/>
      <c r="G11" s="31">
        <f t="shared" si="0"/>
        <v>0.27946400000000005</v>
      </c>
      <c r="H11" s="31">
        <f t="shared" si="1"/>
        <v>0.26928000000000002</v>
      </c>
      <c r="I11" s="1"/>
      <c r="J11" s="33">
        <f t="shared" si="2"/>
        <v>187.56476683937822</v>
      </c>
      <c r="K11" s="21">
        <f t="shared" si="3"/>
        <v>46.013071895424837</v>
      </c>
      <c r="L11" s="1"/>
      <c r="M11" s="20">
        <f t="shared" si="11"/>
        <v>4.6200000000000005E-2</v>
      </c>
      <c r="N11" s="21">
        <f t="shared" si="4"/>
        <v>0.67899999999999994</v>
      </c>
      <c r="O11" s="1"/>
      <c r="P11" s="20">
        <f t="shared" si="5"/>
        <v>2.76E-2</v>
      </c>
      <c r="Q11" s="21">
        <f t="shared" si="6"/>
        <v>1.2475000000000001</v>
      </c>
      <c r="R11" s="1"/>
      <c r="S11" s="31">
        <f t="shared" si="9"/>
        <v>5.2294256801297028E-3</v>
      </c>
      <c r="T11" s="31">
        <f t="shared" si="10"/>
        <v>4.8724375214054825E-3</v>
      </c>
      <c r="U11" s="1"/>
      <c r="V11" s="33">
        <f t="shared" si="7"/>
        <v>3.5097758866880326</v>
      </c>
      <c r="W11" s="21">
        <f t="shared" si="8"/>
        <v>0.83257508161911797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thickBot="1" x14ac:dyDescent="0.25">
      <c r="A12" s="16">
        <v>10</v>
      </c>
      <c r="B12" s="17">
        <v>8.0299999999999994</v>
      </c>
      <c r="C12" s="18">
        <v>37.6</v>
      </c>
      <c r="D12" s="17">
        <v>3.71</v>
      </c>
      <c r="E12" s="18">
        <v>74.8</v>
      </c>
      <c r="F12" s="1"/>
      <c r="G12" s="31">
        <f t="shared" si="0"/>
        <v>0.30192799999999997</v>
      </c>
      <c r="H12" s="31">
        <f t="shared" si="1"/>
        <v>0.27750799999999998</v>
      </c>
      <c r="I12" s="1"/>
      <c r="J12" s="33">
        <f t="shared" si="2"/>
        <v>213.56382978723403</v>
      </c>
      <c r="K12" s="21">
        <f t="shared" si="3"/>
        <v>49.598930481283425</v>
      </c>
      <c r="L12" s="1"/>
      <c r="M12" s="20">
        <f t="shared" si="11"/>
        <v>5.015E-2</v>
      </c>
      <c r="N12" s="21">
        <f t="shared" si="4"/>
        <v>0.66399999999999992</v>
      </c>
      <c r="O12" s="1"/>
      <c r="P12" s="20">
        <f t="shared" si="5"/>
        <v>2.8549999999999999E-2</v>
      </c>
      <c r="Q12" s="21">
        <f t="shared" si="6"/>
        <v>1.222</v>
      </c>
      <c r="R12" s="1"/>
      <c r="S12" s="31">
        <f t="shared" si="9"/>
        <v>5.655529073039939E-3</v>
      </c>
      <c r="T12" s="31">
        <f t="shared" si="10"/>
        <v>5.011411118238056E-3</v>
      </c>
      <c r="U12" s="1"/>
      <c r="V12" s="33">
        <f t="shared" si="7"/>
        <v>4.0003459378111828</v>
      </c>
      <c r="W12" s="21">
        <f t="shared" si="8"/>
        <v>0.89568816634698889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thickBot="1" x14ac:dyDescent="0.25">
      <c r="A13" s="16">
        <v>11</v>
      </c>
      <c r="B13" s="17">
        <v>8.4</v>
      </c>
      <c r="C13" s="18">
        <v>37.1</v>
      </c>
      <c r="D13" s="17">
        <v>3.93</v>
      </c>
      <c r="E13" s="18">
        <v>73.3</v>
      </c>
      <c r="F13" s="1"/>
      <c r="G13" s="31">
        <f t="shared" si="0"/>
        <v>0.31164000000000003</v>
      </c>
      <c r="H13" s="31">
        <f t="shared" si="1"/>
        <v>0.28806900000000002</v>
      </c>
      <c r="I13" s="1"/>
      <c r="J13" s="33">
        <f t="shared" si="2"/>
        <v>226.41509433962264</v>
      </c>
      <c r="K13" s="21">
        <f t="shared" si="3"/>
        <v>53.615279672578446</v>
      </c>
      <c r="L13" s="1"/>
      <c r="M13" s="20">
        <f t="shared" si="11"/>
        <v>5.2000000000000005E-2</v>
      </c>
      <c r="N13" s="21">
        <f t="shared" si="4"/>
        <v>0.65649999999999997</v>
      </c>
      <c r="O13" s="1"/>
      <c r="P13" s="20">
        <f t="shared" si="5"/>
        <v>2.9650000000000003E-2</v>
      </c>
      <c r="Q13" s="21">
        <f t="shared" si="6"/>
        <v>1.1995</v>
      </c>
      <c r="R13" s="1"/>
      <c r="S13" s="31">
        <f t="shared" si="9"/>
        <v>5.84231339453816E-3</v>
      </c>
      <c r="T13" s="31">
        <f t="shared" si="10"/>
        <v>5.1909107553732804E-3</v>
      </c>
      <c r="U13" s="1"/>
      <c r="V13" s="33">
        <f t="shared" si="7"/>
        <v>4.2446025490501809</v>
      </c>
      <c r="W13" s="21">
        <f t="shared" si="8"/>
        <v>0.96613010044376102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thickBot="1" x14ac:dyDescent="0.25">
      <c r="A14" s="16">
        <v>12</v>
      </c>
      <c r="B14" s="17">
        <v>8.82</v>
      </c>
      <c r="C14" s="18">
        <v>36.299999999999997</v>
      </c>
      <c r="D14" s="17">
        <v>4.08</v>
      </c>
      <c r="E14" s="18">
        <v>72.099999999999994</v>
      </c>
      <c r="F14" s="1"/>
      <c r="G14" s="31">
        <f t="shared" si="0"/>
        <v>0.32016600000000001</v>
      </c>
      <c r="H14" s="31">
        <f t="shared" si="1"/>
        <v>0.29416799999999999</v>
      </c>
      <c r="I14" s="1"/>
      <c r="J14" s="33">
        <f t="shared" si="2"/>
        <v>242.97520661157026</v>
      </c>
      <c r="K14" s="21">
        <f t="shared" si="3"/>
        <v>56.588072122052708</v>
      </c>
      <c r="L14" s="1"/>
      <c r="M14" s="20">
        <f t="shared" si="11"/>
        <v>5.4100000000000002E-2</v>
      </c>
      <c r="N14" s="21">
        <f t="shared" si="4"/>
        <v>0.64449999999999996</v>
      </c>
      <c r="O14" s="1"/>
      <c r="P14" s="20">
        <f t="shared" si="5"/>
        <v>3.0400000000000003E-2</v>
      </c>
      <c r="Q14" s="21">
        <f t="shared" si="6"/>
        <v>1.1815</v>
      </c>
      <c r="R14" s="1"/>
      <c r="S14" s="31">
        <f t="shared" si="9"/>
        <v>6.0141545398335093E-3</v>
      </c>
      <c r="T14" s="31">
        <f t="shared" si="10"/>
        <v>5.2954296951239002E-3</v>
      </c>
      <c r="U14" s="1"/>
      <c r="V14" s="33">
        <f t="shared" si="7"/>
        <v>4.5641649703902347</v>
      </c>
      <c r="W14" s="21">
        <f t="shared" si="8"/>
        <v>1.0186633403528964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thickBot="1" x14ac:dyDescent="0.25">
      <c r="A15" s="16">
        <v>13</v>
      </c>
      <c r="B15" s="17">
        <v>9.17</v>
      </c>
      <c r="C15" s="18">
        <v>35.5</v>
      </c>
      <c r="D15" s="17">
        <v>4.25</v>
      </c>
      <c r="E15" s="18">
        <v>70.5</v>
      </c>
      <c r="F15" s="1"/>
      <c r="G15" s="31">
        <f t="shared" si="0"/>
        <v>0.32553499999999996</v>
      </c>
      <c r="H15" s="31">
        <f t="shared" si="1"/>
        <v>0.29962499999999997</v>
      </c>
      <c r="I15" s="1"/>
      <c r="J15" s="33">
        <f t="shared" si="2"/>
        <v>258.3098591549296</v>
      </c>
      <c r="K15" s="21">
        <f t="shared" si="3"/>
        <v>60.283687943262414</v>
      </c>
      <c r="L15" s="1"/>
      <c r="M15" s="20">
        <f t="shared" si="11"/>
        <v>5.5850000000000004E-2</v>
      </c>
      <c r="N15" s="21">
        <f t="shared" si="4"/>
        <v>0.63249999999999995</v>
      </c>
      <c r="O15" s="1"/>
      <c r="P15" s="20">
        <f t="shared" si="5"/>
        <v>3.125E-2</v>
      </c>
      <c r="Q15" s="21">
        <f t="shared" si="6"/>
        <v>1.1575</v>
      </c>
      <c r="R15" s="1"/>
      <c r="S15" s="31">
        <f t="shared" si="9"/>
        <v>6.1295424100213216E-3</v>
      </c>
      <c r="T15" s="31">
        <f t="shared" si="10"/>
        <v>5.3901771915448194E-3</v>
      </c>
      <c r="U15" s="1"/>
      <c r="V15" s="33">
        <f t="shared" si="7"/>
        <v>4.8637511684358836</v>
      </c>
      <c r="W15" s="21">
        <f t="shared" si="8"/>
        <v>1.0844881427583764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thickBot="1" x14ac:dyDescent="0.25">
      <c r="A16" s="16">
        <v>14</v>
      </c>
      <c r="B16" s="17">
        <v>9.5299999999999994</v>
      </c>
      <c r="C16" s="18">
        <v>34.700000000000003</v>
      </c>
      <c r="D16" s="17">
        <v>4.37</v>
      </c>
      <c r="E16" s="18">
        <v>69.3</v>
      </c>
      <c r="F16" s="1"/>
      <c r="G16" s="31">
        <f t="shared" si="0"/>
        <v>0.33069100000000001</v>
      </c>
      <c r="H16" s="31">
        <f t="shared" si="1"/>
        <v>0.30284100000000003</v>
      </c>
      <c r="I16" s="1"/>
      <c r="J16" s="33">
        <f t="shared" si="2"/>
        <v>274.63976945244951</v>
      </c>
      <c r="K16" s="21">
        <f t="shared" si="3"/>
        <v>63.059163059163062</v>
      </c>
      <c r="L16" s="1"/>
      <c r="M16" s="20">
        <f t="shared" si="11"/>
        <v>5.765E-2</v>
      </c>
      <c r="N16" s="21">
        <f t="shared" si="4"/>
        <v>0.62050000000000005</v>
      </c>
      <c r="O16" s="1"/>
      <c r="P16" s="20">
        <f t="shared" si="5"/>
        <v>3.1850000000000003E-2</v>
      </c>
      <c r="Q16" s="21">
        <f t="shared" si="6"/>
        <v>1.1395</v>
      </c>
      <c r="R16" s="1"/>
      <c r="S16" s="31">
        <f t="shared" si="9"/>
        <v>6.2425720524676362E-3</v>
      </c>
      <c r="T16" s="31">
        <f t="shared" si="10"/>
        <v>5.4468632679965448E-3</v>
      </c>
      <c r="U16" s="1"/>
      <c r="V16" s="33">
        <f t="shared" si="7"/>
        <v>5.1844729650338728</v>
      </c>
      <c r="W16" s="21">
        <f t="shared" si="8"/>
        <v>1.1341748276407746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thickBot="1" x14ac:dyDescent="0.25">
      <c r="A17" s="16">
        <v>15</v>
      </c>
      <c r="B17" s="17">
        <v>9.93</v>
      </c>
      <c r="C17" s="18">
        <v>33.799999999999997</v>
      </c>
      <c r="D17" s="17">
        <v>4.57</v>
      </c>
      <c r="E17" s="18">
        <v>68.099999999999994</v>
      </c>
      <c r="F17" s="1"/>
      <c r="G17" s="31">
        <f t="shared" si="0"/>
        <v>0.33563399999999993</v>
      </c>
      <c r="H17" s="31">
        <f t="shared" si="1"/>
        <v>0.31121699999999997</v>
      </c>
      <c r="I17" s="1"/>
      <c r="J17" s="33">
        <f t="shared" si="2"/>
        <v>293.78698224852076</v>
      </c>
      <c r="K17" s="21">
        <f t="shared" si="3"/>
        <v>67.107195301027915</v>
      </c>
      <c r="L17" s="1"/>
      <c r="M17" s="20">
        <f t="shared" si="11"/>
        <v>5.9650000000000002E-2</v>
      </c>
      <c r="N17" s="21">
        <f t="shared" si="4"/>
        <v>0.60699999999999987</v>
      </c>
      <c r="O17" s="1"/>
      <c r="P17" s="20">
        <f t="shared" si="5"/>
        <v>3.2850000000000004E-2</v>
      </c>
      <c r="Q17" s="21">
        <f t="shared" si="6"/>
        <v>1.1214999999999999</v>
      </c>
      <c r="R17" s="1"/>
      <c r="S17" s="31">
        <f t="shared" si="9"/>
        <v>6.3557704701318459E-3</v>
      </c>
      <c r="T17" s="31">
        <f t="shared" si="10"/>
        <v>5.5922078030282464E-3</v>
      </c>
      <c r="U17" s="1"/>
      <c r="V17" s="33">
        <f t="shared" si="7"/>
        <v>5.5633297767338732</v>
      </c>
      <c r="W17" s="21">
        <f t="shared" si="8"/>
        <v>1.2058383096095286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thickBot="1" x14ac:dyDescent="0.25">
      <c r="A18" s="16">
        <v>16</v>
      </c>
      <c r="B18" s="17">
        <v>10.3</v>
      </c>
      <c r="C18" s="18">
        <v>32.9</v>
      </c>
      <c r="D18" s="17">
        <v>4.71</v>
      </c>
      <c r="E18" s="18">
        <v>66.7</v>
      </c>
      <c r="F18" s="1"/>
      <c r="G18" s="31">
        <f t="shared" si="0"/>
        <v>0.33887</v>
      </c>
      <c r="H18" s="31">
        <f t="shared" si="1"/>
        <v>0.31415700000000002</v>
      </c>
      <c r="I18" s="1"/>
      <c r="J18" s="33">
        <f t="shared" si="2"/>
        <v>313.06990881458972</v>
      </c>
      <c r="K18" s="21">
        <f t="shared" si="3"/>
        <v>70.61469265367316</v>
      </c>
      <c r="L18" s="1"/>
      <c r="M18" s="20">
        <f t="shared" si="11"/>
        <v>6.1500000000000006E-2</v>
      </c>
      <c r="N18" s="21">
        <f t="shared" si="4"/>
        <v>0.59349999999999992</v>
      </c>
      <c r="O18" s="1"/>
      <c r="P18" s="20">
        <f t="shared" si="5"/>
        <v>3.3550000000000003E-2</v>
      </c>
      <c r="Q18" s="21">
        <f t="shared" si="6"/>
        <v>1.1005</v>
      </c>
      <c r="R18" s="1"/>
      <c r="S18" s="31">
        <f t="shared" si="9"/>
        <v>6.4392022429024531E-3</v>
      </c>
      <c r="T18" s="31">
        <f t="shared" si="10"/>
        <v>5.6457816785853484E-3</v>
      </c>
      <c r="U18" s="1"/>
      <c r="V18" s="33">
        <f t="shared" si="7"/>
        <v>5.9489493287224384</v>
      </c>
      <c r="W18" s="21">
        <f t="shared" si="8"/>
        <v>1.2690315288949259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thickBot="1" x14ac:dyDescent="0.25">
      <c r="A19" s="16">
        <v>17</v>
      </c>
      <c r="B19" s="27">
        <v>10.63</v>
      </c>
      <c r="C19" s="28">
        <v>31.9</v>
      </c>
      <c r="D19" s="17">
        <v>4.88</v>
      </c>
      <c r="E19" s="18">
        <v>65.3</v>
      </c>
      <c r="F19" s="1"/>
      <c r="G19" s="32">
        <f t="shared" si="0"/>
        <v>0.33909699999999998</v>
      </c>
      <c r="H19" s="31">
        <f t="shared" si="1"/>
        <v>0.318664</v>
      </c>
      <c r="I19" s="1"/>
      <c r="J19" s="34">
        <f t="shared" si="2"/>
        <v>333.22884012539191</v>
      </c>
      <c r="K19" s="21">
        <f t="shared" si="3"/>
        <v>74.732006125574273</v>
      </c>
      <c r="L19" s="1"/>
      <c r="M19" s="22">
        <f t="shared" si="11"/>
        <v>6.3149999999999998E-2</v>
      </c>
      <c r="N19" s="29">
        <f t="shared" si="4"/>
        <v>0.57850000000000001</v>
      </c>
      <c r="O19" s="1"/>
      <c r="P19" s="20">
        <f t="shared" si="5"/>
        <v>3.44E-2</v>
      </c>
      <c r="Q19" s="21">
        <f t="shared" si="6"/>
        <v>1.0794999999999999</v>
      </c>
      <c r="R19" s="1"/>
      <c r="S19" s="32">
        <f t="shared" si="9"/>
        <v>6.4710081604221464E-3</v>
      </c>
      <c r="T19" s="31">
        <f t="shared" si="10"/>
        <v>5.7268975985257488E-3</v>
      </c>
      <c r="U19" s="1"/>
      <c r="V19" s="33">
        <f t="shared" si="7"/>
        <v>6.3590257175363307</v>
      </c>
      <c r="W19" s="21">
        <f t="shared" si="8"/>
        <v>1.3430527025756371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thickBot="1" x14ac:dyDescent="0.25">
      <c r="A20" s="16">
        <v>18</v>
      </c>
      <c r="B20" s="17">
        <v>10.89</v>
      </c>
      <c r="C20" s="18">
        <v>31.1</v>
      </c>
      <c r="D20" s="17">
        <v>5.13</v>
      </c>
      <c r="E20" s="18">
        <v>63.2</v>
      </c>
      <c r="F20" s="1"/>
      <c r="G20" s="31">
        <f t="shared" si="0"/>
        <v>0.33867900000000006</v>
      </c>
      <c r="H20" s="31">
        <f t="shared" si="1"/>
        <v>0.324216</v>
      </c>
      <c r="I20" s="1"/>
      <c r="J20" s="33">
        <f t="shared" si="2"/>
        <v>350.16077170418004</v>
      </c>
      <c r="K20" s="21">
        <f t="shared" si="3"/>
        <v>81.170886075949355</v>
      </c>
      <c r="L20" s="1"/>
      <c r="M20" s="20">
        <f t="shared" si="11"/>
        <v>6.4450000000000007E-2</v>
      </c>
      <c r="N20" s="21">
        <f t="shared" si="4"/>
        <v>0.5665</v>
      </c>
      <c r="O20" s="1"/>
      <c r="P20" s="20">
        <f t="shared" si="5"/>
        <v>3.5650000000000001E-2</v>
      </c>
      <c r="Q20" s="21">
        <f t="shared" si="6"/>
        <v>1.048</v>
      </c>
      <c r="R20" s="1"/>
      <c r="S20" s="31">
        <f t="shared" si="9"/>
        <v>6.4866357135459681E-3</v>
      </c>
      <c r="T20" s="31">
        <f t="shared" si="10"/>
        <v>5.8292646212022318E-3</v>
      </c>
      <c r="U20" s="1"/>
      <c r="V20" s="33">
        <f t="shared" si="7"/>
        <v>6.7065432672800798</v>
      </c>
      <c r="W20" s="21">
        <f t="shared" si="8"/>
        <v>1.4594177168127682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thickBot="1" x14ac:dyDescent="0.25">
      <c r="A21" s="16">
        <v>19</v>
      </c>
      <c r="B21" s="17">
        <v>11.23</v>
      </c>
      <c r="C21" s="18">
        <v>29.9</v>
      </c>
      <c r="D21" s="17">
        <v>5.41</v>
      </c>
      <c r="E21" s="18">
        <v>60.5</v>
      </c>
      <c r="F21" s="1"/>
      <c r="G21" s="31">
        <f t="shared" si="0"/>
        <v>0.33577699999999999</v>
      </c>
      <c r="H21" s="31">
        <f t="shared" si="1"/>
        <v>0.32730500000000001</v>
      </c>
      <c r="I21" s="1"/>
      <c r="J21" s="33">
        <f t="shared" si="2"/>
        <v>375.58528428093649</v>
      </c>
      <c r="K21" s="21">
        <f t="shared" si="3"/>
        <v>89.421487603305792</v>
      </c>
      <c r="L21" s="1"/>
      <c r="M21" s="20">
        <f t="shared" si="11"/>
        <v>6.615E-2</v>
      </c>
      <c r="N21" s="21">
        <f t="shared" si="4"/>
        <v>0.54849999999999999</v>
      </c>
      <c r="O21" s="1"/>
      <c r="P21" s="20">
        <f t="shared" si="5"/>
        <v>3.705E-2</v>
      </c>
      <c r="Q21" s="21">
        <f t="shared" si="6"/>
        <v>1.0075000000000001</v>
      </c>
      <c r="R21" s="1"/>
      <c r="S21" s="31">
        <f t="shared" si="9"/>
        <v>6.4694187368147691E-3</v>
      </c>
      <c r="T21" s="31">
        <f t="shared" si="10"/>
        <v>5.8934881145421853E-3</v>
      </c>
      <c r="U21" s="1"/>
      <c r="V21" s="33">
        <f t="shared" si="7"/>
        <v>7.2364053386592646</v>
      </c>
      <c r="W21" s="21">
        <f t="shared" si="8"/>
        <v>1.6101326725065739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thickBot="1" x14ac:dyDescent="0.25">
      <c r="A22" s="16">
        <v>20</v>
      </c>
      <c r="B22" s="17">
        <v>11.52</v>
      </c>
      <c r="C22" s="18">
        <v>28.9</v>
      </c>
      <c r="D22" s="27">
        <v>5.78</v>
      </c>
      <c r="E22" s="28">
        <v>56.8</v>
      </c>
      <c r="F22" s="1"/>
      <c r="G22" s="31">
        <f t="shared" si="0"/>
        <v>0.33292799999999995</v>
      </c>
      <c r="H22" s="32">
        <f t="shared" si="1"/>
        <v>0.32830399999999998</v>
      </c>
      <c r="I22" s="1"/>
      <c r="J22" s="33">
        <f t="shared" si="2"/>
        <v>398.61591695501733</v>
      </c>
      <c r="K22" s="29">
        <f t="shared" si="3"/>
        <v>101.7605633802817</v>
      </c>
      <c r="L22" s="1"/>
      <c r="M22" s="20">
        <f t="shared" si="11"/>
        <v>6.7599999999999993E-2</v>
      </c>
      <c r="N22" s="21">
        <f t="shared" si="4"/>
        <v>0.53349999999999997</v>
      </c>
      <c r="O22" s="1"/>
      <c r="P22" s="22">
        <f t="shared" si="5"/>
        <v>3.8900000000000004E-2</v>
      </c>
      <c r="Q22" s="29">
        <f t="shared" si="6"/>
        <v>0.95199999999999996</v>
      </c>
      <c r="R22" s="1"/>
      <c r="S22" s="31">
        <f t="shared" si="9"/>
        <v>6.4489566517383252E-3</v>
      </c>
      <c r="T22" s="32">
        <f>SQRT((E22/1000*P22)^2+(D22*R581000)^2)</f>
        <v>2.20952E-3</v>
      </c>
      <c r="U22" s="1"/>
      <c r="V22" s="33">
        <f t="shared" si="7"/>
        <v>7.7213594805358241</v>
      </c>
      <c r="W22" s="21">
        <f t="shared" si="8"/>
        <v>1.8379286954701928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thickBot="1" x14ac:dyDescent="0.25">
      <c r="A23" s="16">
        <v>21</v>
      </c>
      <c r="B23" s="17">
        <v>11.94</v>
      </c>
      <c r="C23" s="18">
        <v>27.2</v>
      </c>
      <c r="D23" s="17">
        <v>6.19</v>
      </c>
      <c r="E23" s="18">
        <v>51.7</v>
      </c>
      <c r="F23" s="1"/>
      <c r="G23" s="31">
        <f t="shared" si="0"/>
        <v>0.32476799999999995</v>
      </c>
      <c r="H23" s="31">
        <f t="shared" si="1"/>
        <v>0.32002300000000006</v>
      </c>
      <c r="I23" s="1"/>
      <c r="J23" s="33">
        <f t="shared" si="2"/>
        <v>438.97058823529414</v>
      </c>
      <c r="K23" s="33">
        <f t="shared" si="3"/>
        <v>119.72920696324952</v>
      </c>
      <c r="L23" s="1"/>
      <c r="M23" s="20">
        <f t="shared" si="11"/>
        <v>6.9699999999999998E-2</v>
      </c>
      <c r="N23" s="21">
        <f t="shared" si="4"/>
        <v>0.50800000000000001</v>
      </c>
      <c r="O23" s="1"/>
      <c r="P23" s="20">
        <f t="shared" si="5"/>
        <v>4.095E-2</v>
      </c>
      <c r="Q23" s="21">
        <f t="shared" si="6"/>
        <v>0.87549999999999994</v>
      </c>
      <c r="R23" s="1"/>
      <c r="S23" s="31">
        <f t="shared" si="9"/>
        <v>6.3548990689073891E-3</v>
      </c>
      <c r="T23" s="31">
        <f t="shared" si="10"/>
        <v>5.8182021408893997E-3</v>
      </c>
      <c r="U23" s="1"/>
      <c r="V23" s="33">
        <f t="shared" si="7"/>
        <v>8.589558646338924</v>
      </c>
      <c r="W23" s="33">
        <f t="shared" si="8"/>
        <v>2.1767458222708007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thickBot="1" x14ac:dyDescent="0.25">
      <c r="A24" s="16">
        <v>22</v>
      </c>
      <c r="B24" s="17">
        <v>12.44</v>
      </c>
      <c r="C24" s="18">
        <v>25.2</v>
      </c>
      <c r="D24" s="17">
        <v>6.66</v>
      </c>
      <c r="E24" s="18">
        <v>45.5</v>
      </c>
      <c r="F24" s="1"/>
      <c r="G24" s="31">
        <f t="shared" si="0"/>
        <v>0.31348799999999999</v>
      </c>
      <c r="H24" s="31">
        <f t="shared" si="1"/>
        <v>0.30303000000000002</v>
      </c>
      <c r="I24" s="1"/>
      <c r="J24" s="33">
        <f t="shared" si="2"/>
        <v>493.65079365079362</v>
      </c>
      <c r="K24" s="33">
        <f t="shared" si="3"/>
        <v>146.37362637362639</v>
      </c>
      <c r="L24" s="1"/>
      <c r="M24" s="20">
        <f t="shared" si="11"/>
        <v>7.22E-2</v>
      </c>
      <c r="N24" s="21">
        <f t="shared" si="4"/>
        <v>0.47799999999999998</v>
      </c>
      <c r="O24" s="1"/>
      <c r="P24" s="20">
        <f t="shared" si="5"/>
        <v>4.3300000000000005E-2</v>
      </c>
      <c r="Q24" s="21">
        <f t="shared" si="6"/>
        <v>0.78249999999999997</v>
      </c>
      <c r="R24" s="1"/>
      <c r="S24" s="31">
        <f t="shared" si="9"/>
        <v>6.2184470292831143E-3</v>
      </c>
      <c r="T24" s="31">
        <f t="shared" si="10"/>
        <v>5.5714183225638331E-3</v>
      </c>
      <c r="U24" s="1"/>
      <c r="V24" s="33">
        <f t="shared" si="7"/>
        <v>9.7922131350515169</v>
      </c>
      <c r="W24" s="33">
        <f t="shared" si="8"/>
        <v>2.6911814141112589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thickBot="1" x14ac:dyDescent="0.25">
      <c r="A25" s="16">
        <v>23</v>
      </c>
      <c r="B25" s="17">
        <v>13.07</v>
      </c>
      <c r="C25" s="18">
        <v>22.5</v>
      </c>
      <c r="D25" s="17">
        <v>7.17</v>
      </c>
      <c r="E25" s="18">
        <v>35.5</v>
      </c>
      <c r="F25" s="1"/>
      <c r="G25" s="31">
        <f t="shared" si="0"/>
        <v>0.29407499999999998</v>
      </c>
      <c r="H25" s="31">
        <f t="shared" si="1"/>
        <v>0.25453499999999996</v>
      </c>
      <c r="I25" s="1"/>
      <c r="J25" s="33">
        <f t="shared" si="2"/>
        <v>580.88888888888891</v>
      </c>
      <c r="K25" s="33">
        <f t="shared" si="3"/>
        <v>201.97183098591552</v>
      </c>
      <c r="L25" s="1"/>
      <c r="M25" s="20">
        <f t="shared" si="11"/>
        <v>7.535E-2</v>
      </c>
      <c r="N25" s="21">
        <f t="shared" si="4"/>
        <v>0.4375</v>
      </c>
      <c r="O25" s="1"/>
      <c r="P25" s="20">
        <f t="shared" si="5"/>
        <v>4.5850000000000002E-2</v>
      </c>
      <c r="Q25" s="21">
        <f t="shared" si="6"/>
        <v>0.63249999999999995</v>
      </c>
      <c r="R25" s="1"/>
      <c r="S25" s="31">
        <f t="shared" si="9"/>
        <v>5.9641638061215261E-3</v>
      </c>
      <c r="T25" s="31">
        <f t="shared" si="10"/>
        <v>4.8182753819442483E-3</v>
      </c>
      <c r="U25" s="1"/>
      <c r="V25" s="33">
        <f t="shared" si="7"/>
        <v>11.781064308388201</v>
      </c>
      <c r="W25" s="33">
        <f t="shared" si="8"/>
        <v>3.8232694956907349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thickBot="1" x14ac:dyDescent="0.25">
      <c r="A26" s="16">
        <v>24</v>
      </c>
      <c r="B26" s="17">
        <v>13.76</v>
      </c>
      <c r="C26" s="18">
        <v>19.100000000000001</v>
      </c>
      <c r="D26" s="17">
        <v>7.59</v>
      </c>
      <c r="E26" s="18">
        <v>24.3</v>
      </c>
      <c r="F26" s="1"/>
      <c r="G26" s="31">
        <f t="shared" si="0"/>
        <v>0.26281600000000005</v>
      </c>
      <c r="H26" s="31">
        <f t="shared" si="1"/>
        <v>0.18443700000000002</v>
      </c>
      <c r="I26" s="1"/>
      <c r="J26" s="33">
        <f t="shared" si="2"/>
        <v>720.41884816753918</v>
      </c>
      <c r="K26" s="33">
        <f t="shared" si="3"/>
        <v>312.34567901234567</v>
      </c>
      <c r="L26" s="1"/>
      <c r="M26" s="20">
        <f t="shared" si="11"/>
        <v>7.8799999999999995E-2</v>
      </c>
      <c r="N26" s="21">
        <f t="shared" si="4"/>
        <v>0.38650000000000007</v>
      </c>
      <c r="O26" s="1"/>
      <c r="P26" s="20">
        <f t="shared" si="5"/>
        <v>4.795E-2</v>
      </c>
      <c r="Q26" s="21">
        <f t="shared" si="6"/>
        <v>0.46450000000000002</v>
      </c>
      <c r="R26" s="1"/>
      <c r="S26" s="31">
        <f t="shared" si="9"/>
        <v>5.5271097785370617E-3</v>
      </c>
      <c r="T26" s="31">
        <f t="shared" si="10"/>
        <v>3.7131111136417668E-3</v>
      </c>
      <c r="U26" s="1"/>
      <c r="V26" s="33">
        <f t="shared" si="7"/>
        <v>15.150653157909764</v>
      </c>
      <c r="W26" s="33">
        <f t="shared" si="8"/>
        <v>6.288186275198167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thickBot="1" x14ac:dyDescent="0.25">
      <c r="A27" s="16">
        <v>25</v>
      </c>
      <c r="B27" s="17">
        <v>14.5</v>
      </c>
      <c r="C27" s="18">
        <v>14.7</v>
      </c>
      <c r="D27" s="17">
        <v>8.06</v>
      </c>
      <c r="E27" s="18">
        <v>8.1</v>
      </c>
      <c r="F27" s="1"/>
      <c r="G27" s="31">
        <f t="shared" si="0"/>
        <v>0.21315000000000001</v>
      </c>
      <c r="H27" s="19">
        <f t="shared" si="1"/>
        <v>6.5285999999999997E-2</v>
      </c>
      <c r="I27" s="1"/>
      <c r="J27" s="33">
        <f t="shared" si="2"/>
        <v>986.39455782312928</v>
      </c>
      <c r="K27" s="20">
        <f t="shared" si="3"/>
        <v>995.06172839506189</v>
      </c>
      <c r="L27" s="1"/>
      <c r="M27" s="20">
        <f t="shared" si="11"/>
        <v>8.249999999999999E-2</v>
      </c>
      <c r="N27" s="21">
        <f t="shared" si="4"/>
        <v>0.32050000000000001</v>
      </c>
      <c r="O27" s="1"/>
      <c r="P27" s="20">
        <f t="shared" si="5"/>
        <v>5.0300000000000004E-2</v>
      </c>
      <c r="Q27" s="21">
        <f t="shared" si="6"/>
        <v>0.2215</v>
      </c>
      <c r="R27" s="1"/>
      <c r="S27" s="31">
        <f t="shared" si="9"/>
        <v>4.8028840424270075E-3</v>
      </c>
      <c r="T27" s="19">
        <f t="shared" si="10"/>
        <v>1.8311907571304526E-3</v>
      </c>
      <c r="U27" s="1"/>
      <c r="V27" s="33">
        <f t="shared" si="7"/>
        <v>22.226313306617651</v>
      </c>
      <c r="W27" s="1">
        <f t="shared" si="8"/>
        <v>27.910238639391142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.75" x14ac:dyDescent="0.2">
      <c r="A28" s="1"/>
      <c r="B28" s="23">
        <v>16.28</v>
      </c>
      <c r="C28" s="24">
        <v>0</v>
      </c>
      <c r="D28" s="1">
        <v>8.24</v>
      </c>
      <c r="E28" s="1">
        <v>0</v>
      </c>
      <c r="F28" s="1"/>
      <c r="G28" s="19"/>
      <c r="H28" s="1"/>
      <c r="I28" s="1"/>
      <c r="J28" s="20"/>
      <c r="K28" s="1"/>
      <c r="L28" s="1"/>
      <c r="M28" s="20">
        <f t="shared" si="11"/>
        <v>9.1400000000000009E-2</v>
      </c>
      <c r="N28" s="21">
        <v>0</v>
      </c>
      <c r="O28" s="1"/>
      <c r="P28" s="20">
        <f t="shared" si="5"/>
        <v>5.1200000000000002E-2</v>
      </c>
      <c r="Q28" s="21">
        <v>0</v>
      </c>
      <c r="R28" s="1"/>
      <c r="S28" s="31">
        <f t="shared" si="9"/>
        <v>0</v>
      </c>
      <c r="T28" s="1">
        <f t="shared" si="10"/>
        <v>0</v>
      </c>
      <c r="U28" s="1"/>
      <c r="V28" s="1" t="e">
        <f t="shared" si="7"/>
        <v>#DIV/0!</v>
      </c>
      <c r="W28" s="1" t="e">
        <f t="shared" si="8"/>
        <v>#DIV/0!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5.75" x14ac:dyDescent="0.2">
      <c r="A29" s="1"/>
      <c r="B29" s="23">
        <v>0</v>
      </c>
      <c r="C29" s="24">
        <v>47.4</v>
      </c>
      <c r="D29" s="1">
        <v>0</v>
      </c>
      <c r="E29" s="1">
        <v>90.8</v>
      </c>
      <c r="F29" s="1"/>
      <c r="G29" s="19"/>
      <c r="H29" s="1"/>
      <c r="I29" s="1"/>
      <c r="J29" s="20"/>
      <c r="K29" s="1"/>
      <c r="L29" s="1"/>
      <c r="M29" s="20">
        <v>0</v>
      </c>
      <c r="N29" s="21">
        <f t="shared" si="4"/>
        <v>0.81099999999999994</v>
      </c>
      <c r="O29" s="1"/>
      <c r="P29" s="20">
        <v>0</v>
      </c>
      <c r="Q29" s="21">
        <f t="shared" si="6"/>
        <v>1.462</v>
      </c>
      <c r="R29" s="1"/>
      <c r="S29" s="31">
        <f t="shared" si="9"/>
        <v>0</v>
      </c>
      <c r="T29" s="1">
        <f t="shared" si="10"/>
        <v>0</v>
      </c>
      <c r="U29" s="1"/>
      <c r="V29" s="1">
        <f t="shared" si="7"/>
        <v>0</v>
      </c>
      <c r="W29" s="1">
        <f t="shared" si="8"/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5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1">
        <f t="shared" si="9"/>
        <v>0</v>
      </c>
      <c r="T30" s="1">
        <f t="shared" si="10"/>
        <v>0</v>
      </c>
      <c r="U30" s="1"/>
      <c r="V30" s="1" t="e">
        <f t="shared" si="7"/>
        <v>#DIV/0!</v>
      </c>
      <c r="W30" s="1" t="e">
        <f t="shared" si="8"/>
        <v>#DIV/0!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5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1">
        <f t="shared" si="9"/>
        <v>0</v>
      </c>
      <c r="T31" s="1">
        <f t="shared" si="10"/>
        <v>0</v>
      </c>
      <c r="U31" s="1"/>
      <c r="V31" s="1" t="e">
        <f t="shared" si="7"/>
        <v>#DIV/0!</v>
      </c>
      <c r="W31" s="1" t="e">
        <f t="shared" si="8"/>
        <v>#DIV/0!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5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1">
        <f t="shared" si="9"/>
        <v>0</v>
      </c>
      <c r="T32" s="1">
        <f t="shared" si="10"/>
        <v>0</v>
      </c>
      <c r="U32" s="1"/>
      <c r="V32" s="1" t="e">
        <f t="shared" si="7"/>
        <v>#DIV/0!</v>
      </c>
      <c r="W32" s="1" t="e">
        <f t="shared" si="8"/>
        <v>#DIV/0!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5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1">
        <f t="shared" si="9"/>
        <v>0</v>
      </c>
      <c r="T33" s="1">
        <f t="shared" si="10"/>
        <v>0</v>
      </c>
      <c r="U33" s="1"/>
      <c r="V33" s="1" t="e">
        <f t="shared" si="7"/>
        <v>#DIV/0!</v>
      </c>
      <c r="W33" s="1" t="e">
        <f t="shared" si="8"/>
        <v>#DIV/0!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5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1">
        <f t="shared" si="9"/>
        <v>0</v>
      </c>
      <c r="T34" s="1">
        <f t="shared" si="10"/>
        <v>0</v>
      </c>
      <c r="U34" s="1"/>
      <c r="V34" s="1" t="e">
        <f t="shared" si="7"/>
        <v>#DIV/0!</v>
      </c>
      <c r="W34" s="1" t="e">
        <f t="shared" si="8"/>
        <v>#DIV/0!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5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1">
        <f t="shared" si="9"/>
        <v>0</v>
      </c>
      <c r="T35" s="1">
        <f t="shared" si="10"/>
        <v>0</v>
      </c>
      <c r="U35" s="1"/>
      <c r="V35" s="1" t="e">
        <f t="shared" si="7"/>
        <v>#DIV/0!</v>
      </c>
      <c r="W35" s="1" t="e">
        <f t="shared" si="8"/>
        <v>#DIV/0!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5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1">
        <f t="shared" si="9"/>
        <v>0</v>
      </c>
      <c r="T36" s="1">
        <f t="shared" si="10"/>
        <v>0</v>
      </c>
      <c r="U36" s="1"/>
      <c r="V36" s="1" t="e">
        <f t="shared" si="7"/>
        <v>#DIV/0!</v>
      </c>
      <c r="W36" s="1" t="e">
        <f t="shared" si="8"/>
        <v>#DIV/0!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1">
        <f t="shared" si="9"/>
        <v>0</v>
      </c>
      <c r="T37" s="1">
        <f t="shared" si="10"/>
        <v>0</v>
      </c>
      <c r="U37" s="1"/>
      <c r="V37" s="1" t="e">
        <f t="shared" si="7"/>
        <v>#DIV/0!</v>
      </c>
      <c r="W37" s="1" t="e">
        <f t="shared" si="8"/>
        <v>#DIV/0!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thickBot="1" x14ac:dyDescent="0.25">
      <c r="A38" s="2"/>
      <c r="B38" s="12" t="s">
        <v>2</v>
      </c>
      <c r="C38" s="13"/>
      <c r="D38" s="12" t="s">
        <v>3</v>
      </c>
      <c r="E38" s="13"/>
      <c r="F38" s="1"/>
      <c r="G38" s="1" t="s">
        <v>18</v>
      </c>
      <c r="H38" s="1" t="s">
        <v>19</v>
      </c>
      <c r="I38" s="1"/>
      <c r="J38" s="1" t="s">
        <v>14</v>
      </c>
      <c r="K38" s="1" t="s">
        <v>15</v>
      </c>
      <c r="L38" s="1"/>
      <c r="M38" s="1" t="s">
        <v>20</v>
      </c>
      <c r="N38" s="1" t="s">
        <v>21</v>
      </c>
      <c r="O38" s="1"/>
      <c r="P38" s="1" t="s">
        <v>20</v>
      </c>
      <c r="Q38" s="1" t="s">
        <v>21</v>
      </c>
      <c r="R38" s="1"/>
      <c r="S38" s="31" t="e">
        <f t="shared" si="9"/>
        <v>#VALUE!</v>
      </c>
      <c r="T38" s="1" t="e">
        <f t="shared" si="10"/>
        <v>#VALUE!</v>
      </c>
      <c r="U38" s="1"/>
      <c r="V38" s="1" t="e">
        <f t="shared" si="7"/>
        <v>#VALUE!</v>
      </c>
      <c r="W38" s="1" t="e">
        <f t="shared" si="8"/>
        <v>#VALUE!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thickBot="1" x14ac:dyDescent="0.25">
      <c r="A39" s="4"/>
      <c r="B39" s="14" t="s">
        <v>22</v>
      </c>
      <c r="C39" s="14" t="s">
        <v>23</v>
      </c>
      <c r="D39" s="14" t="s">
        <v>22</v>
      </c>
      <c r="E39" s="14" t="s">
        <v>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1" t="e">
        <f t="shared" si="9"/>
        <v>#VALUE!</v>
      </c>
      <c r="T39" s="1" t="e">
        <f t="shared" si="10"/>
        <v>#VALUE!</v>
      </c>
      <c r="U39" s="1"/>
      <c r="V39" s="1" t="e">
        <f t="shared" si="7"/>
        <v>#VALUE!</v>
      </c>
      <c r="W39" s="1" t="e">
        <f t="shared" si="8"/>
        <v>#VALUE!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thickBot="1" x14ac:dyDescent="0.25">
      <c r="A40" s="16">
        <v>1</v>
      </c>
      <c r="B40" s="17">
        <v>0.69</v>
      </c>
      <c r="C40" s="18">
        <v>49.6</v>
      </c>
      <c r="D40" s="17">
        <v>0.46</v>
      </c>
      <c r="E40" s="18">
        <v>80.7</v>
      </c>
      <c r="F40" s="1"/>
      <c r="G40" s="19">
        <f>B40*(C40/1000)</f>
        <v>3.4223999999999997E-2</v>
      </c>
      <c r="H40" s="19">
        <f>D40*(E40/1000)</f>
        <v>3.7122000000000002E-2</v>
      </c>
      <c r="I40" s="1"/>
      <c r="J40" s="21">
        <f>B40/(C40/1000)</f>
        <v>13.911290322580644</v>
      </c>
      <c r="K40" s="20">
        <f>D40/(E40/1000)</f>
        <v>5.700123915737298</v>
      </c>
      <c r="L40" s="1"/>
      <c r="M40" s="20">
        <f>B40*0.005+0.01</f>
        <v>1.345E-2</v>
      </c>
      <c r="N40" s="21">
        <f>C40*0.015+0.1</f>
        <v>0.84399999999999997</v>
      </c>
      <c r="O40" s="1"/>
      <c r="P40" s="20">
        <f>D40*0.005+0.01</f>
        <v>1.23E-2</v>
      </c>
      <c r="Q40" s="21">
        <f>E40*0.015+0.1</f>
        <v>1.3105</v>
      </c>
      <c r="R40" s="1"/>
      <c r="S40" s="19">
        <f t="shared" si="9"/>
        <v>8.8554630821883053E-4</v>
      </c>
      <c r="T40" s="19">
        <f t="shared" si="10"/>
        <v>1.1613262336656312E-3</v>
      </c>
      <c r="U40" s="1"/>
      <c r="V40" s="21">
        <f t="shared" si="7"/>
        <v>0.35995476238083318</v>
      </c>
      <c r="W40" s="20">
        <f t="shared" si="8"/>
        <v>0.17832292006062675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thickBot="1" x14ac:dyDescent="0.25">
      <c r="A41" s="16">
        <v>2</v>
      </c>
      <c r="B41" s="17">
        <v>1.0900000000000001</v>
      </c>
      <c r="C41" s="18">
        <v>49</v>
      </c>
      <c r="D41" s="17">
        <v>1.04</v>
      </c>
      <c r="E41" s="18">
        <v>79.5</v>
      </c>
      <c r="F41" s="1"/>
      <c r="G41" s="19">
        <f t="shared" ref="G41:G64" si="12">B41*(C41/1000)</f>
        <v>5.3410000000000006E-2</v>
      </c>
      <c r="H41" s="19">
        <f t="shared" ref="H41:H65" si="13">D41*(E41/1000)</f>
        <v>8.2680000000000003E-2</v>
      </c>
      <c r="I41" s="1"/>
      <c r="J41" s="21">
        <f t="shared" ref="J41:J64" si="14">B41/(C41/1000)</f>
        <v>22.244897959183675</v>
      </c>
      <c r="K41" s="21">
        <f t="shared" ref="K41:K65" si="15">D41/(E41/1000)</f>
        <v>13.081761006289309</v>
      </c>
      <c r="L41" s="1"/>
      <c r="M41" s="20">
        <f t="shared" ref="M41:M66" si="16">B41*0.005+0.01</f>
        <v>1.5450000000000002E-2</v>
      </c>
      <c r="N41" s="21">
        <f t="shared" ref="N41:N66" si="17">C41*0.015+0.1</f>
        <v>0.83499999999999996</v>
      </c>
      <c r="O41" s="1"/>
      <c r="P41" s="20">
        <f t="shared" ref="P41:P66" si="18">D41*0.005+0.01</f>
        <v>1.5200000000000002E-2</v>
      </c>
      <c r="Q41" s="21">
        <f t="shared" ref="Q41:Q66" si="19">E41*0.015+0.1</f>
        <v>1.2925</v>
      </c>
      <c r="R41" s="1"/>
      <c r="S41" s="19">
        <f t="shared" si="9"/>
        <v>1.18384869176766E-3</v>
      </c>
      <c r="T41" s="19">
        <f t="shared" si="10"/>
        <v>1.8075132641283717E-3</v>
      </c>
      <c r="U41" s="1"/>
      <c r="V41" s="21">
        <f t="shared" si="7"/>
        <v>0.49306484455129523</v>
      </c>
      <c r="W41" s="21">
        <f t="shared" si="8"/>
        <v>0.28598762139604789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6.5" thickBot="1" x14ac:dyDescent="0.25">
      <c r="A42" s="16">
        <v>3</v>
      </c>
      <c r="B42" s="17">
        <v>1.7</v>
      </c>
      <c r="C42" s="18">
        <v>48.2</v>
      </c>
      <c r="D42" s="17">
        <v>1.78</v>
      </c>
      <c r="E42" s="18">
        <v>78.2</v>
      </c>
      <c r="F42" s="1"/>
      <c r="G42" s="31">
        <f t="shared" si="12"/>
        <v>8.1939999999999999E-2</v>
      </c>
      <c r="H42" s="31">
        <f t="shared" si="13"/>
        <v>0.13919600000000001</v>
      </c>
      <c r="I42" s="1"/>
      <c r="J42" s="21">
        <f t="shared" si="14"/>
        <v>35.269709543568467</v>
      </c>
      <c r="K42" s="21">
        <f t="shared" si="15"/>
        <v>22.762148337595907</v>
      </c>
      <c r="L42" s="1"/>
      <c r="M42" s="20">
        <f t="shared" si="16"/>
        <v>1.8500000000000003E-2</v>
      </c>
      <c r="N42" s="21">
        <f t="shared" si="17"/>
        <v>0.82299999999999995</v>
      </c>
      <c r="O42" s="1"/>
      <c r="P42" s="20">
        <f t="shared" si="18"/>
        <v>1.89E-2</v>
      </c>
      <c r="Q42" s="21">
        <f t="shared" si="19"/>
        <v>1.2730000000000001</v>
      </c>
      <c r="R42" s="1"/>
      <c r="S42" s="31">
        <f t="shared" si="9"/>
        <v>1.6590990627445967E-3</v>
      </c>
      <c r="T42" s="31">
        <f>SQRT((E42/1000*P42)^2+(D42*Q42/1000)^2)</f>
        <v>2.7053482149253911E-3</v>
      </c>
      <c r="U42" s="1"/>
      <c r="V42" s="21">
        <f t="shared" si="7"/>
        <v>0.71413158465961191</v>
      </c>
      <c r="W42" s="21">
        <f t="shared" si="8"/>
        <v>0.44239444648540216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6.5" thickBot="1" x14ac:dyDescent="0.25">
      <c r="A43" s="16">
        <v>4</v>
      </c>
      <c r="B43" s="17">
        <v>2.31</v>
      </c>
      <c r="C43" s="18">
        <v>47.1</v>
      </c>
      <c r="D43" s="17">
        <v>2.34</v>
      </c>
      <c r="E43" s="18">
        <v>77</v>
      </c>
      <c r="F43" s="1"/>
      <c r="G43" s="31">
        <f t="shared" si="12"/>
        <v>0.10880100000000001</v>
      </c>
      <c r="H43" s="31">
        <f t="shared" si="13"/>
        <v>0.18017999999999998</v>
      </c>
      <c r="I43" s="1"/>
      <c r="J43" s="21">
        <f t="shared" si="14"/>
        <v>49.044585987261144</v>
      </c>
      <c r="K43" s="21">
        <f t="shared" si="15"/>
        <v>30.38961038961039</v>
      </c>
      <c r="L43" s="1"/>
      <c r="M43" s="20">
        <f t="shared" si="16"/>
        <v>2.155E-2</v>
      </c>
      <c r="N43" s="21">
        <f t="shared" si="17"/>
        <v>0.80649999999999999</v>
      </c>
      <c r="O43" s="1"/>
      <c r="P43" s="20">
        <f t="shared" si="18"/>
        <v>2.1700000000000001E-2</v>
      </c>
      <c r="Q43" s="21">
        <f t="shared" si="19"/>
        <v>1.2550000000000001</v>
      </c>
      <c r="R43" s="1"/>
      <c r="S43" s="31">
        <f t="shared" si="9"/>
        <v>2.1215701827302343E-3</v>
      </c>
      <c r="T43" s="31">
        <f t="shared" si="10"/>
        <v>3.3787739936254986E-3</v>
      </c>
      <c r="U43" s="1"/>
      <c r="V43" s="21">
        <f t="shared" si="7"/>
        <v>0.95634719584307426</v>
      </c>
      <c r="W43" s="21">
        <f t="shared" si="8"/>
        <v>0.56987249007007901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6.5" thickBot="1" x14ac:dyDescent="0.25">
      <c r="A44" s="16">
        <v>5</v>
      </c>
      <c r="B44" s="17">
        <v>2.83</v>
      </c>
      <c r="C44" s="18">
        <v>46.1</v>
      </c>
      <c r="D44" s="17">
        <v>2.82</v>
      </c>
      <c r="E44" s="18">
        <v>75.900000000000006</v>
      </c>
      <c r="F44" s="1"/>
      <c r="G44" s="31">
        <f t="shared" si="12"/>
        <v>0.130463</v>
      </c>
      <c r="H44" s="31">
        <f t="shared" si="13"/>
        <v>0.21403800000000001</v>
      </c>
      <c r="I44" s="1"/>
      <c r="J44" s="21">
        <f t="shared" si="14"/>
        <v>61.388286334056396</v>
      </c>
      <c r="K44" s="21">
        <f t="shared" si="15"/>
        <v>37.154150197628454</v>
      </c>
      <c r="L44" s="1"/>
      <c r="M44" s="20">
        <f t="shared" si="16"/>
        <v>2.4150000000000001E-2</v>
      </c>
      <c r="N44" s="21">
        <f t="shared" si="17"/>
        <v>0.79149999999999998</v>
      </c>
      <c r="O44" s="1"/>
      <c r="P44" s="20">
        <f t="shared" si="18"/>
        <v>2.41E-2</v>
      </c>
      <c r="Q44" s="21">
        <f t="shared" si="19"/>
        <v>1.2385000000000002</v>
      </c>
      <c r="R44" s="1"/>
      <c r="S44" s="31">
        <f t="shared" si="9"/>
        <v>2.5013644061291831E-3</v>
      </c>
      <c r="T44" s="31">
        <f t="shared" si="10"/>
        <v>3.9425856060458595E-3</v>
      </c>
      <c r="U44" s="1"/>
      <c r="V44" s="21">
        <f t="shared" si="7"/>
        <v>1.1769963467747577</v>
      </c>
      <c r="W44" s="21">
        <f t="shared" si="8"/>
        <v>0.68438042671878763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6.5" thickBot="1" x14ac:dyDescent="0.25">
      <c r="A45" s="16">
        <v>6</v>
      </c>
      <c r="B45" s="17">
        <v>3.18</v>
      </c>
      <c r="C45" s="18">
        <v>45.3</v>
      </c>
      <c r="D45" s="17">
        <v>3.29</v>
      </c>
      <c r="E45" s="18">
        <v>75</v>
      </c>
      <c r="F45" s="1"/>
      <c r="G45" s="31">
        <f t="shared" si="12"/>
        <v>0.14405400000000002</v>
      </c>
      <c r="H45" s="31">
        <f t="shared" si="13"/>
        <v>0.24675</v>
      </c>
      <c r="I45" s="1"/>
      <c r="J45" s="21">
        <f t="shared" si="14"/>
        <v>70.19867549668875</v>
      </c>
      <c r="K45" s="21">
        <f t="shared" si="15"/>
        <v>43.866666666666667</v>
      </c>
      <c r="L45" s="1"/>
      <c r="M45" s="20">
        <f t="shared" si="16"/>
        <v>2.5899999999999999E-2</v>
      </c>
      <c r="N45" s="21">
        <f t="shared" si="17"/>
        <v>0.77949999999999986</v>
      </c>
      <c r="O45" s="1"/>
      <c r="P45" s="20">
        <f t="shared" si="18"/>
        <v>2.6450000000000001E-2</v>
      </c>
      <c r="Q45" s="21">
        <f t="shared" si="19"/>
        <v>1.2250000000000001</v>
      </c>
      <c r="R45" s="1"/>
      <c r="S45" s="31">
        <f t="shared" si="9"/>
        <v>2.7424553795823182E-3</v>
      </c>
      <c r="T45" s="31">
        <f t="shared" si="10"/>
        <v>4.4920128144296297E-3</v>
      </c>
      <c r="U45" s="1"/>
      <c r="V45" s="21">
        <f t="shared" si="7"/>
        <v>1.3364206148766957</v>
      </c>
      <c r="W45" s="21">
        <f t="shared" si="8"/>
        <v>0.79858005589860082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6.5" thickBot="1" x14ac:dyDescent="0.25">
      <c r="A46" s="16">
        <v>7</v>
      </c>
      <c r="B46" s="17">
        <v>3.53</v>
      </c>
      <c r="C46" s="18">
        <v>44.3</v>
      </c>
      <c r="D46" s="17">
        <v>3.6</v>
      </c>
      <c r="E46" s="18">
        <v>74</v>
      </c>
      <c r="F46" s="1"/>
      <c r="G46" s="31">
        <f t="shared" si="12"/>
        <v>0.15637899999999999</v>
      </c>
      <c r="H46" s="31">
        <f t="shared" si="13"/>
        <v>0.26639999999999997</v>
      </c>
      <c r="I46" s="1"/>
      <c r="J46" s="21">
        <f t="shared" si="14"/>
        <v>79.683972911963878</v>
      </c>
      <c r="K46" s="21">
        <f t="shared" si="15"/>
        <v>48.648648648648653</v>
      </c>
      <c r="L46" s="1"/>
      <c r="M46" s="20">
        <f t="shared" si="16"/>
        <v>2.7650000000000001E-2</v>
      </c>
      <c r="N46" s="21">
        <f t="shared" si="17"/>
        <v>0.76449999999999996</v>
      </c>
      <c r="O46" s="1"/>
      <c r="P46" s="20">
        <f t="shared" si="18"/>
        <v>2.8000000000000004E-2</v>
      </c>
      <c r="Q46" s="21">
        <f t="shared" si="19"/>
        <v>1.21</v>
      </c>
      <c r="R46" s="1"/>
      <c r="S46" s="31">
        <f t="shared" si="9"/>
        <v>2.963657957701934E-3</v>
      </c>
      <c r="T46" s="31">
        <f t="shared" si="10"/>
        <v>4.8236832400148331E-3</v>
      </c>
      <c r="U46" s="1"/>
      <c r="V46" s="21">
        <f t="shared" si="7"/>
        <v>1.5101518773099145</v>
      </c>
      <c r="W46" s="21">
        <f t="shared" si="8"/>
        <v>0.88087714390336636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6.5" thickBot="1" x14ac:dyDescent="0.25">
      <c r="A47" s="16">
        <v>8</v>
      </c>
      <c r="B47" s="17">
        <v>3.76</v>
      </c>
      <c r="C47" s="18">
        <v>43.7</v>
      </c>
      <c r="D47" s="17">
        <v>3.83</v>
      </c>
      <c r="E47" s="18">
        <v>73.400000000000006</v>
      </c>
      <c r="F47" s="1"/>
      <c r="G47" s="31">
        <f t="shared" si="12"/>
        <v>0.16431200000000001</v>
      </c>
      <c r="H47" s="31">
        <f t="shared" si="13"/>
        <v>0.28112200000000004</v>
      </c>
      <c r="I47" s="1"/>
      <c r="J47" s="21">
        <f t="shared" si="14"/>
        <v>86.041189931350104</v>
      </c>
      <c r="K47" s="21">
        <f t="shared" si="15"/>
        <v>52.179836512261573</v>
      </c>
      <c r="L47" s="1"/>
      <c r="M47" s="20">
        <f t="shared" si="16"/>
        <v>2.8799999999999999E-2</v>
      </c>
      <c r="N47" s="21">
        <f t="shared" si="17"/>
        <v>0.75549999999999995</v>
      </c>
      <c r="O47" s="1"/>
      <c r="P47" s="20">
        <f t="shared" si="18"/>
        <v>2.9150000000000002E-2</v>
      </c>
      <c r="Q47" s="21">
        <f t="shared" si="19"/>
        <v>1.2010000000000001</v>
      </c>
      <c r="R47" s="1"/>
      <c r="S47" s="31">
        <f t="shared" si="9"/>
        <v>3.1069979298351644E-3</v>
      </c>
      <c r="T47" s="31">
        <f t="shared" si="10"/>
        <v>5.0731023034234204E-3</v>
      </c>
      <c r="U47" s="1"/>
      <c r="V47" s="21">
        <f t="shared" si="7"/>
        <v>1.626964549133715</v>
      </c>
      <c r="W47" s="21">
        <f t="shared" si="8"/>
        <v>0.94163263210496373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6.5" thickBot="1" x14ac:dyDescent="0.25">
      <c r="A48" s="16">
        <v>9</v>
      </c>
      <c r="B48" s="17">
        <v>3.97</v>
      </c>
      <c r="C48" s="18">
        <v>43.3</v>
      </c>
      <c r="D48" s="17">
        <v>3.98</v>
      </c>
      <c r="E48" s="18">
        <v>73</v>
      </c>
      <c r="F48" s="1"/>
      <c r="G48" s="31">
        <f t="shared" si="12"/>
        <v>0.171901</v>
      </c>
      <c r="H48" s="31">
        <f t="shared" si="13"/>
        <v>0.29053999999999996</v>
      </c>
      <c r="I48" s="1"/>
      <c r="J48" s="21">
        <f t="shared" si="14"/>
        <v>91.685912240184763</v>
      </c>
      <c r="K48" s="21">
        <f t="shared" si="15"/>
        <v>54.520547945205486</v>
      </c>
      <c r="L48" s="1"/>
      <c r="M48" s="20">
        <f t="shared" si="16"/>
        <v>2.9850000000000002E-2</v>
      </c>
      <c r="N48" s="21">
        <f t="shared" si="17"/>
        <v>0.74949999999999994</v>
      </c>
      <c r="O48" s="1"/>
      <c r="P48" s="20">
        <f t="shared" si="18"/>
        <v>2.9900000000000003E-2</v>
      </c>
      <c r="Q48" s="21">
        <f t="shared" si="19"/>
        <v>1.1950000000000001</v>
      </c>
      <c r="R48" s="1"/>
      <c r="S48" s="31">
        <f t="shared" si="9"/>
        <v>3.2441113868438612E-3</v>
      </c>
      <c r="T48" s="31">
        <f t="shared" si="10"/>
        <v>5.2330360690520756E-3</v>
      </c>
      <c r="U48" s="1"/>
      <c r="V48" s="21">
        <f t="shared" si="7"/>
        <v>1.7302942502460736</v>
      </c>
      <c r="W48" s="21">
        <f t="shared" si="8"/>
        <v>0.9819921315541521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6.5" thickBot="1" x14ac:dyDescent="0.25">
      <c r="A49" s="16">
        <v>10</v>
      </c>
      <c r="B49" s="17">
        <v>4.18</v>
      </c>
      <c r="C49" s="18">
        <v>42.8</v>
      </c>
      <c r="D49" s="17">
        <v>4.1399999999999997</v>
      </c>
      <c r="E49" s="18">
        <v>72.7</v>
      </c>
      <c r="F49" s="1"/>
      <c r="G49" s="31">
        <f t="shared" si="12"/>
        <v>0.17890399999999998</v>
      </c>
      <c r="H49" s="31">
        <f t="shared" si="13"/>
        <v>0.30097799999999997</v>
      </c>
      <c r="I49" s="1"/>
      <c r="J49" s="21">
        <f t="shared" si="14"/>
        <v>97.663551401869157</v>
      </c>
      <c r="K49" s="21">
        <f t="shared" si="15"/>
        <v>56.946354883081149</v>
      </c>
      <c r="L49" s="1"/>
      <c r="M49" s="20">
        <f t="shared" si="16"/>
        <v>3.0899999999999997E-2</v>
      </c>
      <c r="N49" s="21">
        <f t="shared" si="17"/>
        <v>0.74199999999999988</v>
      </c>
      <c r="O49" s="1"/>
      <c r="P49" s="20">
        <f t="shared" si="18"/>
        <v>3.0699999999999998E-2</v>
      </c>
      <c r="Q49" s="21">
        <f t="shared" si="19"/>
        <v>1.1905000000000001</v>
      </c>
      <c r="R49" s="1"/>
      <c r="S49" s="31">
        <f t="shared" si="9"/>
        <v>3.3717552675127526E-3</v>
      </c>
      <c r="T49" s="31">
        <f t="shared" si="10"/>
        <v>5.4104640227063709E-3</v>
      </c>
      <c r="U49" s="1"/>
      <c r="V49" s="21">
        <f t="shared" si="7"/>
        <v>1.840638520565526</v>
      </c>
      <c r="W49" s="21">
        <f t="shared" si="8"/>
        <v>1.0236834729421416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6.5" thickBot="1" x14ac:dyDescent="0.25">
      <c r="A50" s="16">
        <v>11</v>
      </c>
      <c r="B50" s="17">
        <v>4.42</v>
      </c>
      <c r="C50" s="18">
        <v>42.1</v>
      </c>
      <c r="D50" s="17">
        <v>4.4400000000000004</v>
      </c>
      <c r="E50" s="18">
        <v>72.099999999999994</v>
      </c>
      <c r="F50" s="1"/>
      <c r="G50" s="31">
        <f t="shared" si="12"/>
        <v>0.186082</v>
      </c>
      <c r="H50" s="31">
        <f t="shared" si="13"/>
        <v>0.32012400000000002</v>
      </c>
      <c r="I50" s="1"/>
      <c r="J50" s="33">
        <f t="shared" si="14"/>
        <v>104.98812351543943</v>
      </c>
      <c r="K50" s="21">
        <f t="shared" si="15"/>
        <v>61.581137309292657</v>
      </c>
      <c r="L50" s="1"/>
      <c r="M50" s="20">
        <f t="shared" si="16"/>
        <v>3.2100000000000004E-2</v>
      </c>
      <c r="N50" s="21">
        <f t="shared" si="17"/>
        <v>0.73149999999999993</v>
      </c>
      <c r="O50" s="1"/>
      <c r="P50" s="20">
        <f t="shared" si="18"/>
        <v>3.2199999999999999E-2</v>
      </c>
      <c r="Q50" s="21">
        <f t="shared" si="19"/>
        <v>1.1815</v>
      </c>
      <c r="R50" s="1"/>
      <c r="S50" s="31">
        <f t="shared" si="9"/>
        <v>3.5042952531143833E-3</v>
      </c>
      <c r="T50" s="31">
        <f t="shared" si="10"/>
        <v>5.7366337310307694E-3</v>
      </c>
      <c r="U50" s="1"/>
      <c r="V50" s="33">
        <f t="shared" si="7"/>
        <v>1.9771357942656513</v>
      </c>
      <c r="W50" s="21">
        <f t="shared" si="8"/>
        <v>1.1035362218506755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6.5" thickBot="1" x14ac:dyDescent="0.25">
      <c r="A51" s="16">
        <v>12</v>
      </c>
      <c r="B51" s="17">
        <v>4.66</v>
      </c>
      <c r="C51" s="18">
        <v>41.8</v>
      </c>
      <c r="D51" s="17">
        <v>4.72</v>
      </c>
      <c r="E51" s="18">
        <v>71.5</v>
      </c>
      <c r="F51" s="1"/>
      <c r="G51" s="31">
        <f t="shared" si="12"/>
        <v>0.19478799999999999</v>
      </c>
      <c r="H51" s="31">
        <f t="shared" si="13"/>
        <v>0.33747999999999995</v>
      </c>
      <c r="I51" s="1"/>
      <c r="J51" s="33">
        <f t="shared" si="14"/>
        <v>111.48325358851676</v>
      </c>
      <c r="K51" s="21">
        <f t="shared" si="15"/>
        <v>66.013986013986013</v>
      </c>
      <c r="L51" s="1"/>
      <c r="M51" s="20">
        <f t="shared" si="16"/>
        <v>3.3300000000000003E-2</v>
      </c>
      <c r="N51" s="21">
        <f t="shared" si="17"/>
        <v>0.72699999999999987</v>
      </c>
      <c r="O51" s="1"/>
      <c r="P51" s="20">
        <f t="shared" si="18"/>
        <v>3.3599999999999998E-2</v>
      </c>
      <c r="Q51" s="21">
        <f t="shared" si="19"/>
        <v>1.1725000000000001</v>
      </c>
      <c r="R51" s="1"/>
      <c r="S51" s="31">
        <f t="shared" si="9"/>
        <v>3.6626249215555768E-3</v>
      </c>
      <c r="T51" s="31">
        <f t="shared" si="10"/>
        <v>6.0331497080712325E-3</v>
      </c>
      <c r="U51" s="1"/>
      <c r="V51" s="33">
        <f t="shared" si="7"/>
        <v>2.0962345880105642</v>
      </c>
      <c r="W51" s="21">
        <f t="shared" si="8"/>
        <v>1.1801358908643422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6.5" thickBot="1" x14ac:dyDescent="0.25">
      <c r="A52" s="16">
        <v>13</v>
      </c>
      <c r="B52" s="17">
        <v>4.9000000000000004</v>
      </c>
      <c r="C52" s="18">
        <v>41.2</v>
      </c>
      <c r="D52" s="17">
        <v>4.95</v>
      </c>
      <c r="E52" s="18">
        <v>70.7</v>
      </c>
      <c r="F52" s="1"/>
      <c r="G52" s="31">
        <f t="shared" si="12"/>
        <v>0.20188</v>
      </c>
      <c r="H52" s="31">
        <f t="shared" si="13"/>
        <v>0.34996500000000003</v>
      </c>
      <c r="I52" s="1"/>
      <c r="J52" s="33">
        <f t="shared" si="14"/>
        <v>118.93203883495147</v>
      </c>
      <c r="K52" s="21">
        <f t="shared" si="15"/>
        <v>70.014144271570018</v>
      </c>
      <c r="L52" s="1"/>
      <c r="M52" s="20">
        <f t="shared" si="16"/>
        <v>3.4500000000000003E-2</v>
      </c>
      <c r="N52" s="21">
        <f t="shared" si="17"/>
        <v>0.71799999999999997</v>
      </c>
      <c r="O52" s="1"/>
      <c r="P52" s="20">
        <f t="shared" si="18"/>
        <v>3.4750000000000003E-2</v>
      </c>
      <c r="Q52" s="21">
        <f t="shared" si="19"/>
        <v>1.1605000000000001</v>
      </c>
      <c r="R52" s="1"/>
      <c r="S52" s="31">
        <f t="shared" si="9"/>
        <v>3.7944840492483301E-3</v>
      </c>
      <c r="T52" s="31">
        <f t="shared" si="10"/>
        <v>6.2477981806593275E-3</v>
      </c>
      <c r="U52" s="1"/>
      <c r="V52" s="33">
        <f t="shared" si="7"/>
        <v>2.2354157138092248</v>
      </c>
      <c r="W52" s="21">
        <f t="shared" si="8"/>
        <v>1.2499371171412423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6.5" thickBot="1" x14ac:dyDescent="0.25">
      <c r="A53" s="16">
        <v>14</v>
      </c>
      <c r="B53" s="17">
        <v>5.15</v>
      </c>
      <c r="C53" s="18">
        <v>40.700000000000003</v>
      </c>
      <c r="D53" s="17">
        <v>5.17</v>
      </c>
      <c r="E53" s="18">
        <v>70.099999999999994</v>
      </c>
      <c r="F53" s="1"/>
      <c r="G53" s="31">
        <f t="shared" si="12"/>
        <v>0.20960500000000001</v>
      </c>
      <c r="H53" s="31">
        <f t="shared" si="13"/>
        <v>0.36241699999999999</v>
      </c>
      <c r="I53" s="1"/>
      <c r="J53" s="33">
        <f t="shared" si="14"/>
        <v>126.53562653562655</v>
      </c>
      <c r="K53" s="21">
        <f t="shared" si="15"/>
        <v>73.751783166904431</v>
      </c>
      <c r="L53" s="1"/>
      <c r="M53" s="20">
        <f t="shared" si="16"/>
        <v>3.5750000000000004E-2</v>
      </c>
      <c r="N53" s="21">
        <f t="shared" si="17"/>
        <v>0.71050000000000002</v>
      </c>
      <c r="O53" s="1"/>
      <c r="P53" s="20">
        <f t="shared" si="18"/>
        <v>3.585E-2</v>
      </c>
      <c r="Q53" s="21">
        <f t="shared" si="19"/>
        <v>1.1515</v>
      </c>
      <c r="R53" s="1"/>
      <c r="S53" s="31">
        <f t="shared" si="9"/>
        <v>3.9377566717929639E-3</v>
      </c>
      <c r="T53" s="31">
        <f t="shared" si="10"/>
        <v>6.4619533666105946E-3</v>
      </c>
      <c r="U53" s="1"/>
      <c r="V53" s="33">
        <f t="shared" si="7"/>
        <v>2.3771689969712853</v>
      </c>
      <c r="W53" s="21">
        <f t="shared" si="8"/>
        <v>1.3150061490738918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6.5" thickBot="1" x14ac:dyDescent="0.25">
      <c r="A54" s="16">
        <v>15</v>
      </c>
      <c r="B54" s="17">
        <v>5.37</v>
      </c>
      <c r="C54" s="18">
        <v>40</v>
      </c>
      <c r="D54" s="17">
        <v>5.37</v>
      </c>
      <c r="E54" s="18">
        <v>69.8</v>
      </c>
      <c r="F54" s="1"/>
      <c r="G54" s="31">
        <f t="shared" si="12"/>
        <v>0.21480000000000002</v>
      </c>
      <c r="H54" s="31">
        <f t="shared" si="13"/>
        <v>0.37482599999999999</v>
      </c>
      <c r="I54" s="1"/>
      <c r="J54" s="33">
        <f t="shared" si="14"/>
        <v>134.25</v>
      </c>
      <c r="K54" s="21">
        <f t="shared" si="15"/>
        <v>76.934097421203433</v>
      </c>
      <c r="L54" s="1"/>
      <c r="M54" s="20">
        <f t="shared" si="16"/>
        <v>3.6850000000000001E-2</v>
      </c>
      <c r="N54" s="21">
        <f t="shared" si="17"/>
        <v>0.7</v>
      </c>
      <c r="O54" s="1"/>
      <c r="P54" s="20">
        <f t="shared" si="18"/>
        <v>3.6850000000000001E-2</v>
      </c>
      <c r="Q54" s="21">
        <f t="shared" si="19"/>
        <v>1.147</v>
      </c>
      <c r="R54" s="1"/>
      <c r="S54" s="31">
        <f t="shared" si="9"/>
        <v>4.0376672720767864E-3</v>
      </c>
      <c r="T54" s="31">
        <f t="shared" si="10"/>
        <v>6.674873624946019E-3</v>
      </c>
      <c r="U54" s="1"/>
      <c r="V54" s="33">
        <f t="shared" si="7"/>
        <v>2.523542045047992</v>
      </c>
      <c r="W54" s="21">
        <f t="shared" si="8"/>
        <v>1.3700367043263229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6.5" thickBot="1" x14ac:dyDescent="0.25">
      <c r="A55" s="16">
        <v>16</v>
      </c>
      <c r="B55" s="17">
        <v>5.63</v>
      </c>
      <c r="C55" s="18">
        <v>39.4</v>
      </c>
      <c r="D55" s="17">
        <v>5.74</v>
      </c>
      <c r="E55" s="18">
        <v>68.900000000000006</v>
      </c>
      <c r="F55" s="1"/>
      <c r="G55" s="31">
        <f t="shared" si="12"/>
        <v>0.22182199999999999</v>
      </c>
      <c r="H55" s="31">
        <f t="shared" si="13"/>
        <v>0.395486</v>
      </c>
      <c r="I55" s="1"/>
      <c r="J55" s="33">
        <f t="shared" si="14"/>
        <v>142.89340101522842</v>
      </c>
      <c r="K55" s="21">
        <f t="shared" si="15"/>
        <v>83.309143686502182</v>
      </c>
      <c r="L55" s="1"/>
      <c r="M55" s="20">
        <f t="shared" si="16"/>
        <v>3.8150000000000003E-2</v>
      </c>
      <c r="N55" s="21">
        <f t="shared" si="17"/>
        <v>0.69099999999999995</v>
      </c>
      <c r="O55" s="1"/>
      <c r="P55" s="20">
        <f t="shared" si="18"/>
        <v>3.8700000000000005E-2</v>
      </c>
      <c r="Q55" s="21">
        <f t="shared" si="19"/>
        <v>1.1335000000000002</v>
      </c>
      <c r="R55" s="1"/>
      <c r="S55" s="31">
        <f t="shared" si="9"/>
        <v>4.1706123268652048E-3</v>
      </c>
      <c r="T55" s="31">
        <f t="shared" si="10"/>
        <v>7.0314762681104193E-3</v>
      </c>
      <c r="U55" s="1"/>
      <c r="V55" s="33">
        <f t="shared" si="7"/>
        <v>2.686627023928216</v>
      </c>
      <c r="W55" s="21">
        <f t="shared" si="8"/>
        <v>1.481180792109559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6.5" thickBot="1" x14ac:dyDescent="0.25">
      <c r="A56" s="16">
        <v>17</v>
      </c>
      <c r="B56" s="17">
        <v>5.84</v>
      </c>
      <c r="C56" s="18">
        <v>38.9</v>
      </c>
      <c r="D56" s="17">
        <v>6.11</v>
      </c>
      <c r="E56" s="18">
        <v>68</v>
      </c>
      <c r="F56" s="1"/>
      <c r="G56" s="31">
        <f t="shared" si="12"/>
        <v>0.22717599999999999</v>
      </c>
      <c r="H56" s="31">
        <f t="shared" si="13"/>
        <v>0.41548000000000007</v>
      </c>
      <c r="I56" s="1"/>
      <c r="J56" s="33">
        <f t="shared" si="14"/>
        <v>150.1285347043702</v>
      </c>
      <c r="K56" s="21">
        <f t="shared" si="15"/>
        <v>89.85294117647058</v>
      </c>
      <c r="L56" s="1"/>
      <c r="M56" s="20">
        <f t="shared" si="16"/>
        <v>3.9199999999999999E-2</v>
      </c>
      <c r="N56" s="21">
        <f t="shared" si="17"/>
        <v>0.68349999999999989</v>
      </c>
      <c r="O56" s="1"/>
      <c r="P56" s="20">
        <f t="shared" si="18"/>
        <v>4.0550000000000003E-2</v>
      </c>
      <c r="Q56" s="21">
        <f t="shared" si="19"/>
        <v>1.1200000000000001</v>
      </c>
      <c r="R56" s="1"/>
      <c r="S56" s="31">
        <f t="shared" si="9"/>
        <v>4.2729906276517855E-3</v>
      </c>
      <c r="T56" s="31">
        <f t="shared" si="10"/>
        <v>7.3778479924704347E-3</v>
      </c>
      <c r="U56" s="1"/>
      <c r="V56" s="33">
        <f t="shared" si="7"/>
        <v>2.8237922216029405</v>
      </c>
      <c r="W56" s="21">
        <f t="shared" si="8"/>
        <v>1.595555361693433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6.5" thickBot="1" x14ac:dyDescent="0.25">
      <c r="A57" s="16">
        <v>18</v>
      </c>
      <c r="B57" s="17">
        <v>6.13</v>
      </c>
      <c r="C57" s="18">
        <v>38.299999999999997</v>
      </c>
      <c r="D57" s="17">
        <v>6.4</v>
      </c>
      <c r="E57" s="18">
        <v>67.5</v>
      </c>
      <c r="F57" s="1"/>
      <c r="G57" s="31">
        <f t="shared" si="12"/>
        <v>0.23477899999999996</v>
      </c>
      <c r="H57" s="31">
        <f t="shared" si="13"/>
        <v>0.43200000000000005</v>
      </c>
      <c r="I57" s="1"/>
      <c r="J57" s="33">
        <f t="shared" si="14"/>
        <v>160.05221932114884</v>
      </c>
      <c r="K57" s="21">
        <f t="shared" si="15"/>
        <v>94.81481481481481</v>
      </c>
      <c r="L57" s="1"/>
      <c r="M57" s="20">
        <f t="shared" si="16"/>
        <v>4.0649999999999999E-2</v>
      </c>
      <c r="N57" s="21">
        <f t="shared" si="17"/>
        <v>0.67449999999999988</v>
      </c>
      <c r="O57" s="1"/>
      <c r="P57" s="20">
        <f t="shared" si="18"/>
        <v>4.2000000000000003E-2</v>
      </c>
      <c r="Q57" s="21">
        <f t="shared" si="19"/>
        <v>1.1125</v>
      </c>
      <c r="R57" s="1"/>
      <c r="S57" s="31">
        <f t="shared" si="9"/>
        <v>4.4180925850699406E-3</v>
      </c>
      <c r="T57" s="31">
        <f t="shared" si="10"/>
        <v>7.6636561118046016E-3</v>
      </c>
      <c r="U57" s="1"/>
      <c r="V57" s="33">
        <f t="shared" si="7"/>
        <v>3.0118772266972584</v>
      </c>
      <c r="W57" s="21">
        <f t="shared" si="8"/>
        <v>1.6820095718638355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6.5" thickBot="1" x14ac:dyDescent="0.25">
      <c r="A58" s="16">
        <v>19</v>
      </c>
      <c r="B58" s="17">
        <v>6.46</v>
      </c>
      <c r="C58" s="18">
        <v>37.5</v>
      </c>
      <c r="D58" s="17">
        <v>6.8</v>
      </c>
      <c r="E58" s="18">
        <v>66</v>
      </c>
      <c r="F58" s="1"/>
      <c r="G58" s="31">
        <f t="shared" si="12"/>
        <v>0.24224999999999999</v>
      </c>
      <c r="H58" s="31">
        <f t="shared" si="13"/>
        <v>0.44880000000000003</v>
      </c>
      <c r="I58" s="1"/>
      <c r="J58" s="33">
        <f t="shared" si="14"/>
        <v>172.26666666666668</v>
      </c>
      <c r="K58" s="21">
        <f t="shared" si="15"/>
        <v>103.03030303030302</v>
      </c>
      <c r="L58" s="1"/>
      <c r="M58" s="20">
        <f t="shared" si="16"/>
        <v>4.2300000000000004E-2</v>
      </c>
      <c r="N58" s="21">
        <f t="shared" si="17"/>
        <v>0.66249999999999998</v>
      </c>
      <c r="O58" s="1"/>
      <c r="P58" s="20">
        <f t="shared" si="18"/>
        <v>4.4000000000000004E-2</v>
      </c>
      <c r="Q58" s="21">
        <f t="shared" si="19"/>
        <v>1.0900000000000001</v>
      </c>
      <c r="R58" s="1"/>
      <c r="S58" s="31">
        <f t="shared" si="9"/>
        <v>4.564257784678687E-3</v>
      </c>
      <c r="T58" s="31">
        <f t="shared" si="10"/>
        <v>7.9605879179869624E-3</v>
      </c>
      <c r="U58" s="1"/>
      <c r="V58" s="33">
        <f t="shared" si="7"/>
        <v>3.2456944246604005</v>
      </c>
      <c r="W58" s="21">
        <f t="shared" si="8"/>
        <v>1.8274995220355743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6.5" thickBot="1" x14ac:dyDescent="0.25">
      <c r="A59" s="16">
        <v>20</v>
      </c>
      <c r="B59" s="27">
        <v>6.7</v>
      </c>
      <c r="C59" s="28">
        <v>36.6</v>
      </c>
      <c r="D59" s="27">
        <v>7.15</v>
      </c>
      <c r="E59" s="28">
        <v>63.4</v>
      </c>
      <c r="F59" s="1"/>
      <c r="G59" s="32">
        <f t="shared" si="12"/>
        <v>0.24522000000000002</v>
      </c>
      <c r="H59" s="32">
        <f t="shared" si="13"/>
        <v>0.45330999999999999</v>
      </c>
      <c r="I59" s="1"/>
      <c r="J59" s="34">
        <f t="shared" si="14"/>
        <v>183.06010928961749</v>
      </c>
      <c r="K59" s="34">
        <f t="shared" si="15"/>
        <v>112.77602523659307</v>
      </c>
      <c r="L59" s="1"/>
      <c r="M59" s="22">
        <f t="shared" si="16"/>
        <v>4.3500000000000004E-2</v>
      </c>
      <c r="N59" s="29">
        <f t="shared" si="17"/>
        <v>0.64900000000000002</v>
      </c>
      <c r="O59" s="30"/>
      <c r="P59" s="22">
        <f t="shared" si="18"/>
        <v>4.5750000000000006E-2</v>
      </c>
      <c r="Q59" s="29">
        <f t="shared" si="19"/>
        <v>1.0509999999999999</v>
      </c>
      <c r="R59" s="1"/>
      <c r="S59" s="32">
        <f t="shared" si="9"/>
        <v>4.6306042046367997E-3</v>
      </c>
      <c r="T59" s="32">
        <f t="shared" si="10"/>
        <v>8.0550080648625049E-3</v>
      </c>
      <c r="U59" s="1"/>
      <c r="V59" s="33">
        <f t="shared" si="7"/>
        <v>3.4568098514712289</v>
      </c>
      <c r="W59" s="33">
        <f t="shared" si="8"/>
        <v>2.0039526875733924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6.5" thickBot="1" x14ac:dyDescent="0.25">
      <c r="A60" s="16">
        <v>21</v>
      </c>
      <c r="B60" s="17">
        <v>6.96</v>
      </c>
      <c r="C60" s="18">
        <v>35</v>
      </c>
      <c r="D60" s="17">
        <v>7.61</v>
      </c>
      <c r="E60" s="18">
        <v>58.8</v>
      </c>
      <c r="F60" s="1"/>
      <c r="G60" s="31">
        <f t="shared" si="12"/>
        <v>0.24360000000000001</v>
      </c>
      <c r="H60" s="31">
        <f t="shared" si="13"/>
        <v>0.44746799999999998</v>
      </c>
      <c r="I60" s="1"/>
      <c r="J60" s="33">
        <f t="shared" si="14"/>
        <v>198.85714285714283</v>
      </c>
      <c r="K60" s="33">
        <f t="shared" si="15"/>
        <v>129.42176870748301</v>
      </c>
      <c r="L60" s="1"/>
      <c r="M60" s="20">
        <f t="shared" si="16"/>
        <v>4.48E-2</v>
      </c>
      <c r="N60" s="21">
        <f t="shared" si="17"/>
        <v>0.625</v>
      </c>
      <c r="O60" s="1"/>
      <c r="P60" s="20">
        <f t="shared" si="18"/>
        <v>4.8050000000000002E-2</v>
      </c>
      <c r="Q60" s="21">
        <f t="shared" si="19"/>
        <v>0.98199999999999987</v>
      </c>
      <c r="R60" s="1"/>
      <c r="S60" s="31">
        <f t="shared" si="9"/>
        <v>4.6239727507847621E-3</v>
      </c>
      <c r="T60" s="31">
        <f t="shared" si="10"/>
        <v>7.9892786930986451E-3</v>
      </c>
      <c r="U60" s="1"/>
      <c r="V60" s="33">
        <f t="shared" si="7"/>
        <v>3.7746716332936825</v>
      </c>
      <c r="W60" s="33">
        <f t="shared" si="8"/>
        <v>2.3107497724034678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6.5" thickBot="1" x14ac:dyDescent="0.25">
      <c r="A61" s="16">
        <v>22</v>
      </c>
      <c r="B61" s="17">
        <v>7.13</v>
      </c>
      <c r="C61" s="18">
        <v>33.4</v>
      </c>
      <c r="D61" s="17">
        <v>8.07</v>
      </c>
      <c r="E61" s="18">
        <v>52.2</v>
      </c>
      <c r="F61" s="1"/>
      <c r="G61" s="31">
        <f t="shared" si="12"/>
        <v>0.23814199999999999</v>
      </c>
      <c r="H61" s="31">
        <f t="shared" si="13"/>
        <v>0.42125400000000002</v>
      </c>
      <c r="I61" s="1"/>
      <c r="J61" s="33">
        <f t="shared" si="14"/>
        <v>213.47305389221557</v>
      </c>
      <c r="K61" s="33">
        <f t="shared" si="15"/>
        <v>154.59770114942529</v>
      </c>
      <c r="L61" s="1"/>
      <c r="M61" s="20">
        <f t="shared" si="16"/>
        <v>4.5650000000000003E-2</v>
      </c>
      <c r="N61" s="21">
        <f t="shared" si="17"/>
        <v>0.60099999999999998</v>
      </c>
      <c r="O61" s="1"/>
      <c r="P61" s="20">
        <f t="shared" si="18"/>
        <v>5.0350000000000006E-2</v>
      </c>
      <c r="Q61" s="21">
        <f t="shared" si="19"/>
        <v>0.88300000000000001</v>
      </c>
      <c r="R61" s="1"/>
      <c r="S61" s="31">
        <f t="shared" si="9"/>
        <v>4.5483051459857E-3</v>
      </c>
      <c r="T61" s="31">
        <f t="shared" si="10"/>
        <v>7.5950623005344737E-3</v>
      </c>
      <c r="U61" s="1"/>
      <c r="V61" s="33">
        <f t="shared" si="7"/>
        <v>4.0771497238926635</v>
      </c>
      <c r="W61" s="33">
        <f t="shared" si="8"/>
        <v>2.7873424863604734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6.5" thickBot="1" x14ac:dyDescent="0.25">
      <c r="A62" s="16">
        <v>23</v>
      </c>
      <c r="B62" s="17">
        <v>7.54</v>
      </c>
      <c r="C62" s="18">
        <v>29</v>
      </c>
      <c r="D62" s="17">
        <v>8.5299999999999994</v>
      </c>
      <c r="E62" s="18">
        <v>43.2</v>
      </c>
      <c r="F62" s="1"/>
      <c r="G62" s="31">
        <f t="shared" si="12"/>
        <v>0.21866000000000002</v>
      </c>
      <c r="H62" s="31">
        <f t="shared" si="13"/>
        <v>0.36849599999999999</v>
      </c>
      <c r="I62" s="1"/>
      <c r="J62" s="33">
        <f t="shared" si="14"/>
        <v>260</v>
      </c>
      <c r="K62" s="33">
        <f t="shared" si="15"/>
        <v>197.45370370370367</v>
      </c>
      <c r="L62" s="1"/>
      <c r="M62" s="20">
        <f t="shared" si="16"/>
        <v>4.7700000000000006E-2</v>
      </c>
      <c r="N62" s="21">
        <f t="shared" si="17"/>
        <v>0.53500000000000003</v>
      </c>
      <c r="O62" s="1"/>
      <c r="P62" s="20">
        <f t="shared" si="18"/>
        <v>5.2650000000000002E-2</v>
      </c>
      <c r="Q62" s="21">
        <f t="shared" si="19"/>
        <v>0.748</v>
      </c>
      <c r="R62" s="1"/>
      <c r="S62" s="31">
        <f t="shared" si="9"/>
        <v>4.2644891956716228E-3</v>
      </c>
      <c r="T62" s="31">
        <f t="shared" si="10"/>
        <v>6.7737193523204073E-3</v>
      </c>
      <c r="U62" s="1"/>
      <c r="V62" s="33">
        <f t="shared" si="7"/>
        <v>5.0707362612028808</v>
      </c>
      <c r="W62" s="33">
        <f t="shared" si="8"/>
        <v>3.6296078491085852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6.5" thickBot="1" x14ac:dyDescent="0.25">
      <c r="A63" s="16">
        <v>24</v>
      </c>
      <c r="B63" s="17">
        <v>8.0399999999999991</v>
      </c>
      <c r="C63" s="18">
        <v>22.2</v>
      </c>
      <c r="D63" s="17">
        <v>9.06</v>
      </c>
      <c r="E63" s="18">
        <v>28</v>
      </c>
      <c r="F63" s="1"/>
      <c r="G63" s="31">
        <f t="shared" si="12"/>
        <v>0.17848799999999998</v>
      </c>
      <c r="H63" s="31">
        <f t="shared" si="13"/>
        <v>0.25368000000000002</v>
      </c>
      <c r="I63" s="1"/>
      <c r="J63" s="33">
        <f t="shared" si="14"/>
        <v>362.16216216216213</v>
      </c>
      <c r="K63" s="33">
        <f t="shared" si="15"/>
        <v>323.57142857142856</v>
      </c>
      <c r="L63" s="1"/>
      <c r="M63" s="20">
        <f t="shared" si="16"/>
        <v>5.0200000000000002E-2</v>
      </c>
      <c r="N63" s="21">
        <f t="shared" si="17"/>
        <v>0.43299999999999994</v>
      </c>
      <c r="O63" s="1"/>
      <c r="P63" s="20">
        <f t="shared" si="18"/>
        <v>5.5300000000000002E-2</v>
      </c>
      <c r="Q63" s="21">
        <f t="shared" si="19"/>
        <v>0.52</v>
      </c>
      <c r="R63" s="1"/>
      <c r="S63" s="31">
        <f t="shared" si="9"/>
        <v>3.6553475150797898E-3</v>
      </c>
      <c r="T63" s="31">
        <f t="shared" si="10"/>
        <v>4.9591277458843506E-3</v>
      </c>
      <c r="U63" s="1"/>
      <c r="V63" s="33">
        <f t="shared" si="7"/>
        <v>7.4169051113541711</v>
      </c>
      <c r="W63" s="33">
        <f t="shared" si="8"/>
        <v>6.3254180432198348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6.5" thickBot="1" x14ac:dyDescent="0.25">
      <c r="A64" s="16">
        <v>25</v>
      </c>
      <c r="B64" s="17">
        <v>8.7100000000000009</v>
      </c>
      <c r="C64" s="18">
        <v>8.8000000000000007</v>
      </c>
      <c r="D64" s="17">
        <v>9.51</v>
      </c>
      <c r="E64" s="18">
        <v>9.6</v>
      </c>
      <c r="F64" s="1"/>
      <c r="G64" s="31">
        <f t="shared" si="12"/>
        <v>7.6648000000000008E-2</v>
      </c>
      <c r="H64" s="31">
        <f t="shared" si="13"/>
        <v>9.1295999999999988E-2</v>
      </c>
      <c r="I64" s="1"/>
      <c r="J64" s="33">
        <f t="shared" si="14"/>
        <v>989.77272727272737</v>
      </c>
      <c r="K64" s="20">
        <f t="shared" si="15"/>
        <v>990.62500000000011</v>
      </c>
      <c r="L64" s="1"/>
      <c r="M64" s="20">
        <f t="shared" si="16"/>
        <v>5.3550000000000007E-2</v>
      </c>
      <c r="N64" s="21">
        <f t="shared" si="17"/>
        <v>0.23200000000000001</v>
      </c>
      <c r="O64" s="1"/>
      <c r="P64" s="20">
        <f t="shared" si="18"/>
        <v>5.7550000000000004E-2</v>
      </c>
      <c r="Q64" s="21">
        <f t="shared" si="19"/>
        <v>0.24399999999999999</v>
      </c>
      <c r="R64" s="1"/>
      <c r="S64" s="31">
        <f t="shared" si="9"/>
        <v>2.0749401090151979E-3</v>
      </c>
      <c r="T64" s="31">
        <f t="shared" si="10"/>
        <v>2.3853041617370309E-3</v>
      </c>
      <c r="U64" s="1"/>
      <c r="V64" s="33">
        <f t="shared" si="7"/>
        <v>26.794164630878068</v>
      </c>
      <c r="W64" s="1">
        <v>30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5.75" x14ac:dyDescent="0.2">
      <c r="A65" s="1"/>
      <c r="B65" s="20">
        <v>9.01</v>
      </c>
      <c r="C65" s="21">
        <v>0</v>
      </c>
      <c r="D65" s="23">
        <v>9.58</v>
      </c>
      <c r="E65" s="24">
        <v>0</v>
      </c>
      <c r="F65" s="1"/>
      <c r="G65" s="1"/>
      <c r="H65" s="19"/>
      <c r="I65" s="1"/>
      <c r="J65" s="1"/>
      <c r="K65" s="20"/>
      <c r="L65" s="1"/>
      <c r="M65" s="20">
        <f t="shared" si="16"/>
        <v>5.5050000000000002E-2</v>
      </c>
      <c r="N65" s="21">
        <v>0</v>
      </c>
      <c r="O65" s="1"/>
      <c r="P65" s="20">
        <f t="shared" si="18"/>
        <v>5.79E-2</v>
      </c>
      <c r="Q65" s="21">
        <v>0</v>
      </c>
      <c r="R65" s="1"/>
      <c r="S65" s="31"/>
      <c r="T65" s="1">
        <f t="shared" si="10"/>
        <v>0</v>
      </c>
      <c r="U65" s="1"/>
      <c r="V65" s="1" t="e">
        <f t="shared" si="7"/>
        <v>#DIV/0!</v>
      </c>
      <c r="W65" s="1" t="e">
        <f t="shared" si="8"/>
        <v>#DIV/0!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5.75" x14ac:dyDescent="0.2">
      <c r="A66" s="1"/>
      <c r="B66" s="20">
        <v>0</v>
      </c>
      <c r="C66" s="21">
        <v>49.8</v>
      </c>
      <c r="D66" s="23">
        <v>0</v>
      </c>
      <c r="E66" s="25">
        <v>81.3</v>
      </c>
      <c r="F66" s="1"/>
      <c r="G66" s="1"/>
      <c r="H66" s="1"/>
      <c r="I66" s="1"/>
      <c r="J66" s="1"/>
      <c r="K66" s="1"/>
      <c r="L66" s="1"/>
      <c r="M66" s="20">
        <v>0</v>
      </c>
      <c r="N66" s="21">
        <f t="shared" si="17"/>
        <v>0.84699999999999986</v>
      </c>
      <c r="O66" s="1"/>
      <c r="P66" s="20">
        <v>0</v>
      </c>
      <c r="Q66" s="21">
        <f t="shared" si="19"/>
        <v>1.3194999999999999</v>
      </c>
      <c r="R66" s="1"/>
      <c r="S66" s="31"/>
      <c r="T66" s="1">
        <f t="shared" si="10"/>
        <v>0</v>
      </c>
      <c r="U66" s="1"/>
      <c r="V66" s="1">
        <f t="shared" si="7"/>
        <v>0</v>
      </c>
      <c r="W66" s="1">
        <f t="shared" si="8"/>
        <v>0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5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1"/>
      <c r="T67" s="1">
        <f t="shared" si="10"/>
        <v>0</v>
      </c>
      <c r="U67" s="1"/>
      <c r="V67" s="1" t="e">
        <f t="shared" si="7"/>
        <v>#DIV/0!</v>
      </c>
      <c r="W67" s="1" t="e">
        <f t="shared" si="8"/>
        <v>#DIV/0!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5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f t="shared" ref="T68:T80" si="20">SQRT((E68/1000*P68)^2+(D68*Q68/1000)^2)</f>
        <v>0</v>
      </c>
      <c r="U68" s="1"/>
      <c r="V68" s="1" t="e">
        <f t="shared" ref="V68:V72" si="21">SQRT((M68/C68*1000)^2+(B68/((C68/1000)^2)*N68/1000)^2)</f>
        <v>#DIV/0!</v>
      </c>
      <c r="W68" s="1" t="e">
        <f t="shared" ref="W68" si="22">SQRT((P68/E68*1000)^2+(D68/((E68/1000)^2)*Q68/1000)^2)</f>
        <v>#DIV/0!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5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f t="shared" si="20"/>
        <v>0</v>
      </c>
      <c r="U69" s="1"/>
      <c r="V69" s="1" t="e">
        <f t="shared" si="21"/>
        <v>#DIV/0!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5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e">
        <f t="shared" si="21"/>
        <v>#DIV/0!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5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e">
        <f t="shared" si="21"/>
        <v>#DIV/0!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5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e">
        <f t="shared" si="21"/>
        <v>#DIV/0!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5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5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5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5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5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5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5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5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6.5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6.5" thickBot="1" x14ac:dyDescent="0.25">
      <c r="A82" s="8"/>
      <c r="B82" s="26">
        <v>1</v>
      </c>
      <c r="C82" s="26">
        <v>2</v>
      </c>
      <c r="D82" s="26">
        <v>3</v>
      </c>
      <c r="E82" s="26">
        <v>4</v>
      </c>
      <c r="F82" s="26">
        <v>5</v>
      </c>
      <c r="G82" s="26">
        <v>6</v>
      </c>
      <c r="H82" s="1"/>
      <c r="I82" s="1" t="s">
        <v>24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9.5" thickBot="1" x14ac:dyDescent="0.25">
      <c r="A83" s="16" t="s">
        <v>25</v>
      </c>
      <c r="B83" s="6">
        <v>161.80000000000001</v>
      </c>
      <c r="C83" s="6">
        <v>172.9</v>
      </c>
      <c r="D83" s="6">
        <v>185.6</v>
      </c>
      <c r="E83" s="6">
        <v>169</v>
      </c>
      <c r="F83" s="6">
        <v>177.8</v>
      </c>
      <c r="G83" s="6">
        <v>181.5</v>
      </c>
      <c r="H83" s="1"/>
      <c r="I83" s="1">
        <f>(B83+C83+D83+E83+F83+G83)/6</f>
        <v>174.76666666666668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9.5" thickBot="1" x14ac:dyDescent="0.25">
      <c r="A84" s="16" t="s">
        <v>25</v>
      </c>
      <c r="B84" s="6">
        <v>195.8</v>
      </c>
      <c r="C84" s="6">
        <v>198.3</v>
      </c>
      <c r="D84" s="6">
        <v>194.3</v>
      </c>
      <c r="E84" s="6">
        <v>196.6</v>
      </c>
      <c r="F84" s="6">
        <v>194.8</v>
      </c>
      <c r="G84" s="6">
        <v>197.9</v>
      </c>
      <c r="H84" s="1"/>
      <c r="I84" s="1">
        <f>(B84+C84+D84+E84+F84+G84)/6</f>
        <v>196.28333333333339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5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5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5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5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5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5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5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5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5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5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5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5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5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5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5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5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5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5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5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5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5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5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5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5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5" thickBot="1" x14ac:dyDescent="0.25"/>
    <row r="110" spans="1:51" ht="41.25" thickBot="1" x14ac:dyDescent="0.25">
      <c r="A110" s="3"/>
      <c r="B110" s="9" t="s">
        <v>4</v>
      </c>
      <c r="C110" s="10" t="s">
        <v>5</v>
      </c>
      <c r="D110" s="9" t="s">
        <v>6</v>
      </c>
      <c r="E110" s="9" t="s">
        <v>7</v>
      </c>
    </row>
    <row r="111" spans="1:51" ht="82.5" thickBot="1" x14ac:dyDescent="0.25">
      <c r="A111" s="11" t="s">
        <v>8</v>
      </c>
      <c r="B111" s="7">
        <v>9.01</v>
      </c>
      <c r="C111" s="7">
        <v>9.58</v>
      </c>
      <c r="D111" s="7">
        <v>16.28</v>
      </c>
      <c r="E111" s="7">
        <v>8.24</v>
      </c>
    </row>
    <row r="112" spans="1:51" ht="15" thickBot="1" x14ac:dyDescent="0.25">
      <c r="A112" s="5" t="s">
        <v>9</v>
      </c>
      <c r="B112" s="7">
        <v>49.8</v>
      </c>
      <c r="C112" s="7">
        <v>81.3</v>
      </c>
      <c r="D112" s="7">
        <v>47.4</v>
      </c>
      <c r="E112" s="7">
        <v>90.8</v>
      </c>
    </row>
    <row r="118" spans="1:19" ht="15" thickBot="1" x14ac:dyDescent="0.25"/>
    <row r="119" spans="1:19" ht="78" customHeight="1" x14ac:dyDescent="0.2">
      <c r="A119" s="36"/>
      <c r="B119" s="36" t="s">
        <v>28</v>
      </c>
      <c r="C119" s="36" t="s">
        <v>29</v>
      </c>
      <c r="D119" s="36" t="s">
        <v>30</v>
      </c>
      <c r="E119" s="36" t="s">
        <v>31</v>
      </c>
      <c r="F119" s="36" t="s">
        <v>32</v>
      </c>
      <c r="G119" s="36" t="s">
        <v>31</v>
      </c>
      <c r="H119" s="38" t="s">
        <v>33</v>
      </c>
      <c r="I119" s="38" t="s">
        <v>31</v>
      </c>
      <c r="J119" s="41" t="s">
        <v>9</v>
      </c>
      <c r="K119" s="36" t="s">
        <v>31</v>
      </c>
      <c r="L119" s="35" t="s">
        <v>31</v>
      </c>
      <c r="M119" s="36" t="s">
        <v>31</v>
      </c>
      <c r="N119" s="43" t="s">
        <v>37</v>
      </c>
      <c r="O119" s="45"/>
      <c r="P119" s="45"/>
      <c r="Q119" s="47"/>
      <c r="R119" t="s">
        <v>38</v>
      </c>
      <c r="S119" t="s">
        <v>39</v>
      </c>
    </row>
    <row r="120" spans="1:19" ht="16.5" thickBot="1" x14ac:dyDescent="0.25">
      <c r="A120" s="37"/>
      <c r="B120" s="37"/>
      <c r="C120" s="37"/>
      <c r="D120" s="37"/>
      <c r="E120" s="37"/>
      <c r="F120" s="37"/>
      <c r="G120" s="37"/>
      <c r="H120" s="39"/>
      <c r="I120" s="39"/>
      <c r="J120" s="42"/>
      <c r="K120" s="37"/>
      <c r="L120" s="6" t="s">
        <v>36</v>
      </c>
      <c r="M120" s="37"/>
      <c r="N120" s="44"/>
      <c r="O120" s="46"/>
      <c r="P120" s="46"/>
      <c r="Q120" s="48"/>
    </row>
    <row r="121" spans="1:19" ht="16.5" thickBot="1" x14ac:dyDescent="0.25">
      <c r="A121" s="16" t="s">
        <v>6</v>
      </c>
      <c r="B121" s="6">
        <v>16.28</v>
      </c>
      <c r="C121" s="6">
        <v>0.09</v>
      </c>
      <c r="D121" s="6">
        <v>47.4</v>
      </c>
      <c r="E121" s="6">
        <v>0.8</v>
      </c>
      <c r="F121" s="6">
        <v>0.33900000000000002</v>
      </c>
      <c r="G121" s="6">
        <v>6.0000000000000001E-3</v>
      </c>
      <c r="H121" s="6">
        <v>10.63</v>
      </c>
      <c r="I121" s="6">
        <v>0.06</v>
      </c>
      <c r="J121" s="16">
        <v>31.9</v>
      </c>
      <c r="K121" s="6">
        <v>0.6</v>
      </c>
      <c r="L121" s="6">
        <v>333</v>
      </c>
      <c r="M121" s="6">
        <v>6</v>
      </c>
      <c r="N121" s="50">
        <v>0.43940000000000001</v>
      </c>
      <c r="O121" s="50">
        <f>SQRT((G121/B121/D121*1000)^2+(F121*C121/(B121)^2/D121*1000)^2+(F121*E121/B121/(D121)^2*1000)^2)</f>
        <v>1.1014886406873429E-2</v>
      </c>
      <c r="P121" s="40">
        <v>1.7600000000000001E-2</v>
      </c>
      <c r="Q121" s="6">
        <f>SQRT((G121/R121)^2+(F121*S121/(R121)^2)^2)</f>
        <v>1.2983995445007375E-3</v>
      </c>
      <c r="R121">
        <f>9.7*2</f>
        <v>19.399999999999999</v>
      </c>
      <c r="S121">
        <v>1.4</v>
      </c>
    </row>
    <row r="122" spans="1:19" ht="16.5" thickBot="1" x14ac:dyDescent="0.25">
      <c r="A122" s="16" t="s">
        <v>7</v>
      </c>
      <c r="B122" s="6">
        <v>8.24</v>
      </c>
      <c r="C122" s="6">
        <v>0.05</v>
      </c>
      <c r="D122" s="6">
        <v>90.8</v>
      </c>
      <c r="E122" s="6">
        <v>2.5</v>
      </c>
      <c r="F122" s="6">
        <v>0.32800000000000001</v>
      </c>
      <c r="G122" s="6">
        <v>6.0000000000000001E-3</v>
      </c>
      <c r="H122" s="6">
        <v>5.78</v>
      </c>
      <c r="I122" s="6">
        <v>0.04</v>
      </c>
      <c r="J122" s="16">
        <v>56.8</v>
      </c>
      <c r="K122" s="6">
        <v>1</v>
      </c>
      <c r="L122" s="6">
        <v>102</v>
      </c>
      <c r="M122" s="6">
        <v>2</v>
      </c>
      <c r="N122" s="50">
        <v>0.43880000000000002</v>
      </c>
      <c r="O122" s="50">
        <f t="shared" ref="O122:O124" si="23">SQRT((G122/B122/D122*1000)^2+(F122*C122/(B122)^2/D122*1000)^2+(F122*E122/B122/(D122)^2*1000)^2)</f>
        <v>1.4733500871335001E-2</v>
      </c>
      <c r="P122" s="40">
        <v>1.7000000000000001E-2</v>
      </c>
      <c r="Q122" s="6">
        <f t="shared" ref="Q122:Q124" si="24">SQRT((G122/R122)^2+(F122*S122/(R122)^2)^2)</f>
        <v>1.2586967953205476E-3</v>
      </c>
      <c r="R122" s="49">
        <v>19.399999999999999</v>
      </c>
      <c r="S122" s="49">
        <v>1.4</v>
      </c>
    </row>
    <row r="123" spans="1:19" ht="16.5" thickBot="1" x14ac:dyDescent="0.25">
      <c r="A123" s="16" t="s">
        <v>34</v>
      </c>
      <c r="B123" s="6">
        <v>9.01</v>
      </c>
      <c r="C123" s="6">
        <v>0.06</v>
      </c>
      <c r="D123" s="6">
        <v>49.8</v>
      </c>
      <c r="E123" s="6">
        <v>0.8</v>
      </c>
      <c r="F123" s="6">
        <v>0.245</v>
      </c>
      <c r="G123" s="6">
        <v>5.0000000000000001E-3</v>
      </c>
      <c r="H123" s="6">
        <v>6.7</v>
      </c>
      <c r="I123" s="6">
        <v>0.04</v>
      </c>
      <c r="J123" s="16">
        <v>36.6</v>
      </c>
      <c r="K123" s="6">
        <v>0.6</v>
      </c>
      <c r="L123" s="6">
        <v>183</v>
      </c>
      <c r="M123" s="6">
        <v>3</v>
      </c>
      <c r="N123" s="50">
        <v>0.54649999999999999</v>
      </c>
      <c r="O123" s="50">
        <f t="shared" si="23"/>
        <v>1.4640165578783625E-2</v>
      </c>
      <c r="P123" s="40">
        <v>2.5399999999999999E-2</v>
      </c>
      <c r="Q123" s="6">
        <f t="shared" si="24"/>
        <v>1.8942074625231027E-3</v>
      </c>
      <c r="R123" s="49">
        <v>9.6999999999999993</v>
      </c>
      <c r="S123" s="49">
        <v>0.7</v>
      </c>
    </row>
    <row r="124" spans="1:19" ht="16.5" thickBot="1" x14ac:dyDescent="0.25">
      <c r="A124" s="16" t="s">
        <v>35</v>
      </c>
      <c r="B124" s="6">
        <v>9.58</v>
      </c>
      <c r="C124" s="6">
        <v>0.06</v>
      </c>
      <c r="D124" s="6">
        <v>81.3</v>
      </c>
      <c r="E124" s="6">
        <v>1.3</v>
      </c>
      <c r="F124" s="6">
        <v>0.45300000000000001</v>
      </c>
      <c r="G124" s="6">
        <v>8.0000000000000002E-3</v>
      </c>
      <c r="H124" s="6">
        <v>7.15</v>
      </c>
      <c r="I124" s="6">
        <v>0.05</v>
      </c>
      <c r="J124" s="16">
        <v>63.4</v>
      </c>
      <c r="K124" s="6">
        <v>1.1000000000000001</v>
      </c>
      <c r="L124" s="6">
        <v>113</v>
      </c>
      <c r="M124" s="6">
        <v>2</v>
      </c>
      <c r="N124" s="50">
        <v>0.58199999999999996</v>
      </c>
      <c r="O124" s="50">
        <f t="shared" si="23"/>
        <v>1.4327179117298154E-2</v>
      </c>
      <c r="P124" s="40">
        <v>4.1799999999999997E-2</v>
      </c>
      <c r="Q124" s="6">
        <f t="shared" si="24"/>
        <v>2.4025368768532569E-3</v>
      </c>
      <c r="R124" s="49">
        <v>10.9</v>
      </c>
      <c r="S124" s="49">
        <v>0.6</v>
      </c>
    </row>
  </sheetData>
  <mergeCells count="20">
    <mergeCell ref="M119:M120"/>
    <mergeCell ref="N119:N120"/>
    <mergeCell ref="O119:O120"/>
    <mergeCell ref="P119:P120"/>
    <mergeCell ref="Q119:Q120"/>
    <mergeCell ref="F119:F120"/>
    <mergeCell ref="G119:G120"/>
    <mergeCell ref="H119:H120"/>
    <mergeCell ref="I119:I120"/>
    <mergeCell ref="J119:J120"/>
    <mergeCell ref="K119:K120"/>
    <mergeCell ref="B1:C1"/>
    <mergeCell ref="D1:E1"/>
    <mergeCell ref="B38:C38"/>
    <mergeCell ref="D38:E38"/>
    <mergeCell ref="A119:A120"/>
    <mergeCell ref="B119:B120"/>
    <mergeCell ref="C119:C120"/>
    <mergeCell ref="D119:D120"/>
    <mergeCell ref="E119:E12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周维凯</dc:creator>
  <cp:lastModifiedBy>周维凯</cp:lastModifiedBy>
  <dcterms:created xsi:type="dcterms:W3CDTF">2019-10-24T12:58:01Z</dcterms:created>
  <dcterms:modified xsi:type="dcterms:W3CDTF">2019-10-25T05:56:17Z</dcterms:modified>
</cp:coreProperties>
</file>