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SJTU\2019-2020  FALL\物理实验\Lab 5\"/>
    </mc:Choice>
  </mc:AlternateContent>
  <xr:revisionPtr revIDLastSave="0" documentId="8_{057967C5-9959-4B11-A9B3-D639E799522D}" xr6:coauthVersionLast="45" xr6:coauthVersionMax="45" xr10:uidLastSave="{00000000-0000-0000-0000-000000000000}"/>
  <bookViews>
    <workbookView xWindow="6675" yWindow="2145" windowWidth="15375" windowHeight="8325" xr2:uid="{E29387BE-73FB-4997-809C-176B7A0EC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M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" i="1"/>
  <c r="E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J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<sst xmlns="http://schemas.openxmlformats.org/spreadsheetml/2006/main" count="17" uniqueCount="16">
  <si>
    <t>f</t>
    <phoneticPr fontId="1" type="noConversion"/>
  </si>
  <si>
    <t>f/f0</t>
    <phoneticPr fontId="1" type="noConversion"/>
  </si>
  <si>
    <t>uf</t>
    <phoneticPr fontId="1" type="noConversion"/>
  </si>
  <si>
    <t>i/im</t>
    <phoneticPr fontId="1" type="noConversion"/>
  </si>
  <si>
    <t>u</t>
    <phoneticPr fontId="1" type="noConversion"/>
  </si>
  <si>
    <t>u i/im</t>
    <phoneticPr fontId="1" type="noConversion"/>
  </si>
  <si>
    <t>u u</t>
    <phoneticPr fontId="1" type="noConversion"/>
  </si>
  <si>
    <t>u f/f0</t>
    <phoneticPr fontId="1" type="noConversion"/>
  </si>
  <si>
    <t>arccos</t>
    <phoneticPr fontId="1" type="noConversion"/>
  </si>
  <si>
    <t>u arccos</t>
    <phoneticPr fontId="1" type="noConversion"/>
  </si>
  <si>
    <t>0.01 H</t>
    <phoneticPr fontId="1" type="noConversion"/>
  </si>
  <si>
    <t>99.64 ohm</t>
    <phoneticPr fontId="1" type="noConversion"/>
  </si>
  <si>
    <t>101.21 nF</t>
    <phoneticPr fontId="1" type="noConversion"/>
  </si>
  <si>
    <t>arctan</t>
    <phoneticPr fontId="1" type="noConversion"/>
  </si>
  <si>
    <t>c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</si>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</sst>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_ "/>
    <numFmt numFmtId="181" formatCode="0.00_ "/>
    <numFmt numFmtId="182" formatCode="0.000_ "/>
    <numFmt numFmtId="183" formatCode="0.0000_ "/>
    <numFmt numFmtId="184" formatCode="0.0000000_ "/>
    <numFmt numFmtId="185" formatCode="0.00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82" fontId="2" fillId="0" borderId="0" xfId="0" applyNumberFormat="1" applyFont="1" applyBorder="1" applyAlignment="1">
      <alignment horizontal="center" vertical="center" wrapText="1"/>
    </xf>
    <xf numFmtId="182" fontId="2" fillId="0" borderId="0" xfId="0" applyNumberFormat="1" applyFont="1">
      <alignment vertical="center"/>
    </xf>
    <xf numFmtId="181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182" fontId="2" fillId="2" borderId="0" xfId="0" applyNumberFormat="1" applyFont="1" applyFill="1">
      <alignment vertical="center"/>
    </xf>
    <xf numFmtId="183" fontId="2" fillId="0" borderId="0" xfId="0" applyNumberFormat="1" applyFont="1">
      <alignment vertical="center"/>
    </xf>
    <xf numFmtId="184" fontId="2" fillId="0" borderId="0" xfId="0" applyNumberFormat="1" applyFont="1">
      <alignment vertical="center"/>
    </xf>
    <xf numFmtId="184" fontId="2" fillId="2" borderId="0" xfId="0" applyNumberFormat="1" applyFont="1" applyFill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>
      <alignment vertical="center"/>
    </xf>
    <xf numFmtId="182" fontId="2" fillId="3" borderId="0" xfId="0" applyNumberFormat="1" applyFont="1" applyFill="1">
      <alignment vertical="center"/>
    </xf>
    <xf numFmtId="184" fontId="2" fillId="3" borderId="0" xfId="0" applyNumberFormat="1" applyFont="1" applyFill="1">
      <alignment vertical="center"/>
    </xf>
    <xf numFmtId="181" fontId="2" fillId="0" borderId="0" xfId="0" applyNumberFormat="1" applyFont="1">
      <alignment vertical="center"/>
    </xf>
    <xf numFmtId="181" fontId="2" fillId="3" borderId="0" xfId="0" applyNumberFormat="1" applyFont="1" applyFill="1">
      <alignment vertical="center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85" fontId="2" fillId="0" borderId="0" xfId="0" applyNumberFormat="1" applyFo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182" fontId="4" fillId="3" borderId="0" xfId="0" applyNumberFormat="1" applyFont="1" applyFill="1">
      <alignment vertical="center"/>
    </xf>
    <xf numFmtId="184" fontId="4" fillId="3" borderId="0" xfId="0" applyNumberFormat="1" applyFont="1" applyFill="1">
      <alignment vertical="center"/>
    </xf>
    <xf numFmtId="182" fontId="4" fillId="0" borderId="0" xfId="0" applyNumberFormat="1" applyFont="1">
      <alignment vertical="center"/>
    </xf>
    <xf numFmtId="183" fontId="4" fillId="0" borderId="0" xfId="0" applyNumberFormat="1" applyFont="1">
      <alignment vertical="center"/>
    </xf>
    <xf numFmtId="0" fontId="4" fillId="0" borderId="0" xfId="0" applyFont="1">
      <alignment vertical="center"/>
    </xf>
    <xf numFmtId="181" fontId="4" fillId="0" borderId="0" xfId="0" applyNumberFormat="1" applyFont="1" applyBorder="1" applyAlignment="1">
      <alignment horizontal="center" vertical="center" wrapText="1"/>
    </xf>
    <xf numFmtId="184" fontId="4" fillId="0" borderId="0" xfId="0" applyNumberFormat="1" applyFont="1">
      <alignment vertical="center"/>
    </xf>
    <xf numFmtId="185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</xdr:col>
      <xdr:colOff>104775</xdr:colOff>
      <xdr:row>30</xdr:row>
      <xdr:rowOff>180975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B6A2D8E-55BC-445B-9862-D7D268139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0275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114300</xdr:colOff>
      <xdr:row>31</xdr:row>
      <xdr:rowOff>180975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B371885-91D7-4CFB-A0FA-88D207D8B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10300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104775</xdr:colOff>
      <xdr:row>32</xdr:row>
      <xdr:rowOff>180975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2187F38-9C0E-4D13-B4A2-79CEF36CB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410325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114300</xdr:colOff>
      <xdr:row>33</xdr:row>
      <xdr:rowOff>180975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A47BB6F-0D42-4399-903A-C3BF064E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81037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114300</xdr:colOff>
      <xdr:row>34</xdr:row>
      <xdr:rowOff>180975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BD5EB35-E561-45E3-9B67-119EDB653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1992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76200</xdr:colOff>
      <xdr:row>34</xdr:row>
      <xdr:rowOff>180975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629B8AF-445D-4B8D-A4BB-3BA38D43E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19925"/>
          <a:ext cx="76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200025</xdr:colOff>
      <xdr:row>35</xdr:row>
      <xdr:rowOff>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D2A1826-4CD2-4F1A-8077-EDD6A6990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199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114300</xdr:colOff>
      <xdr:row>34</xdr:row>
      <xdr:rowOff>180975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2EF0AFF-7AF9-450C-8F71-0B6C74E00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1992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200025</xdr:colOff>
      <xdr:row>35</xdr:row>
      <xdr:rowOff>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36DA8E8D-3490-420D-AB71-787FBAFAB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199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D196-EF4C-49D5-A049-838C055224BB}">
  <dimension ref="A1:O34"/>
  <sheetViews>
    <sheetView tabSelected="1" zoomScaleNormal="100" workbookViewId="0">
      <selection activeCell="C27" sqref="C27"/>
    </sheetView>
  </sheetViews>
  <sheetFormatPr defaultRowHeight="15.75" x14ac:dyDescent="0.2"/>
  <cols>
    <col min="1" max="2" width="9" style="2"/>
    <col min="3" max="3" width="12.75" style="2" bestFit="1" customWidth="1"/>
    <col min="4" max="6" width="9" style="2"/>
    <col min="7" max="7" width="10.5" style="2" bestFit="1" customWidth="1"/>
    <col min="8" max="8" width="13" style="2" bestFit="1" customWidth="1"/>
    <col min="9" max="10" width="9" style="2"/>
    <col min="11" max="11" width="12.25" style="2" customWidth="1"/>
    <col min="12" max="13" width="13" style="2" bestFit="1" customWidth="1"/>
    <col min="14" max="14" width="14.75" style="2" bestFit="1" customWidth="1"/>
    <col min="15" max="15" width="13.5" style="2" bestFit="1" customWidth="1"/>
    <col min="16" max="16384" width="9" style="2"/>
  </cols>
  <sheetData>
    <row r="1" spans="1:15" x14ac:dyDescent="0.2">
      <c r="A1" s="2" t="s">
        <v>4</v>
      </c>
      <c r="B1" s="2" t="s">
        <v>6</v>
      </c>
      <c r="C1" s="2" t="s">
        <v>0</v>
      </c>
      <c r="D1" s="2" t="s">
        <v>2</v>
      </c>
      <c r="E1" s="2" t="s">
        <v>3</v>
      </c>
      <c r="F1" s="2" t="s">
        <v>5</v>
      </c>
      <c r="G1" s="2" t="s">
        <v>1</v>
      </c>
      <c r="H1" s="2" t="s">
        <v>7</v>
      </c>
      <c r="I1" s="2" t="s">
        <v>8</v>
      </c>
      <c r="J1" s="2" t="s">
        <v>9</v>
      </c>
      <c r="K1" s="2" t="s">
        <v>13</v>
      </c>
      <c r="O1" s="2" t="s">
        <v>4</v>
      </c>
    </row>
    <row r="2" spans="1:15" x14ac:dyDescent="0.2">
      <c r="A2" s="4">
        <v>0.30399999999999999</v>
      </c>
      <c r="B2" s="2">
        <v>2E-3</v>
      </c>
      <c r="C2" s="6">
        <v>1000</v>
      </c>
      <c r="D2" s="2">
        <v>1E-3</v>
      </c>
      <c r="E2" s="10">
        <f>A2/3.8</f>
        <v>0.08</v>
      </c>
      <c r="F2" s="10">
        <f>SQRT((B2/3.8)^2+(A2*0.02/(3.8)^2)^2)</f>
        <v>6.7401307762451044E-4</v>
      </c>
      <c r="G2" s="11">
        <f>C2/5000</f>
        <v>0.2</v>
      </c>
      <c r="H2" s="11">
        <f>SQRT((0.001/5000)^2+(C2*0.001/(5000)^2)^2)</f>
        <v>2.0396078054371138E-7</v>
      </c>
      <c r="I2" s="10">
        <f>ACOS(A2/3.8)</f>
        <v>1.4907107467612375</v>
      </c>
      <c r="J2" s="10">
        <f>SQRT((B2/3.8/SQRT(1-((A2^2)/(3.8^2))))^2+(A2*0.02/((3.8)^2)/SQRT(1-(A2/3.8)^2))^2)</f>
        <v>6.7618032783992889E-4</v>
      </c>
      <c r="K2" s="1">
        <f>ATAN((2*PI()*C2*0.01-1/(2*PI()*C2*101.21*10^(-9)))/(99.64))</f>
        <v>-1.5048916084560271</v>
      </c>
      <c r="L2" s="2">
        <f>(D2*99.64*(2*PI()*0.01+1/(2*PI()*(C2)^2*101.21*10^(-9))))/(99.64^2+(2*PI()*C2*0.01-1/(2*PI()*C2*101.21*10^(-9)))^2)</f>
        <v>7.1183960376334248E-8</v>
      </c>
      <c r="M2" s="2">
        <f>(10^(-11)*99.64*(1/(2*PI()*C2*(101.21*10^(-9))^2)))/(99.64^2+(2*PI()*C2*0.01-1/(2*PI()*C2*101.21*10^(-9)))^2)</f>
        <v>6.7630673509798952E-6</v>
      </c>
      <c r="N2" s="2">
        <f>(0.01*(1/(2*PI()*C2*101.21*10^(-9))-2*PI()*C2*0.01))/(99.64^2+(2*PI()*C2*0.01-1/(2*PI()*C2*101.21*10^(-9)))^2)</f>
        <v>6.5951474249498999E-6</v>
      </c>
      <c r="O2" s="1">
        <f>SQRT(L2^2+M2^2+N2^2)</f>
        <v>9.4466987200253391E-6</v>
      </c>
    </row>
    <row r="3" spans="1:15" x14ac:dyDescent="0.2">
      <c r="A3" s="4">
        <v>0.64800000000000002</v>
      </c>
      <c r="B3" s="2">
        <v>2E-3</v>
      </c>
      <c r="C3" s="6">
        <v>2000</v>
      </c>
      <c r="D3" s="2">
        <v>1E-3</v>
      </c>
      <c r="E3" s="10">
        <f t="shared" ref="E3:E27" si="0">A3/3.8</f>
        <v>0.17052631578947369</v>
      </c>
      <c r="F3" s="10">
        <f t="shared" ref="F3:F27" si="1">SQRT((B3/3.8)^2+(A3*0.02/(3.8)^2)^2)</f>
        <v>1.0404455733219245E-3</v>
      </c>
      <c r="G3" s="11">
        <f t="shared" ref="G3:G27" si="2">C3/5000</f>
        <v>0.4</v>
      </c>
      <c r="H3" s="11">
        <f t="shared" ref="H3:H27" si="3">SQRT((0.001/5000)^2+(C3*0.001/(5000)^2)^2)</f>
        <v>2.1540659228538016E-7</v>
      </c>
      <c r="I3" s="10">
        <f t="shared" ref="I3:I27" si="4">ACOS(A3/3.8)</f>
        <v>1.3994325430637782</v>
      </c>
      <c r="J3" s="10">
        <f t="shared" ref="J3:J27" si="5">SQRT((B3/3.8/SQRT(1-((A3^2)/(3.8^2))))^2+(A3*0.02/((3.8)^2)/SQRT(1-(A3/3.8)^2))^2)</f>
        <v>1.0559113781412539E-3</v>
      </c>
      <c r="K3" s="21">
        <f t="shared" ref="K3:K27" si="6">ATAN((2*PI()*C3*0.01-1/(2*PI()*C3*101.21*10^(-9)))/(99.64))</f>
        <v>-1.4210916095641397</v>
      </c>
      <c r="L3" s="2">
        <f t="shared" ref="L3:L27" si="7">(D3*99.64*(2*PI()*0.01+1/(2*PI()*(C3)^2*101.21*10^(-9))))/(99.64^2+(2*PI()*C3*0.01-1/(2*PI()*C3*101.21*10^(-9)))^2)</f>
        <v>1.0179334678260393E-7</v>
      </c>
      <c r="M3" s="2">
        <f t="shared" ref="M3:M27" si="8">(10^(-11)*99.64*(1/(2*PI()*C3*(101.21*10^(-9))^2)))/(99.64^2+(2*PI()*C3*0.01-1/(2*PI()*C3*101.21*10^(-9)))^2)</f>
        <v>1.7343378951745651E-5</v>
      </c>
      <c r="N3" s="2">
        <f t="shared" ref="N3:N27" si="9">(0.01*(1/(2*PI()*C3*101.21*10^(-9))-2*PI()*C3*0.01))/(99.64^2+(2*PI()*C3*0.01-1/(2*PI()*C3*101.21*10^(-9)))^2)</f>
        <v>1.4801082213571623E-5</v>
      </c>
      <c r="O3" s="21">
        <f t="shared" ref="O3:O27" si="10">SQRT(L3^2+M3^2+N3^2)</f>
        <v>2.2800771698392351E-5</v>
      </c>
    </row>
    <row r="4" spans="1:15" x14ac:dyDescent="0.2">
      <c r="A4" s="4">
        <v>1.1499999999999999</v>
      </c>
      <c r="B4" s="2">
        <v>0.02</v>
      </c>
      <c r="C4" s="6">
        <v>3000</v>
      </c>
      <c r="D4" s="2">
        <v>1E-3</v>
      </c>
      <c r="E4" s="6">
        <f t="shared" si="0"/>
        <v>0.30263157894736842</v>
      </c>
      <c r="F4" s="6">
        <f t="shared" si="1"/>
        <v>5.4988940529377616E-3</v>
      </c>
      <c r="G4" s="11">
        <f t="shared" si="2"/>
        <v>0.6</v>
      </c>
      <c r="H4" s="11">
        <f t="shared" si="3"/>
        <v>2.3323807579381198E-7</v>
      </c>
      <c r="I4" s="6">
        <f t="shared" si="4"/>
        <v>1.2633438272915138</v>
      </c>
      <c r="J4" s="6">
        <f t="shared" si="5"/>
        <v>5.7694366946540636E-3</v>
      </c>
      <c r="K4" s="21">
        <f t="shared" si="6"/>
        <v>-1.2822487415197357</v>
      </c>
      <c r="L4" s="2">
        <f t="shared" si="7"/>
        <v>1.9305515383290539E-7</v>
      </c>
      <c r="M4" s="2">
        <f t="shared" si="8"/>
        <v>4.2088794826268524E-5</v>
      </c>
      <c r="N4" s="2">
        <f t="shared" si="9"/>
        <v>2.7378153690747843E-5</v>
      </c>
      <c r="O4" s="21">
        <f t="shared" si="10"/>
        <v>5.0210230229848168E-5</v>
      </c>
    </row>
    <row r="5" spans="1:15" x14ac:dyDescent="0.2">
      <c r="A5" s="4">
        <v>1.74</v>
      </c>
      <c r="B5" s="2">
        <v>0.02</v>
      </c>
      <c r="C5" s="6">
        <v>4000</v>
      </c>
      <c r="D5" s="2">
        <v>1E-3</v>
      </c>
      <c r="E5" s="6">
        <f t="shared" si="0"/>
        <v>0.4578947368421053</v>
      </c>
      <c r="F5" s="6">
        <f t="shared" si="1"/>
        <v>5.7886783904180193E-3</v>
      </c>
      <c r="G5" s="11">
        <f t="shared" si="2"/>
        <v>0.8</v>
      </c>
      <c r="H5" s="11">
        <f t="shared" si="3"/>
        <v>2.5612496949731392E-7</v>
      </c>
      <c r="I5" s="6">
        <f t="shared" si="4"/>
        <v>1.0951706844236742</v>
      </c>
      <c r="J5" s="6">
        <f t="shared" si="5"/>
        <v>6.5114022552304873E-3</v>
      </c>
      <c r="K5" s="21">
        <f t="shared" si="6"/>
        <v>-0.95828425491415381</v>
      </c>
      <c r="L5" s="2">
        <f t="shared" si="7"/>
        <v>5.344692424480484E-7</v>
      </c>
      <c r="M5" s="2">
        <f t="shared" si="8"/>
        <v>1.2885505290768679E-4</v>
      </c>
      <c r="N5" s="2">
        <f t="shared" si="9"/>
        <v>4.7210659490686728E-5</v>
      </c>
      <c r="O5" s="21">
        <f t="shared" si="10"/>
        <v>1.372324913668751E-4</v>
      </c>
    </row>
    <row r="6" spans="1:15" s="8" customFormat="1" x14ac:dyDescent="0.2">
      <c r="A6" s="7">
        <v>3.8</v>
      </c>
      <c r="B6" s="8">
        <v>0.02</v>
      </c>
      <c r="C6" s="9">
        <v>5000</v>
      </c>
      <c r="D6" s="8">
        <v>1E-3</v>
      </c>
      <c r="E6" s="9">
        <f t="shared" si="0"/>
        <v>1</v>
      </c>
      <c r="F6" s="6">
        <f t="shared" si="1"/>
        <v>7.4432292756478691E-3</v>
      </c>
      <c r="G6" s="12">
        <f t="shared" si="2"/>
        <v>1</v>
      </c>
      <c r="H6" s="11">
        <f t="shared" si="3"/>
        <v>2.8284271247461898E-7</v>
      </c>
      <c r="I6" s="6">
        <f t="shared" si="4"/>
        <v>0</v>
      </c>
      <c r="J6" s="6" t="e">
        <f>SQRT((B6/3.8/SQRT(1-((A6^2)/(3.8^2))))^2+(A6*0.02/((3.8)^2)/SQRT(1-(A6/3.8)^2))^2)</f>
        <v>#DIV/0!</v>
      </c>
      <c r="K6" s="10">
        <f t="shared" si="6"/>
        <v>-3.4636331656482102E-3</v>
      </c>
      <c r="L6" s="2">
        <f t="shared" si="7"/>
        <v>1.2618548908335177E-6</v>
      </c>
      <c r="M6" s="2">
        <f t="shared" si="8"/>
        <v>3.1186335636951545E-4</v>
      </c>
      <c r="N6" s="2">
        <f t="shared" si="9"/>
        <v>3.4761194943225839E-7</v>
      </c>
      <c r="O6" s="10">
        <f t="shared" si="10"/>
        <v>3.1186610293183883E-4</v>
      </c>
    </row>
    <row r="7" spans="1:15" s="28" customFormat="1" x14ac:dyDescent="0.2">
      <c r="A7" s="29">
        <v>2.6</v>
      </c>
      <c r="B7" s="28">
        <v>0.02</v>
      </c>
      <c r="C7" s="26">
        <v>6000</v>
      </c>
      <c r="D7" s="28">
        <v>1E-3</v>
      </c>
      <c r="E7" s="26">
        <f t="shared" si="0"/>
        <v>0.68421052631578949</v>
      </c>
      <c r="F7" s="26">
        <f t="shared" si="1"/>
        <v>6.3772102123109912E-3</v>
      </c>
      <c r="G7" s="30">
        <f t="shared" si="2"/>
        <v>1.2</v>
      </c>
      <c r="H7" s="30">
        <f t="shared" si="3"/>
        <v>3.1240998703626617E-7</v>
      </c>
      <c r="I7" s="26">
        <f t="shared" si="4"/>
        <v>0.81727571019518475</v>
      </c>
      <c r="J7" s="26">
        <f t="shared" si="5"/>
        <v>8.7444745777968801E-3</v>
      </c>
      <c r="K7" s="31">
        <f t="shared" si="6"/>
        <v>0.8564252999636095</v>
      </c>
      <c r="L7" s="28">
        <f t="shared" si="7"/>
        <v>4.5881786777853691E-7</v>
      </c>
      <c r="M7" s="28">
        <f t="shared" si="8"/>
        <v>1.1154745494450355E-4</v>
      </c>
      <c r="N7" s="28">
        <f t="shared" si="9"/>
        <v>-4.9675193063486559E-5</v>
      </c>
      <c r="O7" s="31">
        <f t="shared" si="10"/>
        <v>1.2210925445815522E-4</v>
      </c>
    </row>
    <row r="8" spans="1:15" x14ac:dyDescent="0.2">
      <c r="A8" s="4">
        <v>1.68</v>
      </c>
      <c r="B8" s="2">
        <v>0.02</v>
      </c>
      <c r="C8" s="6">
        <v>7000</v>
      </c>
      <c r="D8" s="2">
        <v>1E-3</v>
      </c>
      <c r="E8" s="6">
        <f t="shared" si="0"/>
        <v>0.44210526315789472</v>
      </c>
      <c r="F8" s="6">
        <f t="shared" si="1"/>
        <v>5.7545767975971558E-3</v>
      </c>
      <c r="G8" s="11">
        <f t="shared" si="2"/>
        <v>1.4</v>
      </c>
      <c r="H8" s="11">
        <f t="shared" si="3"/>
        <v>3.4409301068170505E-7</v>
      </c>
      <c r="I8" s="6">
        <f t="shared" si="4"/>
        <v>1.1128519063278022</v>
      </c>
      <c r="J8" s="6">
        <f t="shared" si="5"/>
        <v>6.4156221365919532E-3</v>
      </c>
      <c r="K8" s="21">
        <f t="shared" si="6"/>
        <v>1.137134377451835</v>
      </c>
      <c r="L8" s="2">
        <f t="shared" si="7"/>
        <v>1.6820851582401841E-7</v>
      </c>
      <c r="M8" s="2">
        <f t="shared" si="8"/>
        <v>3.9332048228869332E-5</v>
      </c>
      <c r="N8" s="2">
        <f t="shared" si="9"/>
        <v>-3.8267793107121201E-5</v>
      </c>
      <c r="O8" s="21">
        <f t="shared" si="10"/>
        <v>5.487679200966773E-5</v>
      </c>
    </row>
    <row r="9" spans="1:15" x14ac:dyDescent="0.2">
      <c r="A9" s="4">
        <v>1.28</v>
      </c>
      <c r="B9" s="2">
        <v>0.02</v>
      </c>
      <c r="C9" s="6">
        <v>8000</v>
      </c>
      <c r="D9" s="2">
        <v>1E-3</v>
      </c>
      <c r="E9" s="6">
        <f t="shared" si="0"/>
        <v>0.33684210526315794</v>
      </c>
      <c r="F9" s="6">
        <f t="shared" si="1"/>
        <v>5.5537230253774007E-3</v>
      </c>
      <c r="G9" s="11">
        <f t="shared" si="2"/>
        <v>1.6</v>
      </c>
      <c r="H9" s="11">
        <f t="shared" si="3"/>
        <v>3.7735924528226415E-7</v>
      </c>
      <c r="I9" s="6">
        <f t="shared" si="4"/>
        <v>1.2272353424288003</v>
      </c>
      <c r="J9" s="6">
        <f t="shared" si="5"/>
        <v>5.898419911426255E-3</v>
      </c>
      <c r="K9" s="21">
        <f t="shared" si="6"/>
        <v>1.2560891016866187</v>
      </c>
      <c r="L9" s="2">
        <f t="shared" si="7"/>
        <v>8.4046255489756616E-8</v>
      </c>
      <c r="M9" s="2">
        <f t="shared" si="8"/>
        <v>1.8675737851963956E-5</v>
      </c>
      <c r="N9" s="2">
        <f t="shared" si="9"/>
        <v>-2.95399195422118E-5</v>
      </c>
      <c r="O9" s="21">
        <f t="shared" si="10"/>
        <v>3.4948492022527774E-5</v>
      </c>
    </row>
    <row r="10" spans="1:15" x14ac:dyDescent="0.2">
      <c r="A10" s="4">
        <v>1.04</v>
      </c>
      <c r="B10" s="2">
        <v>0.02</v>
      </c>
      <c r="C10" s="6">
        <v>9000</v>
      </c>
      <c r="D10" s="2">
        <v>1E-3</v>
      </c>
      <c r="E10" s="6">
        <f t="shared" si="0"/>
        <v>0.27368421052631581</v>
      </c>
      <c r="F10" s="6">
        <f t="shared" si="1"/>
        <v>5.4567121671994408E-3</v>
      </c>
      <c r="G10" s="11">
        <f t="shared" si="2"/>
        <v>1.8</v>
      </c>
      <c r="H10" s="11">
        <f t="shared" si="3"/>
        <v>4.1182520563948004E-7</v>
      </c>
      <c r="I10" s="6">
        <f t="shared" si="4"/>
        <v>1.2935749122553468</v>
      </c>
      <c r="J10" s="6">
        <f t="shared" si="5"/>
        <v>5.6733218347928271E-3</v>
      </c>
      <c r="K10" s="21">
        <f t="shared" si="6"/>
        <v>1.3211277145599511</v>
      </c>
      <c r="L10" s="2">
        <f t="shared" si="7"/>
        <v>5.039236512705911E-8</v>
      </c>
      <c r="M10" s="2">
        <f t="shared" si="8"/>
        <v>1.0577481948100728E-5</v>
      </c>
      <c r="N10" s="2">
        <f t="shared" si="9"/>
        <v>-2.4028692949626354E-5</v>
      </c>
      <c r="O10" s="21">
        <f t="shared" si="10"/>
        <v>2.6253833027203533E-5</v>
      </c>
    </row>
    <row r="11" spans="1:15" x14ac:dyDescent="0.2">
      <c r="A11" s="5">
        <v>0.88</v>
      </c>
      <c r="B11" s="2">
        <v>2E-3</v>
      </c>
      <c r="C11" s="6">
        <v>10000</v>
      </c>
      <c r="D11" s="2">
        <v>1E-3</v>
      </c>
      <c r="E11" s="10">
        <f t="shared" si="0"/>
        <v>0.23157894736842105</v>
      </c>
      <c r="F11" s="10">
        <f t="shared" si="1"/>
        <v>1.3276185004234638E-3</v>
      </c>
      <c r="G11" s="11">
        <f t="shared" si="2"/>
        <v>2</v>
      </c>
      <c r="H11" s="11">
        <f t="shared" si="3"/>
        <v>4.4721359549995787E-7</v>
      </c>
      <c r="I11" s="10">
        <f t="shared" si="4"/>
        <v>1.3370958879700239</v>
      </c>
      <c r="J11" s="10">
        <f t="shared" si="5"/>
        <v>1.3647168068906363E-3</v>
      </c>
      <c r="K11" s="21">
        <f t="shared" si="6"/>
        <v>1.3623486818579376</v>
      </c>
      <c r="L11" s="2">
        <f t="shared" si="7"/>
        <v>3.3763411962843492E-8</v>
      </c>
      <c r="M11" s="2">
        <f t="shared" si="8"/>
        <v>6.6778140343779949E-6</v>
      </c>
      <c r="N11" s="2">
        <f t="shared" si="9"/>
        <v>-2.0319330383837367E-5</v>
      </c>
      <c r="O11" s="21">
        <f t="shared" si="10"/>
        <v>2.1388537292046398E-5</v>
      </c>
    </row>
    <row r="12" spans="1:15" x14ac:dyDescent="0.2">
      <c r="A12" s="5">
        <v>0.76</v>
      </c>
      <c r="B12" s="2">
        <v>2E-3</v>
      </c>
      <c r="C12" s="6">
        <v>11000</v>
      </c>
      <c r="D12" s="2">
        <v>1E-3</v>
      </c>
      <c r="E12" s="10">
        <f t="shared" si="0"/>
        <v>0.2</v>
      </c>
      <c r="F12" s="10">
        <f t="shared" si="1"/>
        <v>1.1768778828946261E-3</v>
      </c>
      <c r="G12" s="11">
        <f t="shared" si="2"/>
        <v>2.2000000000000002</v>
      </c>
      <c r="H12" s="11">
        <f t="shared" si="3"/>
        <v>4.8332183894378297E-7</v>
      </c>
      <c r="I12" s="10">
        <f t="shared" si="4"/>
        <v>1.3694384060045657</v>
      </c>
      <c r="J12" s="10">
        <f t="shared" si="5"/>
        <v>1.2011459594411537E-3</v>
      </c>
      <c r="K12" s="21">
        <f t="shared" si="6"/>
        <v>1.3909986415758082</v>
      </c>
      <c r="L12" s="2">
        <f t="shared" si="7"/>
        <v>2.4337648671171271E-8</v>
      </c>
      <c r="M12" s="2">
        <f t="shared" si="8"/>
        <v>4.5334640312242964E-6</v>
      </c>
      <c r="N12" s="2">
        <f t="shared" si="9"/>
        <v>-1.7658345690770943E-5</v>
      </c>
      <c r="O12" s="21">
        <f t="shared" si="10"/>
        <v>1.8231019197464414E-5</v>
      </c>
    </row>
    <row r="13" spans="1:15" x14ac:dyDescent="0.2">
      <c r="A13" s="5">
        <v>0.68</v>
      </c>
      <c r="B13" s="2">
        <v>2E-3</v>
      </c>
      <c r="C13" s="6">
        <v>12000</v>
      </c>
      <c r="D13" s="2">
        <v>1E-3</v>
      </c>
      <c r="E13" s="10">
        <f t="shared" si="0"/>
        <v>0.17894736842105266</v>
      </c>
      <c r="F13" s="10">
        <f t="shared" si="1"/>
        <v>1.0789109193435151E-3</v>
      </c>
      <c r="G13" s="11">
        <f t="shared" si="2"/>
        <v>2.4</v>
      </c>
      <c r="H13" s="11">
        <f t="shared" si="3"/>
        <v>5.1999999999999989E-7</v>
      </c>
      <c r="I13" s="10">
        <f t="shared" si="4"/>
        <v>1.3908798811039176</v>
      </c>
      <c r="J13" s="10">
        <f t="shared" si="5"/>
        <v>1.0966117149919248E-3</v>
      </c>
      <c r="K13" s="21">
        <f t="shared" si="6"/>
        <v>1.4121883332148724</v>
      </c>
      <c r="L13" s="2">
        <f t="shared" si="7"/>
        <v>1.8464869389308851E-8</v>
      </c>
      <c r="M13" s="2">
        <f t="shared" si="8"/>
        <v>3.2416313596641864E-6</v>
      </c>
      <c r="N13" s="2">
        <f t="shared" si="9"/>
        <v>-1.5652482004153325E-5</v>
      </c>
      <c r="O13" s="21">
        <f t="shared" si="10"/>
        <v>1.598463974300652E-5</v>
      </c>
    </row>
    <row r="14" spans="1:15" x14ac:dyDescent="0.2">
      <c r="A14" s="5">
        <v>0.64</v>
      </c>
      <c r="B14" s="2">
        <v>2E-3</v>
      </c>
      <c r="C14" s="6">
        <v>13000</v>
      </c>
      <c r="D14" s="2">
        <v>1E-3</v>
      </c>
      <c r="E14" s="10">
        <f t="shared" si="0"/>
        <v>0.16842105263157897</v>
      </c>
      <c r="F14" s="10">
        <f t="shared" si="1"/>
        <v>1.0309027183339832E-3</v>
      </c>
      <c r="G14" s="11">
        <f t="shared" si="2"/>
        <v>2.6</v>
      </c>
      <c r="H14" s="11">
        <f t="shared" si="3"/>
        <v>5.5713553108736474E-7</v>
      </c>
      <c r="I14" s="10">
        <f t="shared" si="4"/>
        <v>1.4015687068803304</v>
      </c>
      <c r="J14" s="10">
        <f t="shared" si="5"/>
        <v>1.0458424246900637E-3</v>
      </c>
      <c r="K14" s="1">
        <f t="shared" si="6"/>
        <v>1.4285715178778922</v>
      </c>
      <c r="L14" s="2">
        <f t="shared" si="7"/>
        <v>1.4545983960745055E-8</v>
      </c>
      <c r="M14" s="2">
        <f t="shared" si="8"/>
        <v>2.4099978979498078E-6</v>
      </c>
      <c r="N14" s="2">
        <f t="shared" si="9"/>
        <v>-1.4082157169749669E-5</v>
      </c>
      <c r="O14" s="1">
        <f t="shared" si="10"/>
        <v>1.4286897914078616E-5</v>
      </c>
    </row>
    <row r="15" spans="1:15" x14ac:dyDescent="0.2">
      <c r="A15" s="5">
        <v>0.56000000000000005</v>
      </c>
      <c r="B15" s="2">
        <v>2E-3</v>
      </c>
      <c r="C15" s="6">
        <v>14000</v>
      </c>
      <c r="D15" s="2">
        <v>1E-3</v>
      </c>
      <c r="E15" s="10">
        <f t="shared" si="0"/>
        <v>0.14736842105263159</v>
      </c>
      <c r="F15" s="10">
        <f t="shared" si="1"/>
        <v>9.3733652718496581E-4</v>
      </c>
      <c r="G15" s="11">
        <f t="shared" si="2"/>
        <v>2.8</v>
      </c>
      <c r="H15" s="11">
        <f t="shared" si="3"/>
        <v>5.9464274989274028E-7</v>
      </c>
      <c r="I15" s="10">
        <f t="shared" si="4"/>
        <v>1.4228892133036841</v>
      </c>
      <c r="J15" s="10">
        <f t="shared" si="5"/>
        <v>9.4768365071543016E-4</v>
      </c>
      <c r="K15" s="1">
        <f t="shared" si="6"/>
        <v>1.4416648403622385</v>
      </c>
      <c r="L15" s="2">
        <f t="shared" si="7"/>
        <v>1.1791941893056843E-8</v>
      </c>
      <c r="M15" s="2">
        <f t="shared" si="8"/>
        <v>1.8469729701547606E-6</v>
      </c>
      <c r="N15" s="2">
        <f t="shared" si="9"/>
        <v>-1.281621433570083E-5</v>
      </c>
      <c r="O15" s="1">
        <f t="shared" si="10"/>
        <v>1.2948621474929267E-5</v>
      </c>
    </row>
    <row r="16" spans="1:15" x14ac:dyDescent="0.2">
      <c r="A16" s="5">
        <v>0.52</v>
      </c>
      <c r="B16" s="2">
        <v>2E-3</v>
      </c>
      <c r="C16" s="6">
        <v>15000</v>
      </c>
      <c r="D16" s="2">
        <v>1E-3</v>
      </c>
      <c r="E16" s="10">
        <f t="shared" si="0"/>
        <v>0.1368421052631579</v>
      </c>
      <c r="F16" s="10">
        <f t="shared" si="1"/>
        <v>8.9203557828834452E-4</v>
      </c>
      <c r="G16" s="11">
        <f t="shared" si="2"/>
        <v>3</v>
      </c>
      <c r="H16" s="11">
        <f t="shared" si="3"/>
        <v>6.3245553203367584E-7</v>
      </c>
      <c r="I16" s="10">
        <f t="shared" si="4"/>
        <v>1.4335235033036906</v>
      </c>
      <c r="J16" s="10">
        <f t="shared" si="5"/>
        <v>9.0050676057267507E-4</v>
      </c>
      <c r="K16" s="1">
        <f t="shared" si="6"/>
        <v>1.4523998396847491</v>
      </c>
      <c r="L16" s="2">
        <f t="shared" si="7"/>
        <v>9.7768456116411287E-9</v>
      </c>
      <c r="M16" s="2">
        <f t="shared" si="8"/>
        <v>1.4504264621790106E-6</v>
      </c>
      <c r="N16" s="2">
        <f t="shared" si="9"/>
        <v>-1.1771693268485484E-5</v>
      </c>
      <c r="O16" s="1">
        <f t="shared" si="10"/>
        <v>1.1860716458806596E-5</v>
      </c>
    </row>
    <row r="17" spans="1:15" x14ac:dyDescent="0.2">
      <c r="A17" s="5">
        <v>0.48</v>
      </c>
      <c r="B17" s="2">
        <v>2E-3</v>
      </c>
      <c r="C17" s="6">
        <v>16000</v>
      </c>
      <c r="D17" s="2">
        <v>1E-3</v>
      </c>
      <c r="E17" s="10">
        <f t="shared" si="0"/>
        <v>0.12631578947368421</v>
      </c>
      <c r="F17" s="10">
        <f t="shared" si="1"/>
        <v>8.4793506177362687E-4</v>
      </c>
      <c r="G17" s="11">
        <f t="shared" si="2"/>
        <v>3.2</v>
      </c>
      <c r="H17" s="11">
        <f t="shared" si="3"/>
        <v>6.7052218456960846E-7</v>
      </c>
      <c r="I17" s="10">
        <f t="shared" si="4"/>
        <v>1.4441421932931462</v>
      </c>
      <c r="J17" s="10">
        <f t="shared" si="5"/>
        <v>8.5478179448294708E-4</v>
      </c>
      <c r="K17" s="1">
        <f t="shared" si="6"/>
        <v>1.4613816530227119</v>
      </c>
      <c r="L17" s="2">
        <f t="shared" si="7"/>
        <v>8.2541495459611694E-9</v>
      </c>
      <c r="M17" s="2">
        <f t="shared" si="8"/>
        <v>1.1620825118154918E-6</v>
      </c>
      <c r="N17" s="2">
        <f t="shared" si="9"/>
        <v>-1.0893568700442546E-5</v>
      </c>
      <c r="O17" s="1">
        <f t="shared" si="10"/>
        <v>1.0955379634066255E-5</v>
      </c>
    </row>
    <row r="18" spans="1:15" x14ac:dyDescent="0.2">
      <c r="A18" s="5">
        <v>0.44</v>
      </c>
      <c r="B18" s="2">
        <v>2E-3</v>
      </c>
      <c r="C18" s="6">
        <v>17000</v>
      </c>
      <c r="D18" s="2">
        <v>1E-3</v>
      </c>
      <c r="E18" s="10">
        <f t="shared" si="0"/>
        <v>0.11578947368421053</v>
      </c>
      <c r="F18" s="10">
        <f t="shared" si="1"/>
        <v>8.0523223566474425E-4</v>
      </c>
      <c r="G18" s="11">
        <f t="shared" si="2"/>
        <v>3.4</v>
      </c>
      <c r="H18" s="11">
        <f t="shared" si="3"/>
        <v>7.0880180586677398E-7</v>
      </c>
      <c r="I18" s="10">
        <f t="shared" si="4"/>
        <v>1.4547465440433747</v>
      </c>
      <c r="J18" s="10">
        <f t="shared" si="5"/>
        <v>8.1068508362291654E-4</v>
      </c>
      <c r="K18" s="1">
        <f t="shared" si="6"/>
        <v>1.4690213768706177</v>
      </c>
      <c r="L18" s="2">
        <f t="shared" si="7"/>
        <v>7.0729032985148953E-9</v>
      </c>
      <c r="M18" s="2">
        <f t="shared" si="8"/>
        <v>9.4683090254386054E-7</v>
      </c>
      <c r="N18" s="2">
        <f t="shared" si="9"/>
        <v>-1.0143878456991207E-5</v>
      </c>
      <c r="O18" s="1">
        <f t="shared" si="10"/>
        <v>1.0187973740355998E-5</v>
      </c>
    </row>
    <row r="19" spans="1:15" x14ac:dyDescent="0.2">
      <c r="A19" s="5">
        <v>0.42</v>
      </c>
      <c r="B19" s="2">
        <v>2E-3</v>
      </c>
      <c r="C19" s="6">
        <v>18000</v>
      </c>
      <c r="D19" s="2">
        <v>1E-3</v>
      </c>
      <c r="E19" s="10">
        <f t="shared" si="0"/>
        <v>0.11052631578947368</v>
      </c>
      <c r="F19" s="10">
        <f t="shared" si="1"/>
        <v>7.8447657941863134E-4</v>
      </c>
      <c r="G19" s="11">
        <f t="shared" si="2"/>
        <v>3.6</v>
      </c>
      <c r="H19" s="11">
        <f t="shared" si="3"/>
        <v>7.4726166769077622E-7</v>
      </c>
      <c r="I19" s="10">
        <f t="shared" si="4"/>
        <v>1.4600437320740631</v>
      </c>
      <c r="J19" s="10">
        <f t="shared" si="5"/>
        <v>7.8931254114771921E-4</v>
      </c>
      <c r="K19" s="1">
        <f t="shared" si="6"/>
        <v>1.4756086756047098</v>
      </c>
      <c r="L19" s="2">
        <f t="shared" si="7"/>
        <v>6.136346799231359E-9</v>
      </c>
      <c r="M19" s="2">
        <f t="shared" si="8"/>
        <v>7.8255741967365774E-7</v>
      </c>
      <c r="N19" s="2">
        <f t="shared" si="9"/>
        <v>-9.4955555095473955E-6</v>
      </c>
      <c r="O19" s="1">
        <f t="shared" si="10"/>
        <v>9.5277493777247435E-6</v>
      </c>
    </row>
    <row r="20" spans="1:15" x14ac:dyDescent="0.2">
      <c r="A20" s="5">
        <v>0.39200000000000002</v>
      </c>
      <c r="B20" s="2">
        <v>2E-3</v>
      </c>
      <c r="C20" s="6">
        <v>19000</v>
      </c>
      <c r="D20" s="2">
        <v>1E-3</v>
      </c>
      <c r="E20" s="10">
        <f t="shared" si="0"/>
        <v>0.10315789473684212</v>
      </c>
      <c r="F20" s="10">
        <f t="shared" si="1"/>
        <v>7.5616672974469128E-4</v>
      </c>
      <c r="G20" s="11">
        <f t="shared" si="2"/>
        <v>3.8</v>
      </c>
      <c r="H20" s="11">
        <f t="shared" si="3"/>
        <v>7.8587530817554013E-7</v>
      </c>
      <c r="I20" s="10">
        <f t="shared" si="4"/>
        <v>1.4674545903237444</v>
      </c>
      <c r="J20" s="10">
        <f t="shared" si="5"/>
        <v>7.6022252204796569E-4</v>
      </c>
      <c r="K20" s="1">
        <f t="shared" si="6"/>
        <v>1.4813539365655497</v>
      </c>
      <c r="L20" s="2">
        <f t="shared" si="7"/>
        <v>5.3800402535179285E-9</v>
      </c>
      <c r="M20" s="2">
        <f t="shared" si="8"/>
        <v>6.548085422154147E-7</v>
      </c>
      <c r="N20" s="2">
        <f t="shared" si="9"/>
        <v>-8.9287565541264753E-6</v>
      </c>
      <c r="O20" s="1">
        <f t="shared" si="10"/>
        <v>8.9527368315307857E-6</v>
      </c>
    </row>
    <row r="21" spans="1:15" x14ac:dyDescent="0.2">
      <c r="A21" s="5">
        <v>0.34</v>
      </c>
      <c r="B21" s="2">
        <v>2E-3</v>
      </c>
      <c r="C21" s="6">
        <v>20000</v>
      </c>
      <c r="D21" s="2">
        <v>1E-3</v>
      </c>
      <c r="E21" s="10">
        <f t="shared" si="0"/>
        <v>8.947368421052633E-2</v>
      </c>
      <c r="F21" s="10">
        <f t="shared" si="1"/>
        <v>7.0623538969429153E-4</v>
      </c>
      <c r="G21" s="11">
        <f t="shared" si="2"/>
        <v>4</v>
      </c>
      <c r="H21" s="11">
        <f t="shared" si="3"/>
        <v>8.2462112512353212E-7</v>
      </c>
      <c r="I21" s="10">
        <f t="shared" si="4"/>
        <v>1.4812028295929174</v>
      </c>
      <c r="J21" s="10">
        <f t="shared" si="5"/>
        <v>7.0907937474875692E-4</v>
      </c>
      <c r="K21" s="1">
        <f t="shared" si="6"/>
        <v>1.4864139240174052</v>
      </c>
      <c r="L21" s="2">
        <f t="shared" si="7"/>
        <v>4.7596596664338685E-9</v>
      </c>
      <c r="M21" s="2">
        <f t="shared" si="8"/>
        <v>5.5383744618033934E-7</v>
      </c>
      <c r="N21" s="2">
        <f t="shared" si="9"/>
        <v>-8.4285844784318478E-6</v>
      </c>
      <c r="O21" s="1">
        <f t="shared" si="10"/>
        <v>8.446762390479205E-6</v>
      </c>
    </row>
    <row r="22" spans="1:15" x14ac:dyDescent="0.2">
      <c r="A22" s="5">
        <v>0.32</v>
      </c>
      <c r="B22" s="2">
        <v>2E-3</v>
      </c>
      <c r="C22" s="6">
        <v>21000</v>
      </c>
      <c r="D22" s="2">
        <v>1E-3</v>
      </c>
      <c r="E22" s="10">
        <f t="shared" si="0"/>
        <v>8.4210526315789486E-2</v>
      </c>
      <c r="F22" s="10">
        <f t="shared" si="1"/>
        <v>6.8807436833098171E-4</v>
      </c>
      <c r="G22" s="11">
        <f t="shared" si="2"/>
        <v>4.2</v>
      </c>
      <c r="H22" s="11">
        <f t="shared" si="3"/>
        <v>8.6348132579691611E-7</v>
      </c>
      <c r="I22" s="10">
        <f t="shared" si="4"/>
        <v>1.4864859529227843</v>
      </c>
      <c r="J22" s="10">
        <f t="shared" si="5"/>
        <v>6.9052713090295322E-4</v>
      </c>
      <c r="K22" s="1">
        <f t="shared" si="6"/>
        <v>1.4909080232152294</v>
      </c>
      <c r="L22" s="2">
        <f t="shared" si="7"/>
        <v>4.2438630717134009E-9</v>
      </c>
      <c r="M22" s="2">
        <f t="shared" si="8"/>
        <v>4.7289264594494562E-7</v>
      </c>
      <c r="N22" s="2">
        <f t="shared" si="9"/>
        <v>-7.983624203810098E-6</v>
      </c>
      <c r="O22" s="1">
        <f t="shared" si="10"/>
        <v>7.9976184513031747E-6</v>
      </c>
    </row>
    <row r="23" spans="1:15" s="14" customFormat="1" x14ac:dyDescent="0.2">
      <c r="A23" s="13">
        <v>3.24</v>
      </c>
      <c r="B23" s="14">
        <v>0.02</v>
      </c>
      <c r="C23" s="15">
        <v>4500</v>
      </c>
      <c r="D23" s="14">
        <v>1E-3</v>
      </c>
      <c r="E23" s="15">
        <f t="shared" si="0"/>
        <v>0.85263157894736852</v>
      </c>
      <c r="F23" s="15">
        <f t="shared" si="1"/>
        <v>6.916559697192513E-3</v>
      </c>
      <c r="G23" s="16">
        <f t="shared" si="2"/>
        <v>0.9</v>
      </c>
      <c r="H23" s="16">
        <f t="shared" si="3"/>
        <v>2.6907248094147422E-7</v>
      </c>
      <c r="I23" s="18">
        <f t="shared" si="4"/>
        <v>0.5497951456034913</v>
      </c>
      <c r="J23" s="17">
        <f t="shared" si="5"/>
        <v>1.3237116260619129E-2</v>
      </c>
      <c r="K23" s="10">
        <f t="shared" si="6"/>
        <v>-0.58994075848656669</v>
      </c>
      <c r="L23" s="2">
        <f t="shared" si="7"/>
        <v>9.7359358579335796E-7</v>
      </c>
      <c r="M23" s="2">
        <f>(10^(-11)*99.64*(1/(2*PI()*C23*(101.21*10^(-9))^2)))/(99.64^2+(2*PI()*C23*0.01-1/(2*PI()*C23*101.21*10^(-9)))^2)</f>
        <v>2.392773230148264E-4</v>
      </c>
      <c r="N23" s="2">
        <f t="shared" si="9"/>
        <v>4.6395065876756902E-5</v>
      </c>
      <c r="O23" s="10">
        <f t="shared" si="10"/>
        <v>2.4373569154171999E-4</v>
      </c>
    </row>
    <row r="24" spans="1:15" s="23" customFormat="1" x14ac:dyDescent="0.2">
      <c r="A24" s="22">
        <v>2.68</v>
      </c>
      <c r="B24" s="23">
        <v>0.02</v>
      </c>
      <c r="C24" s="24">
        <v>4200</v>
      </c>
      <c r="D24" s="23">
        <v>1E-3</v>
      </c>
      <c r="E24" s="24">
        <f t="shared" si="0"/>
        <v>0.70526315789473693</v>
      </c>
      <c r="F24" s="24">
        <f t="shared" si="1"/>
        <v>6.4404283203592745E-3</v>
      </c>
      <c r="G24" s="25">
        <f t="shared" si="2"/>
        <v>0.84</v>
      </c>
      <c r="H24" s="25">
        <f t="shared" si="3"/>
        <v>2.6119724347703211E-7</v>
      </c>
      <c r="I24" s="24">
        <f t="shared" si="4"/>
        <v>0.78800205328377892</v>
      </c>
      <c r="J24" s="26">
        <f t="shared" si="5"/>
        <v>9.0845168209989502E-3</v>
      </c>
      <c r="K24" s="27">
        <f t="shared" si="6"/>
        <v>-0.8371049539792591</v>
      </c>
      <c r="L24" s="28">
        <f t="shared" si="7"/>
        <v>6.8390500629801645E-7</v>
      </c>
      <c r="M24" s="28">
        <f t="shared" si="8"/>
        <v>1.6647217745818503E-4</v>
      </c>
      <c r="N24" s="28">
        <f t="shared" si="9"/>
        <v>4.9912564196799739E-5</v>
      </c>
      <c r="O24" s="27">
        <f t="shared" si="10"/>
        <v>1.7379504497662396E-4</v>
      </c>
    </row>
    <row r="25" spans="1:15" s="14" customFormat="1" x14ac:dyDescent="0.2">
      <c r="A25" s="13">
        <v>3.68</v>
      </c>
      <c r="B25" s="14">
        <v>0.02</v>
      </c>
      <c r="C25" s="15">
        <v>4800</v>
      </c>
      <c r="D25" s="14">
        <v>1E-3</v>
      </c>
      <c r="E25" s="15">
        <f t="shared" si="0"/>
        <v>0.96842105263157907</v>
      </c>
      <c r="F25" s="15">
        <f t="shared" si="1"/>
        <v>7.3266472535046248E-3</v>
      </c>
      <c r="G25" s="16">
        <f t="shared" si="2"/>
        <v>0.96</v>
      </c>
      <c r="H25" s="16">
        <f t="shared" si="3"/>
        <v>2.772435752186153E-7</v>
      </c>
      <c r="I25" s="18">
        <f t="shared" si="4"/>
        <v>0.25197843694900146</v>
      </c>
      <c r="J25" s="17">
        <f t="shared" si="5"/>
        <v>2.9386472502207914E-2</v>
      </c>
      <c r="K25" s="10">
        <f t="shared" si="6"/>
        <v>-0.25539656820661255</v>
      </c>
      <c r="L25" s="2">
        <f t="shared" si="7"/>
        <v>1.2316109844666015E-6</v>
      </c>
      <c r="M25" s="2">
        <f t="shared" si="8"/>
        <v>3.0412841491923891E-4</v>
      </c>
      <c r="N25" s="2">
        <f t="shared" si="9"/>
        <v>2.4531779341183147E-5</v>
      </c>
      <c r="O25" s="10">
        <f t="shared" si="10"/>
        <v>3.0511869464939427E-4</v>
      </c>
    </row>
    <row r="26" spans="1:15" x14ac:dyDescent="0.2">
      <c r="A26" s="4">
        <v>3.64</v>
      </c>
      <c r="B26" s="2">
        <v>0.02</v>
      </c>
      <c r="C26" s="6">
        <v>5300</v>
      </c>
      <c r="D26" s="2">
        <v>1E-3</v>
      </c>
      <c r="E26" s="6">
        <f t="shared" si="0"/>
        <v>0.95789473684210535</v>
      </c>
      <c r="F26" s="6">
        <f t="shared" si="1"/>
        <v>7.2882144587267418E-3</v>
      </c>
      <c r="G26" s="11">
        <f t="shared" si="2"/>
        <v>1.06</v>
      </c>
      <c r="H26" s="11">
        <f t="shared" si="3"/>
        <v>2.9145153971114991E-7</v>
      </c>
      <c r="I26" s="17">
        <f t="shared" si="4"/>
        <v>0.29121848118563931</v>
      </c>
      <c r="J26" s="17">
        <f t="shared" si="5"/>
        <v>2.5383896070693301E-2</v>
      </c>
      <c r="K26" s="10">
        <f t="shared" si="6"/>
        <v>0.34942541851231329</v>
      </c>
      <c r="L26" s="2">
        <f t="shared" si="7"/>
        <v>1.0526636696814568E-6</v>
      </c>
      <c r="M26" s="2">
        <f t="shared" si="8"/>
        <v>2.5972968493441717E-4</v>
      </c>
      <c r="N26" s="2">
        <f t="shared" si="9"/>
        <v>-3.2283135976439881E-5</v>
      </c>
      <c r="O26" s="10">
        <f t="shared" si="10"/>
        <v>2.6173043041535386E-4</v>
      </c>
    </row>
    <row r="27" spans="1:15" x14ac:dyDescent="0.2">
      <c r="A27" s="4">
        <v>3.32</v>
      </c>
      <c r="B27" s="2">
        <v>0.02</v>
      </c>
      <c r="C27" s="6">
        <v>5500</v>
      </c>
      <c r="D27" s="2">
        <v>1E-3</v>
      </c>
      <c r="E27" s="6">
        <f t="shared" si="0"/>
        <v>0.87368421052631584</v>
      </c>
      <c r="F27" s="6">
        <f t="shared" si="1"/>
        <v>6.9889586440767225E-3</v>
      </c>
      <c r="G27" s="11">
        <f t="shared" si="2"/>
        <v>1.1000000000000001</v>
      </c>
      <c r="H27" s="11">
        <f t="shared" si="3"/>
        <v>2.9732137494637014E-7</v>
      </c>
      <c r="I27" s="6">
        <f t="shared" si="4"/>
        <v>0.50807175373336455</v>
      </c>
      <c r="J27" s="6">
        <f t="shared" si="5"/>
        <v>1.4365986425540525E-2</v>
      </c>
      <c r="K27" s="10">
        <f t="shared" si="6"/>
        <v>0.53951957323251254</v>
      </c>
      <c r="L27" s="2">
        <f t="shared" si="7"/>
        <v>8.482004357995077E-7</v>
      </c>
      <c r="M27" s="2">
        <f t="shared" si="8"/>
        <v>2.0869232959919764E-4</v>
      </c>
      <c r="N27" s="2">
        <f t="shared" si="9"/>
        <v>-4.4234470207781264E-5</v>
      </c>
      <c r="O27" s="10">
        <f t="shared" si="10"/>
        <v>2.133304859416078E-4</v>
      </c>
    </row>
    <row r="29" spans="1:15" ht="16.5" thickBot="1" x14ac:dyDescent="0.25">
      <c r="D29" s="2" t="s">
        <v>15</v>
      </c>
      <c r="E29" s="2" t="s">
        <v>14</v>
      </c>
    </row>
    <row r="30" spans="1:15" x14ac:dyDescent="0.2">
      <c r="B30" s="19"/>
      <c r="C30" s="2" t="s">
        <v>11</v>
      </c>
      <c r="D30" s="2" t="s">
        <v>10</v>
      </c>
      <c r="E30" s="2" t="s">
        <v>12</v>
      </c>
    </row>
    <row r="31" spans="1:15" x14ac:dyDescent="0.2">
      <c r="B31" s="20"/>
      <c r="C31" s="2">
        <v>0.01</v>
      </c>
      <c r="D31" s="2">
        <v>0</v>
      </c>
      <c r="E31" s="2">
        <f>0.01*10^(-9)</f>
        <v>1.0000000000000001E-11</v>
      </c>
    </row>
    <row r="32" spans="1:15" x14ac:dyDescent="0.2">
      <c r="B32" s="20"/>
    </row>
    <row r="33" spans="2:2" x14ac:dyDescent="0.2">
      <c r="B33" s="20"/>
    </row>
    <row r="34" spans="2:2" ht="16.5" thickBot="1" x14ac:dyDescent="0.25">
      <c r="B34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周维凯</dc:creator>
  <cp:lastModifiedBy>周维凯</cp:lastModifiedBy>
  <dcterms:created xsi:type="dcterms:W3CDTF">2019-11-14T13:47:55Z</dcterms:created>
  <dcterms:modified xsi:type="dcterms:W3CDTF">2019-11-15T04:56:38Z</dcterms:modified>
</cp:coreProperties>
</file>