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D:\HuaweiMoveData\Users\35032\Desktop\实验\物理实验\光子晶体\"/>
    </mc:Choice>
  </mc:AlternateContent>
  <xr:revisionPtr revIDLastSave="0" documentId="13_ncr:1_{D5C2D1E8-7DA8-47AC-8A56-31DC6BBCB387}" xr6:coauthVersionLast="47" xr6:coauthVersionMax="47" xr10:uidLastSave="{00000000-0000-0000-0000-000000000000}"/>
  <bookViews>
    <workbookView xWindow="-98" yWindow="-98" windowWidth="19095" windowHeight="12795" xr2:uid="{00000000-000D-0000-FFFF-FFFF00000000}"/>
  </bookViews>
  <sheets>
    <sheet name="20201121测试" sheetId="2" r:id="rId1"/>
    <sheet name="Sheet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8" i="2" l="1"/>
  <c r="C168" i="2"/>
  <c r="C167" i="2"/>
  <c r="D167" i="2" s="1"/>
  <c r="D166" i="2"/>
  <c r="C166" i="2"/>
  <c r="C165" i="2"/>
  <c r="D165" i="2" s="1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K92" i="2" s="1"/>
  <c r="E91" i="2"/>
  <c r="E90" i="2"/>
  <c r="E89" i="2"/>
  <c r="E88" i="2"/>
  <c r="K88" i="2" s="1"/>
  <c r="E87" i="2"/>
  <c r="K87" i="2" s="1"/>
  <c r="F86" i="2"/>
  <c r="F87" i="2" s="1"/>
  <c r="E86" i="2"/>
  <c r="G85" i="2"/>
  <c r="H85" i="2" s="1"/>
  <c r="E85" i="2"/>
  <c r="E76" i="2"/>
  <c r="E75" i="2"/>
  <c r="K103" i="2" s="1"/>
  <c r="E74" i="2"/>
  <c r="E73" i="2"/>
  <c r="E72" i="2"/>
  <c r="E71" i="2"/>
  <c r="E70" i="2"/>
  <c r="E69" i="2"/>
  <c r="E68" i="2"/>
  <c r="E67" i="2"/>
  <c r="K95" i="2" s="1"/>
  <c r="E66" i="2"/>
  <c r="K94" i="2" s="1"/>
  <c r="E65" i="2"/>
  <c r="E64" i="2"/>
  <c r="E63" i="2"/>
  <c r="K91" i="2" s="1"/>
  <c r="E62" i="2"/>
  <c r="E61" i="2"/>
  <c r="E60" i="2"/>
  <c r="E59" i="2"/>
  <c r="F58" i="2"/>
  <c r="G58" i="2" s="1"/>
  <c r="H58" i="2" s="1"/>
  <c r="E58" i="2"/>
  <c r="G57" i="2"/>
  <c r="H57" i="2" s="1"/>
  <c r="I57" i="2" s="1"/>
  <c r="E57" i="2"/>
  <c r="K102" i="2" l="1"/>
  <c r="K101" i="2"/>
  <c r="B108" i="2"/>
  <c r="K100" i="2"/>
  <c r="K99" i="2"/>
  <c r="K98" i="2"/>
  <c r="K97" i="2"/>
  <c r="K96" i="2"/>
  <c r="K93" i="2"/>
  <c r="K90" i="2"/>
  <c r="K89" i="2"/>
  <c r="K86" i="2"/>
  <c r="F88" i="2"/>
  <c r="G87" i="2"/>
  <c r="H87" i="2" s="1"/>
  <c r="G86" i="2"/>
  <c r="H86" i="2" s="1"/>
  <c r="K85" i="2"/>
  <c r="F59" i="2"/>
  <c r="F60" i="2" s="1"/>
  <c r="G60" i="2" s="1"/>
  <c r="H60" i="2" s="1"/>
  <c r="J57" i="2"/>
  <c r="G59" i="2"/>
  <c r="H59" i="2" s="1"/>
  <c r="B107" i="2"/>
  <c r="B109" i="2" l="1"/>
  <c r="I86" i="2"/>
  <c r="J86" i="2" s="1"/>
  <c r="I85" i="2"/>
  <c r="F89" i="2"/>
  <c r="G88" i="2"/>
  <c r="H88" i="2" s="1"/>
  <c r="F61" i="2"/>
  <c r="G61" i="2" s="1"/>
  <c r="H61" i="2" s="1"/>
  <c r="I60" i="2" s="1"/>
  <c r="J60" i="2" s="1"/>
  <c r="I59" i="2"/>
  <c r="J59" i="2" s="1"/>
  <c r="I58" i="2"/>
  <c r="F90" i="2" l="1"/>
  <c r="G89" i="2"/>
  <c r="H89" i="2" s="1"/>
  <c r="I88" i="2" s="1"/>
  <c r="J88" i="2" s="1"/>
  <c r="J85" i="2"/>
  <c r="I87" i="2"/>
  <c r="J87" i="2" s="1"/>
  <c r="F62" i="2"/>
  <c r="G62" i="2" s="1"/>
  <c r="H62" i="2" s="1"/>
  <c r="I61" i="2" s="1"/>
  <c r="J61" i="2" s="1"/>
  <c r="J58" i="2"/>
  <c r="G90" i="2" l="1"/>
  <c r="H90" i="2" s="1"/>
  <c r="F91" i="2"/>
  <c r="F63" i="2"/>
  <c r="F64" i="2" s="1"/>
  <c r="G63" i="2"/>
  <c r="H63" i="2" s="1"/>
  <c r="F92" i="2" l="1"/>
  <c r="G91" i="2"/>
  <c r="H91" i="2" s="1"/>
  <c r="I89" i="2"/>
  <c r="I62" i="2"/>
  <c r="G64" i="2"/>
  <c r="H64" i="2" s="1"/>
  <c r="F65" i="2"/>
  <c r="J89" i="2" l="1"/>
  <c r="I90" i="2"/>
  <c r="J90" i="2" s="1"/>
  <c r="G92" i="2"/>
  <c r="H92" i="2" s="1"/>
  <c r="F93" i="2"/>
  <c r="G65" i="2"/>
  <c r="H65" i="2" s="1"/>
  <c r="F66" i="2"/>
  <c r="J62" i="2"/>
  <c r="I63" i="2"/>
  <c r="J63" i="2" s="1"/>
  <c r="F94" i="2" l="1"/>
  <c r="G93" i="2"/>
  <c r="H93" i="2" s="1"/>
  <c r="I91" i="2"/>
  <c r="J91" i="2" s="1"/>
  <c r="G66" i="2"/>
  <c r="H66" i="2" s="1"/>
  <c r="F67" i="2"/>
  <c r="I64" i="2"/>
  <c r="J64" i="2" s="1"/>
  <c r="F95" i="2" l="1"/>
  <c r="G94" i="2"/>
  <c r="H94" i="2" s="1"/>
  <c r="I92" i="2"/>
  <c r="J92" i="2" s="1"/>
  <c r="I65" i="2"/>
  <c r="J65" i="2" s="1"/>
  <c r="G67" i="2"/>
  <c r="H67" i="2" s="1"/>
  <c r="F68" i="2"/>
  <c r="I93" i="2" l="1"/>
  <c r="J93" i="2" s="1"/>
  <c r="G95" i="2"/>
  <c r="H95" i="2" s="1"/>
  <c r="F96" i="2"/>
  <c r="G68" i="2"/>
  <c r="H68" i="2" s="1"/>
  <c r="I67" i="2" s="1"/>
  <c r="J67" i="2" s="1"/>
  <c r="F69" i="2"/>
  <c r="I66" i="2"/>
  <c r="J66" i="2" s="1"/>
  <c r="F97" i="2" l="1"/>
  <c r="G96" i="2"/>
  <c r="H96" i="2" s="1"/>
  <c r="I94" i="2"/>
  <c r="J94" i="2" s="1"/>
  <c r="G69" i="2"/>
  <c r="H69" i="2" s="1"/>
  <c r="I68" i="2" s="1"/>
  <c r="J68" i="2" s="1"/>
  <c r="F70" i="2"/>
  <c r="I95" i="2" l="1"/>
  <c r="J95" i="2" s="1"/>
  <c r="F98" i="2"/>
  <c r="G97" i="2"/>
  <c r="H97" i="2" s="1"/>
  <c r="G70" i="2"/>
  <c r="H70" i="2" s="1"/>
  <c r="I69" i="2" s="1"/>
  <c r="J69" i="2" s="1"/>
  <c r="F71" i="2"/>
  <c r="G98" i="2" l="1"/>
  <c r="H98" i="2" s="1"/>
  <c r="F99" i="2"/>
  <c r="I96" i="2"/>
  <c r="J96" i="2" s="1"/>
  <c r="F72" i="2"/>
  <c r="G71" i="2"/>
  <c r="H71" i="2" s="1"/>
  <c r="I70" i="2" s="1"/>
  <c r="J70" i="2" s="1"/>
  <c r="G99" i="2" l="1"/>
  <c r="H99" i="2" s="1"/>
  <c r="I98" i="2" s="1"/>
  <c r="J98" i="2" s="1"/>
  <c r="F100" i="2"/>
  <c r="I97" i="2"/>
  <c r="J97" i="2" s="1"/>
  <c r="G72" i="2"/>
  <c r="H72" i="2" s="1"/>
  <c r="F73" i="2"/>
  <c r="G100" i="2" l="1"/>
  <c r="H100" i="2" s="1"/>
  <c r="I99" i="2" s="1"/>
  <c r="J99" i="2" s="1"/>
  <c r="F101" i="2"/>
  <c r="G73" i="2"/>
  <c r="H73" i="2" s="1"/>
  <c r="I72" i="2" s="1"/>
  <c r="J72" i="2" s="1"/>
  <c r="F74" i="2"/>
  <c r="I71" i="2"/>
  <c r="J71" i="2" s="1"/>
  <c r="G101" i="2" l="1"/>
  <c r="H101" i="2" s="1"/>
  <c r="I100" i="2" s="1"/>
  <c r="J100" i="2" s="1"/>
  <c r="F102" i="2"/>
  <c r="G74" i="2"/>
  <c r="H74" i="2" s="1"/>
  <c r="I73" i="2" s="1"/>
  <c r="J73" i="2" s="1"/>
  <c r="F75" i="2"/>
  <c r="F103" i="2" l="1"/>
  <c r="G102" i="2"/>
  <c r="H102" i="2" s="1"/>
  <c r="F76" i="2"/>
  <c r="G76" i="2" s="1"/>
  <c r="H76" i="2" s="1"/>
  <c r="G75" i="2"/>
  <c r="H75" i="2" s="1"/>
  <c r="I101" i="2" l="1"/>
  <c r="J101" i="2" s="1"/>
  <c r="G103" i="2"/>
  <c r="H103" i="2" s="1"/>
  <c r="F104" i="2"/>
  <c r="G104" i="2" s="1"/>
  <c r="H104" i="2" s="1"/>
  <c r="I75" i="2"/>
  <c r="I74" i="2"/>
  <c r="J74" i="2" s="1"/>
  <c r="J75" i="2"/>
  <c r="C112" i="2"/>
  <c r="B112" i="2"/>
  <c r="I103" i="2" l="1"/>
  <c r="I102" i="2"/>
  <c r="J102" i="2" s="1"/>
  <c r="J103" i="2" l="1"/>
  <c r="C113" i="2"/>
  <c r="B113" i="2"/>
  <c r="E112" i="2" l="1"/>
  <c r="D112" i="2"/>
  <c r="F112" i="2" l="1"/>
</calcChain>
</file>

<file path=xl/sharedStrings.xml><?xml version="1.0" encoding="utf-8"?>
<sst xmlns="http://schemas.openxmlformats.org/spreadsheetml/2006/main" count="92" uniqueCount="76">
  <si>
    <t>周期性阻抗同轴电缆的电磁带隙特性与超光速和慢光速现象</t>
  </si>
  <si>
    <t>分组</t>
  </si>
  <si>
    <t>姓名</t>
  </si>
  <si>
    <r>
      <rPr>
        <sz val="11"/>
        <color theme="1"/>
        <rFont val="宋体"/>
        <family val="3"/>
        <charset val="134"/>
      </rPr>
      <t>底色说明</t>
    </r>
    <r>
      <rPr>
        <sz val="11"/>
        <color theme="1"/>
        <rFont val="Times New Roman"/>
        <family val="1"/>
      </rPr>
      <t>:</t>
    </r>
  </si>
  <si>
    <r>
      <rPr>
        <b/>
        <sz val="11"/>
        <color theme="1"/>
        <rFont val="宋体"/>
        <family val="3"/>
        <charset val="134"/>
      </rPr>
      <t>原始数据</t>
    </r>
  </si>
  <si>
    <r>
      <rPr>
        <sz val="11"/>
        <color theme="1"/>
        <rFont val="宋体"/>
        <family val="3"/>
        <charset val="134"/>
      </rPr>
      <t>中间过程</t>
    </r>
  </si>
  <si>
    <r>
      <rPr>
        <sz val="11"/>
        <color theme="1"/>
        <rFont val="宋体"/>
        <family val="3"/>
        <charset val="134"/>
      </rPr>
      <t>计算结果</t>
    </r>
  </si>
  <si>
    <r>
      <rPr>
        <b/>
        <sz val="11"/>
        <color theme="1"/>
        <rFont val="Times New Roman"/>
        <family val="1"/>
      </rPr>
      <t>A</t>
    </r>
    <r>
      <rPr>
        <b/>
        <sz val="11"/>
        <color theme="1"/>
        <rFont val="宋体"/>
        <family val="3"/>
        <charset val="134"/>
      </rPr>
      <t>）计算并联同轴电缆的特征阻抗、传播常数、衰减系数</t>
    </r>
  </si>
  <si>
    <t>A.1</t>
  </si>
  <si>
    <r>
      <rPr>
        <i/>
        <sz val="11"/>
        <color theme="1"/>
        <rFont val="Times New Roman"/>
        <family val="1"/>
      </rPr>
      <t>x</t>
    </r>
    <r>
      <rPr>
        <sz val="11"/>
        <color theme="1"/>
        <rFont val="Times New Roman"/>
        <family val="1"/>
      </rPr>
      <t>:</t>
    </r>
  </si>
  <si>
    <r>
      <rPr>
        <i/>
        <sz val="11"/>
        <color theme="1"/>
        <rFont val="Times New Roman"/>
        <family val="1"/>
      </rPr>
      <t>α</t>
    </r>
    <r>
      <rPr>
        <sz val="11"/>
        <color theme="1"/>
        <rFont val="Times New Roman"/>
        <family val="1"/>
      </rPr>
      <t>:</t>
    </r>
  </si>
  <si>
    <r>
      <rPr>
        <sz val="11"/>
        <color theme="1"/>
        <rFont val="宋体"/>
        <family val="3"/>
        <charset val="134"/>
      </rPr>
      <t>位置</t>
    </r>
    <r>
      <rPr>
        <sz val="11"/>
        <color theme="1"/>
        <rFont val="Times New Roman"/>
        <family val="1"/>
      </rPr>
      <t xml:space="preserve"> (m)</t>
    </r>
  </si>
  <si>
    <r>
      <rPr>
        <sz val="11"/>
        <color theme="1"/>
        <rFont val="宋体"/>
        <family val="3"/>
        <charset val="134"/>
      </rPr>
      <t>幅度</t>
    </r>
    <r>
      <rPr>
        <sz val="11"/>
        <color theme="1"/>
        <rFont val="Times New Roman"/>
        <family val="1"/>
      </rPr>
      <t xml:space="preserve"> (V)</t>
    </r>
  </si>
  <si>
    <t xml:space="preserve">A.2 </t>
  </si>
  <si>
    <t xml:space="preserve">A.3 </t>
  </si>
  <si>
    <r>
      <rPr>
        <b/>
        <sz val="11"/>
        <color theme="1"/>
        <rFont val="Times New Roman"/>
        <family val="1"/>
      </rPr>
      <t>B</t>
    </r>
    <r>
      <rPr>
        <b/>
        <sz val="11"/>
        <color theme="1"/>
        <rFont val="宋体"/>
        <family val="3"/>
        <charset val="134"/>
      </rPr>
      <t>）信号在不同特征阻抗同轴电缆界面处的反射和透射</t>
    </r>
  </si>
  <si>
    <t xml:space="preserve">B.1 </t>
  </si>
  <si>
    <t>B.2</t>
  </si>
  <si>
    <r>
      <rPr>
        <i/>
        <sz val="11"/>
        <color theme="1"/>
        <rFont val="Times New Roman"/>
        <family val="1"/>
      </rPr>
      <t>Z</t>
    </r>
    <r>
      <rPr>
        <vertAlign val="subscript"/>
        <sz val="11"/>
        <color theme="1"/>
        <rFont val="Times New Roman"/>
        <family val="1"/>
      </rPr>
      <t>0</t>
    </r>
    <r>
      <rPr>
        <i/>
        <vertAlign val="subscript"/>
        <sz val="11"/>
        <color theme="1"/>
        <rFont val="Times New Roman"/>
        <family val="1"/>
      </rPr>
      <t>L</t>
    </r>
    <r>
      <rPr>
        <sz val="11"/>
        <color theme="1"/>
        <rFont val="宋体"/>
        <family val="3"/>
        <charset val="134"/>
      </rPr>
      <t>到</t>
    </r>
    <r>
      <rPr>
        <i/>
        <sz val="11"/>
        <color theme="1"/>
        <rFont val="Times New Roman"/>
        <family val="1"/>
      </rPr>
      <t>Z</t>
    </r>
    <r>
      <rPr>
        <vertAlign val="subscript"/>
        <sz val="11"/>
        <color theme="1"/>
        <rFont val="Times New Roman"/>
        <family val="1"/>
      </rPr>
      <t>0</t>
    </r>
    <r>
      <rPr>
        <i/>
        <vertAlign val="subscript"/>
        <sz val="11"/>
        <color theme="1"/>
        <rFont val="Times New Roman"/>
        <family val="1"/>
      </rPr>
      <t>H</t>
    </r>
  </si>
  <si>
    <r>
      <rPr>
        <i/>
        <sz val="11"/>
        <color theme="1"/>
        <rFont val="Times New Roman"/>
        <family val="1"/>
      </rPr>
      <t>Z</t>
    </r>
    <r>
      <rPr>
        <vertAlign val="subscript"/>
        <sz val="11"/>
        <color theme="1"/>
        <rFont val="Times New Roman"/>
        <family val="1"/>
      </rPr>
      <t>01</t>
    </r>
  </si>
  <si>
    <r>
      <rPr>
        <i/>
        <sz val="11"/>
        <color theme="1"/>
        <rFont val="Times New Roman"/>
        <family val="1"/>
      </rPr>
      <t>Z</t>
    </r>
    <r>
      <rPr>
        <vertAlign val="subscript"/>
        <sz val="11"/>
        <color theme="1"/>
        <rFont val="Times New Roman"/>
        <family val="1"/>
      </rPr>
      <t>02</t>
    </r>
  </si>
  <si>
    <r>
      <rPr>
        <sz val="11"/>
        <color theme="1"/>
        <rFont val="宋体"/>
        <family val="3"/>
        <charset val="134"/>
      </rPr>
      <t>反射系数</t>
    </r>
  </si>
  <si>
    <r>
      <rPr>
        <sz val="11"/>
        <color theme="1"/>
        <rFont val="宋体"/>
        <family val="3"/>
        <charset val="134"/>
      </rPr>
      <t>透射系数</t>
    </r>
  </si>
  <si>
    <r>
      <rPr>
        <sz val="11"/>
        <color theme="1"/>
        <rFont val="宋体"/>
        <family val="3"/>
        <charset val="134"/>
      </rPr>
      <t>设入射电压幅度有效值为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：</t>
    </r>
  </si>
  <si>
    <r>
      <rPr>
        <sz val="11"/>
        <color theme="1"/>
        <rFont val="宋体"/>
        <family val="3"/>
        <charset val="134"/>
      </rPr>
      <t>入射功率</t>
    </r>
  </si>
  <si>
    <r>
      <rPr>
        <sz val="11"/>
        <color theme="1"/>
        <rFont val="宋体"/>
        <family val="3"/>
        <charset val="134"/>
      </rPr>
      <t>反射功率</t>
    </r>
  </si>
  <si>
    <r>
      <rPr>
        <sz val="11"/>
        <color theme="1"/>
        <rFont val="宋体"/>
        <family val="3"/>
        <charset val="134"/>
      </rPr>
      <t>透射功率</t>
    </r>
  </si>
  <si>
    <r>
      <rPr>
        <sz val="11"/>
        <color theme="1"/>
        <rFont val="宋体"/>
        <family val="3"/>
        <charset val="134"/>
      </rPr>
      <t>反射</t>
    </r>
    <r>
      <rPr>
        <sz val="11"/>
        <color theme="1"/>
        <rFont val="Times New Roman"/>
        <family val="1"/>
      </rPr>
      <t>+</t>
    </r>
    <r>
      <rPr>
        <sz val="11"/>
        <color theme="1"/>
        <rFont val="宋体"/>
        <family val="3"/>
        <charset val="134"/>
      </rPr>
      <t>透射</t>
    </r>
  </si>
  <si>
    <r>
      <rPr>
        <b/>
        <sz val="11"/>
        <color theme="1"/>
        <rFont val="Times New Roman"/>
        <family val="1"/>
      </rPr>
      <t xml:space="preserve">C) </t>
    </r>
    <r>
      <rPr>
        <b/>
        <sz val="11"/>
        <color theme="1"/>
        <rFont val="宋体"/>
        <family val="3"/>
        <charset val="134"/>
      </rPr>
      <t>测试周期性阻抗同轴电缆的电磁带隙特性</t>
    </r>
  </si>
  <si>
    <t>C.1-3</t>
  </si>
  <si>
    <r>
      <rPr>
        <sz val="11"/>
        <color theme="1"/>
        <rFont val="宋体"/>
        <family val="3"/>
        <charset val="134"/>
      </rPr>
      <t>电缆总长度</t>
    </r>
    <r>
      <rPr>
        <sz val="11"/>
        <color theme="1"/>
        <rFont val="Times New Roman"/>
        <family val="1"/>
      </rPr>
      <t>L (m):</t>
    </r>
  </si>
  <si>
    <r>
      <rPr>
        <sz val="11"/>
        <color theme="1"/>
        <rFont val="宋体"/>
        <family val="3"/>
        <charset val="134"/>
      </rPr>
      <t>真空光速</t>
    </r>
    <r>
      <rPr>
        <sz val="11"/>
        <color theme="1"/>
        <rFont val="Times New Roman"/>
        <family val="1"/>
      </rPr>
      <t>c (m/s):</t>
    </r>
  </si>
  <si>
    <r>
      <rPr>
        <sz val="11"/>
        <color theme="1"/>
        <rFont val="宋体"/>
        <family val="3"/>
        <charset val="134"/>
      </rPr>
      <t>示波器平均次数</t>
    </r>
    <r>
      <rPr>
        <sz val="11"/>
        <color theme="1"/>
        <rFont val="Times New Roman"/>
        <family val="1"/>
      </rPr>
      <t>:</t>
    </r>
  </si>
  <si>
    <r>
      <rPr>
        <i/>
        <sz val="11"/>
        <color theme="1"/>
        <rFont val="Times New Roman"/>
        <family val="1"/>
      </rPr>
      <t>f</t>
    </r>
    <r>
      <rPr>
        <sz val="11"/>
        <color theme="1"/>
        <rFont val="Times New Roman"/>
        <family val="1"/>
      </rPr>
      <t xml:space="preserve"> (MHz)</t>
    </r>
  </si>
  <si>
    <r>
      <rPr>
        <i/>
        <sz val="11"/>
        <color theme="1"/>
        <rFont val="Times New Roman"/>
        <family val="1"/>
      </rPr>
      <t>V</t>
    </r>
    <r>
      <rPr>
        <vertAlign val="subscript"/>
        <sz val="11"/>
        <color theme="1"/>
        <rFont val="Times New Roman"/>
        <family val="1"/>
      </rPr>
      <t>1pp</t>
    </r>
    <r>
      <rPr>
        <sz val="11"/>
        <color theme="1"/>
        <rFont val="Times New Roman"/>
        <family val="1"/>
      </rPr>
      <t xml:space="preserve"> (V)</t>
    </r>
  </si>
  <si>
    <r>
      <rPr>
        <i/>
        <sz val="11"/>
        <color theme="1"/>
        <rFont val="Times New Roman"/>
        <family val="1"/>
      </rPr>
      <t>V</t>
    </r>
    <r>
      <rPr>
        <vertAlign val="subscript"/>
        <sz val="11"/>
        <color theme="1"/>
        <rFont val="Times New Roman"/>
        <family val="1"/>
      </rPr>
      <t>2pp</t>
    </r>
    <r>
      <rPr>
        <sz val="11"/>
        <color theme="1"/>
        <rFont val="Times New Roman"/>
        <family val="1"/>
      </rPr>
      <t xml:space="preserve"> (V)</t>
    </r>
  </si>
  <si>
    <r>
      <rPr>
        <i/>
        <sz val="11"/>
        <color theme="1"/>
        <rFont val="Times New Roman"/>
        <family val="1"/>
      </rPr>
      <t>φ</t>
    </r>
    <r>
      <rPr>
        <sz val="11"/>
        <color theme="1"/>
        <rFont val="Times New Roman"/>
        <family val="1"/>
      </rPr>
      <t xml:space="preserve"> (°)</t>
    </r>
  </si>
  <si>
    <r>
      <rPr>
        <sz val="11"/>
        <color theme="1"/>
        <rFont val="宋体"/>
        <family val="3"/>
        <charset val="134"/>
      </rPr>
      <t>传输效率</t>
    </r>
  </si>
  <si>
    <t>N</t>
  </si>
  <si>
    <r>
      <rPr>
        <sz val="11"/>
        <color theme="1"/>
        <rFont val="宋体"/>
        <family val="3"/>
        <charset val="134"/>
      </rPr>
      <t>重算</t>
    </r>
    <r>
      <rPr>
        <i/>
        <sz val="11"/>
        <color theme="1"/>
        <rFont val="Times New Roman"/>
        <family val="1"/>
      </rPr>
      <t>φ</t>
    </r>
    <r>
      <rPr>
        <sz val="11"/>
        <color theme="1"/>
        <rFont val="Times New Roman"/>
        <family val="1"/>
      </rPr>
      <t xml:space="preserve"> (°)</t>
    </r>
  </si>
  <si>
    <t>n</t>
  </si>
  <si>
    <t xml:space="preserve">vg (c ) </t>
  </si>
  <si>
    <t>vg (10^8 m/s)</t>
  </si>
  <si>
    <t>C.4-6</t>
  </si>
  <si>
    <r>
      <rPr>
        <sz val="11"/>
        <color theme="1"/>
        <rFont val="宋体"/>
        <family val="3"/>
        <charset val="134"/>
      </rPr>
      <t>电缆总长度</t>
    </r>
    <r>
      <rPr>
        <i/>
        <sz val="11"/>
        <color theme="1"/>
        <rFont val="Times New Roman"/>
        <family val="1"/>
      </rPr>
      <t>l</t>
    </r>
    <r>
      <rPr>
        <sz val="11"/>
        <color theme="1"/>
        <rFont val="Times New Roman"/>
        <family val="1"/>
      </rPr>
      <t xml:space="preserve"> (m):</t>
    </r>
  </si>
  <si>
    <r>
      <rPr>
        <sz val="11"/>
        <color theme="1"/>
        <rFont val="宋体"/>
        <family val="3"/>
        <charset val="134"/>
      </rPr>
      <t>效率比</t>
    </r>
  </si>
  <si>
    <r>
      <rPr>
        <sz val="11"/>
        <color theme="1"/>
        <rFont val="宋体"/>
        <family val="3"/>
        <charset val="134"/>
      </rPr>
      <t>传输效率</t>
    </r>
    <r>
      <rPr>
        <sz val="11"/>
        <color theme="1"/>
        <rFont val="Times New Roman"/>
        <family val="1"/>
      </rPr>
      <t>(11.4MHz)</t>
    </r>
  </si>
  <si>
    <r>
      <rPr>
        <sz val="11"/>
        <color theme="1"/>
        <rFont val="宋体"/>
        <family val="3"/>
        <charset val="134"/>
      </rPr>
      <t>无缺陷</t>
    </r>
  </si>
  <si>
    <r>
      <rPr>
        <sz val="11"/>
        <color theme="1"/>
        <rFont val="宋体"/>
        <family val="3"/>
        <charset val="134"/>
      </rPr>
      <t>有缺陷</t>
    </r>
  </si>
  <si>
    <r>
      <rPr>
        <sz val="11"/>
        <color theme="1"/>
        <rFont val="宋体"/>
        <family val="3"/>
        <charset val="134"/>
      </rPr>
      <t>提高倍数</t>
    </r>
  </si>
  <si>
    <r>
      <rPr>
        <sz val="11"/>
        <color theme="1"/>
        <rFont val="Times New Roman"/>
        <family val="1"/>
      </rPr>
      <t xml:space="preserve">Max </t>
    </r>
    <r>
      <rPr>
        <i/>
        <sz val="11"/>
        <color theme="1"/>
        <rFont val="Times New Roman"/>
        <family val="1"/>
      </rPr>
      <t>v</t>
    </r>
    <r>
      <rPr>
        <i/>
        <vertAlign val="subscript"/>
        <sz val="11"/>
        <color theme="1"/>
        <rFont val="Times New Roman"/>
        <family val="1"/>
      </rPr>
      <t>g</t>
    </r>
    <r>
      <rPr>
        <sz val="11"/>
        <color theme="1"/>
        <rFont val="Times New Roman"/>
        <family val="1"/>
      </rPr>
      <t xml:space="preserve"> (c )</t>
    </r>
  </si>
  <si>
    <r>
      <rPr>
        <sz val="11"/>
        <color theme="1"/>
        <rFont val="Times New Roman"/>
        <family val="1"/>
      </rPr>
      <t xml:space="preserve">Min </t>
    </r>
    <r>
      <rPr>
        <i/>
        <sz val="11"/>
        <color theme="1"/>
        <rFont val="Times New Roman"/>
        <family val="1"/>
      </rPr>
      <t>v</t>
    </r>
    <r>
      <rPr>
        <i/>
        <vertAlign val="subscript"/>
        <sz val="11"/>
        <color theme="1"/>
        <rFont val="Times New Roman"/>
        <family val="1"/>
      </rPr>
      <t>g</t>
    </r>
    <r>
      <rPr>
        <sz val="11"/>
        <color theme="1"/>
        <rFont val="Times New Roman"/>
        <family val="1"/>
      </rPr>
      <t xml:space="preserve"> (c )</t>
    </r>
  </si>
  <si>
    <t>Max/Min</t>
  </si>
  <si>
    <r>
      <rPr>
        <b/>
        <sz val="11"/>
        <color theme="1"/>
        <rFont val="Times New Roman"/>
        <family val="1"/>
      </rPr>
      <t>D</t>
    </r>
    <r>
      <rPr>
        <b/>
        <sz val="11"/>
        <color theme="1"/>
        <rFont val="宋体"/>
        <family val="3"/>
        <charset val="134"/>
      </rPr>
      <t>）观测电磁波脉冲的超光速与慢光速传输现象</t>
    </r>
  </si>
  <si>
    <t>f (kHz)</t>
  </si>
  <si>
    <t>Δt (ns)</t>
  </si>
  <si>
    <t>vg (m/s)</t>
  </si>
  <si>
    <t>vg (c )</t>
  </si>
  <si>
    <t xml:space="preserve"> 0.005726 Np/m</t>
    <phoneticPr fontId="14" type="noConversion"/>
  </si>
  <si>
    <t>项目</t>
  </si>
  <si>
    <t>说明</t>
  </si>
  <si>
    <t>Z0HZ_{0H}</t>
  </si>
  <si>
    <t>使用单根电缆</t>
  </si>
  <si>
    <t>Z0LZ_{0L}</t>
  </si>
  <si>
    <t>使用两根电缆并联，阻抗为 Z0/2Z_0 / 2</t>
  </si>
  <si>
    <t>阻抗比</t>
  </si>
  <si>
    <t>Z0HZ0L=2\frac{Z_{0H}}{Z_{0L}} = 2</t>
  </si>
  <si>
    <t>提高方法</t>
  </si>
  <si>
    <t>增加并联线数（阻抗比 = 并联数量）</t>
  </si>
  <si>
    <r>
      <t>通带中心频率</t>
    </r>
    <r>
      <rPr>
        <sz val="11"/>
        <color theme="1"/>
        <rFont val="Times New Roman"/>
        <family val="1"/>
      </rPr>
      <t xml:space="preserve"> f0 = 31.38 MHz</t>
    </r>
  </si>
  <si>
    <r>
      <t>带隙边缘频率</t>
    </r>
    <r>
      <rPr>
        <sz val="11"/>
        <color theme="1"/>
        <rFont val="Times New Roman"/>
        <family val="1"/>
      </rPr>
      <t xml:space="preserve"> f0/2 = 15.69 MHz</t>
    </r>
  </si>
  <si>
    <t>Γ=1-0/1+0</t>
    <phoneticPr fontId="14" type="noConversion"/>
  </si>
  <si>
    <t>T=2*1/1+0</t>
    <phoneticPr fontId="14" type="noConversion"/>
  </si>
  <si>
    <t>Z_0'=\frac{Z_0}{2}</t>
    <phoneticPr fontId="14" type="noConversion"/>
  </si>
  <si>
    <t>𝛼′=𝛼/2</t>
    <phoneticPr fontId="14" type="noConversion"/>
  </si>
  <si>
    <r>
      <rPr>
        <sz val="11"/>
        <color theme="1"/>
        <rFont val="Cambria Math"/>
        <family val="1"/>
      </rPr>
      <t>𝛽′</t>
    </r>
    <r>
      <rPr>
        <sz val="11"/>
        <color theme="1"/>
        <rFont val="宋体"/>
        <family val="1"/>
        <charset val="134"/>
      </rPr>
      <t>=</t>
    </r>
    <r>
      <rPr>
        <sz val="11"/>
        <color theme="1"/>
        <rFont val="Cambria Math"/>
        <family val="1"/>
      </rPr>
      <t>𝛽</t>
    </r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</si>
</sst>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0.0000_ "/>
    <numFmt numFmtId="177" formatCode="0.000%"/>
    <numFmt numFmtId="178" formatCode="0.00000_ "/>
    <numFmt numFmtId="179" formatCode="0.000"/>
    <numFmt numFmtId="180" formatCode="0.0000"/>
    <numFmt numFmtId="181" formatCode="0.00_ "/>
    <numFmt numFmtId="182" formatCode="0.0"/>
    <numFmt numFmtId="183" formatCode="0.0%"/>
    <numFmt numFmtId="184" formatCode="0.0_ "/>
    <numFmt numFmtId="185" formatCode="0.000_ "/>
    <numFmt numFmtId="186" formatCode="0.000E+00"/>
  </numFmts>
  <fonts count="18">
    <font>
      <sz val="11"/>
      <color theme="1"/>
      <name val="等线"/>
      <charset val="134"/>
      <scheme val="minor"/>
    </font>
    <font>
      <sz val="18"/>
      <color theme="1"/>
      <name val="Times New Roman"/>
      <family val="1"/>
    </font>
    <font>
      <sz val="11"/>
      <color theme="1"/>
      <name val="Times New Roman"/>
      <family val="1"/>
    </font>
    <font>
      <b/>
      <sz val="18"/>
      <color theme="1"/>
      <name val="黑体"/>
      <charset val="134"/>
    </font>
    <font>
      <b/>
      <sz val="18"/>
      <color theme="1"/>
      <name val="Times New Roman"/>
      <family val="1"/>
    </font>
    <font>
      <b/>
      <sz val="18"/>
      <color rgb="FFFF0000"/>
      <name val="宋体-简"/>
      <charset val="134"/>
    </font>
    <font>
      <sz val="18"/>
      <color rgb="FFFF0000"/>
      <name val="宋体-简"/>
      <charset val="134"/>
    </font>
    <font>
      <b/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i/>
      <sz val="11"/>
      <color theme="1"/>
      <name val="Times New Roman"/>
      <family val="1"/>
    </font>
    <font>
      <b/>
      <sz val="11"/>
      <color theme="1"/>
      <name val="宋体"/>
      <family val="3"/>
      <charset val="134"/>
    </font>
    <font>
      <vertAlign val="subscript"/>
      <sz val="11"/>
      <color theme="1"/>
      <name val="Times New Roman"/>
      <family val="1"/>
    </font>
    <font>
      <i/>
      <vertAlign val="subscript"/>
      <sz val="11"/>
      <color theme="1"/>
      <name val="Times New Roman"/>
      <family val="1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Cambria Math"/>
      <family val="1"/>
    </font>
    <font>
      <sz val="11"/>
      <color theme="1"/>
      <name val="宋体"/>
      <family val="1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/>
    <xf numFmtId="176" fontId="2" fillId="0" borderId="0" xfId="0" applyNumberFormat="1" applyFont="1"/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2" borderId="0" xfId="0" applyFont="1" applyFill="1"/>
    <xf numFmtId="0" fontId="2" fillId="5" borderId="0" xfId="0" applyFont="1" applyFill="1"/>
    <xf numFmtId="0" fontId="7" fillId="0" borderId="0" xfId="0" applyFont="1"/>
    <xf numFmtId="0" fontId="2" fillId="0" borderId="0" xfId="0" applyFont="1" applyAlignment="1">
      <alignment horizontal="center"/>
    </xf>
    <xf numFmtId="177" fontId="2" fillId="2" borderId="0" xfId="0" applyNumberFormat="1" applyFont="1" applyFill="1"/>
    <xf numFmtId="178" fontId="2" fillId="5" borderId="0" xfId="0" applyNumberFormat="1" applyFont="1" applyFill="1"/>
    <xf numFmtId="179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80" fontId="2" fillId="5" borderId="0" xfId="0" applyNumberFormat="1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179" fontId="2" fillId="2" borderId="0" xfId="0" applyNumberFormat="1" applyFont="1" applyFill="1" applyAlignment="1">
      <alignment horizontal="right"/>
    </xf>
    <xf numFmtId="181" fontId="2" fillId="2" borderId="0" xfId="0" applyNumberFormat="1" applyFont="1" applyFill="1" applyAlignment="1">
      <alignment horizontal="right"/>
    </xf>
    <xf numFmtId="176" fontId="4" fillId="2" borderId="0" xfId="0" applyNumberFormat="1" applyFont="1" applyFill="1" applyAlignment="1">
      <alignment vertical="center"/>
    </xf>
    <xf numFmtId="176" fontId="1" fillId="0" borderId="0" xfId="0" applyNumberFormat="1" applyFont="1" applyAlignment="1">
      <alignment vertical="center"/>
    </xf>
    <xf numFmtId="176" fontId="2" fillId="0" borderId="0" xfId="0" applyNumberFormat="1" applyFont="1" applyAlignment="1">
      <alignment horizontal="center" vertical="center"/>
    </xf>
    <xf numFmtId="176" fontId="2" fillId="5" borderId="0" xfId="0" applyNumberFormat="1" applyFont="1" applyFill="1"/>
    <xf numFmtId="0" fontId="2" fillId="5" borderId="0" xfId="0" applyFont="1" applyFill="1" applyAlignment="1">
      <alignment horizontal="center" vertical="center"/>
    </xf>
    <xf numFmtId="2" fontId="2" fillId="5" borderId="0" xfId="0" applyNumberFormat="1" applyFont="1" applyFill="1"/>
    <xf numFmtId="179" fontId="2" fillId="5" borderId="0" xfId="0" applyNumberFormat="1" applyFont="1" applyFill="1" applyAlignment="1">
      <alignment horizont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182" fontId="2" fillId="0" borderId="0" xfId="0" applyNumberFormat="1" applyFont="1"/>
    <xf numFmtId="179" fontId="2" fillId="2" borderId="1" xfId="0" applyNumberFormat="1" applyFont="1" applyFill="1" applyBorder="1" applyAlignment="1">
      <alignment horizontal="right"/>
    </xf>
    <xf numFmtId="179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2" fontId="2" fillId="2" borderId="0" xfId="0" applyNumberFormat="1" applyFont="1" applyFill="1" applyAlignment="1">
      <alignment horizontal="right"/>
    </xf>
    <xf numFmtId="0" fontId="2" fillId="0" borderId="0" xfId="0" applyFont="1" applyAlignment="1">
      <alignment horizontal="left"/>
    </xf>
    <xf numFmtId="183" fontId="2" fillId="0" borderId="0" xfId="0" applyNumberFormat="1" applyFont="1" applyAlignment="1">
      <alignment horizontal="center"/>
    </xf>
    <xf numFmtId="184" fontId="2" fillId="0" borderId="0" xfId="0" applyNumberFormat="1" applyFont="1" applyAlignment="1">
      <alignment horizontal="center"/>
    </xf>
    <xf numFmtId="185" fontId="2" fillId="5" borderId="0" xfId="0" applyNumberFormat="1" applyFont="1" applyFill="1" applyAlignment="1">
      <alignment horizontal="center" vertical="center"/>
    </xf>
    <xf numFmtId="184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right"/>
    </xf>
    <xf numFmtId="182" fontId="2" fillId="5" borderId="0" xfId="0" applyNumberFormat="1" applyFont="1" applyFill="1"/>
    <xf numFmtId="182" fontId="2" fillId="0" borderId="0" xfId="0" applyNumberFormat="1" applyFont="1" applyAlignment="1">
      <alignment horizontal="right"/>
    </xf>
    <xf numFmtId="176" fontId="2" fillId="0" borderId="0" xfId="0" applyNumberFormat="1" applyFont="1" applyAlignment="1">
      <alignment horizontal="center"/>
    </xf>
    <xf numFmtId="176" fontId="2" fillId="5" borderId="0" xfId="0" applyNumberFormat="1" applyFont="1" applyFill="1" applyAlignment="1">
      <alignment horizontal="center" vertical="center"/>
    </xf>
    <xf numFmtId="179" fontId="2" fillId="5" borderId="0" xfId="0" applyNumberFormat="1" applyFont="1" applyFill="1" applyAlignment="1">
      <alignment horizontal="center" vertical="center"/>
    </xf>
    <xf numFmtId="2" fontId="2" fillId="5" borderId="0" xfId="0" applyNumberFormat="1" applyFont="1" applyFill="1" applyAlignment="1">
      <alignment horizontal="center"/>
    </xf>
    <xf numFmtId="183" fontId="2" fillId="0" borderId="0" xfId="0" applyNumberFormat="1" applyFont="1"/>
    <xf numFmtId="185" fontId="2" fillId="0" borderId="0" xfId="0" applyNumberFormat="1" applyFont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0" xfId="0" applyFont="1" applyFill="1"/>
    <xf numFmtId="0" fontId="2" fillId="2" borderId="0" xfId="0" applyFont="1" applyFill="1" applyAlignment="1">
      <alignment horizontal="center" vertical="center"/>
    </xf>
    <xf numFmtId="186" fontId="2" fillId="5" borderId="0" xfId="0" applyNumberFormat="1" applyFont="1" applyFill="1" applyAlignment="1">
      <alignment horizontal="center" vertical="center"/>
    </xf>
    <xf numFmtId="185" fontId="2" fillId="5" borderId="0" xfId="0" applyNumberFormat="1" applyFont="1" applyFill="1" applyAlignment="1">
      <alignment horizontal="center"/>
    </xf>
    <xf numFmtId="0" fontId="13" fillId="0" borderId="0" xfId="0" applyFont="1"/>
    <xf numFmtId="0" fontId="15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8" fillId="0" borderId="0" xfId="0" applyFont="1"/>
    <xf numFmtId="0" fontId="16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503050405090304" pitchFamily="18" charset="0"/>
                <a:ea typeface="宋体" pitchFamily="7" charset="-122"/>
                <a:cs typeface="Times New Roman" panose="02020503050405090304" pitchFamily="18" charset="0"/>
              </a:defRPr>
            </a:pPr>
            <a:r>
              <a:rPr lang="zh-CN"/>
              <a:t>周期性阻抗同轴电缆的</a:t>
            </a:r>
            <a:r>
              <a:rPr lang="zh-CN" altLang="en-US"/>
              <a:t>折射率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503050405090304" pitchFamily="18" charset="0"/>
              <a:ea typeface="宋体" pitchFamily="7" charset="-122"/>
              <a:cs typeface="Times New Roman" panose="0202050305040509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875240594925599"/>
          <c:y val="0.13518518518518499"/>
          <c:w val="0.79263648293963196"/>
          <c:h val="0.66198308544765205"/>
        </c:manualLayout>
      </c:layout>
      <c:scatterChart>
        <c:scatterStyle val="smoothMarker"/>
        <c:varyColors val="0"/>
        <c:ser>
          <c:idx val="0"/>
          <c:order val="0"/>
          <c:tx>
            <c:v>有缺陷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'20201121测试'!$A$85:$A$104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'20201121测试'!$H$85:$H$104</c:f>
              <c:numCache>
                <c:formatCode>0.000</c:formatCode>
                <c:ptCount val="20"/>
                <c:pt idx="0">
                  <c:v>1.6342852745138889</c:v>
                </c:pt>
                <c:pt idx="1">
                  <c:v>1.6311624364097224</c:v>
                </c:pt>
                <c:pt idx="2">
                  <c:v>1.6169361739351851</c:v>
                </c:pt>
                <c:pt idx="3">
                  <c:v>1.5765127695868055</c:v>
                </c:pt>
                <c:pt idx="4">
                  <c:v>1.6186294461516666</c:v>
                </c:pt>
                <c:pt idx="5">
                  <c:v>1.6828627561342593</c:v>
                </c:pt>
                <c:pt idx="6">
                  <c:v>1.6655136555555556</c:v>
                </c:pt>
                <c:pt idx="7">
                  <c:v>1.5562143219097224</c:v>
                </c:pt>
                <c:pt idx="8">
                  <c:v>1.4526980217901235</c:v>
                </c:pt>
                <c:pt idx="9">
                  <c:v>1.44499964756</c:v>
                </c:pt>
                <c:pt idx="10">
                  <c:v>1.515768836887879</c:v>
                </c:pt>
                <c:pt idx="11">
                  <c:v>1.4451800782060187</c:v>
                </c:pt>
                <c:pt idx="12">
                  <c:v>1.3916647756517093</c:v>
                </c:pt>
                <c:pt idx="13">
                  <c:v>1.3814840946527776</c:v>
                </c:pt>
                <c:pt idx="14">
                  <c:v>1.4212383194074074</c:v>
                </c:pt>
                <c:pt idx="15">
                  <c:v>1.4443126231770835</c:v>
                </c:pt>
                <c:pt idx="16">
                  <c:v>1.4524258790359477</c:v>
                </c:pt>
                <c:pt idx="17">
                  <c:v>1.4538546284953704</c:v>
                </c:pt>
                <c:pt idx="18">
                  <c:v>1.4628031119517542</c:v>
                </c:pt>
                <c:pt idx="19">
                  <c:v>1.4659851196199998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80-45E0-BFCC-E2EF5EB848F6}"/>
            </c:ext>
          </c:extLst>
        </c:ser>
        <c:ser>
          <c:idx val="1"/>
          <c:order val="1"/>
          <c:tx>
            <c:v>无缺陷</c:v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'20201121测试'!$A$57:$A$76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'20201121测试'!$H$57:$H$76</c:f>
              <c:numCache>
                <c:formatCode>0.000</c:formatCode>
                <c:ptCount val="20"/>
                <c:pt idx="0">
                  <c:v>1.6583757398888892</c:v>
                </c:pt>
                <c:pt idx="1">
                  <c:v>1.6000827619444444</c:v>
                </c:pt>
                <c:pt idx="2">
                  <c:v>1.6234792632962962</c:v>
                </c:pt>
                <c:pt idx="3">
                  <c:v>1.6000232793138889</c:v>
                </c:pt>
                <c:pt idx="4">
                  <c:v>1.6336309655777776</c:v>
                </c:pt>
                <c:pt idx="5">
                  <c:v>1.6333930350555557</c:v>
                </c:pt>
                <c:pt idx="6">
                  <c:v>1.6995037301587301</c:v>
                </c:pt>
                <c:pt idx="7">
                  <c:v>1.7023928864999998</c:v>
                </c:pt>
                <c:pt idx="8">
                  <c:v>1.5981000075925926</c:v>
                </c:pt>
                <c:pt idx="9">
                  <c:v>1.4938229907199996</c:v>
                </c:pt>
                <c:pt idx="10">
                  <c:v>1.4016270763636367</c:v>
                </c:pt>
                <c:pt idx="11">
                  <c:v>1.3423246962037039</c:v>
                </c:pt>
                <c:pt idx="12">
                  <c:v>1.3400796081991455</c:v>
                </c:pt>
                <c:pt idx="13">
                  <c:v>1.4035861406634922</c:v>
                </c:pt>
                <c:pt idx="14">
                  <c:v>1.4215872841733332</c:v>
                </c:pt>
                <c:pt idx="15">
                  <c:v>1.4395986247055557</c:v>
                </c:pt>
                <c:pt idx="16">
                  <c:v>1.4481431296359477</c:v>
                </c:pt>
                <c:pt idx="17">
                  <c:v>1.4566635304938274</c:v>
                </c:pt>
                <c:pt idx="18">
                  <c:v>1.4638612766426902</c:v>
                </c:pt>
                <c:pt idx="19">
                  <c:v>1.4656520168888887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80-45E0-BFCC-E2EF5EB84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071888"/>
        <c:axId val="1234073552"/>
      </c:scatterChart>
      <c:valAx>
        <c:axId val="1234071888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503050405090304" pitchFamily="18" charset="0"/>
                    <a:ea typeface="宋体" pitchFamily="7" charset="-122"/>
                    <a:cs typeface="Times New Roman" panose="02020503050405090304" pitchFamily="18" charset="0"/>
                  </a:defRPr>
                </a:pPr>
                <a:r>
                  <a:rPr lang="zh-CN"/>
                  <a:t>频率 </a:t>
                </a:r>
                <a:r>
                  <a:rPr lang="en-US"/>
                  <a:t>(MHz)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503050405090304" pitchFamily="18" charset="0"/>
                  <a:ea typeface="宋体" pitchFamily="7" charset="-122"/>
                  <a:cs typeface="Times New Roman" panose="0202050305040509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503050405090304" pitchFamily="18" charset="0"/>
                <a:ea typeface="宋体" pitchFamily="7" charset="-122"/>
                <a:cs typeface="Times New Roman" panose="02020503050405090304" pitchFamily="18" charset="0"/>
              </a:defRPr>
            </a:pPr>
            <a:endParaRPr lang="zh-CN"/>
          </a:p>
        </c:txPr>
        <c:crossAx val="1234073552"/>
        <c:crosses val="autoZero"/>
        <c:crossBetween val="midCat"/>
        <c:majorUnit val="1"/>
        <c:minorUnit val="0.5"/>
      </c:valAx>
      <c:valAx>
        <c:axId val="1234073552"/>
        <c:scaling>
          <c:orientation val="minMax"/>
          <c:max val="2.4"/>
          <c:min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503050405090304" pitchFamily="18" charset="0"/>
                    <a:ea typeface="宋体" pitchFamily="7" charset="-122"/>
                    <a:cs typeface="Times New Roman" panose="02020503050405090304" pitchFamily="18" charset="0"/>
                  </a:defRPr>
                </a:pPr>
                <a:r>
                  <a:rPr lang="zh-CN" altLang="en-US"/>
                  <a:t>折射率</a:t>
                </a:r>
                <a:r>
                  <a:rPr lang="en-US" altLang="zh-CN" i="1">
                    <a:ea typeface="宋体" pitchFamily="7" charset="-122"/>
                  </a:rPr>
                  <a:t>n</a:t>
                </a:r>
                <a:endParaRPr lang="zh-CN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503050405090304" pitchFamily="18" charset="0"/>
                  <a:ea typeface="宋体" pitchFamily="7" charset="-122"/>
                  <a:cs typeface="Times New Roman" panose="02020503050405090304" pitchFamily="18" charset="0"/>
                </a:defRPr>
              </a:pPr>
              <a:endParaRPr lang="zh-CN"/>
            </a:p>
          </c:txPr>
        </c:title>
        <c:numFmt formatCode="#,##0.00_);[Red]\(#,##0.00\)" sourceLinked="0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503050405090304" pitchFamily="18" charset="0"/>
                <a:ea typeface="宋体" pitchFamily="7" charset="-122"/>
                <a:cs typeface="Times New Roman" panose="02020503050405090304" pitchFamily="18" charset="0"/>
              </a:defRPr>
            </a:pPr>
            <a:endParaRPr lang="zh-CN"/>
          </a:p>
        </c:txPr>
        <c:crossAx val="1234071888"/>
        <c:crosses val="autoZero"/>
        <c:crossBetween val="midCat"/>
        <c:majorUnit val="0.05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1865493469942798"/>
          <c:y val="0.18144785956341999"/>
          <c:w val="0.19468547832491501"/>
          <c:h val="0.18412571307011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503050405090304" pitchFamily="18" charset="0"/>
              <a:ea typeface="宋体" pitchFamily="7" charset="-122"/>
              <a:cs typeface="Times New Roman" panose="02020503050405090304" pitchFamily="18" charset="0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4159286-f099-4854-844c-7346e30eb08e}"/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050">
          <a:latin typeface="Times New Roman" panose="02020503050405090304" pitchFamily="18" charset="0"/>
          <a:ea typeface="宋体" pitchFamily="7" charset="-122"/>
          <a:cs typeface="Times New Roman" panose="0202050305040509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503050405090304" pitchFamily="18" charset="0"/>
                <a:ea typeface="宋体" pitchFamily="7" charset="-122"/>
                <a:cs typeface="Times New Roman" panose="02020503050405090304" pitchFamily="18" charset="0"/>
              </a:defRPr>
            </a:pPr>
            <a:r>
              <a:rPr lang="zh-CN"/>
              <a:t>周期性阻抗同轴电缆的</a:t>
            </a:r>
            <a:r>
              <a:rPr lang="zh-CN" altLang="en-US"/>
              <a:t>传输特性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503050405090304" pitchFamily="18" charset="0"/>
              <a:ea typeface="宋体" pitchFamily="7" charset="-122"/>
              <a:cs typeface="Times New Roman" panose="0202050305040509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875240594925599"/>
          <c:y val="0.13518518518518499"/>
          <c:w val="0.79263648293963196"/>
          <c:h val="0.66198308544765205"/>
        </c:manualLayout>
      </c:layout>
      <c:scatterChart>
        <c:scatterStyle val="smoothMarker"/>
        <c:varyColors val="0"/>
        <c:ser>
          <c:idx val="0"/>
          <c:order val="0"/>
          <c:tx>
            <c:v>有缺陷</c:v>
          </c:tx>
          <c:spPr>
            <a:ln w="6350" cap="rnd">
              <a:solidFill>
                <a:srgbClr val="0000FF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'20201121测试'!$A$85:$A$104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'20201121测试'!$E$85:$E$104</c:f>
              <c:numCache>
                <c:formatCode>0.0000_ </c:formatCode>
                <c:ptCount val="20"/>
                <c:pt idx="0">
                  <c:v>0.8244000291128043</c:v>
                </c:pt>
                <c:pt idx="1">
                  <c:v>0.82556731664976857</c:v>
                </c:pt>
                <c:pt idx="2">
                  <c:v>0.60092542515473824</c:v>
                </c:pt>
                <c:pt idx="3">
                  <c:v>0.65218573893530785</c:v>
                </c:pt>
                <c:pt idx="4">
                  <c:v>0.70164106365210288</c:v>
                </c:pt>
                <c:pt idx="5">
                  <c:v>0.51279571683521707</c:v>
                </c:pt>
                <c:pt idx="6">
                  <c:v>9.8880767822265625E-2</c:v>
                </c:pt>
                <c:pt idx="7">
                  <c:v>3.8221587743865672E-2</c:v>
                </c:pt>
                <c:pt idx="8">
                  <c:v>4.5858245104812789E-2</c:v>
                </c:pt>
                <c:pt idx="9">
                  <c:v>0.26958091679002155</c:v>
                </c:pt>
                <c:pt idx="10">
                  <c:v>7.2058196500204494E-2</c:v>
                </c:pt>
                <c:pt idx="11">
                  <c:v>3.5641875723322974E-2</c:v>
                </c:pt>
                <c:pt idx="12">
                  <c:v>6.0181999077871348E-2</c:v>
                </c:pt>
                <c:pt idx="13">
                  <c:v>0.24523843799646913</c:v>
                </c:pt>
                <c:pt idx="14">
                  <c:v>0.52229633459214675</c:v>
                </c:pt>
                <c:pt idx="15">
                  <c:v>0.533912361533183</c:v>
                </c:pt>
                <c:pt idx="16">
                  <c:v>0.44665395853652051</c:v>
                </c:pt>
                <c:pt idx="17">
                  <c:v>0.49987776547167723</c:v>
                </c:pt>
                <c:pt idx="18">
                  <c:v>0.53289999999999993</c:v>
                </c:pt>
                <c:pt idx="19">
                  <c:v>0.5248262055172469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2A-450A-8D3D-8454A0B36134}"/>
            </c:ext>
          </c:extLst>
        </c:ser>
        <c:ser>
          <c:idx val="1"/>
          <c:order val="1"/>
          <c:tx>
            <c:v>无缺陷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'20201121测试'!$A$57:$A$76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'20201121测试'!$E$57:$E$76</c:f>
              <c:numCache>
                <c:formatCode>0.0000_ </c:formatCode>
                <c:ptCount val="20"/>
                <c:pt idx="0">
                  <c:v>0.81531046217557712</c:v>
                </c:pt>
                <c:pt idx="1">
                  <c:v>0.8283637891199328</c:v>
                </c:pt>
                <c:pt idx="2">
                  <c:v>0.75402239175926278</c:v>
                </c:pt>
                <c:pt idx="3">
                  <c:v>0.69849958586794425</c:v>
                </c:pt>
                <c:pt idx="4">
                  <c:v>0.70177362265312415</c:v>
                </c:pt>
                <c:pt idx="5">
                  <c:v>0.53008618036318877</c:v>
                </c:pt>
                <c:pt idx="6">
                  <c:v>0.52019804764238964</c:v>
                </c:pt>
                <c:pt idx="7">
                  <c:v>8.2761672156242194E-2</c:v>
                </c:pt>
                <c:pt idx="8">
                  <c:v>2.4605920799692434E-2</c:v>
                </c:pt>
                <c:pt idx="9">
                  <c:v>1.5276668319976329E-2</c:v>
                </c:pt>
                <c:pt idx="10">
                  <c:v>1.8607208860887497E-2</c:v>
                </c:pt>
                <c:pt idx="11">
                  <c:v>4.8850552529903772E-2</c:v>
                </c:pt>
                <c:pt idx="12">
                  <c:v>0.25993939487878975</c:v>
                </c:pt>
                <c:pt idx="13">
                  <c:v>0.48476749569148281</c:v>
                </c:pt>
                <c:pt idx="14">
                  <c:v>0.50477374275492526</c:v>
                </c:pt>
                <c:pt idx="15">
                  <c:v>0.57669738260954806</c:v>
                </c:pt>
                <c:pt idx="16">
                  <c:v>0.54001335241196435</c:v>
                </c:pt>
                <c:pt idx="17">
                  <c:v>0.58665834669290984</c:v>
                </c:pt>
                <c:pt idx="18">
                  <c:v>0.55243058639662046</c:v>
                </c:pt>
                <c:pt idx="19">
                  <c:v>0.56024775000903593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2A-450A-8D3D-8454A0B36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071888"/>
        <c:axId val="1234073552"/>
      </c:scatterChart>
      <c:valAx>
        <c:axId val="1234071888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503050405090304" pitchFamily="18" charset="0"/>
                    <a:ea typeface="宋体" pitchFamily="7" charset="-122"/>
                    <a:cs typeface="Times New Roman" panose="02020503050405090304" pitchFamily="18" charset="0"/>
                  </a:defRPr>
                </a:pPr>
                <a:r>
                  <a:rPr lang="zh-CN"/>
                  <a:t>频率 </a:t>
                </a:r>
                <a:r>
                  <a:rPr lang="en-US"/>
                  <a:t>(MHz)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503050405090304" pitchFamily="18" charset="0"/>
                  <a:ea typeface="宋体" pitchFamily="7" charset="-122"/>
                  <a:cs typeface="Times New Roman" panose="0202050305040509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503050405090304" pitchFamily="18" charset="0"/>
                <a:ea typeface="宋体" pitchFamily="7" charset="-122"/>
                <a:cs typeface="Times New Roman" panose="02020503050405090304" pitchFamily="18" charset="0"/>
              </a:defRPr>
            </a:pPr>
            <a:endParaRPr lang="zh-CN"/>
          </a:p>
        </c:txPr>
        <c:crossAx val="1234073552"/>
        <c:crosses val="autoZero"/>
        <c:crossBetween val="midCat"/>
        <c:majorUnit val="1"/>
        <c:minorUnit val="0.5"/>
      </c:valAx>
      <c:valAx>
        <c:axId val="123407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503050405090304" pitchFamily="18" charset="0"/>
                    <a:ea typeface="宋体" pitchFamily="7" charset="-122"/>
                    <a:cs typeface="Times New Roman" panose="02020503050405090304" pitchFamily="18" charset="0"/>
                  </a:defRPr>
                </a:pPr>
                <a:r>
                  <a:rPr lang="zh-CN" altLang="zh-CN" sz="1050" b="0" i="0" baseline="0">
                    <a:effectLst/>
                  </a:rPr>
                  <a:t>传输效率</a:t>
                </a:r>
                <a:r>
                  <a:rPr lang="el-GR" altLang="zh-CN" sz="1050" b="0" i="1" baseline="0">
                    <a:effectLst/>
                  </a:rPr>
                  <a:t>η</a:t>
                </a:r>
                <a:endParaRPr lang="zh-CN" altLang="zh-CN" sz="1050">
                  <a:effectLst/>
                </a:endParaRPr>
              </a:p>
            </c:rich>
          </c:tx>
          <c:layout>
            <c:manualLayout>
              <c:xMode val="edge"/>
              <c:yMode val="edge"/>
              <c:x val="3.56079435853651E-2"/>
              <c:y val="0.3385652238369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503050405090304" pitchFamily="18" charset="0"/>
                  <a:ea typeface="宋体" pitchFamily="7" charset="-122"/>
                  <a:cs typeface="Times New Roman" panose="02020503050405090304" pitchFamily="18" charset="0"/>
                </a:defRPr>
              </a:pPr>
              <a:endParaRPr lang="zh-CN" altLang="zh-CN"/>
            </a:p>
          </c:txPr>
        </c:title>
        <c:numFmt formatCode="0%" sourceLinked="0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503050405090304" pitchFamily="18" charset="0"/>
                <a:ea typeface="宋体" pitchFamily="7" charset="-122"/>
                <a:cs typeface="Times New Roman" panose="02020503050405090304" pitchFamily="18" charset="0"/>
              </a:defRPr>
            </a:pPr>
            <a:endParaRPr lang="zh-CN"/>
          </a:p>
        </c:txPr>
        <c:crossAx val="1234071888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537757328526697"/>
          <c:y val="0.59789568881567701"/>
          <c:w val="0.21163789014324999"/>
          <c:h val="0.142130840834755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503050405090304" pitchFamily="18" charset="0"/>
              <a:ea typeface="宋体" pitchFamily="7" charset="-122"/>
              <a:cs typeface="Times New Roman" panose="02020503050405090304" pitchFamily="18" charset="0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a492dbe-651a-4865-babf-26c41f92d3fa}"/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050">
          <a:latin typeface="Times New Roman" panose="02020503050405090304" pitchFamily="18" charset="0"/>
          <a:ea typeface="宋体" pitchFamily="7" charset="-122"/>
          <a:cs typeface="Times New Roman" panose="0202050305040509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503050405090304" pitchFamily="18" charset="0"/>
                <a:ea typeface="宋体" pitchFamily="7" charset="-122"/>
                <a:cs typeface="Times New Roman" panose="02020503050405090304" pitchFamily="18" charset="0"/>
              </a:defRPr>
            </a:pPr>
            <a:r>
              <a:rPr lang="zh-CN"/>
              <a:t>周期性阻抗同轴电缆的</a:t>
            </a:r>
            <a:r>
              <a:rPr lang="zh-CN" altLang="en-US"/>
              <a:t>群速度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503050405090304" pitchFamily="18" charset="0"/>
              <a:ea typeface="宋体" pitchFamily="7" charset="-122"/>
              <a:cs typeface="Times New Roman" panose="0202050305040509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875233216329901"/>
          <c:y val="0.111560228045886"/>
          <c:w val="0.79263648293963196"/>
          <c:h val="0.70037353466008201"/>
        </c:manualLayout>
      </c:layout>
      <c:scatterChart>
        <c:scatterStyle val="smoothMarker"/>
        <c:varyColors val="0"/>
        <c:ser>
          <c:idx val="0"/>
          <c:order val="0"/>
          <c:tx>
            <c:v>有缺陷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'20201121测试'!$A$85:$A$104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'20201121测试'!$I$85:$I$104</c:f>
              <c:numCache>
                <c:formatCode>0.000</c:formatCode>
                <c:ptCount val="20"/>
                <c:pt idx="0">
                  <c:v>0.61305972825186839</c:v>
                </c:pt>
                <c:pt idx="1">
                  <c:v>0.62394323068024127</c:v>
                </c:pt>
                <c:pt idx="2">
                  <c:v>0.66859848799722388</c:v>
                </c:pt>
                <c:pt idx="3">
                  <c:v>0.57307264288311321</c:v>
                </c:pt>
                <c:pt idx="4">
                  <c:v>0.515518127694229</c:v>
                </c:pt>
                <c:pt idx="5">
                  <c:v>0.63340522692572154</c:v>
                </c:pt>
                <c:pt idx="6">
                  <c:v>1.1105949065556959</c:v>
                </c:pt>
                <c:pt idx="7">
                  <c:v>1.3734680456769039</c:v>
                </c:pt>
                <c:pt idx="8">
                  <c:v>0.72285011801194099</c:v>
                </c:pt>
                <c:pt idx="9">
                  <c:v>0.4645347375733882</c:v>
                </c:pt>
                <c:pt idx="10">
                  <c:v>1.3526446050105554</c:v>
                </c:pt>
                <c:pt idx="11">
                  <c:v>1.2453355217768511</c:v>
                </c:pt>
                <c:pt idx="12">
                  <c:v>0.79408191542857498</c:v>
                </c:pt>
                <c:pt idx="13">
                  <c:v>0.51598435924047792</c:v>
                </c:pt>
                <c:pt idx="14">
                  <c:v>0.56581796063846646</c:v>
                </c:pt>
                <c:pt idx="15">
                  <c:v>0.63527367892255426</c:v>
                </c:pt>
                <c:pt idx="16">
                  <c:v>0.67717891226958582</c:v>
                </c:pt>
                <c:pt idx="17">
                  <c:v>0.61922290928111257</c:v>
                </c:pt>
                <c:pt idx="18">
                  <c:v>0.6564862035182194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00-429F-8F52-31CF93E0790E}"/>
            </c:ext>
          </c:extLst>
        </c:ser>
        <c:ser>
          <c:idx val="1"/>
          <c:order val="1"/>
          <c:tx>
            <c:v>无缺陷</c:v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'20201121测试'!$A$57:$A$76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'20201121测试'!$I$57:$I$76</c:f>
              <c:numCache>
                <c:formatCode>0.000</c:formatCode>
                <c:ptCount val="20"/>
                <c:pt idx="0">
                  <c:v>0.62496767278761578</c:v>
                </c:pt>
                <c:pt idx="1">
                  <c:v>0.60721034425668907</c:v>
                </c:pt>
                <c:pt idx="2">
                  <c:v>0.64386885388876158</c:v>
                </c:pt>
                <c:pt idx="3">
                  <c:v>0.57655030686878384</c:v>
                </c:pt>
                <c:pt idx="4">
                  <c:v>0.61257944898654904</c:v>
                </c:pt>
                <c:pt idx="5">
                  <c:v>0.49259695598956921</c:v>
                </c:pt>
                <c:pt idx="6">
                  <c:v>0.58148736429443693</c:v>
                </c:pt>
                <c:pt idx="7">
                  <c:v>1.1520075649602666</c:v>
                </c:pt>
                <c:pt idx="8">
                  <c:v>1.5160545881216605</c:v>
                </c:pt>
                <c:pt idx="9">
                  <c:v>1.7486679827244951</c:v>
                </c:pt>
                <c:pt idx="10">
                  <c:v>1.3345773469655224</c:v>
                </c:pt>
                <c:pt idx="11">
                  <c:v>0.76023448177196606</c:v>
                </c:pt>
                <c:pt idx="12">
                  <c:v>0.46175203316978508</c:v>
                </c:pt>
                <c:pt idx="13">
                  <c:v>0.60400984627861032</c:v>
                </c:pt>
                <c:pt idx="14">
                  <c:v>0.59110130367167468</c:v>
                </c:pt>
                <c:pt idx="15">
                  <c:v>0.63439269791251829</c:v>
                </c:pt>
                <c:pt idx="16">
                  <c:v>0.62775035311959049</c:v>
                </c:pt>
                <c:pt idx="17">
                  <c:v>0.63042839782137672</c:v>
                </c:pt>
                <c:pt idx="18">
                  <c:v>0.66760784181147614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00-429F-8F52-31CF93E07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071888"/>
        <c:axId val="1234073552"/>
      </c:scatterChart>
      <c:valAx>
        <c:axId val="1234071888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503050405090304" pitchFamily="18" charset="0"/>
                    <a:ea typeface="宋体" pitchFamily="7" charset="-122"/>
                    <a:cs typeface="Times New Roman" panose="02020503050405090304" pitchFamily="18" charset="0"/>
                  </a:defRPr>
                </a:pPr>
                <a:r>
                  <a:rPr lang="zh-CN"/>
                  <a:t>频率 </a:t>
                </a:r>
                <a:r>
                  <a:rPr lang="en-US"/>
                  <a:t>(MHz)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503050405090304" pitchFamily="18" charset="0"/>
                  <a:ea typeface="宋体" pitchFamily="7" charset="-122"/>
                  <a:cs typeface="Times New Roman" panose="0202050305040509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503050405090304" pitchFamily="18" charset="0"/>
                <a:ea typeface="宋体" pitchFamily="7" charset="-122"/>
                <a:cs typeface="Times New Roman" panose="02020503050405090304" pitchFamily="18" charset="0"/>
              </a:defRPr>
            </a:pPr>
            <a:endParaRPr lang="zh-CN"/>
          </a:p>
        </c:txPr>
        <c:crossAx val="1234073552"/>
        <c:crosses val="autoZero"/>
        <c:crossBetween val="midCat"/>
        <c:majorUnit val="1"/>
        <c:minorUnit val="0.5"/>
      </c:valAx>
      <c:valAx>
        <c:axId val="123407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503050405090304" pitchFamily="18" charset="0"/>
                    <a:ea typeface="宋体" pitchFamily="7" charset="-122"/>
                    <a:cs typeface="Times New Roman" panose="02020503050405090304" pitchFamily="18" charset="0"/>
                  </a:defRPr>
                </a:pPr>
                <a:r>
                  <a:rPr lang="zh-CN" altLang="en-US" sz="1050" b="0" i="0" baseline="0">
                    <a:effectLst/>
                  </a:rPr>
                  <a:t>群速度 </a:t>
                </a:r>
                <a:r>
                  <a:rPr lang="en-US" altLang="zh-CN" sz="1050" b="0" i="0" baseline="0">
                    <a:effectLst/>
                  </a:rPr>
                  <a:t>(c)</a:t>
                </a:r>
                <a:endParaRPr lang="zh-CN" altLang="zh-CN" sz="1050">
                  <a:effectLst/>
                </a:endParaRPr>
              </a:p>
            </c:rich>
          </c:tx>
          <c:layout>
            <c:manualLayout>
              <c:xMode val="edge"/>
              <c:yMode val="edge"/>
              <c:x val="3.56079435853651E-2"/>
              <c:y val="0.3385652238369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503050405090304" pitchFamily="18" charset="0"/>
                  <a:ea typeface="宋体" pitchFamily="7" charset="-122"/>
                  <a:cs typeface="Times New Roman" panose="02020503050405090304" pitchFamily="18" charset="0"/>
                </a:defRPr>
              </a:pPr>
              <a:endParaRPr lang="zh-CN" altLang="zh-CN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503050405090304" pitchFamily="18" charset="0"/>
                <a:ea typeface="宋体" pitchFamily="7" charset="-122"/>
                <a:cs typeface="Times New Roman" panose="02020503050405090304" pitchFamily="18" charset="0"/>
              </a:defRPr>
            </a:pPr>
            <a:endParaRPr lang="zh-CN"/>
          </a:p>
        </c:txPr>
        <c:crossAx val="1234071888"/>
        <c:crosses val="autoZero"/>
        <c:crossBetween val="midCat"/>
        <c:majorUnit val="0.1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31401669670809"/>
          <c:y val="0.156136976350401"/>
          <c:w val="0.205613793757708"/>
          <c:h val="0.142130840834755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503050405090304" pitchFamily="18" charset="0"/>
              <a:ea typeface="宋体" pitchFamily="7" charset="-122"/>
              <a:cs typeface="Times New Roman" panose="02020503050405090304" pitchFamily="18" charset="0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381baa2-5c01-4b49-b50c-48532f9ad93c}"/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050">
          <a:latin typeface="Times New Roman" panose="02020503050405090304" pitchFamily="18" charset="0"/>
          <a:ea typeface="宋体" pitchFamily="7" charset="-122"/>
          <a:cs typeface="Times New Roman" panose="0202050305040509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503050405090304" pitchFamily="18" charset="0"/>
                <a:ea typeface="宋体" pitchFamily="7" charset="-122"/>
                <a:cs typeface="Times New Roman" panose="02020503050405090304" pitchFamily="18" charset="0"/>
              </a:defRPr>
            </a:pPr>
            <a:r>
              <a:rPr lang="zh-CN"/>
              <a:t>周期性阻抗同轴电缆的</a:t>
            </a:r>
            <a:r>
              <a:rPr lang="zh-CN" altLang="en-US"/>
              <a:t>相位</a:t>
            </a:r>
            <a:r>
              <a:rPr lang="en-US" altLang="zh-CN"/>
              <a:t>-</a:t>
            </a:r>
            <a:r>
              <a:rPr lang="zh-CN" altLang="en-US"/>
              <a:t>频率特性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503050405090304" pitchFamily="18" charset="0"/>
              <a:ea typeface="宋体" pitchFamily="7" charset="-122"/>
              <a:cs typeface="Times New Roman" panose="0202050305040509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4019034514391"/>
          <c:y val="0.120776469669458"/>
          <c:w val="0.79263648293963196"/>
          <c:h val="0.66198308544765205"/>
        </c:manualLayout>
      </c:layout>
      <c:scatterChart>
        <c:scatterStyle val="smoothMarker"/>
        <c:varyColors val="0"/>
        <c:ser>
          <c:idx val="0"/>
          <c:order val="0"/>
          <c:tx>
            <c:v>有缺陷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'20201121测试'!$A$85:$A$104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'20201121测试'!$G$85:$G$104</c:f>
              <c:numCache>
                <c:formatCode>0.0</c:formatCode>
                <c:ptCount val="20"/>
                <c:pt idx="0">
                  <c:v>-78.5</c:v>
                </c:pt>
                <c:pt idx="1">
                  <c:v>-156.69999999999999</c:v>
                </c:pt>
                <c:pt idx="2">
                  <c:v>-233</c:v>
                </c:pt>
                <c:pt idx="3">
                  <c:v>-302.89999999999998</c:v>
                </c:pt>
                <c:pt idx="4">
                  <c:v>-388.74</c:v>
                </c:pt>
                <c:pt idx="5">
                  <c:v>-485</c:v>
                </c:pt>
                <c:pt idx="6">
                  <c:v>-560</c:v>
                </c:pt>
                <c:pt idx="7">
                  <c:v>-598</c:v>
                </c:pt>
                <c:pt idx="8">
                  <c:v>-628</c:v>
                </c:pt>
                <c:pt idx="9">
                  <c:v>-694.08</c:v>
                </c:pt>
                <c:pt idx="10">
                  <c:v>-800.88</c:v>
                </c:pt>
                <c:pt idx="11">
                  <c:v>-833</c:v>
                </c:pt>
                <c:pt idx="12">
                  <c:v>-869</c:v>
                </c:pt>
                <c:pt idx="13">
                  <c:v>-929</c:v>
                </c:pt>
                <c:pt idx="14">
                  <c:v>-1024</c:v>
                </c:pt>
                <c:pt idx="15">
                  <c:v>-1110</c:v>
                </c:pt>
                <c:pt idx="16">
                  <c:v>-1186</c:v>
                </c:pt>
                <c:pt idx="17">
                  <c:v>-1257</c:v>
                </c:pt>
                <c:pt idx="18">
                  <c:v>-1335</c:v>
                </c:pt>
                <c:pt idx="19">
                  <c:v>-1408.32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1A-4FF4-94AB-EA2E7A442855}"/>
            </c:ext>
          </c:extLst>
        </c:ser>
        <c:ser>
          <c:idx val="1"/>
          <c:order val="1"/>
          <c:tx>
            <c:v>无缺陷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'20201121测试'!$A$57:$A$76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'20201121测试'!$G$57:$G$76</c:f>
              <c:numCache>
                <c:formatCode>0.00</c:formatCode>
                <c:ptCount val="20"/>
                <c:pt idx="0">
                  <c:v>-69.7</c:v>
                </c:pt>
                <c:pt idx="1">
                  <c:v>-134.5</c:v>
                </c:pt>
                <c:pt idx="2">
                  <c:v>-204.7</c:v>
                </c:pt>
                <c:pt idx="3">
                  <c:v>-268.99</c:v>
                </c:pt>
                <c:pt idx="4">
                  <c:v>-343.3</c:v>
                </c:pt>
                <c:pt idx="5">
                  <c:v>-411.9</c:v>
                </c:pt>
                <c:pt idx="6">
                  <c:v>-500</c:v>
                </c:pt>
                <c:pt idx="7">
                  <c:v>-572.4</c:v>
                </c:pt>
                <c:pt idx="8">
                  <c:v>-604.5</c:v>
                </c:pt>
                <c:pt idx="9">
                  <c:v>-627.84</c:v>
                </c:pt>
                <c:pt idx="10">
                  <c:v>-648</c:v>
                </c:pt>
                <c:pt idx="11">
                  <c:v>-677</c:v>
                </c:pt>
                <c:pt idx="12">
                  <c:v>-732.19</c:v>
                </c:pt>
                <c:pt idx="13">
                  <c:v>-825.88</c:v>
                </c:pt>
                <c:pt idx="14">
                  <c:v>-896.22</c:v>
                </c:pt>
                <c:pt idx="15">
                  <c:v>-968.08</c:v>
                </c:pt>
                <c:pt idx="16">
                  <c:v>-1034.69</c:v>
                </c:pt>
                <c:pt idx="17">
                  <c:v>-1102</c:v>
                </c:pt>
                <c:pt idx="18">
                  <c:v>-1168.97</c:v>
                </c:pt>
                <c:pt idx="19">
                  <c:v>-1232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1A-4FF4-94AB-EA2E7A442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071888"/>
        <c:axId val="1234073552"/>
      </c:scatterChart>
      <c:valAx>
        <c:axId val="1234071888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503050405090304" pitchFamily="18" charset="0"/>
                    <a:ea typeface="宋体" pitchFamily="7" charset="-122"/>
                    <a:cs typeface="Times New Roman" panose="02020503050405090304" pitchFamily="18" charset="0"/>
                  </a:defRPr>
                </a:pPr>
                <a:r>
                  <a:rPr lang="zh-CN"/>
                  <a:t>频率 </a:t>
                </a:r>
                <a:r>
                  <a:rPr lang="en-US"/>
                  <a:t>(MHz)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503050405090304" pitchFamily="18" charset="0"/>
                  <a:ea typeface="宋体" pitchFamily="7" charset="-122"/>
                  <a:cs typeface="Times New Roman" panose="0202050305040509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503050405090304" pitchFamily="18" charset="0"/>
                <a:ea typeface="宋体" pitchFamily="7" charset="-122"/>
                <a:cs typeface="Times New Roman" panose="02020503050405090304" pitchFamily="18" charset="0"/>
              </a:defRPr>
            </a:pPr>
            <a:endParaRPr lang="zh-CN"/>
          </a:p>
        </c:txPr>
        <c:crossAx val="1234073552"/>
        <c:crossesAt val="-1600"/>
        <c:crossBetween val="midCat"/>
        <c:majorUnit val="1"/>
        <c:minorUnit val="0.5"/>
      </c:valAx>
      <c:valAx>
        <c:axId val="123407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503050405090304" pitchFamily="18" charset="0"/>
                    <a:ea typeface="宋体" pitchFamily="7" charset="-122"/>
                    <a:cs typeface="Times New Roman" panose="02020503050405090304" pitchFamily="18" charset="0"/>
                  </a:defRPr>
                </a:pPr>
                <a:r>
                  <a:rPr lang="en-US" altLang="zh-CN" sz="1050" b="0" i="1" baseline="0">
                    <a:effectLst/>
                  </a:rPr>
                  <a:t>φ </a:t>
                </a:r>
                <a:r>
                  <a:rPr lang="en-US" altLang="zh-CN" sz="1050" b="0" i="0" baseline="0">
                    <a:effectLst/>
                  </a:rPr>
                  <a:t>(°)</a:t>
                </a:r>
                <a:endParaRPr lang="zh-CN" altLang="zh-CN" sz="1050" i="0">
                  <a:effectLst/>
                </a:endParaRPr>
              </a:p>
            </c:rich>
          </c:tx>
          <c:layout>
            <c:manualLayout>
              <c:xMode val="edge"/>
              <c:yMode val="edge"/>
              <c:x val="3.80084922822101E-2"/>
              <c:y val="0.343519101527387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503050405090304" pitchFamily="18" charset="0"/>
                  <a:ea typeface="宋体" pitchFamily="7" charset="-122"/>
                  <a:cs typeface="Times New Roman" panose="02020503050405090304" pitchFamily="18" charset="0"/>
                </a:defRPr>
              </a:pPr>
              <a:endParaRPr lang="zh-CN" altLang="zh-CN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503050405090304" pitchFamily="18" charset="0"/>
                <a:ea typeface="宋体" pitchFamily="7" charset="-122"/>
                <a:cs typeface="Times New Roman" panose="02020503050405090304" pitchFamily="18" charset="0"/>
              </a:defRPr>
            </a:pPr>
            <a:endParaRPr lang="zh-CN"/>
          </a:p>
        </c:txPr>
        <c:crossAx val="1234071888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6215925423115205"/>
          <c:y val="0.21833382037695101"/>
          <c:w val="0.15462640962983101"/>
          <c:h val="0.142130840834755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503050405090304" pitchFamily="18" charset="0"/>
              <a:ea typeface="宋体" pitchFamily="7" charset="-122"/>
              <a:cs typeface="Times New Roman" panose="02020503050405090304" pitchFamily="18" charset="0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5e9ba4b-2b86-4537-8422-f5a4b3365662}"/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050">
          <a:latin typeface="Times New Roman" panose="02020503050405090304" pitchFamily="18" charset="0"/>
          <a:ea typeface="宋体" pitchFamily="7" charset="-122"/>
          <a:cs typeface="Times New Roman" panose="0202050305040509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相位（无矫正）</a:t>
            </a:r>
            <a:r>
              <a:rPr lang="en-US" altLang="zh-CN"/>
              <a:t>-</a:t>
            </a:r>
            <a:r>
              <a:rPr lang="zh-CN" altLang="en-US"/>
              <a:t>频率</a:t>
            </a:r>
          </a:p>
        </c:rich>
      </c:tx>
      <c:layout>
        <c:manualLayout>
          <c:xMode val="edge"/>
          <c:yMode val="edge"/>
          <c:x val="0.24120669213542401"/>
          <c:y val="4.6878521523552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7076276749376"/>
          <c:y val="0.303009879965011"/>
          <c:w val="0.90638522427440604"/>
          <c:h val="0.59864390928220701"/>
        </c:manualLayout>
      </c:layout>
      <c:scatterChart>
        <c:scatterStyle val="lineMarker"/>
        <c:varyColors val="0"/>
        <c:ser>
          <c:idx val="0"/>
          <c:order val="0"/>
          <c:tx>
            <c:v>有缺陷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'20201121测试'!$A$85:$A$104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'20201121测试'!$D$85:$D$104</c:f>
              <c:numCache>
                <c:formatCode>0.00</c:formatCode>
                <c:ptCount val="20"/>
                <c:pt idx="0">
                  <c:v>-78.5</c:v>
                </c:pt>
                <c:pt idx="1">
                  <c:v>-156.69999999999999</c:v>
                </c:pt>
                <c:pt idx="2">
                  <c:v>127</c:v>
                </c:pt>
                <c:pt idx="3">
                  <c:v>57.1</c:v>
                </c:pt>
                <c:pt idx="4">
                  <c:v>-28.74</c:v>
                </c:pt>
                <c:pt idx="5">
                  <c:v>-125</c:v>
                </c:pt>
                <c:pt idx="6">
                  <c:v>160</c:v>
                </c:pt>
                <c:pt idx="7">
                  <c:v>122</c:v>
                </c:pt>
                <c:pt idx="8">
                  <c:v>92</c:v>
                </c:pt>
                <c:pt idx="9">
                  <c:v>25.92</c:v>
                </c:pt>
                <c:pt idx="10">
                  <c:v>-80.88</c:v>
                </c:pt>
                <c:pt idx="11">
                  <c:v>-113</c:v>
                </c:pt>
                <c:pt idx="12">
                  <c:v>-149</c:v>
                </c:pt>
                <c:pt idx="13">
                  <c:v>151</c:v>
                </c:pt>
                <c:pt idx="14">
                  <c:v>56</c:v>
                </c:pt>
                <c:pt idx="15">
                  <c:v>-30</c:v>
                </c:pt>
                <c:pt idx="16">
                  <c:v>-106</c:v>
                </c:pt>
                <c:pt idx="17">
                  <c:v>-177</c:v>
                </c:pt>
                <c:pt idx="18">
                  <c:v>105</c:v>
                </c:pt>
                <c:pt idx="19">
                  <c:v>31.68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5-45EC-959B-D3E90F542C45}"/>
            </c:ext>
          </c:extLst>
        </c:ser>
        <c:ser>
          <c:idx val="1"/>
          <c:order val="1"/>
          <c:tx>
            <c:v>无缺陷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'20201121测试'!$A$57:$A$76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'20201121测试'!$D$57:$D$76</c:f>
              <c:numCache>
                <c:formatCode>0.00_ </c:formatCode>
                <c:ptCount val="20"/>
                <c:pt idx="0">
                  <c:v>-69.7</c:v>
                </c:pt>
                <c:pt idx="1">
                  <c:v>-134.5</c:v>
                </c:pt>
                <c:pt idx="2">
                  <c:v>155.30000000000001</c:v>
                </c:pt>
                <c:pt idx="3">
                  <c:v>91.01</c:v>
                </c:pt>
                <c:pt idx="4">
                  <c:v>16.7</c:v>
                </c:pt>
                <c:pt idx="5">
                  <c:v>-51.9</c:v>
                </c:pt>
                <c:pt idx="6">
                  <c:v>-140</c:v>
                </c:pt>
                <c:pt idx="7">
                  <c:v>147.6</c:v>
                </c:pt>
                <c:pt idx="8">
                  <c:v>115.5</c:v>
                </c:pt>
                <c:pt idx="9">
                  <c:v>92.16</c:v>
                </c:pt>
                <c:pt idx="10">
                  <c:v>72</c:v>
                </c:pt>
                <c:pt idx="11">
                  <c:v>43</c:v>
                </c:pt>
                <c:pt idx="12">
                  <c:v>-12.19</c:v>
                </c:pt>
                <c:pt idx="13">
                  <c:v>-105.88</c:v>
                </c:pt>
                <c:pt idx="14">
                  <c:v>-176.22</c:v>
                </c:pt>
                <c:pt idx="15">
                  <c:v>111.92</c:v>
                </c:pt>
                <c:pt idx="16">
                  <c:v>45.31</c:v>
                </c:pt>
                <c:pt idx="17">
                  <c:v>-22</c:v>
                </c:pt>
                <c:pt idx="18">
                  <c:v>-88.97</c:v>
                </c:pt>
                <c:pt idx="19">
                  <c:v>-152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45-45EC-959B-D3E90F542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608566"/>
        <c:axId val="345032398"/>
      </c:scatterChart>
      <c:valAx>
        <c:axId val="89260856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频率</a:t>
                </a:r>
                <a:r>
                  <a:rPr lang="en-US" altLang="zh-CN"/>
                  <a:t>(</a:t>
                </a:r>
                <a:r>
                  <a:rPr lang="en-US"/>
                  <a:t>MHz)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5032398"/>
        <c:crosses val="autoZero"/>
        <c:crossBetween val="midCat"/>
      </c:valAx>
      <c:valAx>
        <c:axId val="34503239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φ (°)</a:t>
                </a:r>
              </a:p>
              <a:p>
                <a:pPr defTabSz="914400">
                  <a:defRPr/>
                </a:pP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608566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  <c:extLst>
      <c:ext uri="{0b15fc19-7d7d-44ad-8c2d-2c3a37ce22c3}">
        <chartProps xmlns="https://web.wps.cn/et/2018/main" chartId="{4ae317b4-8e74-427c-a43f-0e4474a082f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20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280670</xdr:colOff>
      <xdr:row>128</xdr:row>
      <xdr:rowOff>28575</xdr:rowOff>
    </xdr:from>
    <xdr:to>
      <xdr:col>22</xdr:col>
      <xdr:colOff>198120</xdr:colOff>
      <xdr:row>148</xdr:row>
      <xdr:rowOff>170499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116</xdr:row>
      <xdr:rowOff>61912</xdr:rowOff>
    </xdr:from>
    <xdr:to>
      <xdr:col>10</xdr:col>
      <xdr:colOff>600075</xdr:colOff>
      <xdr:row>136</xdr:row>
      <xdr:rowOff>166688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262890</xdr:colOff>
      <xdr:row>138</xdr:row>
      <xdr:rowOff>59690</xdr:rowOff>
    </xdr:from>
    <xdr:to>
      <xdr:col>10</xdr:col>
      <xdr:colOff>551180</xdr:colOff>
      <xdr:row>158</xdr:row>
      <xdr:rowOff>38735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634365</xdr:colOff>
      <xdr:row>76</xdr:row>
      <xdr:rowOff>130175</xdr:rowOff>
    </xdr:from>
    <xdr:to>
      <xdr:col>18</xdr:col>
      <xdr:colOff>598805</xdr:colOff>
      <xdr:row>94</xdr:row>
      <xdr:rowOff>116205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1084580</xdr:colOff>
      <xdr:row>58</xdr:row>
      <xdr:rowOff>119380</xdr:rowOff>
    </xdr:from>
    <xdr:to>
      <xdr:col>18</xdr:col>
      <xdr:colOff>319405</xdr:colOff>
      <xdr:row>76</xdr:row>
      <xdr:rowOff>60960</xdr:rowOff>
    </xdr:to>
    <xdr:graphicFrame macro="">
      <xdr:nvGraphicFramePr>
        <xdr:cNvPr id="2" name="Chart 1" descr="7b0a202020202263686172745265734964223a20223230343638373337220a7d0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173"/>
  <sheetViews>
    <sheetView tabSelected="1" topLeftCell="A170" zoomScale="110" zoomScaleNormal="150" workbookViewId="0">
      <selection activeCell="A47" sqref="A47"/>
    </sheetView>
  </sheetViews>
  <sheetFormatPr defaultColWidth="9" defaultRowHeight="13.9"/>
  <cols>
    <col min="1" max="1" width="9" style="4"/>
    <col min="2" max="2" width="9" style="4" customWidth="1"/>
    <col min="3" max="3" width="10" style="4" customWidth="1"/>
    <col min="4" max="4" width="10.46484375" style="4" customWidth="1"/>
    <col min="5" max="5" width="10" style="5" customWidth="1"/>
    <col min="6" max="6" width="8.86328125" style="4" customWidth="1"/>
    <col min="7" max="7" width="8.73046875" style="4" customWidth="1"/>
    <col min="8" max="9" width="10.46484375" style="4" customWidth="1"/>
    <col min="10" max="10" width="11.73046875" style="4" customWidth="1"/>
    <col min="11" max="11" width="10.3984375" style="4" customWidth="1"/>
    <col min="12" max="12" width="13.3984375" style="4" customWidth="1"/>
    <col min="13" max="13" width="10.3984375" style="4" customWidth="1"/>
    <col min="14" max="16384" width="9" style="4"/>
  </cols>
  <sheetData>
    <row r="1" spans="1:11" s="3" customFormat="1" ht="40.049999999999997" customHeight="1">
      <c r="A1" s="6" t="s">
        <v>0</v>
      </c>
      <c r="B1" s="7"/>
      <c r="C1" s="7"/>
      <c r="D1" s="7"/>
      <c r="E1" s="23"/>
      <c r="F1" s="7"/>
      <c r="G1" s="7"/>
      <c r="H1" s="7"/>
      <c r="I1" s="30"/>
      <c r="J1" s="30"/>
      <c r="K1" s="30"/>
    </row>
    <row r="2" spans="1:11" s="3" customFormat="1" ht="35" customHeight="1">
      <c r="A2" s="8" t="s">
        <v>1</v>
      </c>
      <c r="B2" s="9"/>
      <c r="C2" s="10" t="s">
        <v>2</v>
      </c>
      <c r="D2" s="9"/>
      <c r="E2" s="24"/>
    </row>
    <row r="3" spans="1:11" ht="14.25">
      <c r="A3" s="4" t="s">
        <v>3</v>
      </c>
      <c r="B3" s="11" t="s">
        <v>4</v>
      </c>
      <c r="C3" s="4" t="s">
        <v>5</v>
      </c>
      <c r="D3" s="12" t="s">
        <v>6</v>
      </c>
    </row>
    <row r="5" spans="1:11" ht="14.25">
      <c r="A5" s="13" t="s">
        <v>7</v>
      </c>
    </row>
    <row r="6" spans="1:11">
      <c r="A6" s="4" t="s">
        <v>8</v>
      </c>
    </row>
    <row r="8" spans="1:11">
      <c r="A8" s="14" t="s">
        <v>9</v>
      </c>
      <c r="B8" s="15"/>
    </row>
    <row r="9" spans="1:11">
      <c r="A9" s="14" t="s">
        <v>10</v>
      </c>
      <c r="B9" s="16" t="s">
        <v>58</v>
      </c>
      <c r="C9" s="12"/>
    </row>
    <row r="11" spans="1:11" ht="14.25">
      <c r="A11" s="14" t="s">
        <v>11</v>
      </c>
      <c r="B11" s="14" t="s">
        <v>12</v>
      </c>
    </row>
    <row r="12" spans="1:11">
      <c r="A12" s="14">
        <v>0</v>
      </c>
      <c r="B12" s="56">
        <v>1</v>
      </c>
    </row>
    <row r="13" spans="1:11">
      <c r="A13" s="14">
        <v>10</v>
      </c>
      <c r="B13" s="56">
        <v>0.94399999999999995</v>
      </c>
    </row>
    <row r="14" spans="1:11">
      <c r="A14" s="14">
        <v>20</v>
      </c>
      <c r="B14" s="56">
        <v>0.89200000000000002</v>
      </c>
    </row>
    <row r="15" spans="1:11">
      <c r="A15" s="14">
        <v>30</v>
      </c>
      <c r="B15" s="56">
        <v>0.84199999999999997</v>
      </c>
    </row>
    <row r="17" spans="1:5" ht="83.65">
      <c r="A17" s="4" t="s">
        <v>13</v>
      </c>
      <c r="B17" s="4" t="s">
        <v>73</v>
      </c>
      <c r="D17" s="60" t="s">
        <v>74</v>
      </c>
      <c r="E17" s="5" t="s">
        <v>75</v>
      </c>
    </row>
    <row r="18" spans="1:5">
      <c r="B18" s="57" t="s">
        <v>59</v>
      </c>
      <c r="C18" s="57" t="s">
        <v>60</v>
      </c>
    </row>
    <row r="19" spans="1:5" ht="27.75">
      <c r="B19" s="58" t="s">
        <v>61</v>
      </c>
      <c r="C19" s="58" t="s">
        <v>62</v>
      </c>
    </row>
    <row r="20" spans="1:5" ht="69.400000000000006">
      <c r="A20" s="4" t="s">
        <v>14</v>
      </c>
      <c r="B20" s="58" t="s">
        <v>63</v>
      </c>
      <c r="C20" s="58" t="s">
        <v>64</v>
      </c>
    </row>
    <row r="21" spans="1:5" ht="55.5">
      <c r="B21" s="58" t="s">
        <v>65</v>
      </c>
      <c r="C21" s="58" t="s">
        <v>66</v>
      </c>
      <c r="E21" s="59" t="s">
        <v>69</v>
      </c>
    </row>
    <row r="22" spans="1:5" ht="55.5">
      <c r="B22" s="58" t="s">
        <v>67</v>
      </c>
      <c r="C22" s="58" t="s">
        <v>68</v>
      </c>
      <c r="E22" s="59" t="s">
        <v>70</v>
      </c>
    </row>
    <row r="23" spans="1:5" ht="14.25">
      <c r="A23" s="13" t="s">
        <v>15</v>
      </c>
    </row>
    <row r="24" spans="1:5">
      <c r="A24" s="4" t="s">
        <v>16</v>
      </c>
      <c r="B24" s="56" t="s">
        <v>71</v>
      </c>
    </row>
    <row r="25" spans="1:5">
      <c r="B25" s="4" t="s">
        <v>72</v>
      </c>
    </row>
    <row r="28" spans="1:5">
      <c r="A28" s="4" t="s">
        <v>17</v>
      </c>
    </row>
    <row r="29" spans="1:5" ht="16.149999999999999">
      <c r="B29" s="14" t="s">
        <v>18</v>
      </c>
    </row>
    <row r="30" spans="1:5" ht="16.149999999999999">
      <c r="A30" s="14" t="s">
        <v>19</v>
      </c>
      <c r="B30" s="18">
        <v>25</v>
      </c>
    </row>
    <row r="31" spans="1:5" ht="16.149999999999999">
      <c r="A31" s="14" t="s">
        <v>20</v>
      </c>
      <c r="B31" s="18">
        <v>50</v>
      </c>
    </row>
    <row r="32" spans="1:5" ht="14.25">
      <c r="A32" s="4" t="s">
        <v>21</v>
      </c>
      <c r="B32" s="19">
        <v>0.33333333333333331</v>
      </c>
    </row>
    <row r="33" spans="1:2" ht="14.25">
      <c r="A33" s="4" t="s">
        <v>22</v>
      </c>
      <c r="B33" s="19">
        <v>1.3333333333333333</v>
      </c>
    </row>
    <row r="34" spans="1:2">
      <c r="B34" s="14"/>
    </row>
    <row r="35" spans="1:2" ht="14.25">
      <c r="A35" s="4" t="s">
        <v>23</v>
      </c>
      <c r="B35" s="14"/>
    </row>
    <row r="36" spans="1:2" ht="14.25">
      <c r="A36" s="4" t="s">
        <v>24</v>
      </c>
      <c r="B36" s="56">
        <v>0.04</v>
      </c>
    </row>
    <row r="37" spans="1:2" ht="14.25">
      <c r="A37" s="4" t="s">
        <v>25</v>
      </c>
      <c r="B37" s="56">
        <v>4.4400000000000004E-3</v>
      </c>
    </row>
    <row r="38" spans="1:2" ht="14.25">
      <c r="A38" s="4" t="s">
        <v>26</v>
      </c>
      <c r="B38" s="56">
        <v>3.5560000000000001E-2</v>
      </c>
    </row>
    <row r="39" spans="1:2" ht="14.25">
      <c r="A39" s="4" t="s">
        <v>27</v>
      </c>
      <c r="B39" s="56">
        <v>0.04</v>
      </c>
    </row>
    <row r="43" spans="1:2">
      <c r="A43" s="13"/>
    </row>
    <row r="50" spans="1:16" ht="14.25">
      <c r="A50" s="13" t="s">
        <v>28</v>
      </c>
    </row>
    <row r="51" spans="1:16">
      <c r="A51" s="4" t="s">
        <v>29</v>
      </c>
    </row>
    <row r="52" spans="1:16" ht="14.25">
      <c r="A52" s="4" t="s">
        <v>30</v>
      </c>
      <c r="C52" s="14">
        <v>35</v>
      </c>
      <c r="N52" s="14"/>
    </row>
    <row r="53" spans="1:16" ht="14.25">
      <c r="A53" s="4" t="s">
        <v>31</v>
      </c>
      <c r="C53" s="14">
        <v>299792458</v>
      </c>
      <c r="N53" s="14"/>
    </row>
    <row r="54" spans="1:16" ht="14.25">
      <c r="A54" s="4" t="s">
        <v>32</v>
      </c>
      <c r="C54" s="14">
        <v>100</v>
      </c>
      <c r="N54" s="14"/>
    </row>
    <row r="56" spans="1:16" ht="16.149999999999999">
      <c r="A56" s="20" t="s">
        <v>33</v>
      </c>
      <c r="B56" s="20" t="s">
        <v>34</v>
      </c>
      <c r="C56" s="20" t="s">
        <v>35</v>
      </c>
      <c r="D56" s="20" t="s">
        <v>36</v>
      </c>
      <c r="E56" s="25" t="s">
        <v>37</v>
      </c>
      <c r="F56" s="20" t="s">
        <v>38</v>
      </c>
      <c r="G56" s="20" t="s">
        <v>39</v>
      </c>
      <c r="H56" s="20" t="s">
        <v>40</v>
      </c>
      <c r="I56" s="31" t="s">
        <v>41</v>
      </c>
      <c r="J56" s="31" t="s">
        <v>42</v>
      </c>
      <c r="K56" s="20"/>
    </row>
    <row r="57" spans="1:16">
      <c r="A57" s="14">
        <v>1</v>
      </c>
      <c r="B57" s="21">
        <v>10.355</v>
      </c>
      <c r="C57" s="21">
        <v>9.35</v>
      </c>
      <c r="D57" s="22">
        <v>-69.7</v>
      </c>
      <c r="E57" s="26">
        <f t="shared" ref="E57:E76" si="0">(C57/B57)^2</f>
        <v>0.81531046217557712</v>
      </c>
      <c r="F57" s="27">
        <v>0</v>
      </c>
      <c r="G57" s="28">
        <f t="shared" ref="G57:G76" si="1">D57-360*F57</f>
        <v>-69.7</v>
      </c>
      <c r="H57" s="29">
        <f t="shared" ref="H57:H76" si="2">-$C$53*G57/180*PI()/(2*PI()*A57*(10^6)*$C$52)</f>
        <v>1.6583757398888892</v>
      </c>
      <c r="I57" s="29">
        <f t="shared" ref="I57:I75" si="3">1/(H57+A57*(H58-H57)/(A58-A57))</f>
        <v>0.62496767278761578</v>
      </c>
      <c r="J57" s="29">
        <f>I57*$C$53/10^8</f>
        <v>1.8736059479553906</v>
      </c>
      <c r="K57" s="32"/>
      <c r="L57" s="32"/>
      <c r="M57" s="32"/>
      <c r="N57" s="32"/>
      <c r="O57" s="32"/>
      <c r="P57" s="32"/>
    </row>
    <row r="58" spans="1:16">
      <c r="A58" s="14">
        <v>2</v>
      </c>
      <c r="B58" s="21">
        <v>10.35</v>
      </c>
      <c r="C58" s="21">
        <v>9.42</v>
      </c>
      <c r="D58" s="22">
        <v>-134.5</v>
      </c>
      <c r="E58" s="26">
        <f t="shared" si="0"/>
        <v>0.8283637891199328</v>
      </c>
      <c r="F58" s="27">
        <f t="shared" ref="F58:F76" si="4">IF(D58&gt;D57,F57+1,F57)</f>
        <v>0</v>
      </c>
      <c r="G58" s="28">
        <f t="shared" si="1"/>
        <v>-134.5</v>
      </c>
      <c r="H58" s="29">
        <f t="shared" si="2"/>
        <v>1.6000827619444444</v>
      </c>
      <c r="I58" s="29">
        <f t="shared" si="3"/>
        <v>0.60721034425668907</v>
      </c>
      <c r="J58" s="29">
        <f t="shared" ref="J58:J75" si="5">I58*$C$53/10^8</f>
        <v>1.8203708162773902</v>
      </c>
    </row>
    <row r="59" spans="1:16">
      <c r="A59" s="14">
        <v>3</v>
      </c>
      <c r="B59" s="21">
        <v>10.33</v>
      </c>
      <c r="C59" s="21">
        <v>8.9700000000000006</v>
      </c>
      <c r="D59" s="22">
        <v>155.30000000000001</v>
      </c>
      <c r="E59" s="26">
        <f t="shared" si="0"/>
        <v>0.75402239175926278</v>
      </c>
      <c r="F59" s="27">
        <f t="shared" si="4"/>
        <v>1</v>
      </c>
      <c r="G59" s="28">
        <f t="shared" si="1"/>
        <v>-204.7</v>
      </c>
      <c r="H59" s="29">
        <f t="shared" si="2"/>
        <v>1.6234792632962962</v>
      </c>
      <c r="I59" s="29">
        <f t="shared" si="3"/>
        <v>0.64386885388876158</v>
      </c>
      <c r="J59" s="29">
        <f t="shared" si="5"/>
        <v>1.9302702633695468</v>
      </c>
    </row>
    <row r="60" spans="1:16">
      <c r="A60" s="14">
        <v>4</v>
      </c>
      <c r="B60" s="21">
        <v>10.29</v>
      </c>
      <c r="C60" s="21">
        <v>8.6</v>
      </c>
      <c r="D60" s="22">
        <v>91.01</v>
      </c>
      <c r="E60" s="26">
        <f t="shared" si="0"/>
        <v>0.69849958586794425</v>
      </c>
      <c r="F60" s="27">
        <f t="shared" si="4"/>
        <v>1</v>
      </c>
      <c r="G60" s="28">
        <f t="shared" si="1"/>
        <v>-268.99</v>
      </c>
      <c r="H60" s="29">
        <f t="shared" si="2"/>
        <v>1.6000232793138889</v>
      </c>
      <c r="I60" s="29">
        <f t="shared" si="3"/>
        <v>0.57655030686878384</v>
      </c>
      <c r="J60" s="29">
        <f t="shared" si="5"/>
        <v>1.7284543365684699</v>
      </c>
    </row>
    <row r="61" spans="1:16">
      <c r="A61" s="14">
        <v>5</v>
      </c>
      <c r="B61" s="21">
        <v>10.26</v>
      </c>
      <c r="C61" s="21">
        <v>8.5950000000000006</v>
      </c>
      <c r="D61" s="22">
        <v>16.7</v>
      </c>
      <c r="E61" s="26">
        <f t="shared" si="0"/>
        <v>0.70177362265312415</v>
      </c>
      <c r="F61" s="27">
        <f t="shared" si="4"/>
        <v>1</v>
      </c>
      <c r="G61" s="28">
        <f t="shared" si="1"/>
        <v>-343.3</v>
      </c>
      <c r="H61" s="29">
        <f t="shared" si="2"/>
        <v>1.6336309655777776</v>
      </c>
      <c r="I61" s="29">
        <f t="shared" si="3"/>
        <v>0.61257944898654904</v>
      </c>
      <c r="J61" s="29">
        <f t="shared" si="5"/>
        <v>1.8364669873196315</v>
      </c>
    </row>
    <row r="62" spans="1:16">
      <c r="A62" s="14">
        <v>6</v>
      </c>
      <c r="B62" s="21">
        <v>10.26</v>
      </c>
      <c r="C62" s="21">
        <v>7.47</v>
      </c>
      <c r="D62" s="22">
        <v>-51.9</v>
      </c>
      <c r="E62" s="26">
        <f t="shared" si="0"/>
        <v>0.53008618036318877</v>
      </c>
      <c r="F62" s="27">
        <f t="shared" si="4"/>
        <v>1</v>
      </c>
      <c r="G62" s="28">
        <f t="shared" si="1"/>
        <v>-411.9</v>
      </c>
      <c r="H62" s="29">
        <f t="shared" si="2"/>
        <v>1.6333930350555557</v>
      </c>
      <c r="I62" s="29">
        <f t="shared" si="3"/>
        <v>0.49259695598956921</v>
      </c>
      <c r="J62" s="29">
        <f t="shared" si="5"/>
        <v>1.4767685223943079</v>
      </c>
    </row>
    <row r="63" spans="1:16">
      <c r="A63" s="14">
        <v>7</v>
      </c>
      <c r="B63" s="21">
        <v>10.26</v>
      </c>
      <c r="C63" s="21">
        <v>7.4</v>
      </c>
      <c r="D63" s="22">
        <v>-140</v>
      </c>
      <c r="E63" s="26">
        <f t="shared" si="0"/>
        <v>0.52019804764238964</v>
      </c>
      <c r="F63" s="27">
        <f t="shared" si="4"/>
        <v>1</v>
      </c>
      <c r="G63" s="28">
        <f t="shared" si="1"/>
        <v>-500</v>
      </c>
      <c r="H63" s="29">
        <f t="shared" si="2"/>
        <v>1.6995037301587301</v>
      </c>
      <c r="I63" s="29">
        <f t="shared" si="3"/>
        <v>0.58148736429443693</v>
      </c>
      <c r="J63" s="29">
        <f t="shared" si="5"/>
        <v>1.7432552623777067</v>
      </c>
    </row>
    <row r="64" spans="1:16">
      <c r="A64" s="14">
        <v>8</v>
      </c>
      <c r="B64" s="21">
        <v>10.23</v>
      </c>
      <c r="C64" s="21">
        <v>2.9430000000000001</v>
      </c>
      <c r="D64" s="22">
        <v>147.6</v>
      </c>
      <c r="E64" s="26">
        <f t="shared" si="0"/>
        <v>8.2761672156242194E-2</v>
      </c>
      <c r="F64" s="27">
        <f t="shared" si="4"/>
        <v>2</v>
      </c>
      <c r="G64" s="28">
        <f t="shared" si="1"/>
        <v>-572.4</v>
      </c>
      <c r="H64" s="29">
        <f t="shared" si="2"/>
        <v>1.7023928864999998</v>
      </c>
      <c r="I64" s="29">
        <f t="shared" si="3"/>
        <v>1.1520075649602666</v>
      </c>
      <c r="J64" s="29">
        <f t="shared" si="5"/>
        <v>3.4536317953403302</v>
      </c>
    </row>
    <row r="65" spans="1:19">
      <c r="A65" s="14">
        <v>9</v>
      </c>
      <c r="B65" s="21">
        <v>10.199999999999999</v>
      </c>
      <c r="C65" s="21">
        <v>1.6</v>
      </c>
      <c r="D65" s="22">
        <v>115.5</v>
      </c>
      <c r="E65" s="26">
        <f t="shared" si="0"/>
        <v>2.4605920799692434E-2</v>
      </c>
      <c r="F65" s="27">
        <f t="shared" si="4"/>
        <v>2</v>
      </c>
      <c r="G65" s="28">
        <f t="shared" si="1"/>
        <v>-604.5</v>
      </c>
      <c r="H65" s="29">
        <f t="shared" si="2"/>
        <v>1.5981000075925926</v>
      </c>
      <c r="I65" s="29">
        <f t="shared" si="3"/>
        <v>1.5160545881216605</v>
      </c>
      <c r="J65" s="29">
        <f t="shared" si="5"/>
        <v>4.5450173143517016</v>
      </c>
      <c r="Q65" s="35"/>
      <c r="R65" s="44"/>
      <c r="S65" s="34"/>
    </row>
    <row r="66" spans="1:19">
      <c r="A66" s="14">
        <v>10</v>
      </c>
      <c r="B66" s="21">
        <v>10.17</v>
      </c>
      <c r="C66" s="21">
        <v>1.2569999999999999</v>
      </c>
      <c r="D66" s="22">
        <v>92.16</v>
      </c>
      <c r="E66" s="26">
        <f t="shared" si="0"/>
        <v>1.5276668319976329E-2</v>
      </c>
      <c r="F66" s="27">
        <f t="shared" si="4"/>
        <v>2</v>
      </c>
      <c r="G66" s="28">
        <f t="shared" si="1"/>
        <v>-627.84</v>
      </c>
      <c r="H66" s="29">
        <f t="shared" si="2"/>
        <v>1.4938229907199996</v>
      </c>
      <c r="I66" s="29">
        <f t="shared" si="3"/>
        <v>1.7486679827244951</v>
      </c>
      <c r="J66" s="29">
        <f t="shared" si="5"/>
        <v>5.2423747276687793</v>
      </c>
      <c r="Q66" s="35"/>
      <c r="R66" s="44"/>
      <c r="S66" s="34"/>
    </row>
    <row r="67" spans="1:19">
      <c r="A67" s="14">
        <v>11</v>
      </c>
      <c r="B67" s="21">
        <v>10.19</v>
      </c>
      <c r="C67" s="21">
        <v>1.39</v>
      </c>
      <c r="D67" s="22">
        <v>72</v>
      </c>
      <c r="E67" s="26">
        <f t="shared" si="0"/>
        <v>1.8607208860887497E-2</v>
      </c>
      <c r="F67" s="27">
        <f t="shared" si="4"/>
        <v>2</v>
      </c>
      <c r="G67" s="28">
        <f t="shared" si="1"/>
        <v>-648</v>
      </c>
      <c r="H67" s="29">
        <f t="shared" si="2"/>
        <v>1.4016270763636367</v>
      </c>
      <c r="I67" s="29">
        <f t="shared" si="3"/>
        <v>1.3345773469655224</v>
      </c>
      <c r="J67" s="29">
        <f t="shared" si="5"/>
        <v>4.0009622323791287</v>
      </c>
      <c r="Q67" s="35"/>
      <c r="R67" s="44"/>
      <c r="S67" s="34"/>
    </row>
    <row r="68" spans="1:19">
      <c r="A68" s="14">
        <v>12</v>
      </c>
      <c r="B68" s="21">
        <v>10.18</v>
      </c>
      <c r="C68" s="21">
        <v>2.25</v>
      </c>
      <c r="D68" s="22">
        <v>43</v>
      </c>
      <c r="E68" s="26">
        <f t="shared" si="0"/>
        <v>4.8850552529903772E-2</v>
      </c>
      <c r="F68" s="27">
        <f t="shared" si="4"/>
        <v>2</v>
      </c>
      <c r="G68" s="28">
        <f t="shared" si="1"/>
        <v>-677</v>
      </c>
      <c r="H68" s="29">
        <f t="shared" si="2"/>
        <v>1.3423246962037039</v>
      </c>
      <c r="I68" s="29">
        <f t="shared" si="3"/>
        <v>0.76023448177196606</v>
      </c>
      <c r="J68" s="29">
        <f t="shared" si="5"/>
        <v>2.2791256394677393</v>
      </c>
    </row>
    <row r="69" spans="1:19">
      <c r="A69" s="14">
        <v>13</v>
      </c>
      <c r="B69" s="21">
        <v>10.16</v>
      </c>
      <c r="C69" s="21">
        <v>5.18</v>
      </c>
      <c r="D69" s="22">
        <v>-12.19</v>
      </c>
      <c r="E69" s="26">
        <f t="shared" si="0"/>
        <v>0.25993939487878975</v>
      </c>
      <c r="F69" s="27">
        <f t="shared" si="4"/>
        <v>2</v>
      </c>
      <c r="G69" s="28">
        <f t="shared" si="1"/>
        <v>-732.19</v>
      </c>
      <c r="H69" s="29">
        <f t="shared" si="2"/>
        <v>1.3400796081991455</v>
      </c>
      <c r="I69" s="29">
        <f t="shared" si="3"/>
        <v>0.46175203316978508</v>
      </c>
      <c r="J69" s="29">
        <f t="shared" si="5"/>
        <v>1.3842977701046741</v>
      </c>
    </row>
    <row r="70" spans="1:19">
      <c r="A70" s="14">
        <v>14</v>
      </c>
      <c r="B70" s="21">
        <v>10.14</v>
      </c>
      <c r="C70" s="21">
        <v>7.06</v>
      </c>
      <c r="D70" s="22">
        <v>-105.88</v>
      </c>
      <c r="E70" s="26">
        <f t="shared" si="0"/>
        <v>0.48476749569148281</v>
      </c>
      <c r="F70" s="27">
        <f t="shared" si="4"/>
        <v>2</v>
      </c>
      <c r="G70" s="28">
        <f t="shared" si="1"/>
        <v>-825.88</v>
      </c>
      <c r="H70" s="29">
        <f t="shared" si="2"/>
        <v>1.4035861406634922</v>
      </c>
      <c r="I70" s="29">
        <f t="shared" si="3"/>
        <v>0.60400984627861032</v>
      </c>
      <c r="J70" s="29">
        <f t="shared" si="5"/>
        <v>1.8107759647206674</v>
      </c>
    </row>
    <row r="71" spans="1:19">
      <c r="A71" s="14">
        <v>15</v>
      </c>
      <c r="B71" s="21">
        <v>10.119999999999999</v>
      </c>
      <c r="C71" s="21">
        <v>7.19</v>
      </c>
      <c r="D71" s="22">
        <v>-176.22</v>
      </c>
      <c r="E71" s="26">
        <f t="shared" si="0"/>
        <v>0.50477374275492526</v>
      </c>
      <c r="F71" s="27">
        <f t="shared" si="4"/>
        <v>2</v>
      </c>
      <c r="G71" s="28">
        <f t="shared" si="1"/>
        <v>-896.22</v>
      </c>
      <c r="H71" s="29">
        <f t="shared" si="2"/>
        <v>1.4215872841733332</v>
      </c>
      <c r="I71" s="29">
        <f t="shared" si="3"/>
        <v>0.59110130367167468</v>
      </c>
      <c r="J71" s="29">
        <f t="shared" si="5"/>
        <v>1.7720771275473577</v>
      </c>
    </row>
    <row r="72" spans="1:19">
      <c r="A72" s="14">
        <v>16</v>
      </c>
      <c r="B72" s="21">
        <v>10.1</v>
      </c>
      <c r="C72" s="21">
        <v>7.67</v>
      </c>
      <c r="D72" s="22">
        <v>111.92</v>
      </c>
      <c r="E72" s="26">
        <f t="shared" si="0"/>
        <v>0.57669738260954806</v>
      </c>
      <c r="F72" s="27">
        <f t="shared" si="4"/>
        <v>3</v>
      </c>
      <c r="G72" s="28">
        <f t="shared" si="1"/>
        <v>-968.08</v>
      </c>
      <c r="H72" s="29">
        <f t="shared" si="2"/>
        <v>1.4395986247055557</v>
      </c>
      <c r="I72" s="29">
        <f t="shared" si="3"/>
        <v>0.63439269791251829</v>
      </c>
      <c r="J72" s="29">
        <f t="shared" si="5"/>
        <v>1.9018614624444532</v>
      </c>
    </row>
    <row r="73" spans="1:19">
      <c r="A73" s="14">
        <v>17</v>
      </c>
      <c r="B73" s="21">
        <v>10.07</v>
      </c>
      <c r="C73" s="21">
        <v>7.4</v>
      </c>
      <c r="D73" s="22">
        <v>45.31</v>
      </c>
      <c r="E73" s="26">
        <f t="shared" si="0"/>
        <v>0.54001335241196435</v>
      </c>
      <c r="F73" s="27">
        <f t="shared" si="4"/>
        <v>3</v>
      </c>
      <c r="G73" s="28">
        <f t="shared" si="1"/>
        <v>-1034.69</v>
      </c>
      <c r="H73" s="29">
        <f t="shared" si="2"/>
        <v>1.4481431296359477</v>
      </c>
      <c r="I73" s="29">
        <f t="shared" si="3"/>
        <v>0.62775035311959049</v>
      </c>
      <c r="J73" s="29">
        <f t="shared" si="5"/>
        <v>1.8819482137209</v>
      </c>
      <c r="Q73" s="35"/>
      <c r="R73" s="44"/>
      <c r="S73" s="34"/>
    </row>
    <row r="74" spans="1:19">
      <c r="A74" s="14">
        <v>18</v>
      </c>
      <c r="B74" s="21">
        <v>10.039999999999999</v>
      </c>
      <c r="C74" s="21">
        <v>7.69</v>
      </c>
      <c r="D74" s="22">
        <v>-22</v>
      </c>
      <c r="E74" s="26">
        <f t="shared" si="0"/>
        <v>0.58665834669290984</v>
      </c>
      <c r="F74" s="27">
        <f t="shared" si="4"/>
        <v>3</v>
      </c>
      <c r="G74" s="28">
        <f t="shared" si="1"/>
        <v>-1102</v>
      </c>
      <c r="H74" s="29">
        <f t="shared" si="2"/>
        <v>1.4566635304938274</v>
      </c>
      <c r="I74" s="29">
        <f t="shared" si="3"/>
        <v>0.63042839782137672</v>
      </c>
      <c r="J74" s="29">
        <f t="shared" si="5"/>
        <v>1.8899767897587236</v>
      </c>
      <c r="Q74" s="35"/>
      <c r="R74" s="44"/>
      <c r="S74" s="34"/>
    </row>
    <row r="75" spans="1:19">
      <c r="A75" s="14">
        <v>19</v>
      </c>
      <c r="B75" s="21">
        <v>10.01</v>
      </c>
      <c r="C75" s="21">
        <v>7.44</v>
      </c>
      <c r="D75" s="22">
        <v>-88.97</v>
      </c>
      <c r="E75" s="26">
        <f t="shared" si="0"/>
        <v>0.55243058639662046</v>
      </c>
      <c r="F75" s="27">
        <f t="shared" si="4"/>
        <v>3</v>
      </c>
      <c r="G75" s="28">
        <f t="shared" si="1"/>
        <v>-1168.97</v>
      </c>
      <c r="H75" s="29">
        <f t="shared" si="2"/>
        <v>1.4638612766426902</v>
      </c>
      <c r="I75" s="29">
        <f t="shared" si="3"/>
        <v>0.66760784181147614</v>
      </c>
      <c r="J75" s="29">
        <f t="shared" si="5"/>
        <v>2.0014379587673758</v>
      </c>
      <c r="Q75" s="35"/>
      <c r="R75" s="44"/>
      <c r="S75" s="34"/>
    </row>
    <row r="76" spans="1:19">
      <c r="A76" s="14">
        <v>20</v>
      </c>
      <c r="B76" s="33">
        <v>9.98</v>
      </c>
      <c r="C76" s="33">
        <v>7.47</v>
      </c>
      <c r="D76" s="22">
        <v>-152</v>
      </c>
      <c r="E76" s="26">
        <f t="shared" si="0"/>
        <v>0.56024775000903593</v>
      </c>
      <c r="F76" s="27">
        <f t="shared" si="4"/>
        <v>3</v>
      </c>
      <c r="G76" s="28">
        <f t="shared" si="1"/>
        <v>-1232</v>
      </c>
      <c r="H76" s="29">
        <f t="shared" si="2"/>
        <v>1.4656520168888887</v>
      </c>
      <c r="I76" s="29"/>
      <c r="J76" s="29"/>
      <c r="Q76" s="35"/>
      <c r="R76" s="44"/>
      <c r="S76" s="34"/>
    </row>
    <row r="77" spans="1:19">
      <c r="B77" s="34"/>
      <c r="C77" s="34"/>
      <c r="D77" s="35"/>
      <c r="E77" s="42"/>
      <c r="L77" s="14"/>
      <c r="M77" s="34"/>
      <c r="N77" s="34"/>
      <c r="O77" s="35"/>
      <c r="P77" s="35"/>
      <c r="Q77" s="35"/>
      <c r="R77" s="44"/>
      <c r="S77" s="34"/>
    </row>
    <row r="78" spans="1:19">
      <c r="B78" s="34"/>
      <c r="C78" s="34"/>
      <c r="D78" s="35"/>
      <c r="E78" s="42"/>
      <c r="L78" s="14"/>
      <c r="M78" s="34"/>
      <c r="N78" s="34"/>
      <c r="O78" s="35"/>
      <c r="P78" s="35"/>
      <c r="Q78" s="35"/>
      <c r="R78" s="44"/>
      <c r="S78" s="34"/>
    </row>
    <row r="79" spans="1:19">
      <c r="A79" s="4" t="s">
        <v>43</v>
      </c>
      <c r="L79" s="14"/>
      <c r="M79" s="34"/>
      <c r="N79" s="34"/>
      <c r="O79" s="35"/>
      <c r="P79" s="35"/>
      <c r="Q79" s="35"/>
      <c r="R79" s="44"/>
      <c r="S79" s="34"/>
    </row>
    <row r="80" spans="1:19" ht="14.25">
      <c r="A80" s="4" t="s">
        <v>44</v>
      </c>
      <c r="C80" s="14">
        <v>40</v>
      </c>
      <c r="L80" s="14"/>
      <c r="M80" s="34"/>
      <c r="N80" s="34"/>
      <c r="O80" s="35"/>
      <c r="P80" s="35"/>
      <c r="Q80" s="35"/>
      <c r="R80" s="44"/>
      <c r="S80" s="34"/>
    </row>
    <row r="81" spans="1:19" ht="14.25">
      <c r="A81" s="4" t="s">
        <v>31</v>
      </c>
      <c r="C81" s="14">
        <v>299792458</v>
      </c>
      <c r="L81" s="14"/>
      <c r="M81" s="34"/>
      <c r="N81" s="34"/>
      <c r="O81" s="35"/>
      <c r="P81" s="35"/>
      <c r="Q81" s="35"/>
      <c r="R81" s="44"/>
      <c r="S81" s="34"/>
    </row>
    <row r="82" spans="1:19" ht="14.25">
      <c r="A82" s="4" t="s">
        <v>32</v>
      </c>
      <c r="C82" s="14">
        <v>100</v>
      </c>
    </row>
    <row r="84" spans="1:19" ht="16.149999999999999">
      <c r="A84" s="20" t="s">
        <v>33</v>
      </c>
      <c r="B84" s="20" t="s">
        <v>34</v>
      </c>
      <c r="C84" s="20" t="s">
        <v>35</v>
      </c>
      <c r="D84" s="20" t="s">
        <v>36</v>
      </c>
      <c r="E84" s="25" t="s">
        <v>37</v>
      </c>
      <c r="F84" s="20" t="s">
        <v>38</v>
      </c>
      <c r="G84" s="20" t="s">
        <v>39</v>
      </c>
      <c r="H84" s="20" t="s">
        <v>40</v>
      </c>
      <c r="I84" s="31" t="s">
        <v>41</v>
      </c>
      <c r="J84" s="31" t="s">
        <v>42</v>
      </c>
      <c r="K84" s="27" t="s">
        <v>45</v>
      </c>
    </row>
    <row r="85" spans="1:19">
      <c r="A85" s="14">
        <v>1</v>
      </c>
      <c r="B85" s="21">
        <v>10.333</v>
      </c>
      <c r="C85" s="21">
        <v>9.3819999999999997</v>
      </c>
      <c r="D85" s="36">
        <v>-78.5</v>
      </c>
      <c r="E85" s="26">
        <f t="shared" ref="E85:E104" si="6">(C85/B85)^2</f>
        <v>0.8244000291128043</v>
      </c>
      <c r="F85" s="27">
        <v>0</v>
      </c>
      <c r="G85" s="43">
        <f t="shared" ref="G85:G104" si="7">D85-F85*360</f>
        <v>-78.5</v>
      </c>
      <c r="H85" s="29">
        <f t="shared" ref="H85:H104" si="8">-$C$81*G85/180*PI()/(2*PI()*A85*(10^6)*$C$80)</f>
        <v>1.6342852745138889</v>
      </c>
      <c r="I85" s="29">
        <f t="shared" ref="I85:I103" si="9">1/(H85+A85*(H86-H85)/(A86-A85))</f>
        <v>0.61305972825186839</v>
      </c>
      <c r="J85" s="29">
        <f>I85*$C$81/10^8</f>
        <v>1.8379068283343967</v>
      </c>
      <c r="K85" s="48">
        <f t="shared" ref="K85:K103" si="10">E85/E57</f>
        <v>1.0111485959752957</v>
      </c>
      <c r="L85" s="32"/>
      <c r="M85" s="32"/>
      <c r="N85" s="32"/>
      <c r="O85" s="32"/>
      <c r="P85" s="32"/>
    </row>
    <row r="86" spans="1:19">
      <c r="A86" s="14">
        <v>2</v>
      </c>
      <c r="B86" s="21">
        <v>10.34</v>
      </c>
      <c r="C86" s="21">
        <v>9.3949999999999996</v>
      </c>
      <c r="D86" s="36">
        <v>-156.69999999999999</v>
      </c>
      <c r="E86" s="26">
        <f t="shared" si="6"/>
        <v>0.82556731664976857</v>
      </c>
      <c r="F86" s="27">
        <f t="shared" ref="F86:F104" si="11">IF(D86&gt;D85,F85+1,F85)</f>
        <v>0</v>
      </c>
      <c r="G86" s="43">
        <f t="shared" si="7"/>
        <v>-156.69999999999999</v>
      </c>
      <c r="H86" s="29">
        <f t="shared" si="8"/>
        <v>1.6311624364097224</v>
      </c>
      <c r="I86" s="29">
        <f t="shared" si="9"/>
        <v>0.62394323068024127</v>
      </c>
      <c r="J86" s="29">
        <f t="shared" ref="J86:J103" si="12">I86*$C$81/10^8</f>
        <v>1.8705347477809053</v>
      </c>
      <c r="K86" s="48">
        <f t="shared" si="10"/>
        <v>0.99662410102071786</v>
      </c>
    </row>
    <row r="87" spans="1:19">
      <c r="A87" s="14">
        <v>3</v>
      </c>
      <c r="B87" s="21">
        <v>10.32</v>
      </c>
      <c r="C87" s="21">
        <v>8</v>
      </c>
      <c r="D87" s="36">
        <v>127</v>
      </c>
      <c r="E87" s="26">
        <f t="shared" si="6"/>
        <v>0.60092542515473824</v>
      </c>
      <c r="F87" s="27">
        <f t="shared" si="11"/>
        <v>1</v>
      </c>
      <c r="G87" s="43">
        <f t="shared" si="7"/>
        <v>-233</v>
      </c>
      <c r="H87" s="29">
        <f t="shared" si="8"/>
        <v>1.6169361739351851</v>
      </c>
      <c r="I87" s="29">
        <f t="shared" si="9"/>
        <v>0.66859848799722388</v>
      </c>
      <c r="J87" s="29">
        <f t="shared" si="12"/>
        <v>2.0044078413177124</v>
      </c>
      <c r="K87" s="48">
        <f t="shared" si="10"/>
        <v>0.79695965494164811</v>
      </c>
    </row>
    <row r="88" spans="1:19">
      <c r="A88" s="14">
        <v>4</v>
      </c>
      <c r="B88" s="21">
        <v>10.29</v>
      </c>
      <c r="C88" s="21">
        <v>8.31</v>
      </c>
      <c r="D88" s="36">
        <v>57.1</v>
      </c>
      <c r="E88" s="26">
        <f t="shared" si="6"/>
        <v>0.65218573893530785</v>
      </c>
      <c r="F88" s="27">
        <f t="shared" si="11"/>
        <v>1</v>
      </c>
      <c r="G88" s="43">
        <f t="shared" si="7"/>
        <v>-302.89999999999998</v>
      </c>
      <c r="H88" s="29">
        <f t="shared" si="8"/>
        <v>1.5765127695868055</v>
      </c>
      <c r="I88" s="29">
        <f t="shared" si="9"/>
        <v>0.57307264288311321</v>
      </c>
      <c r="J88" s="29">
        <f t="shared" si="12"/>
        <v>1.718028562224847</v>
      </c>
      <c r="K88" s="48">
        <f t="shared" si="10"/>
        <v>0.93369524067063325</v>
      </c>
    </row>
    <row r="89" spans="1:19">
      <c r="A89" s="14">
        <v>5</v>
      </c>
      <c r="B89" s="21">
        <v>10.255000000000001</v>
      </c>
      <c r="C89" s="21">
        <v>8.59</v>
      </c>
      <c r="D89" s="36">
        <v>-28.74</v>
      </c>
      <c r="E89" s="26">
        <f t="shared" si="6"/>
        <v>0.70164106365210288</v>
      </c>
      <c r="F89" s="27">
        <f t="shared" si="11"/>
        <v>1</v>
      </c>
      <c r="G89" s="43">
        <f t="shared" si="7"/>
        <v>-388.74</v>
      </c>
      <c r="H89" s="29">
        <f t="shared" si="8"/>
        <v>1.6186294461516666</v>
      </c>
      <c r="I89" s="29">
        <f t="shared" si="9"/>
        <v>0.515518127694229</v>
      </c>
      <c r="J89" s="29">
        <f t="shared" si="12"/>
        <v>1.545484466450108</v>
      </c>
      <c r="K89" s="48">
        <f t="shared" si="10"/>
        <v>0.9998111086014887</v>
      </c>
    </row>
    <row r="90" spans="1:19">
      <c r="A90" s="14">
        <v>6</v>
      </c>
      <c r="B90" s="21">
        <v>10.25</v>
      </c>
      <c r="C90" s="21">
        <v>7.34</v>
      </c>
      <c r="D90" s="36">
        <v>-125</v>
      </c>
      <c r="E90" s="26">
        <f t="shared" si="6"/>
        <v>0.51279571683521707</v>
      </c>
      <c r="F90" s="27">
        <f t="shared" si="11"/>
        <v>1</v>
      </c>
      <c r="G90" s="43">
        <f t="shared" si="7"/>
        <v>-485</v>
      </c>
      <c r="H90" s="29">
        <f t="shared" si="8"/>
        <v>1.6828627561342593</v>
      </c>
      <c r="I90" s="29">
        <f t="shared" si="9"/>
        <v>0.63340522692572154</v>
      </c>
      <c r="J90" s="29">
        <f t="shared" si="12"/>
        <v>1.8989010989010984</v>
      </c>
      <c r="K90" s="48">
        <f t="shared" si="10"/>
        <v>0.96738178777623451</v>
      </c>
    </row>
    <row r="91" spans="1:19" ht="14.25" customHeight="1">
      <c r="A91" s="14">
        <v>7</v>
      </c>
      <c r="B91" s="21">
        <v>10.24</v>
      </c>
      <c r="C91" s="21">
        <v>3.22</v>
      </c>
      <c r="D91" s="36">
        <v>160</v>
      </c>
      <c r="E91" s="26">
        <f t="shared" si="6"/>
        <v>9.8880767822265625E-2</v>
      </c>
      <c r="F91" s="27">
        <f t="shared" si="11"/>
        <v>2</v>
      </c>
      <c r="G91" s="43">
        <f t="shared" si="7"/>
        <v>-560</v>
      </c>
      <c r="H91" s="29">
        <f t="shared" si="8"/>
        <v>1.6655136555555556</v>
      </c>
      <c r="I91" s="29">
        <f t="shared" si="9"/>
        <v>1.1105949065556959</v>
      </c>
      <c r="J91" s="29">
        <f t="shared" si="12"/>
        <v>3.3294797687861242</v>
      </c>
      <c r="K91" s="48">
        <f t="shared" si="10"/>
        <v>0.19008292758961151</v>
      </c>
    </row>
    <row r="92" spans="1:19">
      <c r="A92" s="14">
        <v>8</v>
      </c>
      <c r="B92" s="21">
        <v>10.23</v>
      </c>
      <c r="C92" s="21">
        <v>2</v>
      </c>
      <c r="D92" s="36">
        <v>122</v>
      </c>
      <c r="E92" s="26">
        <f t="shared" si="6"/>
        <v>3.8221587743865672E-2</v>
      </c>
      <c r="F92" s="27">
        <f t="shared" si="11"/>
        <v>2</v>
      </c>
      <c r="G92" s="43">
        <f t="shared" si="7"/>
        <v>-598</v>
      </c>
      <c r="H92" s="29">
        <f t="shared" si="8"/>
        <v>1.5562143219097224</v>
      </c>
      <c r="I92" s="29">
        <f t="shared" si="9"/>
        <v>1.3734680456769039</v>
      </c>
      <c r="J92" s="29">
        <f t="shared" si="12"/>
        <v>4.1175536139793536</v>
      </c>
      <c r="K92" s="48">
        <f t="shared" si="10"/>
        <v>0.46182715679920994</v>
      </c>
    </row>
    <row r="93" spans="1:19">
      <c r="A93" s="14">
        <v>9</v>
      </c>
      <c r="B93" s="21">
        <v>10.18</v>
      </c>
      <c r="C93" s="21">
        <v>2.1800000000000002</v>
      </c>
      <c r="D93" s="36">
        <v>92</v>
      </c>
      <c r="E93" s="26">
        <f t="shared" si="6"/>
        <v>4.5858245104812789E-2</v>
      </c>
      <c r="F93" s="27">
        <f t="shared" si="11"/>
        <v>2</v>
      </c>
      <c r="G93" s="43">
        <f t="shared" si="7"/>
        <v>-628</v>
      </c>
      <c r="H93" s="29">
        <f t="shared" si="8"/>
        <v>1.4526980217901235</v>
      </c>
      <c r="I93" s="29">
        <f t="shared" si="9"/>
        <v>0.72285011801194099</v>
      </c>
      <c r="J93" s="29">
        <f t="shared" si="12"/>
        <v>2.1670501364438985</v>
      </c>
      <c r="K93" s="48">
        <f t="shared" si="10"/>
        <v>1.8637077424627817</v>
      </c>
    </row>
    <row r="94" spans="1:19">
      <c r="A94" s="14">
        <v>10</v>
      </c>
      <c r="B94" s="21">
        <v>10.15</v>
      </c>
      <c r="C94" s="21">
        <v>5.27</v>
      </c>
      <c r="D94" s="36">
        <v>25.92</v>
      </c>
      <c r="E94" s="26">
        <f t="shared" si="6"/>
        <v>0.26958091679002155</v>
      </c>
      <c r="F94" s="27">
        <f t="shared" si="11"/>
        <v>2</v>
      </c>
      <c r="G94" s="43">
        <f t="shared" si="7"/>
        <v>-694.08</v>
      </c>
      <c r="H94" s="29">
        <f t="shared" si="8"/>
        <v>1.44499964756</v>
      </c>
      <c r="I94" s="29">
        <f t="shared" si="9"/>
        <v>0.4645347375733882</v>
      </c>
      <c r="J94" s="29">
        <f t="shared" si="12"/>
        <v>1.3926401080351098</v>
      </c>
      <c r="K94" s="48">
        <f t="shared" si="10"/>
        <v>17.646577849537238</v>
      </c>
    </row>
    <row r="95" spans="1:19">
      <c r="A95" s="14">
        <v>11</v>
      </c>
      <c r="B95" s="21">
        <v>10.17</v>
      </c>
      <c r="C95" s="21">
        <v>2.73</v>
      </c>
      <c r="D95" s="36">
        <v>-80.88</v>
      </c>
      <c r="E95" s="26">
        <f t="shared" si="6"/>
        <v>7.2058196500204494E-2</v>
      </c>
      <c r="F95" s="27">
        <f t="shared" si="11"/>
        <v>2</v>
      </c>
      <c r="G95" s="43">
        <f t="shared" si="7"/>
        <v>-800.88</v>
      </c>
      <c r="H95" s="29">
        <f t="shared" si="8"/>
        <v>1.515768836887879</v>
      </c>
      <c r="I95" s="29">
        <f t="shared" si="9"/>
        <v>1.3526446050105554</v>
      </c>
      <c r="J95" s="29">
        <f t="shared" si="12"/>
        <v>4.0551265093655351</v>
      </c>
      <c r="K95" s="48">
        <f t="shared" si="10"/>
        <v>3.8725956718673378</v>
      </c>
    </row>
    <row r="96" spans="1:19">
      <c r="A96" s="14">
        <v>12</v>
      </c>
      <c r="B96" s="21">
        <v>10.17</v>
      </c>
      <c r="C96" s="21">
        <v>1.92</v>
      </c>
      <c r="D96" s="36">
        <v>-113</v>
      </c>
      <c r="E96" s="26">
        <f t="shared" si="6"/>
        <v>3.5641875723322974E-2</v>
      </c>
      <c r="F96" s="27">
        <f t="shared" si="11"/>
        <v>2</v>
      </c>
      <c r="G96" s="43">
        <f t="shared" si="7"/>
        <v>-833</v>
      </c>
      <c r="H96" s="29">
        <f t="shared" si="8"/>
        <v>1.4451800782060187</v>
      </c>
      <c r="I96" s="29">
        <f t="shared" si="9"/>
        <v>1.2453355217768511</v>
      </c>
      <c r="J96" s="29">
        <f t="shared" si="12"/>
        <v>3.7334219710819472</v>
      </c>
      <c r="K96" s="48">
        <f t="shared" si="10"/>
        <v>0.72961049317722393</v>
      </c>
    </row>
    <row r="97" spans="1:13">
      <c r="A97" s="14">
        <v>13</v>
      </c>
      <c r="B97" s="21">
        <v>10.15</v>
      </c>
      <c r="C97" s="21">
        <v>2.4900000000000002</v>
      </c>
      <c r="D97" s="36">
        <v>-149</v>
      </c>
      <c r="E97" s="26">
        <f t="shared" si="6"/>
        <v>6.0181999077871348E-2</v>
      </c>
      <c r="F97" s="27">
        <f t="shared" si="11"/>
        <v>2</v>
      </c>
      <c r="G97" s="43">
        <f t="shared" si="7"/>
        <v>-869</v>
      </c>
      <c r="H97" s="29">
        <f t="shared" si="8"/>
        <v>1.3916647756517093</v>
      </c>
      <c r="I97" s="29">
        <f t="shared" si="9"/>
        <v>0.79408191542857498</v>
      </c>
      <c r="J97" s="29">
        <f t="shared" si="12"/>
        <v>2.380597692796806</v>
      </c>
      <c r="K97" s="48">
        <f t="shared" si="10"/>
        <v>0.23152319449668002</v>
      </c>
    </row>
    <row r="98" spans="1:13">
      <c r="A98" s="14">
        <v>14</v>
      </c>
      <c r="B98" s="21">
        <v>10.137</v>
      </c>
      <c r="C98" s="21">
        <v>5.0199999999999996</v>
      </c>
      <c r="D98" s="36">
        <v>151</v>
      </c>
      <c r="E98" s="26">
        <f t="shared" si="6"/>
        <v>0.24523843799646913</v>
      </c>
      <c r="F98" s="27">
        <f t="shared" si="11"/>
        <v>3</v>
      </c>
      <c r="G98" s="43">
        <f t="shared" si="7"/>
        <v>-929</v>
      </c>
      <c r="H98" s="29">
        <f t="shared" si="8"/>
        <v>1.3814840946527776</v>
      </c>
      <c r="I98" s="29">
        <f t="shared" si="9"/>
        <v>0.51598435924047792</v>
      </c>
      <c r="J98" s="29">
        <f t="shared" si="12"/>
        <v>1.5468821934625789</v>
      </c>
      <c r="K98" s="48">
        <f t="shared" si="10"/>
        <v>0.50588878209884047</v>
      </c>
    </row>
    <row r="99" spans="1:13">
      <c r="A99" s="14">
        <v>15</v>
      </c>
      <c r="B99" s="21">
        <v>10.101000000000001</v>
      </c>
      <c r="C99" s="21">
        <v>7.3</v>
      </c>
      <c r="D99" s="36">
        <v>56</v>
      </c>
      <c r="E99" s="26">
        <f t="shared" si="6"/>
        <v>0.52229633459214675</v>
      </c>
      <c r="F99" s="27">
        <f t="shared" si="11"/>
        <v>3</v>
      </c>
      <c r="G99" s="43">
        <f t="shared" si="7"/>
        <v>-1024</v>
      </c>
      <c r="H99" s="29">
        <f t="shared" si="8"/>
        <v>1.4212383194074074</v>
      </c>
      <c r="I99" s="29">
        <f t="shared" si="9"/>
        <v>0.56581796063846646</v>
      </c>
      <c r="J99" s="29">
        <f t="shared" si="12"/>
        <v>1.6962795720035311</v>
      </c>
      <c r="K99" s="48">
        <f t="shared" si="10"/>
        <v>1.0347137546053558</v>
      </c>
    </row>
    <row r="100" spans="1:13">
      <c r="A100" s="14">
        <v>16</v>
      </c>
      <c r="B100" s="21">
        <v>10.1</v>
      </c>
      <c r="C100" s="21">
        <v>7.38</v>
      </c>
      <c r="D100" s="36">
        <v>-30</v>
      </c>
      <c r="E100" s="26">
        <f t="shared" si="6"/>
        <v>0.533912361533183</v>
      </c>
      <c r="F100" s="27">
        <f t="shared" si="11"/>
        <v>3</v>
      </c>
      <c r="G100" s="43">
        <f t="shared" si="7"/>
        <v>-1110</v>
      </c>
      <c r="H100" s="29">
        <f t="shared" si="8"/>
        <v>1.4443126231770835</v>
      </c>
      <c r="I100" s="29">
        <f t="shared" si="9"/>
        <v>0.63527367892255426</v>
      </c>
      <c r="J100" s="29">
        <f t="shared" si="12"/>
        <v>1.9045025770689532</v>
      </c>
      <c r="K100" s="48">
        <f t="shared" si="10"/>
        <v>0.92581027352202749</v>
      </c>
    </row>
    <row r="101" spans="1:13">
      <c r="A101" s="14">
        <v>17</v>
      </c>
      <c r="B101" s="21">
        <v>10.07</v>
      </c>
      <c r="C101" s="21">
        <v>6.73</v>
      </c>
      <c r="D101" s="36">
        <v>-106</v>
      </c>
      <c r="E101" s="26">
        <f t="shared" si="6"/>
        <v>0.44665395853652051</v>
      </c>
      <c r="F101" s="27">
        <f t="shared" si="11"/>
        <v>3</v>
      </c>
      <c r="G101" s="43">
        <f t="shared" si="7"/>
        <v>-1186</v>
      </c>
      <c r="H101" s="29">
        <f t="shared" si="8"/>
        <v>1.4524258790359477</v>
      </c>
      <c r="I101" s="29">
        <f t="shared" si="9"/>
        <v>0.67717891226958582</v>
      </c>
      <c r="J101" s="29">
        <f t="shared" si="12"/>
        <v>2.030131306150655</v>
      </c>
      <c r="K101" s="48">
        <f t="shared" si="10"/>
        <v>0.82711650840029227</v>
      </c>
    </row>
    <row r="102" spans="1:13">
      <c r="A102" s="14">
        <v>18</v>
      </c>
      <c r="B102" s="21">
        <v>10.028</v>
      </c>
      <c r="C102" s="21">
        <v>7.09</v>
      </c>
      <c r="D102" s="36">
        <v>-177</v>
      </c>
      <c r="E102" s="26">
        <f t="shared" si="6"/>
        <v>0.49987776547167723</v>
      </c>
      <c r="F102" s="27">
        <f t="shared" si="11"/>
        <v>3</v>
      </c>
      <c r="G102" s="43">
        <f t="shared" si="7"/>
        <v>-1257</v>
      </c>
      <c r="H102" s="29">
        <f t="shared" si="8"/>
        <v>1.4538546284953704</v>
      </c>
      <c r="I102" s="29">
        <f t="shared" si="9"/>
        <v>0.61922290928111257</v>
      </c>
      <c r="J102" s="29">
        <f t="shared" si="12"/>
        <v>1.8563835802329576</v>
      </c>
      <c r="K102" s="48">
        <f t="shared" si="10"/>
        <v>0.85207645691835954</v>
      </c>
    </row>
    <row r="103" spans="1:13">
      <c r="A103" s="14">
        <v>19</v>
      </c>
      <c r="B103" s="21">
        <v>10</v>
      </c>
      <c r="C103" s="21">
        <v>7.3</v>
      </c>
      <c r="D103" s="36">
        <v>105</v>
      </c>
      <c r="E103" s="26">
        <f t="shared" si="6"/>
        <v>0.53289999999999993</v>
      </c>
      <c r="F103" s="27">
        <f t="shared" si="11"/>
        <v>4</v>
      </c>
      <c r="G103" s="43">
        <f t="shared" si="7"/>
        <v>-1335</v>
      </c>
      <c r="H103" s="29">
        <f t="shared" si="8"/>
        <v>1.4628031119517542</v>
      </c>
      <c r="I103" s="29">
        <f t="shared" si="9"/>
        <v>0.6564862035182194</v>
      </c>
      <c r="J103" s="29">
        <f t="shared" si="12"/>
        <v>1.9680961259581524</v>
      </c>
      <c r="K103" s="48">
        <f t="shared" si="10"/>
        <v>0.96464608065238722</v>
      </c>
    </row>
    <row r="104" spans="1:13">
      <c r="A104" s="14">
        <v>20</v>
      </c>
      <c r="B104" s="21">
        <v>9.98</v>
      </c>
      <c r="C104" s="21">
        <v>7.23</v>
      </c>
      <c r="D104" s="36">
        <v>31.68</v>
      </c>
      <c r="E104" s="26">
        <f t="shared" si="6"/>
        <v>0.5248262055172469</v>
      </c>
      <c r="F104" s="27">
        <f t="shared" si="11"/>
        <v>4</v>
      </c>
      <c r="G104" s="43">
        <f t="shared" si="7"/>
        <v>-1408.32</v>
      </c>
      <c r="H104" s="29">
        <f t="shared" si="8"/>
        <v>1.4659851196199998</v>
      </c>
      <c r="I104" s="29"/>
      <c r="J104" s="29"/>
      <c r="K104" s="48"/>
    </row>
    <row r="105" spans="1:13">
      <c r="A105" s="14"/>
      <c r="B105" s="34"/>
      <c r="C105" s="34"/>
      <c r="D105" s="35"/>
      <c r="E105" s="42"/>
      <c r="F105" s="35"/>
      <c r="G105" s="44"/>
      <c r="H105" s="34"/>
      <c r="I105" s="34"/>
      <c r="J105" s="49"/>
    </row>
    <row r="106" spans="1:13" ht="14.25">
      <c r="A106" s="37" t="s">
        <v>46</v>
      </c>
    </row>
    <row r="107" spans="1:13" ht="14.25">
      <c r="A107" s="14" t="s">
        <v>47</v>
      </c>
      <c r="B107" s="38">
        <f>MIN(E57:E76)</f>
        <v>1.5276668319976329E-2</v>
      </c>
      <c r="M107" s="20"/>
    </row>
    <row r="108" spans="1:13" ht="14.25">
      <c r="A108" s="14" t="s">
        <v>48</v>
      </c>
      <c r="B108" s="38">
        <f>MAX(E92:E100)</f>
        <v>0.533912361533183</v>
      </c>
      <c r="M108" s="50"/>
    </row>
    <row r="109" spans="1:13" ht="14.25">
      <c r="A109" s="14" t="s">
        <v>49</v>
      </c>
      <c r="B109" s="39">
        <f>B108/B107</f>
        <v>34.949528938519904</v>
      </c>
      <c r="C109" s="5"/>
      <c r="M109" s="50"/>
    </row>
    <row r="110" spans="1:13">
      <c r="M110" s="50"/>
    </row>
    <row r="111" spans="1:13" ht="16.149999999999999">
      <c r="A111" s="14"/>
      <c r="B111" s="14" t="s">
        <v>50</v>
      </c>
      <c r="C111" s="14" t="s">
        <v>51</v>
      </c>
      <c r="D111" s="14" t="s">
        <v>50</v>
      </c>
      <c r="E111" s="45" t="s">
        <v>51</v>
      </c>
      <c r="F111" s="4" t="s">
        <v>52</v>
      </c>
    </row>
    <row r="112" spans="1:13" ht="14.25">
      <c r="A112" s="14" t="s">
        <v>47</v>
      </c>
      <c r="B112" s="17">
        <f>MAX(I57:I76)</f>
        <v>1.7486679827244951</v>
      </c>
      <c r="C112" s="17">
        <f>MIN(I57:I76)</f>
        <v>0.46175203316978508</v>
      </c>
      <c r="D112" s="40">
        <f>MAX(B112:C113)</f>
        <v>1.7486679827244951</v>
      </c>
      <c r="E112" s="46">
        <f>MIN(B112:C113)</f>
        <v>0.46175203316978508</v>
      </c>
      <c r="F112" s="47">
        <f>D112/E112</f>
        <v>3.7870282253451695</v>
      </c>
    </row>
    <row r="113" spans="1:6" ht="14.25">
      <c r="A113" s="14" t="s">
        <v>48</v>
      </c>
      <c r="B113" s="17">
        <f>MAX(I85:I104)</f>
        <v>1.3734680456769039</v>
      </c>
      <c r="C113" s="17">
        <f>MIN(I85:I104)</f>
        <v>0.4645347375733882</v>
      </c>
      <c r="D113" s="41"/>
      <c r="E113" s="25"/>
      <c r="F113" s="20"/>
    </row>
    <row r="162" spans="1:13" ht="14.25">
      <c r="A162" s="13" t="s">
        <v>53</v>
      </c>
    </row>
    <row r="164" spans="1:13">
      <c r="A164" s="51" t="s">
        <v>54</v>
      </c>
      <c r="B164" s="51" t="s">
        <v>55</v>
      </c>
      <c r="C164" s="51" t="s">
        <v>56</v>
      </c>
      <c r="D164" s="52" t="s">
        <v>57</v>
      </c>
    </row>
    <row r="165" spans="1:13">
      <c r="A165" s="53">
        <v>150</v>
      </c>
      <c r="B165" s="53">
        <v>280</v>
      </c>
      <c r="C165" s="54">
        <f>40/B165*10^9</f>
        <v>142857142.85714284</v>
      </c>
      <c r="D165" s="55">
        <f>C165/$C$81</f>
        <v>0.47652013599735998</v>
      </c>
    </row>
    <row r="166" spans="1:13">
      <c r="A166" s="53">
        <v>121</v>
      </c>
      <c r="B166" s="53">
        <v>120</v>
      </c>
      <c r="C166" s="54">
        <f t="shared" ref="C166:C167" si="13">40/B166*10^9</f>
        <v>333333333.33333331</v>
      </c>
      <c r="D166" s="55">
        <f t="shared" ref="D166:D167" si="14">C166/$C$81</f>
        <v>1.1118803173271734</v>
      </c>
    </row>
    <row r="167" spans="1:13">
      <c r="A167" s="53">
        <v>84</v>
      </c>
      <c r="B167" s="53">
        <v>50</v>
      </c>
      <c r="C167" s="54">
        <f t="shared" si="13"/>
        <v>800000000</v>
      </c>
      <c r="D167" s="55">
        <f t="shared" si="14"/>
        <v>2.6685127615852164</v>
      </c>
    </row>
    <row r="168" spans="1:13">
      <c r="A168" s="18">
        <v>102</v>
      </c>
      <c r="B168" s="18">
        <v>410</v>
      </c>
      <c r="C168" s="54">
        <f t="shared" ref="C168" si="15">40/B168*10^9</f>
        <v>97560975.609756097</v>
      </c>
      <c r="D168" s="55">
        <f t="shared" ref="D168" si="16">C168/$C$81</f>
        <v>0.32542838555917275</v>
      </c>
    </row>
    <row r="171" spans="1:13">
      <c r="M171" s="32"/>
    </row>
    <row r="172" spans="1:13">
      <c r="M172" s="32"/>
    </row>
    <row r="173" spans="1:13">
      <c r="M173" s="32"/>
    </row>
  </sheetData>
  <phoneticPr fontId="14" type="noConversion"/>
  <pageMargins left="0.23622047244094499" right="0.23622047244094499" top="0.35433070866141703" bottom="0.35433070866141703" header="0" footer="0"/>
  <pageSetup paperSize="9" scale="94"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"/>
  <sheetViews>
    <sheetView workbookViewId="0">
      <selection sqref="A1:D20"/>
    </sheetView>
  </sheetViews>
  <sheetFormatPr defaultColWidth="9" defaultRowHeight="13.9"/>
  <sheetData>
    <row r="1" spans="1:4">
      <c r="A1" s="1">
        <v>1</v>
      </c>
      <c r="B1" s="2">
        <v>10.26</v>
      </c>
      <c r="C1" s="1">
        <v>9.25</v>
      </c>
      <c r="D1" s="1">
        <v>-72.099999999999994</v>
      </c>
    </row>
    <row r="2" spans="1:4">
      <c r="A2" s="1">
        <v>2</v>
      </c>
      <c r="B2" s="2">
        <v>10.28</v>
      </c>
      <c r="C2" s="1">
        <v>9.41</v>
      </c>
      <c r="D2" s="1">
        <v>-140.1</v>
      </c>
    </row>
    <row r="3" spans="1:4">
      <c r="A3" s="1">
        <v>3</v>
      </c>
      <c r="B3" s="2">
        <v>10.29</v>
      </c>
      <c r="C3" s="1">
        <v>8.77</v>
      </c>
      <c r="D3" s="1">
        <v>147.19999999999999</v>
      </c>
    </row>
    <row r="4" spans="1:4">
      <c r="A4" s="1">
        <v>4</v>
      </c>
      <c r="B4" s="2">
        <v>10.3</v>
      </c>
      <c r="C4" s="1">
        <v>8.76</v>
      </c>
      <c r="D4" s="1">
        <v>80.599999999999994</v>
      </c>
    </row>
    <row r="5" spans="1:4">
      <c r="A5" s="1">
        <v>5</v>
      </c>
      <c r="B5" s="2">
        <v>10.31</v>
      </c>
      <c r="C5" s="1">
        <v>8.2899999999999991</v>
      </c>
      <c r="D5" s="1">
        <v>2.16</v>
      </c>
    </row>
    <row r="6" spans="1:4">
      <c r="A6" s="1">
        <v>6</v>
      </c>
      <c r="B6" s="2">
        <v>10.36</v>
      </c>
      <c r="C6" s="1">
        <v>7.67</v>
      </c>
      <c r="D6" s="1">
        <v>-66.5</v>
      </c>
    </row>
    <row r="7" spans="1:4">
      <c r="A7" s="1">
        <v>7</v>
      </c>
      <c r="B7" s="2">
        <v>10.42</v>
      </c>
      <c r="C7" s="1">
        <v>5.87</v>
      </c>
      <c r="D7" s="1">
        <v>-167.4</v>
      </c>
    </row>
    <row r="8" spans="1:4">
      <c r="A8" s="1">
        <v>8</v>
      </c>
      <c r="B8" s="2">
        <v>10.49</v>
      </c>
      <c r="C8" s="1">
        <v>2.2999999999999998</v>
      </c>
      <c r="D8" s="1">
        <v>137.30000000000001</v>
      </c>
    </row>
    <row r="9" spans="1:4">
      <c r="A9" s="1">
        <v>9</v>
      </c>
      <c r="B9" s="2">
        <v>10.56</v>
      </c>
      <c r="C9" s="1">
        <v>1.44</v>
      </c>
      <c r="D9" s="1">
        <v>111.4</v>
      </c>
    </row>
    <row r="10" spans="1:4">
      <c r="A10" s="1">
        <v>10</v>
      </c>
      <c r="B10" s="2">
        <v>10.63</v>
      </c>
      <c r="C10" s="1">
        <v>1.34</v>
      </c>
      <c r="D10" s="1">
        <v>90.7</v>
      </c>
    </row>
    <row r="11" spans="1:4">
      <c r="A11" s="1">
        <v>11</v>
      </c>
      <c r="B11" s="2">
        <v>10.75</v>
      </c>
      <c r="C11" s="1">
        <v>1.83</v>
      </c>
      <c r="D11" s="1">
        <v>66.599999999999994</v>
      </c>
    </row>
    <row r="12" spans="1:4">
      <c r="A12" s="1">
        <v>12</v>
      </c>
      <c r="B12" s="1">
        <v>10.86</v>
      </c>
      <c r="C12" s="1">
        <v>4.05</v>
      </c>
      <c r="D12" s="1">
        <v>24.2</v>
      </c>
    </row>
    <row r="13" spans="1:4">
      <c r="A13" s="1">
        <v>13</v>
      </c>
      <c r="B13" s="1">
        <v>10.99</v>
      </c>
      <c r="C13" s="1">
        <v>7.92</v>
      </c>
      <c r="D13" s="1">
        <v>-65.599999999999994</v>
      </c>
    </row>
    <row r="14" spans="1:4">
      <c r="A14" s="1">
        <v>14</v>
      </c>
      <c r="B14" s="1">
        <v>11.14</v>
      </c>
      <c r="C14" s="1">
        <v>8.11</v>
      </c>
      <c r="D14" s="1">
        <v>-144.80000000000001</v>
      </c>
    </row>
    <row r="15" spans="1:4">
      <c r="A15" s="1">
        <v>15</v>
      </c>
      <c r="B15" s="1">
        <v>11.31</v>
      </c>
      <c r="C15" s="1">
        <v>8.6999999999999993</v>
      </c>
      <c r="D15" s="1">
        <v>138</v>
      </c>
    </row>
    <row r="16" spans="1:4">
      <c r="A16" s="1">
        <v>16</v>
      </c>
      <c r="B16" s="1">
        <v>11.5</v>
      </c>
      <c r="C16" s="1">
        <v>8.59</v>
      </c>
      <c r="D16" s="1">
        <v>71.5</v>
      </c>
    </row>
    <row r="17" spans="1:4">
      <c r="A17" s="1">
        <v>17</v>
      </c>
      <c r="B17" s="1">
        <v>11.69</v>
      </c>
      <c r="C17" s="1">
        <v>9.1199999999999992</v>
      </c>
      <c r="D17" s="1">
        <v>-0.61</v>
      </c>
    </row>
    <row r="18" spans="1:4">
      <c r="A18" s="1">
        <v>18</v>
      </c>
      <c r="B18" s="1">
        <v>11.88</v>
      </c>
      <c r="C18" s="1">
        <v>8.56</v>
      </c>
      <c r="D18" s="1">
        <v>-68.599999999999994</v>
      </c>
    </row>
    <row r="19" spans="1:4">
      <c r="A19" s="1">
        <v>19</v>
      </c>
      <c r="B19" s="1">
        <v>12.14</v>
      </c>
      <c r="C19" s="1">
        <v>9.18</v>
      </c>
      <c r="D19" s="1">
        <v>-134.1</v>
      </c>
    </row>
    <row r="20" spans="1:4">
      <c r="A20" s="1">
        <v>20</v>
      </c>
      <c r="B20" s="1">
        <v>12.41</v>
      </c>
      <c r="C20" s="1">
        <v>9.09</v>
      </c>
      <c r="D20" s="1">
        <v>154.1</v>
      </c>
    </row>
  </sheetData>
  <phoneticPr fontId="1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20201121测试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Smith</cp:lastModifiedBy>
  <dcterms:created xsi:type="dcterms:W3CDTF">2015-06-06T10:19:00Z</dcterms:created>
  <dcterms:modified xsi:type="dcterms:W3CDTF">2025-06-05T02:53:34Z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16CC1CA444A62A58E64A25681B399529_43</vt:lpwstr>
  </property>
  <property fmtid="{D5CDD505-2E9C-101B-9397-08002B2CF9AE}" pid="3" name="KSOProductBuildVer">
    <vt:lpwstr>1033-7.3.0.8966</vt:lpwstr>
  </property>
</Properties>
</file>