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бт\Desktop\конк\"/>
    </mc:Choice>
  </mc:AlternateContent>
  <xr:revisionPtr revIDLastSave="0" documentId="8_{CE950C62-9835-4112-B900-BEB79B0B816F}" xr6:coauthVersionLast="47" xr6:coauthVersionMax="47" xr10:uidLastSave="{00000000-0000-0000-0000-000000000000}"/>
  <bookViews>
    <workbookView xWindow="-120" yWindow="-120" windowWidth="29040" windowHeight="15840" xr2:uid="{1FDAF925-0D33-4632-AB6C-A2112CA181D8}"/>
  </bookViews>
  <sheets>
    <sheet name="Лист1" sheetId="1" r:id="rId1"/>
  </sheets>
  <definedNames>
    <definedName name="_xlnm._FilterDatabase" localSheetId="0" hidden="1">Лист1!$A$1:$O$129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24" i="1" l="1"/>
  <c r="AJ95" i="1"/>
  <c r="AK114" i="1"/>
  <c r="AK97" i="1"/>
  <c r="AK79" i="1"/>
  <c r="AK66" i="1"/>
  <c r="AK57" i="1"/>
  <c r="AK44" i="1"/>
  <c r="AK30" i="1"/>
  <c r="AK13" i="1"/>
  <c r="AK2" i="1"/>
  <c r="AK108" i="1"/>
  <c r="AH59" i="1"/>
  <c r="AH42" i="1"/>
  <c r="AF108" i="1"/>
  <c r="AE122" i="1"/>
  <c r="AG122" i="1" s="1"/>
  <c r="AH122" i="1" s="1"/>
  <c r="P1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" i="1"/>
  <c r="W3" i="1"/>
  <c r="W4" i="1"/>
  <c r="W5" i="1"/>
  <c r="W6" i="1"/>
  <c r="O12" i="1"/>
  <c r="AF12" i="1" s="1"/>
  <c r="O13" i="1"/>
  <c r="AF13" i="1" s="1"/>
  <c r="O14" i="1"/>
  <c r="AF14" i="1" s="1"/>
  <c r="O15" i="1"/>
  <c r="AF15" i="1" s="1"/>
  <c r="O16" i="1"/>
  <c r="AF16" i="1" s="1"/>
  <c r="O17" i="1"/>
  <c r="AF17" i="1" s="1"/>
  <c r="O18" i="1"/>
  <c r="AF18" i="1" s="1"/>
  <c r="O19" i="1"/>
  <c r="AF19" i="1" s="1"/>
  <c r="O20" i="1"/>
  <c r="AF20" i="1" s="1"/>
  <c r="O21" i="1"/>
  <c r="AF21" i="1" s="1"/>
  <c r="O22" i="1"/>
  <c r="AF22" i="1" s="1"/>
  <c r="O23" i="1"/>
  <c r="AF23" i="1" s="1"/>
  <c r="O24" i="1"/>
  <c r="AF24" i="1" s="1"/>
  <c r="O25" i="1"/>
  <c r="AF25" i="1" s="1"/>
  <c r="O26" i="1"/>
  <c r="AF26" i="1" s="1"/>
  <c r="O27" i="1"/>
  <c r="AF27" i="1" s="1"/>
  <c r="O28" i="1"/>
  <c r="AF28" i="1" s="1"/>
  <c r="O29" i="1"/>
  <c r="AF29" i="1" s="1"/>
  <c r="O30" i="1"/>
  <c r="AF30" i="1" s="1"/>
  <c r="O31" i="1"/>
  <c r="AF31" i="1" s="1"/>
  <c r="O32" i="1"/>
  <c r="AF32" i="1" s="1"/>
  <c r="O33" i="1"/>
  <c r="AF33" i="1" s="1"/>
  <c r="O34" i="1"/>
  <c r="AF34" i="1" s="1"/>
  <c r="O35" i="1"/>
  <c r="AF35" i="1" s="1"/>
  <c r="O36" i="1"/>
  <c r="AF36" i="1" s="1"/>
  <c r="O37" i="1"/>
  <c r="AF37" i="1" s="1"/>
  <c r="O38" i="1"/>
  <c r="AF38" i="1" s="1"/>
  <c r="O39" i="1"/>
  <c r="AF39" i="1" s="1"/>
  <c r="O40" i="1"/>
  <c r="AF40" i="1" s="1"/>
  <c r="O41" i="1"/>
  <c r="AF41" i="1" s="1"/>
  <c r="O42" i="1"/>
  <c r="AF42" i="1" s="1"/>
  <c r="O43" i="1"/>
  <c r="AF43" i="1" s="1"/>
  <c r="O44" i="1"/>
  <c r="AF44" i="1" s="1"/>
  <c r="O45" i="1"/>
  <c r="AF45" i="1" s="1"/>
  <c r="O46" i="1"/>
  <c r="AF46" i="1" s="1"/>
  <c r="O47" i="1"/>
  <c r="AF47" i="1" s="1"/>
  <c r="O48" i="1"/>
  <c r="AF48" i="1" s="1"/>
  <c r="O49" i="1"/>
  <c r="AF49" i="1" s="1"/>
  <c r="O50" i="1"/>
  <c r="AF50" i="1" s="1"/>
  <c r="O51" i="1"/>
  <c r="AF51" i="1" s="1"/>
  <c r="O52" i="1"/>
  <c r="AF52" i="1" s="1"/>
  <c r="O53" i="1"/>
  <c r="AF53" i="1" s="1"/>
  <c r="O54" i="1"/>
  <c r="AF54" i="1" s="1"/>
  <c r="O55" i="1"/>
  <c r="AF55" i="1" s="1"/>
  <c r="O56" i="1"/>
  <c r="AF56" i="1" s="1"/>
  <c r="O57" i="1"/>
  <c r="AF57" i="1" s="1"/>
  <c r="O58" i="1"/>
  <c r="AF58" i="1" s="1"/>
  <c r="O59" i="1"/>
  <c r="AF59" i="1" s="1"/>
  <c r="O60" i="1"/>
  <c r="AF60" i="1" s="1"/>
  <c r="O61" i="1"/>
  <c r="AF61" i="1" s="1"/>
  <c r="AI61" i="1" s="1"/>
  <c r="AJ61" i="1" s="1"/>
  <c r="AK61" i="1" s="1"/>
  <c r="O62" i="1"/>
  <c r="AF62" i="1" s="1"/>
  <c r="O63" i="1"/>
  <c r="AF63" i="1" s="1"/>
  <c r="O64" i="1"/>
  <c r="AF64" i="1" s="1"/>
  <c r="O65" i="1"/>
  <c r="AF65" i="1" s="1"/>
  <c r="O66" i="1"/>
  <c r="AF66" i="1" s="1"/>
  <c r="O67" i="1"/>
  <c r="AF67" i="1" s="1"/>
  <c r="O68" i="1"/>
  <c r="AF68" i="1" s="1"/>
  <c r="O69" i="1"/>
  <c r="AF69" i="1" s="1"/>
  <c r="O70" i="1"/>
  <c r="AF70" i="1" s="1"/>
  <c r="O71" i="1"/>
  <c r="AF71" i="1" s="1"/>
  <c r="O72" i="1"/>
  <c r="AF72" i="1" s="1"/>
  <c r="O73" i="1"/>
  <c r="AF73" i="1" s="1"/>
  <c r="O74" i="1"/>
  <c r="AF74" i="1" s="1"/>
  <c r="O75" i="1"/>
  <c r="AF75" i="1" s="1"/>
  <c r="O76" i="1"/>
  <c r="AF76" i="1" s="1"/>
  <c r="O77" i="1"/>
  <c r="AF77" i="1" s="1"/>
  <c r="O78" i="1"/>
  <c r="AF78" i="1" s="1"/>
  <c r="O79" i="1"/>
  <c r="AF79" i="1" s="1"/>
  <c r="O80" i="1"/>
  <c r="AF80" i="1" s="1"/>
  <c r="O81" i="1"/>
  <c r="AF81" i="1" s="1"/>
  <c r="O82" i="1"/>
  <c r="AF82" i="1" s="1"/>
  <c r="O83" i="1"/>
  <c r="AF83" i="1" s="1"/>
  <c r="O84" i="1"/>
  <c r="AF84" i="1" s="1"/>
  <c r="O85" i="1"/>
  <c r="AF85" i="1" s="1"/>
  <c r="O86" i="1"/>
  <c r="AF86" i="1" s="1"/>
  <c r="O87" i="1"/>
  <c r="AF87" i="1" s="1"/>
  <c r="O88" i="1"/>
  <c r="AF88" i="1" s="1"/>
  <c r="O89" i="1"/>
  <c r="AF89" i="1" s="1"/>
  <c r="O90" i="1"/>
  <c r="AF90" i="1" s="1"/>
  <c r="O91" i="1"/>
  <c r="AF91" i="1" s="1"/>
  <c r="O92" i="1"/>
  <c r="AF92" i="1" s="1"/>
  <c r="O93" i="1"/>
  <c r="AF93" i="1" s="1"/>
  <c r="O94" i="1"/>
  <c r="AF94" i="1" s="1"/>
  <c r="O95" i="1"/>
  <c r="AF95" i="1" s="1"/>
  <c r="O96" i="1"/>
  <c r="AF96" i="1" s="1"/>
  <c r="O97" i="1"/>
  <c r="AF97" i="1" s="1"/>
  <c r="O98" i="1"/>
  <c r="AF98" i="1" s="1"/>
  <c r="O99" i="1"/>
  <c r="AF99" i="1" s="1"/>
  <c r="O100" i="1"/>
  <c r="AF100" i="1" s="1"/>
  <c r="O101" i="1"/>
  <c r="AF101" i="1" s="1"/>
  <c r="O102" i="1"/>
  <c r="AF102" i="1" s="1"/>
  <c r="O103" i="1"/>
  <c r="AF103" i="1" s="1"/>
  <c r="O104" i="1"/>
  <c r="AF104" i="1" s="1"/>
  <c r="O105" i="1"/>
  <c r="AF105" i="1" s="1"/>
  <c r="O106" i="1"/>
  <c r="AF106" i="1" s="1"/>
  <c r="O107" i="1"/>
  <c r="AF107" i="1" s="1"/>
  <c r="O108" i="1"/>
  <c r="O109" i="1"/>
  <c r="AF109" i="1" s="1"/>
  <c r="O110" i="1"/>
  <c r="AF110" i="1" s="1"/>
  <c r="O111" i="1"/>
  <c r="AF111" i="1" s="1"/>
  <c r="O112" i="1"/>
  <c r="AF112" i="1" s="1"/>
  <c r="O113" i="1"/>
  <c r="AF113" i="1" s="1"/>
  <c r="O114" i="1"/>
  <c r="AF114" i="1" s="1"/>
  <c r="O115" i="1"/>
  <c r="AF115" i="1" s="1"/>
  <c r="O116" i="1"/>
  <c r="AF116" i="1" s="1"/>
  <c r="O117" i="1"/>
  <c r="AF117" i="1" s="1"/>
  <c r="O118" i="1"/>
  <c r="AF118" i="1" s="1"/>
  <c r="O119" i="1"/>
  <c r="AF119" i="1" s="1"/>
  <c r="O120" i="1"/>
  <c r="AF120" i="1" s="1"/>
  <c r="O121" i="1"/>
  <c r="AF121" i="1" s="1"/>
  <c r="O122" i="1"/>
  <c r="AF122" i="1" s="1"/>
  <c r="O123" i="1"/>
  <c r="AF123" i="1" s="1"/>
  <c r="O124" i="1"/>
  <c r="AF124" i="1" s="1"/>
  <c r="O125" i="1"/>
  <c r="AF125" i="1" s="1"/>
  <c r="O126" i="1"/>
  <c r="AF126" i="1" s="1"/>
  <c r="O127" i="1"/>
  <c r="AF127" i="1" s="1"/>
  <c r="O128" i="1"/>
  <c r="AF128" i="1" s="1"/>
  <c r="O129" i="1"/>
  <c r="AF129" i="1" s="1"/>
  <c r="O130" i="1"/>
  <c r="AF130" i="1" s="1"/>
  <c r="O3" i="1"/>
  <c r="AF3" i="1" s="1"/>
  <c r="O4" i="1"/>
  <c r="AF4" i="1" s="1"/>
  <c r="O5" i="1"/>
  <c r="AF5" i="1" s="1"/>
  <c r="O6" i="1"/>
  <c r="AF6" i="1" s="1"/>
  <c r="O7" i="1"/>
  <c r="AF7" i="1" s="1"/>
  <c r="O8" i="1"/>
  <c r="AF8" i="1" s="1"/>
  <c r="O9" i="1"/>
  <c r="AF9" i="1" s="1"/>
  <c r="O10" i="1"/>
  <c r="AF10" i="1" s="1"/>
  <c r="O11" i="1"/>
  <c r="AF11" i="1" s="1"/>
  <c r="O2" i="1"/>
  <c r="N32" i="1"/>
  <c r="AE32" i="1" s="1"/>
  <c r="AG32" i="1" s="1"/>
  <c r="AH32" i="1" s="1"/>
  <c r="N33" i="1"/>
  <c r="AE33" i="1" s="1"/>
  <c r="AG33" i="1" s="1"/>
  <c r="AH33" i="1" s="1"/>
  <c r="N34" i="1"/>
  <c r="AE34" i="1" s="1"/>
  <c r="AG34" i="1" s="1"/>
  <c r="AH34" i="1" s="1"/>
  <c r="N35" i="1"/>
  <c r="AE35" i="1" s="1"/>
  <c r="AG35" i="1" s="1"/>
  <c r="AH35" i="1" s="1"/>
  <c r="AI35" i="1" s="1"/>
  <c r="AJ35" i="1" s="1"/>
  <c r="AK35" i="1" s="1"/>
  <c r="N36" i="1"/>
  <c r="AE36" i="1" s="1"/>
  <c r="AG36" i="1" s="1"/>
  <c r="AH36" i="1" s="1"/>
  <c r="N37" i="1"/>
  <c r="AE37" i="1" s="1"/>
  <c r="AG37" i="1" s="1"/>
  <c r="AH37" i="1" s="1"/>
  <c r="N38" i="1"/>
  <c r="AE38" i="1" s="1"/>
  <c r="AG38" i="1" s="1"/>
  <c r="AH38" i="1" s="1"/>
  <c r="N39" i="1"/>
  <c r="AE39" i="1" s="1"/>
  <c r="AG39" i="1" s="1"/>
  <c r="AH39" i="1" s="1"/>
  <c r="N40" i="1"/>
  <c r="AE40" i="1" s="1"/>
  <c r="AG40" i="1" s="1"/>
  <c r="AH40" i="1" s="1"/>
  <c r="N41" i="1"/>
  <c r="AE41" i="1" s="1"/>
  <c r="AG41" i="1" s="1"/>
  <c r="AH41" i="1" s="1"/>
  <c r="N42" i="1"/>
  <c r="AE42" i="1" s="1"/>
  <c r="AG42" i="1" s="1"/>
  <c r="N43" i="1"/>
  <c r="AE43" i="1" s="1"/>
  <c r="AG43" i="1" s="1"/>
  <c r="AH43" i="1" s="1"/>
  <c r="AI43" i="1" s="1"/>
  <c r="AJ43" i="1" s="1"/>
  <c r="AK43" i="1" s="1"/>
  <c r="N44" i="1"/>
  <c r="AE44" i="1" s="1"/>
  <c r="AG44" i="1" s="1"/>
  <c r="AH44" i="1" s="1"/>
  <c r="N45" i="1"/>
  <c r="AE45" i="1" s="1"/>
  <c r="AG45" i="1" s="1"/>
  <c r="AH45" i="1" s="1"/>
  <c r="N46" i="1"/>
  <c r="AE46" i="1" s="1"/>
  <c r="AG46" i="1" s="1"/>
  <c r="AH46" i="1" s="1"/>
  <c r="N47" i="1"/>
  <c r="AE47" i="1" s="1"/>
  <c r="AG47" i="1" s="1"/>
  <c r="AH47" i="1" s="1"/>
  <c r="N48" i="1"/>
  <c r="AE48" i="1" s="1"/>
  <c r="AG48" i="1" s="1"/>
  <c r="AH48" i="1" s="1"/>
  <c r="N49" i="1"/>
  <c r="AE49" i="1" s="1"/>
  <c r="AG49" i="1" s="1"/>
  <c r="AH49" i="1" s="1"/>
  <c r="N50" i="1"/>
  <c r="AE50" i="1" s="1"/>
  <c r="AG50" i="1" s="1"/>
  <c r="AH50" i="1" s="1"/>
  <c r="N51" i="1"/>
  <c r="AE51" i="1" s="1"/>
  <c r="AG51" i="1" s="1"/>
  <c r="AH51" i="1" s="1"/>
  <c r="N52" i="1"/>
  <c r="AE52" i="1" s="1"/>
  <c r="AG52" i="1" s="1"/>
  <c r="AH52" i="1" s="1"/>
  <c r="N53" i="1"/>
  <c r="AE53" i="1" s="1"/>
  <c r="AG53" i="1" s="1"/>
  <c r="AH53" i="1" s="1"/>
  <c r="N54" i="1"/>
  <c r="AE54" i="1" s="1"/>
  <c r="AG54" i="1" s="1"/>
  <c r="AH54" i="1" s="1"/>
  <c r="N55" i="1"/>
  <c r="AE55" i="1" s="1"/>
  <c r="AG55" i="1" s="1"/>
  <c r="AH55" i="1" s="1"/>
  <c r="N56" i="1"/>
  <c r="AE56" i="1" s="1"/>
  <c r="AG56" i="1" s="1"/>
  <c r="AH56" i="1" s="1"/>
  <c r="N57" i="1"/>
  <c r="N58" i="1"/>
  <c r="AE58" i="1" s="1"/>
  <c r="AG58" i="1" s="1"/>
  <c r="AH58" i="1" s="1"/>
  <c r="N59" i="1"/>
  <c r="AE59" i="1" s="1"/>
  <c r="AG59" i="1" s="1"/>
  <c r="N60" i="1"/>
  <c r="AE60" i="1" s="1"/>
  <c r="AG60" i="1" s="1"/>
  <c r="AH60" i="1" s="1"/>
  <c r="N61" i="1"/>
  <c r="AE61" i="1" s="1"/>
  <c r="AG61" i="1" s="1"/>
  <c r="AH61" i="1" s="1"/>
  <c r="N62" i="1"/>
  <c r="AE62" i="1" s="1"/>
  <c r="AG62" i="1" s="1"/>
  <c r="AH62" i="1" s="1"/>
  <c r="N63" i="1"/>
  <c r="AE63" i="1" s="1"/>
  <c r="AG63" i="1" s="1"/>
  <c r="AH63" i="1" s="1"/>
  <c r="N64" i="1"/>
  <c r="AE64" i="1" s="1"/>
  <c r="AG64" i="1" s="1"/>
  <c r="AH64" i="1" s="1"/>
  <c r="N65" i="1"/>
  <c r="AE65" i="1" s="1"/>
  <c r="AG65" i="1" s="1"/>
  <c r="AH65" i="1" s="1"/>
  <c r="N66" i="1"/>
  <c r="N67" i="1"/>
  <c r="AE67" i="1" s="1"/>
  <c r="AG67" i="1" s="1"/>
  <c r="AH67" i="1" s="1"/>
  <c r="N68" i="1"/>
  <c r="AE68" i="1" s="1"/>
  <c r="AG68" i="1" s="1"/>
  <c r="AH68" i="1" s="1"/>
  <c r="N69" i="1"/>
  <c r="AE69" i="1" s="1"/>
  <c r="AG69" i="1" s="1"/>
  <c r="AH69" i="1" s="1"/>
  <c r="N70" i="1"/>
  <c r="AE70" i="1" s="1"/>
  <c r="AG70" i="1" s="1"/>
  <c r="AH70" i="1" s="1"/>
  <c r="N71" i="1"/>
  <c r="AE71" i="1" s="1"/>
  <c r="AG71" i="1" s="1"/>
  <c r="AH71" i="1" s="1"/>
  <c r="N72" i="1"/>
  <c r="AE72" i="1" s="1"/>
  <c r="AG72" i="1" s="1"/>
  <c r="AH72" i="1" s="1"/>
  <c r="N73" i="1"/>
  <c r="AE73" i="1" s="1"/>
  <c r="AG73" i="1" s="1"/>
  <c r="AH73" i="1" s="1"/>
  <c r="N74" i="1"/>
  <c r="AE74" i="1" s="1"/>
  <c r="AG74" i="1" s="1"/>
  <c r="AH74" i="1" s="1"/>
  <c r="N75" i="1"/>
  <c r="AE75" i="1" s="1"/>
  <c r="AG75" i="1" s="1"/>
  <c r="AH75" i="1" s="1"/>
  <c r="N76" i="1"/>
  <c r="AE76" i="1" s="1"/>
  <c r="AG76" i="1" s="1"/>
  <c r="AH76" i="1" s="1"/>
  <c r="N77" i="1"/>
  <c r="AE77" i="1" s="1"/>
  <c r="AG77" i="1" s="1"/>
  <c r="AH77" i="1" s="1"/>
  <c r="N78" i="1"/>
  <c r="AE78" i="1" s="1"/>
  <c r="AG78" i="1" s="1"/>
  <c r="AH78" i="1" s="1"/>
  <c r="N79" i="1"/>
  <c r="N80" i="1"/>
  <c r="AE80" i="1" s="1"/>
  <c r="AG80" i="1" s="1"/>
  <c r="AH80" i="1" s="1"/>
  <c r="N81" i="1"/>
  <c r="AE81" i="1" s="1"/>
  <c r="AG81" i="1" s="1"/>
  <c r="AH81" i="1" s="1"/>
  <c r="N82" i="1"/>
  <c r="AE82" i="1" s="1"/>
  <c r="AG82" i="1" s="1"/>
  <c r="AH82" i="1" s="1"/>
  <c r="N83" i="1"/>
  <c r="AE83" i="1" s="1"/>
  <c r="AG83" i="1" s="1"/>
  <c r="AH83" i="1" s="1"/>
  <c r="N84" i="1"/>
  <c r="AE84" i="1" s="1"/>
  <c r="AG84" i="1" s="1"/>
  <c r="AH84" i="1" s="1"/>
  <c r="N85" i="1"/>
  <c r="AE85" i="1" s="1"/>
  <c r="AG85" i="1" s="1"/>
  <c r="AH85" i="1" s="1"/>
  <c r="N86" i="1"/>
  <c r="AE86" i="1" s="1"/>
  <c r="AG86" i="1" s="1"/>
  <c r="AH86" i="1" s="1"/>
  <c r="N87" i="1"/>
  <c r="AE87" i="1" s="1"/>
  <c r="AG87" i="1" s="1"/>
  <c r="AH87" i="1" s="1"/>
  <c r="N88" i="1"/>
  <c r="AE88" i="1" s="1"/>
  <c r="AG88" i="1" s="1"/>
  <c r="AH88" i="1" s="1"/>
  <c r="N89" i="1"/>
  <c r="AE89" i="1" s="1"/>
  <c r="AG89" i="1" s="1"/>
  <c r="AH89" i="1" s="1"/>
  <c r="N90" i="1"/>
  <c r="AE90" i="1" s="1"/>
  <c r="AG90" i="1" s="1"/>
  <c r="AH90" i="1" s="1"/>
  <c r="N91" i="1"/>
  <c r="AE91" i="1" s="1"/>
  <c r="AG91" i="1" s="1"/>
  <c r="AH91" i="1" s="1"/>
  <c r="N92" i="1"/>
  <c r="AE92" i="1" s="1"/>
  <c r="AG92" i="1" s="1"/>
  <c r="AH92" i="1" s="1"/>
  <c r="N93" i="1"/>
  <c r="AE93" i="1" s="1"/>
  <c r="AG93" i="1" s="1"/>
  <c r="AH93" i="1" s="1"/>
  <c r="N94" i="1"/>
  <c r="AE94" i="1" s="1"/>
  <c r="AG94" i="1" s="1"/>
  <c r="AH94" i="1" s="1"/>
  <c r="N95" i="1"/>
  <c r="AE95" i="1" s="1"/>
  <c r="AG95" i="1" s="1"/>
  <c r="AH95" i="1" s="1"/>
  <c r="N96" i="1"/>
  <c r="AE96" i="1" s="1"/>
  <c r="AG96" i="1" s="1"/>
  <c r="AH96" i="1" s="1"/>
  <c r="N97" i="1"/>
  <c r="AE97" i="1" s="1"/>
  <c r="AG97" i="1" s="1"/>
  <c r="AH97" i="1" s="1"/>
  <c r="N98" i="1"/>
  <c r="AE98" i="1" s="1"/>
  <c r="AG98" i="1" s="1"/>
  <c r="AH98" i="1" s="1"/>
  <c r="N99" i="1"/>
  <c r="AE99" i="1" s="1"/>
  <c r="AG99" i="1" s="1"/>
  <c r="AH99" i="1" s="1"/>
  <c r="N100" i="1"/>
  <c r="AE100" i="1" s="1"/>
  <c r="AG100" i="1" s="1"/>
  <c r="AH100" i="1" s="1"/>
  <c r="N101" i="1"/>
  <c r="AE101" i="1" s="1"/>
  <c r="AG101" i="1" s="1"/>
  <c r="AH101" i="1" s="1"/>
  <c r="N102" i="1"/>
  <c r="AE102" i="1" s="1"/>
  <c r="AG102" i="1" s="1"/>
  <c r="AH102" i="1" s="1"/>
  <c r="N103" i="1"/>
  <c r="AE103" i="1" s="1"/>
  <c r="AG103" i="1" s="1"/>
  <c r="AH103" i="1" s="1"/>
  <c r="N104" i="1"/>
  <c r="AE104" i="1" s="1"/>
  <c r="AG104" i="1" s="1"/>
  <c r="AH104" i="1" s="1"/>
  <c r="N105" i="1"/>
  <c r="AE105" i="1" s="1"/>
  <c r="AG105" i="1" s="1"/>
  <c r="AH105" i="1" s="1"/>
  <c r="N106" i="1"/>
  <c r="AE106" i="1" s="1"/>
  <c r="AG106" i="1" s="1"/>
  <c r="AH106" i="1" s="1"/>
  <c r="N107" i="1"/>
  <c r="AE107" i="1" s="1"/>
  <c r="AG107" i="1" s="1"/>
  <c r="AH107" i="1" s="1"/>
  <c r="N108" i="1"/>
  <c r="AE108" i="1" s="1"/>
  <c r="AG108" i="1" s="1"/>
  <c r="AH108" i="1" s="1"/>
  <c r="N109" i="1"/>
  <c r="AE109" i="1" s="1"/>
  <c r="AG109" i="1" s="1"/>
  <c r="AH109" i="1" s="1"/>
  <c r="N110" i="1"/>
  <c r="AE110" i="1" s="1"/>
  <c r="AG110" i="1" s="1"/>
  <c r="AH110" i="1" s="1"/>
  <c r="N111" i="1"/>
  <c r="AE111" i="1" s="1"/>
  <c r="AG111" i="1" s="1"/>
  <c r="AH111" i="1" s="1"/>
  <c r="N112" i="1"/>
  <c r="AE112" i="1" s="1"/>
  <c r="AG112" i="1" s="1"/>
  <c r="AH112" i="1" s="1"/>
  <c r="N113" i="1"/>
  <c r="AE113" i="1" s="1"/>
  <c r="AG113" i="1" s="1"/>
  <c r="AH113" i="1" s="1"/>
  <c r="N114" i="1"/>
  <c r="AE114" i="1" s="1"/>
  <c r="AG114" i="1" s="1"/>
  <c r="AH114" i="1" s="1"/>
  <c r="N115" i="1"/>
  <c r="AE115" i="1" s="1"/>
  <c r="AG115" i="1" s="1"/>
  <c r="AH115" i="1" s="1"/>
  <c r="N116" i="1"/>
  <c r="AE116" i="1" s="1"/>
  <c r="AG116" i="1" s="1"/>
  <c r="AH116" i="1" s="1"/>
  <c r="N117" i="1"/>
  <c r="AE117" i="1" s="1"/>
  <c r="AG117" i="1" s="1"/>
  <c r="AH117" i="1" s="1"/>
  <c r="N118" i="1"/>
  <c r="AE118" i="1" s="1"/>
  <c r="AG118" i="1" s="1"/>
  <c r="AH118" i="1" s="1"/>
  <c r="N119" i="1"/>
  <c r="AE119" i="1" s="1"/>
  <c r="AG119" i="1" s="1"/>
  <c r="AH119" i="1" s="1"/>
  <c r="N120" i="1"/>
  <c r="AE120" i="1" s="1"/>
  <c r="AG120" i="1" s="1"/>
  <c r="AH120" i="1" s="1"/>
  <c r="N121" i="1"/>
  <c r="AE121" i="1" s="1"/>
  <c r="AG121" i="1" s="1"/>
  <c r="AH121" i="1" s="1"/>
  <c r="N122" i="1"/>
  <c r="N123" i="1"/>
  <c r="AE123" i="1" s="1"/>
  <c r="AG123" i="1" s="1"/>
  <c r="AH123" i="1" s="1"/>
  <c r="N124" i="1"/>
  <c r="AE124" i="1" s="1"/>
  <c r="AG124" i="1" s="1"/>
  <c r="AH124" i="1" s="1"/>
  <c r="N125" i="1"/>
  <c r="AE125" i="1" s="1"/>
  <c r="AG125" i="1" s="1"/>
  <c r="AH125" i="1" s="1"/>
  <c r="N126" i="1"/>
  <c r="AE126" i="1" s="1"/>
  <c r="AG126" i="1" s="1"/>
  <c r="AH126" i="1" s="1"/>
  <c r="N127" i="1"/>
  <c r="AE127" i="1" s="1"/>
  <c r="AG127" i="1" s="1"/>
  <c r="AH127" i="1" s="1"/>
  <c r="N128" i="1"/>
  <c r="AE128" i="1" s="1"/>
  <c r="AG128" i="1" s="1"/>
  <c r="AH128" i="1" s="1"/>
  <c r="N129" i="1"/>
  <c r="AE129" i="1" s="1"/>
  <c r="AG129" i="1" s="1"/>
  <c r="AH129" i="1" s="1"/>
  <c r="N130" i="1"/>
  <c r="AE130" i="1" s="1"/>
  <c r="AG130" i="1" s="1"/>
  <c r="AH130" i="1" s="1"/>
  <c r="AI130" i="1" s="1"/>
  <c r="AJ130" i="1" s="1"/>
  <c r="AK130" i="1" s="1"/>
  <c r="N14" i="1"/>
  <c r="AE14" i="1" s="1"/>
  <c r="AG14" i="1" s="1"/>
  <c r="AH14" i="1" s="1"/>
  <c r="N15" i="1"/>
  <c r="AE15" i="1" s="1"/>
  <c r="AG15" i="1" s="1"/>
  <c r="AH15" i="1" s="1"/>
  <c r="N16" i="1"/>
  <c r="AE16" i="1" s="1"/>
  <c r="AG16" i="1" s="1"/>
  <c r="AH16" i="1" s="1"/>
  <c r="N17" i="1"/>
  <c r="AE17" i="1" s="1"/>
  <c r="AG17" i="1" s="1"/>
  <c r="AH17" i="1" s="1"/>
  <c r="N18" i="1"/>
  <c r="AE18" i="1" s="1"/>
  <c r="AG18" i="1" s="1"/>
  <c r="AH18" i="1" s="1"/>
  <c r="N19" i="1"/>
  <c r="AE19" i="1" s="1"/>
  <c r="AG19" i="1" s="1"/>
  <c r="AH19" i="1" s="1"/>
  <c r="N20" i="1"/>
  <c r="AE20" i="1" s="1"/>
  <c r="AG20" i="1" s="1"/>
  <c r="AH20" i="1" s="1"/>
  <c r="N21" i="1"/>
  <c r="AE21" i="1" s="1"/>
  <c r="AG21" i="1" s="1"/>
  <c r="AH21" i="1" s="1"/>
  <c r="N22" i="1"/>
  <c r="AE22" i="1" s="1"/>
  <c r="AG22" i="1" s="1"/>
  <c r="AH22" i="1" s="1"/>
  <c r="N23" i="1"/>
  <c r="AE23" i="1" s="1"/>
  <c r="AG23" i="1" s="1"/>
  <c r="AH23" i="1" s="1"/>
  <c r="N24" i="1"/>
  <c r="AE24" i="1" s="1"/>
  <c r="AG24" i="1" s="1"/>
  <c r="AH24" i="1" s="1"/>
  <c r="N25" i="1"/>
  <c r="AE25" i="1" s="1"/>
  <c r="AG25" i="1" s="1"/>
  <c r="AH25" i="1" s="1"/>
  <c r="N26" i="1"/>
  <c r="AE26" i="1" s="1"/>
  <c r="AG26" i="1" s="1"/>
  <c r="AH26" i="1" s="1"/>
  <c r="N27" i="1"/>
  <c r="AE27" i="1" s="1"/>
  <c r="AG27" i="1" s="1"/>
  <c r="AH27" i="1" s="1"/>
  <c r="N28" i="1"/>
  <c r="AE28" i="1" s="1"/>
  <c r="AG28" i="1" s="1"/>
  <c r="AH28" i="1" s="1"/>
  <c r="N29" i="1"/>
  <c r="AE29" i="1" s="1"/>
  <c r="AG29" i="1" s="1"/>
  <c r="AH29" i="1" s="1"/>
  <c r="N30" i="1"/>
  <c r="AE30" i="1" s="1"/>
  <c r="N31" i="1"/>
  <c r="AE31" i="1" s="1"/>
  <c r="AG31" i="1" s="1"/>
  <c r="AH31" i="1" s="1"/>
  <c r="N13" i="1"/>
  <c r="AE13" i="1" s="1"/>
  <c r="AG13" i="1" s="1"/>
  <c r="AH13" i="1" s="1"/>
  <c r="N12" i="1"/>
  <c r="AE12" i="1" s="1"/>
  <c r="AG12" i="1" s="1"/>
  <c r="AH12" i="1" s="1"/>
  <c r="N3" i="1"/>
  <c r="N4" i="1"/>
  <c r="AE4" i="1" s="1"/>
  <c r="AG4" i="1" s="1"/>
  <c r="AH4" i="1" s="1"/>
  <c r="N5" i="1"/>
  <c r="AE5" i="1" s="1"/>
  <c r="AG5" i="1" s="1"/>
  <c r="AH5" i="1" s="1"/>
  <c r="N6" i="1"/>
  <c r="AE6" i="1" s="1"/>
  <c r="AG6" i="1" s="1"/>
  <c r="AH6" i="1" s="1"/>
  <c r="N7" i="1"/>
  <c r="AE7" i="1" s="1"/>
  <c r="AG7" i="1" s="1"/>
  <c r="AH7" i="1" s="1"/>
  <c r="N8" i="1"/>
  <c r="AE8" i="1" s="1"/>
  <c r="AG8" i="1" s="1"/>
  <c r="AH8" i="1" s="1"/>
  <c r="N9" i="1"/>
  <c r="AE9" i="1" s="1"/>
  <c r="AG9" i="1" s="1"/>
  <c r="AH9" i="1" s="1"/>
  <c r="N10" i="1"/>
  <c r="AE10" i="1" s="1"/>
  <c r="AG10" i="1" s="1"/>
  <c r="AH10" i="1" s="1"/>
  <c r="N11" i="1"/>
  <c r="AE11" i="1" s="1"/>
  <c r="AG11" i="1" s="1"/>
  <c r="AH11" i="1" s="1"/>
  <c r="N2" i="1"/>
  <c r="AE2" i="1" s="1"/>
  <c r="AG2" i="1" s="1"/>
  <c r="AE57" i="1"/>
  <c r="AG57" i="1" s="1"/>
  <c r="AH57" i="1" s="1"/>
  <c r="AE66" i="1"/>
  <c r="AG66" i="1" s="1"/>
  <c r="AH66" i="1" s="1"/>
  <c r="AD4" i="1"/>
  <c r="AD5" i="1"/>
  <c r="AD6" i="1"/>
  <c r="AD7" i="1"/>
  <c r="AD8" i="1"/>
  <c r="AD9" i="1"/>
  <c r="AD10" i="1"/>
  <c r="AD11" i="1"/>
  <c r="AD12" i="1"/>
  <c r="AB4" i="1"/>
  <c r="AB5" i="1"/>
  <c r="AB6" i="1"/>
  <c r="AB7" i="1"/>
  <c r="AI7" i="1" s="1"/>
  <c r="AJ7" i="1" s="1"/>
  <c r="AK7" i="1" s="1"/>
  <c r="AB8" i="1"/>
  <c r="AB9" i="1"/>
  <c r="AI9" i="1" s="1"/>
  <c r="AJ9" i="1" s="1"/>
  <c r="AK9" i="1" s="1"/>
  <c r="AB10" i="1"/>
  <c r="AB11" i="1"/>
  <c r="AB12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B15" i="1"/>
  <c r="AB16" i="1"/>
  <c r="AI16" i="1" s="1"/>
  <c r="AJ16" i="1" s="1"/>
  <c r="AK16" i="1" s="1"/>
  <c r="AB17" i="1"/>
  <c r="AB18" i="1"/>
  <c r="AB19" i="1"/>
  <c r="AB20" i="1"/>
  <c r="AI20" i="1" s="1"/>
  <c r="AJ20" i="1" s="1"/>
  <c r="AK20" i="1" s="1"/>
  <c r="AB21" i="1"/>
  <c r="AB22" i="1"/>
  <c r="AI22" i="1" s="1"/>
  <c r="AJ22" i="1" s="1"/>
  <c r="AK22" i="1" s="1"/>
  <c r="AB23" i="1"/>
  <c r="AB24" i="1"/>
  <c r="AI24" i="1" s="1"/>
  <c r="AJ24" i="1" s="1"/>
  <c r="AK24" i="1" s="1"/>
  <c r="AB25" i="1"/>
  <c r="AB26" i="1"/>
  <c r="AB27" i="1"/>
  <c r="AB28" i="1"/>
  <c r="AI28" i="1" s="1"/>
  <c r="AJ28" i="1" s="1"/>
  <c r="AK28" i="1" s="1"/>
  <c r="AB29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B32" i="1"/>
  <c r="AB33" i="1"/>
  <c r="AI33" i="1" s="1"/>
  <c r="AJ33" i="1" s="1"/>
  <c r="AK33" i="1" s="1"/>
  <c r="AB34" i="1"/>
  <c r="AB35" i="1"/>
  <c r="AB36" i="1"/>
  <c r="AB37" i="1"/>
  <c r="AB38" i="1"/>
  <c r="AI38" i="1" s="1"/>
  <c r="AJ38" i="1" s="1"/>
  <c r="AK38" i="1" s="1"/>
  <c r="AB39" i="1"/>
  <c r="AB40" i="1"/>
  <c r="AB41" i="1"/>
  <c r="AI41" i="1" s="1"/>
  <c r="AJ41" i="1" s="1"/>
  <c r="AK41" i="1" s="1"/>
  <c r="AB42" i="1"/>
  <c r="AB43" i="1"/>
  <c r="AD46" i="1"/>
  <c r="AD47" i="1"/>
  <c r="AD48" i="1"/>
  <c r="AD49" i="1"/>
  <c r="AD50" i="1"/>
  <c r="AD51" i="1"/>
  <c r="AD52" i="1"/>
  <c r="AD53" i="1"/>
  <c r="AD54" i="1"/>
  <c r="AD55" i="1"/>
  <c r="AD56" i="1"/>
  <c r="AB46" i="1"/>
  <c r="AB47" i="1"/>
  <c r="AB48" i="1"/>
  <c r="AI48" i="1" s="1"/>
  <c r="AJ48" i="1" s="1"/>
  <c r="AK48" i="1" s="1"/>
  <c r="AB49" i="1"/>
  <c r="AI49" i="1" s="1"/>
  <c r="AJ49" i="1" s="1"/>
  <c r="AK49" i="1" s="1"/>
  <c r="AB50" i="1"/>
  <c r="AI50" i="1" s="1"/>
  <c r="AJ50" i="1" s="1"/>
  <c r="AK50" i="1" s="1"/>
  <c r="AB51" i="1"/>
  <c r="AB52" i="1"/>
  <c r="AB53" i="1"/>
  <c r="AB54" i="1"/>
  <c r="AB55" i="1"/>
  <c r="AB56" i="1"/>
  <c r="AI56" i="1" s="1"/>
  <c r="AJ56" i="1" s="1"/>
  <c r="AK56" i="1" s="1"/>
  <c r="AD59" i="1"/>
  <c r="AD60" i="1"/>
  <c r="AD61" i="1"/>
  <c r="AD62" i="1"/>
  <c r="AD63" i="1"/>
  <c r="AD64" i="1"/>
  <c r="AD65" i="1"/>
  <c r="AB59" i="1"/>
  <c r="AI59" i="1" s="1"/>
  <c r="AJ59" i="1" s="1"/>
  <c r="AK59" i="1" s="1"/>
  <c r="AB60" i="1"/>
  <c r="AB61" i="1"/>
  <c r="AB62" i="1"/>
  <c r="AB63" i="1"/>
  <c r="AB64" i="1"/>
  <c r="AB65" i="1"/>
  <c r="AD68" i="1"/>
  <c r="AD69" i="1"/>
  <c r="AD70" i="1"/>
  <c r="AD71" i="1"/>
  <c r="AD72" i="1"/>
  <c r="AD73" i="1"/>
  <c r="AD74" i="1"/>
  <c r="AD75" i="1"/>
  <c r="AD76" i="1"/>
  <c r="AD77" i="1"/>
  <c r="AD78" i="1"/>
  <c r="AB68" i="1"/>
  <c r="AB69" i="1"/>
  <c r="AB70" i="1"/>
  <c r="AB71" i="1"/>
  <c r="AB72" i="1"/>
  <c r="AB73" i="1"/>
  <c r="AB74" i="1"/>
  <c r="AI74" i="1" s="1"/>
  <c r="AJ74" i="1" s="1"/>
  <c r="AK74" i="1" s="1"/>
  <c r="AB75" i="1"/>
  <c r="AI75" i="1" s="1"/>
  <c r="AJ75" i="1" s="1"/>
  <c r="AK75" i="1" s="1"/>
  <c r="AB76" i="1"/>
  <c r="AB77" i="1"/>
  <c r="AB78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B81" i="1"/>
  <c r="AI81" i="1" s="1"/>
  <c r="AJ81" i="1" s="1"/>
  <c r="AK81" i="1" s="1"/>
  <c r="AB82" i="1"/>
  <c r="AB83" i="1"/>
  <c r="AI83" i="1" s="1"/>
  <c r="AJ83" i="1" s="1"/>
  <c r="AK83" i="1" s="1"/>
  <c r="AB84" i="1"/>
  <c r="AI84" i="1" s="1"/>
  <c r="AJ84" i="1" s="1"/>
  <c r="AK84" i="1" s="1"/>
  <c r="AB85" i="1"/>
  <c r="AB86" i="1"/>
  <c r="AB87" i="1"/>
  <c r="AB88" i="1"/>
  <c r="AB89" i="1"/>
  <c r="AI89" i="1" s="1"/>
  <c r="AJ89" i="1" s="1"/>
  <c r="AK89" i="1" s="1"/>
  <c r="AB90" i="1"/>
  <c r="AB91" i="1"/>
  <c r="AI91" i="1" s="1"/>
  <c r="AJ91" i="1" s="1"/>
  <c r="AK91" i="1" s="1"/>
  <c r="AB92" i="1"/>
  <c r="AI92" i="1" s="1"/>
  <c r="AJ92" i="1" s="1"/>
  <c r="AK92" i="1" s="1"/>
  <c r="AB93" i="1"/>
  <c r="AB94" i="1"/>
  <c r="AB95" i="1"/>
  <c r="AB96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B99" i="1"/>
  <c r="AB100" i="1"/>
  <c r="AI100" i="1" s="1"/>
  <c r="AJ100" i="1" s="1"/>
  <c r="AK100" i="1" s="1"/>
  <c r="AB101" i="1"/>
  <c r="AB102" i="1"/>
  <c r="AB103" i="1"/>
  <c r="AI103" i="1" s="1"/>
  <c r="AJ103" i="1" s="1"/>
  <c r="AK103" i="1" s="1"/>
  <c r="AB104" i="1"/>
  <c r="AB105" i="1"/>
  <c r="AB106" i="1"/>
  <c r="AB107" i="1"/>
  <c r="AB108" i="1"/>
  <c r="AI108" i="1" s="1"/>
  <c r="AB109" i="1"/>
  <c r="AB110" i="1"/>
  <c r="AB111" i="1"/>
  <c r="AI111" i="1" s="1"/>
  <c r="AJ111" i="1" s="1"/>
  <c r="AK111" i="1" s="1"/>
  <c r="AB112" i="1"/>
  <c r="AB113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B116" i="1"/>
  <c r="AB117" i="1"/>
  <c r="AB118" i="1"/>
  <c r="AB119" i="1"/>
  <c r="AI119" i="1" s="1"/>
  <c r="AJ119" i="1" s="1"/>
  <c r="AK119" i="1" s="1"/>
  <c r="AB120" i="1"/>
  <c r="AB121" i="1"/>
  <c r="AB122" i="1"/>
  <c r="AB123" i="1"/>
  <c r="AB124" i="1"/>
  <c r="AB125" i="1"/>
  <c r="AB126" i="1"/>
  <c r="AB127" i="1"/>
  <c r="AI127" i="1" s="1"/>
  <c r="AJ127" i="1" s="1"/>
  <c r="AK127" i="1" s="1"/>
  <c r="AB128" i="1"/>
  <c r="AB129" i="1"/>
  <c r="AB130" i="1"/>
  <c r="AD115" i="1"/>
  <c r="AD98" i="1"/>
  <c r="AD80" i="1"/>
  <c r="AD67" i="1"/>
  <c r="AD58" i="1"/>
  <c r="AD45" i="1"/>
  <c r="AD31" i="1"/>
  <c r="AD14" i="1"/>
  <c r="AD3" i="1"/>
  <c r="AB115" i="1"/>
  <c r="AB98" i="1"/>
  <c r="AI98" i="1" s="1"/>
  <c r="AJ98" i="1" s="1"/>
  <c r="AK98" i="1" s="1"/>
  <c r="AB80" i="1"/>
  <c r="AB67" i="1"/>
  <c r="AB58" i="1"/>
  <c r="AB45" i="1"/>
  <c r="AB31" i="1"/>
  <c r="AI31" i="1" s="1"/>
  <c r="AJ31" i="1" s="1"/>
  <c r="AK31" i="1" s="1"/>
  <c r="AB14" i="1"/>
  <c r="AI14" i="1" s="1"/>
  <c r="AJ14" i="1" s="1"/>
  <c r="AK14" i="1" s="1"/>
  <c r="AB3" i="1"/>
  <c r="Y4" i="1"/>
  <c r="Y5" i="1"/>
  <c r="Y6" i="1"/>
  <c r="Y7" i="1"/>
  <c r="Y8" i="1"/>
  <c r="Y9" i="1"/>
  <c r="Y10" i="1"/>
  <c r="Y11" i="1"/>
  <c r="Y12" i="1"/>
  <c r="Y16" i="1"/>
  <c r="Y15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2" i="1"/>
  <c r="Y33" i="1"/>
  <c r="Y34" i="1"/>
  <c r="Y35" i="1"/>
  <c r="Y36" i="1"/>
  <c r="Y37" i="1"/>
  <c r="Y38" i="1"/>
  <c r="Y39" i="1"/>
  <c r="Y40" i="1"/>
  <c r="Y41" i="1"/>
  <c r="Y42" i="1"/>
  <c r="Y43" i="1"/>
  <c r="Y46" i="1"/>
  <c r="Y47" i="1"/>
  <c r="Y48" i="1"/>
  <c r="Y49" i="1"/>
  <c r="Y50" i="1"/>
  <c r="Y51" i="1"/>
  <c r="Y52" i="1"/>
  <c r="Y53" i="1"/>
  <c r="Y54" i="1"/>
  <c r="Y55" i="1"/>
  <c r="Y56" i="1"/>
  <c r="Y45" i="1"/>
  <c r="Y59" i="1"/>
  <c r="Y60" i="1"/>
  <c r="Y61" i="1"/>
  <c r="Y62" i="1"/>
  <c r="Y63" i="1"/>
  <c r="Y64" i="1"/>
  <c r="Y65" i="1"/>
  <c r="Y73" i="1"/>
  <c r="Y68" i="1"/>
  <c r="Y69" i="1"/>
  <c r="Y70" i="1"/>
  <c r="Y71" i="1"/>
  <c r="Y72" i="1"/>
  <c r="Y74" i="1"/>
  <c r="Y75" i="1"/>
  <c r="Y76" i="1"/>
  <c r="Y77" i="1"/>
  <c r="Y78" i="1"/>
  <c r="Y88" i="1"/>
  <c r="Y90" i="1"/>
  <c r="Y95" i="1"/>
  <c r="Y81" i="1"/>
  <c r="Y82" i="1"/>
  <c r="Y83" i="1"/>
  <c r="Y84" i="1"/>
  <c r="Y85" i="1"/>
  <c r="Y86" i="1"/>
  <c r="Y87" i="1"/>
  <c r="Y89" i="1"/>
  <c r="Y91" i="1"/>
  <c r="Y92" i="1"/>
  <c r="Y93" i="1"/>
  <c r="Y94" i="1"/>
  <c r="Y96" i="1"/>
  <c r="W108" i="1"/>
  <c r="Y108" i="1"/>
  <c r="Y117" i="1"/>
  <c r="Y99" i="1"/>
  <c r="Y100" i="1"/>
  <c r="Y101" i="1"/>
  <c r="Y102" i="1"/>
  <c r="Y103" i="1"/>
  <c r="Y104" i="1"/>
  <c r="Y105" i="1"/>
  <c r="Y106" i="1"/>
  <c r="Y107" i="1"/>
  <c r="Y109" i="1"/>
  <c r="Y110" i="1"/>
  <c r="Y111" i="1"/>
  <c r="Y112" i="1"/>
  <c r="Y113" i="1"/>
  <c r="Y116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15" i="1"/>
  <c r="Y98" i="1"/>
  <c r="Y80" i="1"/>
  <c r="Y67" i="1"/>
  <c r="Y58" i="1"/>
  <c r="Y31" i="1"/>
  <c r="Y14" i="1"/>
  <c r="Y3" i="1"/>
  <c r="W7" i="1"/>
  <c r="W8" i="1"/>
  <c r="W9" i="1"/>
  <c r="W10" i="1"/>
  <c r="W11" i="1"/>
  <c r="W12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2" i="1"/>
  <c r="W33" i="1"/>
  <c r="W34" i="1"/>
  <c r="W35" i="1"/>
  <c r="W36" i="1"/>
  <c r="W37" i="1"/>
  <c r="W38" i="1"/>
  <c r="W39" i="1"/>
  <c r="W40" i="1"/>
  <c r="W41" i="1"/>
  <c r="W42" i="1"/>
  <c r="W43" i="1"/>
  <c r="W46" i="1"/>
  <c r="W47" i="1"/>
  <c r="W48" i="1"/>
  <c r="W49" i="1"/>
  <c r="W50" i="1"/>
  <c r="W51" i="1"/>
  <c r="W52" i="1"/>
  <c r="W53" i="1"/>
  <c r="W54" i="1"/>
  <c r="W55" i="1"/>
  <c r="W56" i="1"/>
  <c r="W59" i="1"/>
  <c r="W60" i="1"/>
  <c r="W61" i="1"/>
  <c r="W62" i="1"/>
  <c r="W63" i="1"/>
  <c r="W64" i="1"/>
  <c r="W65" i="1"/>
  <c r="W68" i="1"/>
  <c r="W69" i="1"/>
  <c r="W70" i="1"/>
  <c r="W71" i="1"/>
  <c r="W72" i="1"/>
  <c r="W73" i="1"/>
  <c r="W74" i="1"/>
  <c r="W75" i="1"/>
  <c r="W76" i="1"/>
  <c r="W77" i="1"/>
  <c r="W78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9" i="1"/>
  <c r="W100" i="1"/>
  <c r="W101" i="1"/>
  <c r="W102" i="1"/>
  <c r="W103" i="1"/>
  <c r="W104" i="1"/>
  <c r="W105" i="1"/>
  <c r="W106" i="1"/>
  <c r="W107" i="1"/>
  <c r="W109" i="1"/>
  <c r="W110" i="1"/>
  <c r="W111" i="1"/>
  <c r="W112" i="1"/>
  <c r="W113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15" i="1"/>
  <c r="W98" i="1"/>
  <c r="W80" i="1"/>
  <c r="W67" i="1"/>
  <c r="W58" i="1"/>
  <c r="W45" i="1"/>
  <c r="W31" i="1"/>
  <c r="W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2" i="1"/>
  <c r="V33" i="1"/>
  <c r="V34" i="1"/>
  <c r="V35" i="1"/>
  <c r="V36" i="1"/>
  <c r="V37" i="1"/>
  <c r="V38" i="1"/>
  <c r="V39" i="1"/>
  <c r="V40" i="1"/>
  <c r="V41" i="1"/>
  <c r="V42" i="1"/>
  <c r="V43" i="1"/>
  <c r="V46" i="1"/>
  <c r="V47" i="1"/>
  <c r="V48" i="1"/>
  <c r="V49" i="1"/>
  <c r="V50" i="1"/>
  <c r="V51" i="1"/>
  <c r="V52" i="1"/>
  <c r="V53" i="1"/>
  <c r="V54" i="1"/>
  <c r="V55" i="1"/>
  <c r="V56" i="1"/>
  <c r="V59" i="1"/>
  <c r="V60" i="1"/>
  <c r="V61" i="1"/>
  <c r="V62" i="1"/>
  <c r="V63" i="1"/>
  <c r="V64" i="1"/>
  <c r="V65" i="1"/>
  <c r="V68" i="1"/>
  <c r="V69" i="1"/>
  <c r="V70" i="1"/>
  <c r="V71" i="1"/>
  <c r="V72" i="1"/>
  <c r="V73" i="1"/>
  <c r="V74" i="1"/>
  <c r="V75" i="1"/>
  <c r="V76" i="1"/>
  <c r="V77" i="1"/>
  <c r="V78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15" i="1"/>
  <c r="V98" i="1"/>
  <c r="V80" i="1"/>
  <c r="V67" i="1"/>
  <c r="V58" i="1"/>
  <c r="V45" i="1"/>
  <c r="V31" i="1"/>
  <c r="V14" i="1"/>
  <c r="V3" i="1"/>
  <c r="V4" i="1"/>
  <c r="V5" i="1"/>
  <c r="V6" i="1"/>
  <c r="V7" i="1"/>
  <c r="V8" i="1"/>
  <c r="V9" i="1"/>
  <c r="V10" i="1"/>
  <c r="V11" i="1"/>
  <c r="V12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98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80" i="1"/>
  <c r="T68" i="1"/>
  <c r="T69" i="1"/>
  <c r="T70" i="1"/>
  <c r="T71" i="1"/>
  <c r="T72" i="1"/>
  <c r="T73" i="1"/>
  <c r="T74" i="1"/>
  <c r="T75" i="1"/>
  <c r="T76" i="1"/>
  <c r="T77" i="1"/>
  <c r="T78" i="1"/>
  <c r="T67" i="1"/>
  <c r="T59" i="1"/>
  <c r="T60" i="1"/>
  <c r="T61" i="1"/>
  <c r="T62" i="1"/>
  <c r="T63" i="1"/>
  <c r="T64" i="1"/>
  <c r="T65" i="1"/>
  <c r="T58" i="1"/>
  <c r="T46" i="1"/>
  <c r="T47" i="1"/>
  <c r="T48" i="1"/>
  <c r="T49" i="1"/>
  <c r="T50" i="1"/>
  <c r="T51" i="1"/>
  <c r="T52" i="1"/>
  <c r="T53" i="1"/>
  <c r="T54" i="1"/>
  <c r="T55" i="1"/>
  <c r="T56" i="1"/>
  <c r="T45" i="1"/>
  <c r="T36" i="1"/>
  <c r="T32" i="1"/>
  <c r="T33" i="1"/>
  <c r="T34" i="1"/>
  <c r="T35" i="1"/>
  <c r="T37" i="1"/>
  <c r="T38" i="1"/>
  <c r="T39" i="1"/>
  <c r="T40" i="1"/>
  <c r="T41" i="1"/>
  <c r="T42" i="1"/>
  <c r="T43" i="1"/>
  <c r="T31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14" i="1"/>
  <c r="T8" i="1"/>
  <c r="T6" i="1"/>
  <c r="T5" i="1"/>
  <c r="T4" i="1"/>
  <c r="T7" i="1"/>
  <c r="T9" i="1"/>
  <c r="T10" i="1"/>
  <c r="T11" i="1"/>
  <c r="T12" i="1"/>
  <c r="T3" i="1"/>
  <c r="AZ5" i="1"/>
  <c r="AX5" i="1"/>
  <c r="AU5" i="1"/>
  <c r="AS5" i="1"/>
  <c r="AR5" i="1"/>
  <c r="AP5" i="1"/>
  <c r="AP3" i="1"/>
  <c r="T13" i="1" s="1"/>
  <c r="AR3" i="1"/>
  <c r="V97" i="1" s="1"/>
  <c r="AZ3" i="1"/>
  <c r="AD30" i="1" s="1"/>
  <c r="AX3" i="1"/>
  <c r="AB97" i="1" s="1"/>
  <c r="AS3" i="1"/>
  <c r="W97" i="1" s="1"/>
  <c r="AU3" i="1"/>
  <c r="Y114" i="1" s="1"/>
  <c r="AI122" i="1" l="1"/>
  <c r="AJ122" i="1" s="1"/>
  <c r="AK122" i="1" s="1"/>
  <c r="AI45" i="1"/>
  <c r="AJ45" i="1" s="1"/>
  <c r="AK45" i="1" s="1"/>
  <c r="AI110" i="1"/>
  <c r="AJ110" i="1" s="1"/>
  <c r="AK110" i="1" s="1"/>
  <c r="AI102" i="1"/>
  <c r="AJ102" i="1" s="1"/>
  <c r="AK102" i="1" s="1"/>
  <c r="AI47" i="1"/>
  <c r="AJ47" i="1" s="1"/>
  <c r="AK47" i="1" s="1"/>
  <c r="AI18" i="1"/>
  <c r="AJ18" i="1" s="1"/>
  <c r="AK18" i="1" s="1"/>
  <c r="AI87" i="1"/>
  <c r="AJ87" i="1" s="1"/>
  <c r="AK87" i="1" s="1"/>
  <c r="AI58" i="1"/>
  <c r="AJ58" i="1" s="1"/>
  <c r="AK58" i="1" s="1"/>
  <c r="AI120" i="1"/>
  <c r="AJ120" i="1" s="1"/>
  <c r="AK120" i="1" s="1"/>
  <c r="AI64" i="1"/>
  <c r="AJ64" i="1" s="1"/>
  <c r="AK64" i="1" s="1"/>
  <c r="AI37" i="1"/>
  <c r="AJ37" i="1" s="1"/>
  <c r="AK37" i="1" s="1"/>
  <c r="AI26" i="1"/>
  <c r="AJ26" i="1" s="1"/>
  <c r="AK26" i="1" s="1"/>
  <c r="AI80" i="1"/>
  <c r="AJ80" i="1" s="1"/>
  <c r="AK80" i="1" s="1"/>
  <c r="AI126" i="1"/>
  <c r="AJ126" i="1" s="1"/>
  <c r="AK126" i="1" s="1"/>
  <c r="AI118" i="1"/>
  <c r="AJ118" i="1" s="1"/>
  <c r="AK118" i="1" s="1"/>
  <c r="AI99" i="1"/>
  <c r="AJ99" i="1" s="1"/>
  <c r="AK99" i="1" s="1"/>
  <c r="AI4" i="1"/>
  <c r="AJ4" i="1" s="1"/>
  <c r="AK4" i="1" s="1"/>
  <c r="AI124" i="1"/>
  <c r="AK124" i="1" s="1"/>
  <c r="AI116" i="1"/>
  <c r="AJ116" i="1" s="1"/>
  <c r="AK116" i="1" s="1"/>
  <c r="AI52" i="1"/>
  <c r="AJ52" i="1" s="1"/>
  <c r="AK52" i="1" s="1"/>
  <c r="AI106" i="1"/>
  <c r="AJ106" i="1" s="1"/>
  <c r="AK106" i="1" s="1"/>
  <c r="AI62" i="1"/>
  <c r="AJ62" i="1" s="1"/>
  <c r="AK62" i="1" s="1"/>
  <c r="AI11" i="1"/>
  <c r="AJ11" i="1" s="1"/>
  <c r="AK11" i="1" s="1"/>
  <c r="AI115" i="1"/>
  <c r="AJ115" i="1" s="1"/>
  <c r="AK115" i="1" s="1"/>
  <c r="AI94" i="1"/>
  <c r="AJ94" i="1" s="1"/>
  <c r="AK94" i="1" s="1"/>
  <c r="AI29" i="1"/>
  <c r="AJ29" i="1" s="1"/>
  <c r="AK29" i="1" s="1"/>
  <c r="AI21" i="1"/>
  <c r="AJ21" i="1" s="1"/>
  <c r="AK21" i="1" s="1"/>
  <c r="AI10" i="1"/>
  <c r="AJ10" i="1" s="1"/>
  <c r="AK10" i="1" s="1"/>
  <c r="AI112" i="1"/>
  <c r="AJ112" i="1" s="1"/>
  <c r="AK112" i="1" s="1"/>
  <c r="AI104" i="1"/>
  <c r="AJ104" i="1" s="1"/>
  <c r="AK104" i="1" s="1"/>
  <c r="AI60" i="1"/>
  <c r="AJ60" i="1" s="1"/>
  <c r="AK60" i="1" s="1"/>
  <c r="AI42" i="1"/>
  <c r="AJ42" i="1" s="1"/>
  <c r="AK42" i="1" s="1"/>
  <c r="AI113" i="1"/>
  <c r="AJ113" i="1" s="1"/>
  <c r="AK113" i="1" s="1"/>
  <c r="AI78" i="1"/>
  <c r="AJ78" i="1" s="1"/>
  <c r="AK78" i="1" s="1"/>
  <c r="AI70" i="1"/>
  <c r="AJ70" i="1" s="1"/>
  <c r="AK70" i="1" s="1"/>
  <c r="AI54" i="1"/>
  <c r="AJ54" i="1" s="1"/>
  <c r="AK54" i="1" s="1"/>
  <c r="AI46" i="1"/>
  <c r="AJ46" i="1" s="1"/>
  <c r="AK46" i="1" s="1"/>
  <c r="AI95" i="1"/>
  <c r="AK95" i="1" s="1"/>
  <c r="AI123" i="1"/>
  <c r="AJ123" i="1" s="1"/>
  <c r="AK123" i="1" s="1"/>
  <c r="AI85" i="1"/>
  <c r="AJ85" i="1" s="1"/>
  <c r="AK85" i="1" s="1"/>
  <c r="AI34" i="1"/>
  <c r="AJ34" i="1" s="1"/>
  <c r="AK34" i="1" s="1"/>
  <c r="AI19" i="1"/>
  <c r="AJ19" i="1" s="1"/>
  <c r="AK19" i="1" s="1"/>
  <c r="AI8" i="1"/>
  <c r="AJ8" i="1" s="1"/>
  <c r="AK8" i="1" s="1"/>
  <c r="AI129" i="1"/>
  <c r="AJ129" i="1" s="1"/>
  <c r="AK129" i="1" s="1"/>
  <c r="AI121" i="1"/>
  <c r="AJ121" i="1" s="1"/>
  <c r="AK121" i="1" s="1"/>
  <c r="AI73" i="1"/>
  <c r="AJ73" i="1" s="1"/>
  <c r="AK73" i="1" s="1"/>
  <c r="AI55" i="1"/>
  <c r="AJ55" i="1" s="1"/>
  <c r="AK55" i="1" s="1"/>
  <c r="AI40" i="1"/>
  <c r="AJ40" i="1" s="1"/>
  <c r="AK40" i="1" s="1"/>
  <c r="AI32" i="1"/>
  <c r="AJ32" i="1" s="1"/>
  <c r="AK32" i="1" s="1"/>
  <c r="AI128" i="1"/>
  <c r="AJ128" i="1" s="1"/>
  <c r="AK128" i="1" s="1"/>
  <c r="AI109" i="1"/>
  <c r="AJ109" i="1" s="1"/>
  <c r="AK109" i="1" s="1"/>
  <c r="AI101" i="1"/>
  <c r="AJ101" i="1" s="1"/>
  <c r="AK101" i="1" s="1"/>
  <c r="AI90" i="1"/>
  <c r="AJ90" i="1" s="1"/>
  <c r="AK90" i="1" s="1"/>
  <c r="AI82" i="1"/>
  <c r="AJ82" i="1" s="1"/>
  <c r="AK82" i="1" s="1"/>
  <c r="AI65" i="1"/>
  <c r="AJ65" i="1" s="1"/>
  <c r="AK65" i="1" s="1"/>
  <c r="AI39" i="1"/>
  <c r="AJ39" i="1" s="1"/>
  <c r="AK39" i="1" s="1"/>
  <c r="AI25" i="1"/>
  <c r="AJ25" i="1" s="1"/>
  <c r="AK25" i="1" s="1"/>
  <c r="AI17" i="1"/>
  <c r="AJ17" i="1" s="1"/>
  <c r="AK17" i="1" s="1"/>
  <c r="AI6" i="1"/>
  <c r="AJ6" i="1" s="1"/>
  <c r="AK6" i="1" s="1"/>
  <c r="AQ9" i="1"/>
  <c r="AI71" i="1"/>
  <c r="AJ71" i="1" s="1"/>
  <c r="AK71" i="1" s="1"/>
  <c r="AI53" i="1"/>
  <c r="AJ53" i="1" s="1"/>
  <c r="AK53" i="1" s="1"/>
  <c r="AI5" i="1"/>
  <c r="AJ5" i="1" s="1"/>
  <c r="AK5" i="1" s="1"/>
  <c r="AI96" i="1"/>
  <c r="AJ96" i="1" s="1"/>
  <c r="AK96" i="1" s="1"/>
  <c r="AI12" i="1"/>
  <c r="AJ12" i="1" s="1"/>
  <c r="AK12" i="1" s="1"/>
  <c r="AI63" i="1"/>
  <c r="AJ63" i="1" s="1"/>
  <c r="AK63" i="1" s="1"/>
  <c r="AH2" i="1"/>
  <c r="AI67" i="1"/>
  <c r="AJ67" i="1" s="1"/>
  <c r="AK67" i="1" s="1"/>
  <c r="AI107" i="1"/>
  <c r="AJ107" i="1" s="1"/>
  <c r="AK107" i="1" s="1"/>
  <c r="AI88" i="1"/>
  <c r="AJ88" i="1" s="1"/>
  <c r="AK88" i="1" s="1"/>
  <c r="AI23" i="1"/>
  <c r="AJ23" i="1" s="1"/>
  <c r="AK23" i="1" s="1"/>
  <c r="AI15" i="1"/>
  <c r="AJ15" i="1" s="1"/>
  <c r="AK15" i="1" s="1"/>
  <c r="AI125" i="1"/>
  <c r="AJ125" i="1" s="1"/>
  <c r="AK125" i="1" s="1"/>
  <c r="AI117" i="1"/>
  <c r="AJ117" i="1" s="1"/>
  <c r="AK117" i="1" s="1"/>
  <c r="AI77" i="1"/>
  <c r="AJ77" i="1" s="1"/>
  <c r="AK77" i="1" s="1"/>
  <c r="AI69" i="1"/>
  <c r="AJ69" i="1" s="1"/>
  <c r="AK69" i="1" s="1"/>
  <c r="AI51" i="1"/>
  <c r="AJ51" i="1" s="1"/>
  <c r="AK51" i="1" s="1"/>
  <c r="AI36" i="1"/>
  <c r="AJ36" i="1" s="1"/>
  <c r="AK36" i="1" s="1"/>
  <c r="AQ8" i="1"/>
  <c r="AP8" i="1"/>
  <c r="AG30" i="1"/>
  <c r="AH30" i="1" s="1"/>
  <c r="AI72" i="1"/>
  <c r="AJ72" i="1" s="1"/>
  <c r="AK72" i="1" s="1"/>
  <c r="AI105" i="1"/>
  <c r="AJ105" i="1" s="1"/>
  <c r="AK105" i="1" s="1"/>
  <c r="AI86" i="1"/>
  <c r="AJ86" i="1" s="1"/>
  <c r="AK86" i="1" s="1"/>
  <c r="AI76" i="1"/>
  <c r="AJ76" i="1" s="1"/>
  <c r="AK76" i="1" s="1"/>
  <c r="AI68" i="1"/>
  <c r="AJ68" i="1" s="1"/>
  <c r="AK68" i="1" s="1"/>
  <c r="AI93" i="1"/>
  <c r="AJ93" i="1" s="1"/>
  <c r="AK93" i="1" s="1"/>
  <c r="AI27" i="1"/>
  <c r="AJ27" i="1" s="1"/>
  <c r="AK27" i="1" s="1"/>
  <c r="AP9" i="1"/>
  <c r="AS9" i="1" s="1"/>
  <c r="AI97" i="1"/>
  <c r="AJ97" i="1" s="1"/>
  <c r="BA5" i="1"/>
  <c r="BB3" i="1"/>
  <c r="BB5" i="1"/>
  <c r="W2" i="1"/>
  <c r="AE3" i="1"/>
  <c r="AF2" i="1"/>
  <c r="AS8" i="1"/>
  <c r="BA3" i="1"/>
  <c r="AE79" i="1"/>
  <c r="AO8" i="1" s="1"/>
  <c r="AD13" i="1"/>
  <c r="T57" i="1"/>
  <c r="Y30" i="1"/>
  <c r="Y44" i="1"/>
  <c r="Y66" i="1"/>
  <c r="Y79" i="1"/>
  <c r="Y57" i="1"/>
  <c r="V114" i="1"/>
  <c r="Y97" i="1"/>
  <c r="AB2" i="1"/>
  <c r="Y13" i="1"/>
  <c r="AB114" i="1"/>
  <c r="AI114" i="1" s="1"/>
  <c r="AJ114" i="1" s="1"/>
  <c r="AD66" i="1"/>
  <c r="AB13" i="1"/>
  <c r="AI13" i="1" s="1"/>
  <c r="AJ13" i="1" s="1"/>
  <c r="AB44" i="1"/>
  <c r="AI44" i="1" s="1"/>
  <c r="AJ44" i="1" s="1"/>
  <c r="AD97" i="1"/>
  <c r="AB30" i="1"/>
  <c r="AB57" i="1"/>
  <c r="AI57" i="1" s="1"/>
  <c r="AJ57" i="1" s="1"/>
  <c r="AD114" i="1"/>
  <c r="AD79" i="1"/>
  <c r="AB79" i="1"/>
  <c r="AB66" i="1"/>
  <c r="AI66" i="1" s="1"/>
  <c r="AJ66" i="1" s="1"/>
  <c r="AD57" i="1"/>
  <c r="AD44" i="1"/>
  <c r="Y2" i="1"/>
  <c r="W30" i="1"/>
  <c r="W44" i="1"/>
  <c r="W57" i="1"/>
  <c r="W13" i="1"/>
  <c r="W66" i="1"/>
  <c r="W79" i="1"/>
  <c r="W114" i="1"/>
  <c r="AD2" i="1"/>
  <c r="T79" i="1"/>
  <c r="T97" i="1"/>
  <c r="T2" i="1"/>
  <c r="T114" i="1"/>
  <c r="T30" i="1"/>
  <c r="T44" i="1"/>
  <c r="T66" i="1"/>
  <c r="V44" i="1"/>
  <c r="V13" i="1"/>
  <c r="V30" i="1"/>
  <c r="V57" i="1"/>
  <c r="V66" i="1"/>
  <c r="V79" i="1"/>
  <c r="V2" i="1"/>
  <c r="AG3" i="1" l="1"/>
  <c r="AO9" i="1"/>
  <c r="AR9" i="1" s="1"/>
  <c r="AT9" i="1" s="1"/>
  <c r="AU9" i="1" s="1"/>
  <c r="AI2" i="1"/>
  <c r="AJ2" i="1" s="1"/>
  <c r="AI30" i="1"/>
  <c r="AJ30" i="1" s="1"/>
  <c r="AR8" i="1"/>
  <c r="AG79" i="1"/>
  <c r="AT8" i="1"/>
  <c r="AU8" i="1" s="1"/>
  <c r="AH79" i="1" l="1"/>
  <c r="AI79" i="1" s="1"/>
  <c r="AJ79" i="1" s="1"/>
  <c r="BC3" i="1"/>
  <c r="BC5" i="1"/>
  <c r="AH3" i="1" s="1"/>
  <c r="AI3" i="1" s="1"/>
  <c r="AJ3" i="1" l="1"/>
  <c r="AK3" i="1" s="1"/>
  <c r="AV9" i="1" l="1"/>
</calcChain>
</file>

<file path=xl/sharedStrings.xml><?xml version="1.0" encoding="utf-8"?>
<sst xmlns="http://schemas.openxmlformats.org/spreadsheetml/2006/main" count="311" uniqueCount="163">
  <si>
    <t>Южный</t>
  </si>
  <si>
    <t>Западный</t>
  </si>
  <si>
    <t>Юго-Западный</t>
  </si>
  <si>
    <t>Центральный</t>
  </si>
  <si>
    <t>Северо-Западный</t>
  </si>
  <si>
    <t>Юго-Восточный</t>
  </si>
  <si>
    <t>Северо-Восточный</t>
  </si>
  <si>
    <t>Северный</t>
  </si>
  <si>
    <t>Восточный</t>
  </si>
  <si>
    <t>население</t>
  </si>
  <si>
    <t>кол-во жилых домов</t>
  </si>
  <si>
    <t>площадь,км2(Потенциал района)</t>
  </si>
  <si>
    <t>уровень доходов (по отчислениям НДФЛ в бюджет города),млрд</t>
  </si>
  <si>
    <t>Арбат,</t>
  </si>
  <si>
    <t>Басманный,</t>
  </si>
  <si>
    <t>Замоскворечье,</t>
  </si>
  <si>
    <t>Красносельский,</t>
  </si>
  <si>
    <t>Мещанский,</t>
  </si>
  <si>
    <t>Пресненский,</t>
  </si>
  <si>
    <t>Таганский,</t>
  </si>
  <si>
    <t>Тверской,</t>
  </si>
  <si>
    <t>Хамовники,</t>
  </si>
  <si>
    <t>Якиманка</t>
  </si>
  <si>
    <t>Бирюлёво Восточное,</t>
  </si>
  <si>
    <t>Бирюлёво Западное,</t>
  </si>
  <si>
    <t>Братеево,</t>
  </si>
  <si>
    <t>Даниловский,</t>
  </si>
  <si>
    <t>Донской,</t>
  </si>
  <si>
    <t>Зябликово,</t>
  </si>
  <si>
    <t>Москворечье-Сабурово,</t>
  </si>
  <si>
    <t>Нагатинский затон,</t>
  </si>
  <si>
    <t>Нагорный,</t>
  </si>
  <si>
    <t>Орехово-Борисово Северное,</t>
  </si>
  <si>
    <t>Орехово-Борисово Южное,</t>
  </si>
  <si>
    <t>Царицыно,</t>
  </si>
  <si>
    <t>Чертаново Северное,</t>
  </si>
  <si>
    <t>Чертаново Центральное,</t>
  </si>
  <si>
    <t>Чертаново Южное.</t>
  </si>
  <si>
    <t>Нагатино-садовники</t>
  </si>
  <si>
    <t>Внуково,</t>
  </si>
  <si>
    <t>Дорогомилово,</t>
  </si>
  <si>
    <t>Крылатское,</t>
  </si>
  <si>
    <t>Кунцево,</t>
  </si>
  <si>
    <t>Можайский,</t>
  </si>
  <si>
    <t>Ново-Переделкино,</t>
  </si>
  <si>
    <t>Очаково-Матвеевское,</t>
  </si>
  <si>
    <t>Проспект Вернадского,</t>
  </si>
  <si>
    <t>Раменки,</t>
  </si>
  <si>
    <t>Солнцево,</t>
  </si>
  <si>
    <t>Тропарёво-Никулино,</t>
  </si>
  <si>
    <t>Филёвский парк,</t>
  </si>
  <si>
    <t>Фили-Давыдково.</t>
  </si>
  <si>
    <t>Академический,</t>
  </si>
  <si>
    <t>Бутово Северное,</t>
  </si>
  <si>
    <t>Бутово Южное,</t>
  </si>
  <si>
    <t>Гагаринский,</t>
  </si>
  <si>
    <t>Зюзино,</t>
  </si>
  <si>
    <t>Коньково,</t>
  </si>
  <si>
    <t>Котловка,</t>
  </si>
  <si>
    <t>Ломоносовский,</t>
  </si>
  <si>
    <t>Обручевский,</t>
  </si>
  <si>
    <t>Тёплый Стан,</t>
  </si>
  <si>
    <t>Черёмушки,</t>
  </si>
  <si>
    <t>Ясенево.</t>
  </si>
  <si>
    <t>Куркино,</t>
  </si>
  <si>
    <t>Митино,</t>
  </si>
  <si>
    <t>Покровское-Стрешнево,</t>
  </si>
  <si>
    <t>Строгино,</t>
  </si>
  <si>
    <t>Тушино Северное,</t>
  </si>
  <si>
    <t>Тушино Южное,</t>
  </si>
  <si>
    <t>Хорошёво-Мневники,</t>
  </si>
  <si>
    <t>Щукино.</t>
  </si>
  <si>
    <t>Выхино-Жулебино,</t>
  </si>
  <si>
    <t>Капотня,</t>
  </si>
  <si>
    <t>Кузьминки,</t>
  </si>
  <si>
    <t>Лефортово,</t>
  </si>
  <si>
    <t>Люблино,</t>
  </si>
  <si>
    <t>Марьино,</t>
  </si>
  <si>
    <t>Некрасовка,</t>
  </si>
  <si>
    <t>Нижегородский,</t>
  </si>
  <si>
    <t>Печатники,</t>
  </si>
  <si>
    <t>Рязанский,</t>
  </si>
  <si>
    <t>Текстильщики,</t>
  </si>
  <si>
    <t>Южнопортовый.</t>
  </si>
  <si>
    <t>Алексеевский,</t>
  </si>
  <si>
    <t>Алтуфьевский,</t>
  </si>
  <si>
    <t>Бабушкинский,</t>
  </si>
  <si>
    <t>Бибирево,</t>
  </si>
  <si>
    <t>Бутырский,</t>
  </si>
  <si>
    <t>Лианозово,</t>
  </si>
  <si>
    <t>Лосиноостровский,</t>
  </si>
  <si>
    <t>Марфино,</t>
  </si>
  <si>
    <t>Марьина роща,</t>
  </si>
  <si>
    <t>Медведково Северное,</t>
  </si>
  <si>
    <t>Медведково Южное,</t>
  </si>
  <si>
    <t>Останкинский,</t>
  </si>
  <si>
    <t>Отрадное,</t>
  </si>
  <si>
    <t>Ростокино,</t>
  </si>
  <si>
    <t>Свиблово,</t>
  </si>
  <si>
    <t>Северный,</t>
  </si>
  <si>
    <t>Ярославский.</t>
  </si>
  <si>
    <t>Аэропорт,</t>
  </si>
  <si>
    <t>Беговой,</t>
  </si>
  <si>
    <t>Бескудниковский,</t>
  </si>
  <si>
    <t>Войковский,</t>
  </si>
  <si>
    <t>Головинский,</t>
  </si>
  <si>
    <t>Дегунино Восточное,</t>
  </si>
  <si>
    <t>Дегунино Западное,</t>
  </si>
  <si>
    <t>Дмитровский,</t>
  </si>
  <si>
    <t>Коптево,</t>
  </si>
  <si>
    <t>Левобережный,</t>
  </si>
  <si>
    <t>Молжаниновский,</t>
  </si>
  <si>
    <t>Савёловский,</t>
  </si>
  <si>
    <t>Сокол,</t>
  </si>
  <si>
    <t>Тимирязевский,</t>
  </si>
  <si>
    <t>Ховрино,</t>
  </si>
  <si>
    <t>Хорошёвский.</t>
  </si>
  <si>
    <t>Богородское,</t>
  </si>
  <si>
    <t>Вешняки,</t>
  </si>
  <si>
    <t>Восточный,</t>
  </si>
  <si>
    <t>Гольяново,</t>
  </si>
  <si>
    <t>Ивановское,</t>
  </si>
  <si>
    <t>Измайлово Восточное,</t>
  </si>
  <si>
    <t>Измайлово,</t>
  </si>
  <si>
    <t>Измайлово Северное,</t>
  </si>
  <si>
    <t>Косино-Ухтомский,</t>
  </si>
  <si>
    <t>Метрогородок,</t>
  </si>
  <si>
    <t>Новогиреево,</t>
  </si>
  <si>
    <t>Новокосино,</t>
  </si>
  <si>
    <t>Перово,</t>
  </si>
  <si>
    <t>Преображенское,</t>
  </si>
  <si>
    <t>Соколиная гора,</t>
  </si>
  <si>
    <t>790 тыс</t>
  </si>
  <si>
    <t>778тыс</t>
  </si>
  <si>
    <t>976тыс</t>
  </si>
  <si>
    <t>969тыс</t>
  </si>
  <si>
    <t>797тыс</t>
  </si>
  <si>
    <t>282тыс</t>
  </si>
  <si>
    <t>плотность населения, км²</t>
  </si>
  <si>
    <t>Название</t>
  </si>
  <si>
    <t>кол-во конкурентов</t>
  </si>
  <si>
    <t>Сокольники</t>
  </si>
  <si>
    <t>число конкурентов  на км2</t>
  </si>
  <si>
    <t>число домов на км2</t>
  </si>
  <si>
    <t>доход на душу населения тыс</t>
  </si>
  <si>
    <t>среднее 1</t>
  </si>
  <si>
    <t>среднее 2</t>
  </si>
  <si>
    <t>среднее 3</t>
  </si>
  <si>
    <t>округа</t>
  </si>
  <si>
    <t>районы</t>
  </si>
  <si>
    <t>конкурентность</t>
  </si>
  <si>
    <t>y1</t>
  </si>
  <si>
    <t>y2</t>
  </si>
  <si>
    <t>конеч.ф.конкурентности</t>
  </si>
  <si>
    <t>к</t>
  </si>
  <si>
    <t>нормализир.конкурент</t>
  </si>
  <si>
    <t>число конкурент после формулы</t>
  </si>
  <si>
    <t xml:space="preserve">максимальные значения </t>
  </si>
  <si>
    <t>среднее у</t>
  </si>
  <si>
    <t>рейтинг ненормализован.</t>
  </si>
  <si>
    <t>макс.значение из ненормализ рейтинга</t>
  </si>
  <si>
    <t>рейтинг итог только для округов</t>
  </si>
  <si>
    <t>ИТОГ 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</si>
</sst>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202122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2" applyFont="1" applyAlignment="1">
      <alignment horizontal="left"/>
    </xf>
    <xf numFmtId="0" fontId="7" fillId="0" borderId="0" xfId="0" applyFont="1"/>
    <xf numFmtId="0" fontId="7" fillId="0" borderId="0" xfId="2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2" applyFont="1"/>
    <xf numFmtId="0" fontId="4" fillId="0" borderId="0" xfId="0" applyFont="1"/>
    <xf numFmtId="0" fontId="11" fillId="0" borderId="0" xfId="0" applyFont="1" applyAlignment="1">
      <alignment wrapText="1"/>
    </xf>
    <xf numFmtId="0" fontId="0" fillId="2" borderId="0" xfId="0" applyFill="1"/>
    <xf numFmtId="0" fontId="12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3" fontId="0" fillId="0" borderId="4" xfId="0" applyNumberFormat="1" applyBorder="1"/>
    <xf numFmtId="3" fontId="0" fillId="0" borderId="0" xfId="0" applyNumberFormat="1"/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1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/>
    </xf>
    <xf numFmtId="0" fontId="3" fillId="0" borderId="0" xfId="2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2" applyFont="1" applyAlignment="1">
      <alignment horizontal="left" wrapText="1"/>
    </xf>
    <xf numFmtId="0" fontId="7" fillId="0" borderId="0" xfId="2" applyFont="1" applyAlignment="1">
      <alignment horizontal="left"/>
    </xf>
    <xf numFmtId="0" fontId="3" fillId="0" borderId="0" xfId="2" applyFont="1" applyAlignment="1">
      <alignment horizontal="center" wrapText="1"/>
    </xf>
    <xf numFmtId="3" fontId="4" fillId="0" borderId="0" xfId="2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</cellXfs>
  <cellStyles count="3">
    <cellStyle name="Гиперссылка" xfId="2" builtinId="8"/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346075</xdr:colOff>
      <xdr:row>131</xdr:row>
      <xdr:rowOff>45509</xdr:rowOff>
    </xdr:from>
    <xdr:to>
      <xdr:col>14</xdr:col>
      <xdr:colOff>423334</xdr:colOff>
      <xdr:row>148</xdr:row>
      <xdr:rowOff>169333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946DEC-3756-41BA-9E95-32B41338094A}"/>
            </a:ext>
          </a:extLst>
        </xdr:cNvPr>
        <xdr:cNvSpPr txBox="1"/>
      </xdr:nvSpPr>
      <xdr:spPr>
        <a:xfrm>
          <a:off x="346075" y="27054176"/>
          <a:ext cx="8670926" cy="3362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данной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работе были проанализированы округа и районы Москвы с точки зрения привлекательности для установки постаматов.Для этого мы, опираясь на данные из открытых источников,а именно :2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gis,data.mos.ru,dom.mos.ru,rosstat.gov.ru 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составили таблицу с требующим для оценки количеством данных и провели сравнительное исследование.Необходимый для анализа потенциал района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округа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обозначает возможность успешного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развития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 данном месте. Определить потенциал легко, если знать обеспеченность населения, а также его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возможности. Поэтому,в сравнительную таблицу мы внесли такие данные,как уровень доходов(по отчислениям 13% НДФЛ в бюджет города) по каждому району,а также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число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жилых застроек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количество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проживающих по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каждой территории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,плотность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населения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.Немаловажной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характеристикой является площадь района.Територии с большей площадью являются  более привлекательными для развития постаматов.Исходя из этого,мы добавили информацию и по ней. </a:t>
          </a:r>
          <a:r>
            <a:rPr lang="ru-RU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Следющим пунктом из списка нюансов является наличие поблизости конкурентов. Чем их меньше, тем больше дохода получит проект.В</a:t>
          </a:r>
          <a:r>
            <a:rPr lang="ru-RU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соответствии с этим,в таблицу было включено порайонное распределение уже установленных постаматов.Заключительным этапом анализа стало составление общей формулы,  для определения рейтинга от 0 до 1, который будет играть немаловажную роль в дальнейшей работе по проекту.</a:t>
          </a:r>
          <a:endParaRPr lang="ru-RU" sz="1400"/>
        </a:p>
      </xdr:txBody>
    </xdr:sp>
    <xdr:clientData/>
  </xdr:twoCellAnchor>
  <xdr:oneCellAnchor>
    <xdr:from>
      <xdr:col>31</xdr:col>
      <xdr:colOff>601133</xdr:colOff>
      <xdr:row>9</xdr:row>
      <xdr:rowOff>109008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026B37-D40F-4C55-A386-7522A6A0C0BA}"/>
            </a:ext>
          </a:extLst>
        </xdr:cNvPr>
        <xdr:cNvSpPr txBox="1"/>
      </xdr:nvSpPr>
      <xdr:spPr>
        <a:xfrm>
          <a:off x="20222633" y="32945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osopen.ru/region/preobrazhenskoe" TargetMode="External"/><Relationship Id="rId21" Type="http://schemas.openxmlformats.org/officeDocument/2006/relationships/hyperlink" Target="http://mosopen.ru/region/donskoj" TargetMode="External"/><Relationship Id="rId42" Type="http://schemas.openxmlformats.org/officeDocument/2006/relationships/hyperlink" Target="http://mosopen.ru/region/obruchevskij" TargetMode="External"/><Relationship Id="rId63" Type="http://schemas.openxmlformats.org/officeDocument/2006/relationships/hyperlink" Target="http://mosopen.ru/region/lyublino" TargetMode="External"/><Relationship Id="rId84" Type="http://schemas.openxmlformats.org/officeDocument/2006/relationships/hyperlink" Target="http://mosopen.ru/region/rostokino" TargetMode="External"/><Relationship Id="rId138" Type="http://schemas.openxmlformats.org/officeDocument/2006/relationships/hyperlink" Target="http://mosopen.ru/region/zyablikovo" TargetMode="External"/><Relationship Id="rId159" Type="http://schemas.openxmlformats.org/officeDocument/2006/relationships/hyperlink" Target="http://mosopen.ru/region/cheremushki" TargetMode="External"/><Relationship Id="rId170" Type="http://schemas.openxmlformats.org/officeDocument/2006/relationships/hyperlink" Target="http://mosopen.ru/region/mitino" TargetMode="External"/><Relationship Id="rId191" Type="http://schemas.openxmlformats.org/officeDocument/2006/relationships/hyperlink" Target="http://mosopen.ru/region/babushkinskij" TargetMode="External"/><Relationship Id="rId205" Type="http://schemas.openxmlformats.org/officeDocument/2006/relationships/hyperlink" Target="http://mosopen.ru/region/yaroslavskij" TargetMode="External"/><Relationship Id="rId226" Type="http://schemas.openxmlformats.org/officeDocument/2006/relationships/hyperlink" Target="http://mosopen.ru/region/ivanovskoe" TargetMode="External"/><Relationship Id="rId107" Type="http://schemas.openxmlformats.org/officeDocument/2006/relationships/hyperlink" Target="http://mosopen.ru/region/golyanovo" TargetMode="External"/><Relationship Id="rId11" Type="http://schemas.openxmlformats.org/officeDocument/2006/relationships/hyperlink" Target="http://mosopen.ru/region/chertanovo_yuzhnoe" TargetMode="External"/><Relationship Id="rId32" Type="http://schemas.openxmlformats.org/officeDocument/2006/relationships/hyperlink" Target="http://mosopen.ru/region/ochakovo-matveevskoe" TargetMode="External"/><Relationship Id="rId53" Type="http://schemas.openxmlformats.org/officeDocument/2006/relationships/hyperlink" Target="http://mosopen.ru/region/pokrovskoe-streshnevo" TargetMode="External"/><Relationship Id="rId74" Type="http://schemas.openxmlformats.org/officeDocument/2006/relationships/hyperlink" Target="http://mosopen.ru/region/bibirevo" TargetMode="External"/><Relationship Id="rId128" Type="http://schemas.openxmlformats.org/officeDocument/2006/relationships/hyperlink" Target="http://mosopen.ru/region/basmannyj" TargetMode="External"/><Relationship Id="rId149" Type="http://schemas.openxmlformats.org/officeDocument/2006/relationships/hyperlink" Target="http://mosopen.ru/region/novo-peredelkino" TargetMode="External"/><Relationship Id="rId5" Type="http://schemas.openxmlformats.org/officeDocument/2006/relationships/hyperlink" Target="http://mosopen.ru/region/taganskij" TargetMode="External"/><Relationship Id="rId95" Type="http://schemas.openxmlformats.org/officeDocument/2006/relationships/hyperlink" Target="http://mosopen.ru/region/dmitrovskij" TargetMode="External"/><Relationship Id="rId160" Type="http://schemas.openxmlformats.org/officeDocument/2006/relationships/hyperlink" Target="http://mosopen.ru/region/obruchevskij" TargetMode="External"/><Relationship Id="rId181" Type="http://schemas.openxmlformats.org/officeDocument/2006/relationships/hyperlink" Target="http://mosopen.ru/region/lyublino" TargetMode="External"/><Relationship Id="rId216" Type="http://schemas.openxmlformats.org/officeDocument/2006/relationships/hyperlink" Target="http://mosopen.ru/region/molzhaninovskij" TargetMode="External"/><Relationship Id="rId237" Type="http://schemas.openxmlformats.org/officeDocument/2006/relationships/hyperlink" Target="http://mosopen.ru/region/yakimanka" TargetMode="External"/><Relationship Id="rId22" Type="http://schemas.openxmlformats.org/officeDocument/2006/relationships/hyperlink" Target="http://mosopen.ru/region/danilovskij" TargetMode="External"/><Relationship Id="rId43" Type="http://schemas.openxmlformats.org/officeDocument/2006/relationships/hyperlink" Target="http://mosopen.ru/region/lomonosovskij" TargetMode="External"/><Relationship Id="rId64" Type="http://schemas.openxmlformats.org/officeDocument/2006/relationships/hyperlink" Target="http://mosopen.ru/region/marino" TargetMode="External"/><Relationship Id="rId118" Type="http://schemas.openxmlformats.org/officeDocument/2006/relationships/hyperlink" Target="http://mosopen.ru/region/sokolinaya_gora" TargetMode="External"/><Relationship Id="rId139" Type="http://schemas.openxmlformats.org/officeDocument/2006/relationships/hyperlink" Target="http://mosopen.ru/region/donskoj" TargetMode="External"/><Relationship Id="rId85" Type="http://schemas.openxmlformats.org/officeDocument/2006/relationships/hyperlink" Target="http://mosopen.ru/region/sviblovo" TargetMode="External"/><Relationship Id="rId150" Type="http://schemas.openxmlformats.org/officeDocument/2006/relationships/hyperlink" Target="http://mosopen.ru/region/ochakovo-matveevskoe" TargetMode="External"/><Relationship Id="rId171" Type="http://schemas.openxmlformats.org/officeDocument/2006/relationships/hyperlink" Target="http://mosopen.ru/region/pokrovskoe-streshnevo" TargetMode="External"/><Relationship Id="rId192" Type="http://schemas.openxmlformats.org/officeDocument/2006/relationships/hyperlink" Target="http://mosopen.ru/region/bibirevo" TargetMode="External"/><Relationship Id="rId206" Type="http://schemas.openxmlformats.org/officeDocument/2006/relationships/hyperlink" Target="http://mosopen.ru/region/aeroport" TargetMode="External"/><Relationship Id="rId227" Type="http://schemas.openxmlformats.org/officeDocument/2006/relationships/hyperlink" Target="http://mosopen.ru/region/izmajlovo_vostochnoe" TargetMode="External"/><Relationship Id="rId12" Type="http://schemas.openxmlformats.org/officeDocument/2006/relationships/hyperlink" Target="http://mosopen.ru/region/chertanovo_centralnoe" TargetMode="External"/><Relationship Id="rId33" Type="http://schemas.openxmlformats.org/officeDocument/2006/relationships/hyperlink" Target="http://mosopen.ru/region/prospekt_vernadskogo" TargetMode="External"/><Relationship Id="rId108" Type="http://schemas.openxmlformats.org/officeDocument/2006/relationships/hyperlink" Target="http://mosopen.ru/region/ivanovskoe" TargetMode="External"/><Relationship Id="rId129" Type="http://schemas.openxmlformats.org/officeDocument/2006/relationships/hyperlink" Target="http://mosopen.ru/region/chertanovo_yuzhnoe" TargetMode="External"/><Relationship Id="rId54" Type="http://schemas.openxmlformats.org/officeDocument/2006/relationships/hyperlink" Target="http://mosopen.ru/region/strogino" TargetMode="External"/><Relationship Id="rId75" Type="http://schemas.openxmlformats.org/officeDocument/2006/relationships/hyperlink" Target="http://mosopen.ru/region/butyrskij" TargetMode="External"/><Relationship Id="rId96" Type="http://schemas.openxmlformats.org/officeDocument/2006/relationships/hyperlink" Target="http://mosopen.ru/region/koptevo" TargetMode="External"/><Relationship Id="rId140" Type="http://schemas.openxmlformats.org/officeDocument/2006/relationships/hyperlink" Target="http://mosopen.ru/region/danilovskij" TargetMode="External"/><Relationship Id="rId161" Type="http://schemas.openxmlformats.org/officeDocument/2006/relationships/hyperlink" Target="http://mosopen.ru/region/lomonosovskij" TargetMode="External"/><Relationship Id="rId182" Type="http://schemas.openxmlformats.org/officeDocument/2006/relationships/hyperlink" Target="http://mosopen.ru/region/marino" TargetMode="External"/><Relationship Id="rId217" Type="http://schemas.openxmlformats.org/officeDocument/2006/relationships/hyperlink" Target="http://mosopen.ru/region/savelovskij" TargetMode="External"/><Relationship Id="rId6" Type="http://schemas.openxmlformats.org/officeDocument/2006/relationships/hyperlink" Target="http://mosopen.ru/region/presnenskij" TargetMode="External"/><Relationship Id="rId238" Type="http://schemas.openxmlformats.org/officeDocument/2006/relationships/printerSettings" Target="../printerSettings/printerSettings1.bin"/><Relationship Id="rId23" Type="http://schemas.openxmlformats.org/officeDocument/2006/relationships/hyperlink" Target="http://mosopen.ru/region/brateevo" TargetMode="External"/><Relationship Id="rId119" Type="http://schemas.openxmlformats.org/officeDocument/2006/relationships/hyperlink" Target="http://mosopen.ru/region/yakimanka" TargetMode="External"/><Relationship Id="rId44" Type="http://schemas.openxmlformats.org/officeDocument/2006/relationships/hyperlink" Target="http://mosopen.ru/region/kotlovka" TargetMode="External"/><Relationship Id="rId65" Type="http://schemas.openxmlformats.org/officeDocument/2006/relationships/hyperlink" Target="http://mosopen.ru/region/nekrasovka" TargetMode="External"/><Relationship Id="rId86" Type="http://schemas.openxmlformats.org/officeDocument/2006/relationships/hyperlink" Target="http://mosopen.ru/region/severnyj" TargetMode="External"/><Relationship Id="rId130" Type="http://schemas.openxmlformats.org/officeDocument/2006/relationships/hyperlink" Target="http://mosopen.ru/region/chertanovo_centralnoe" TargetMode="External"/><Relationship Id="rId151" Type="http://schemas.openxmlformats.org/officeDocument/2006/relationships/hyperlink" Target="http://mosopen.ru/region/prospekt_vernadskogo" TargetMode="External"/><Relationship Id="rId172" Type="http://schemas.openxmlformats.org/officeDocument/2006/relationships/hyperlink" Target="http://mosopen.ru/region/strogino" TargetMode="External"/><Relationship Id="rId193" Type="http://schemas.openxmlformats.org/officeDocument/2006/relationships/hyperlink" Target="http://mosopen.ru/region/butyrskij" TargetMode="External"/><Relationship Id="rId207" Type="http://schemas.openxmlformats.org/officeDocument/2006/relationships/hyperlink" Target="http://mosopen.ru/region/begovoj" TargetMode="External"/><Relationship Id="rId228" Type="http://schemas.openxmlformats.org/officeDocument/2006/relationships/hyperlink" Target="http://mosopen.ru/region/izmajlovo" TargetMode="External"/><Relationship Id="rId13" Type="http://schemas.openxmlformats.org/officeDocument/2006/relationships/hyperlink" Target="http://mosopen.ru/region/chertanovo_severnoe" TargetMode="External"/><Relationship Id="rId109" Type="http://schemas.openxmlformats.org/officeDocument/2006/relationships/hyperlink" Target="http://mosopen.ru/region/izmajlovo_vostochnoe" TargetMode="External"/><Relationship Id="rId34" Type="http://schemas.openxmlformats.org/officeDocument/2006/relationships/hyperlink" Target="http://mosopen.ru/region/ramenki" TargetMode="External"/><Relationship Id="rId55" Type="http://schemas.openxmlformats.org/officeDocument/2006/relationships/hyperlink" Target="http://mosopen.ru/region/tushino_severnoe" TargetMode="External"/><Relationship Id="rId76" Type="http://schemas.openxmlformats.org/officeDocument/2006/relationships/hyperlink" Target="http://mosopen.ru/region/lianozovo" TargetMode="External"/><Relationship Id="rId97" Type="http://schemas.openxmlformats.org/officeDocument/2006/relationships/hyperlink" Target="http://mosopen.ru/region/levoberezhnyj" TargetMode="External"/><Relationship Id="rId120" Type="http://schemas.openxmlformats.org/officeDocument/2006/relationships/hyperlink" Target="http://mosopen.ru/region/arbat" TargetMode="External"/><Relationship Id="rId141" Type="http://schemas.openxmlformats.org/officeDocument/2006/relationships/hyperlink" Target="http://mosopen.ru/region/brateevo" TargetMode="External"/><Relationship Id="rId7" Type="http://schemas.openxmlformats.org/officeDocument/2006/relationships/hyperlink" Target="http://mosopen.ru/region/meshchanskij" TargetMode="External"/><Relationship Id="rId162" Type="http://schemas.openxmlformats.org/officeDocument/2006/relationships/hyperlink" Target="http://mosopen.ru/region/kotlovka" TargetMode="External"/><Relationship Id="rId183" Type="http://schemas.openxmlformats.org/officeDocument/2006/relationships/hyperlink" Target="http://mosopen.ru/region/nekrasovka" TargetMode="External"/><Relationship Id="rId218" Type="http://schemas.openxmlformats.org/officeDocument/2006/relationships/hyperlink" Target="http://mosopen.ru/region/sokol" TargetMode="External"/><Relationship Id="rId239" Type="http://schemas.openxmlformats.org/officeDocument/2006/relationships/drawing" Target="../drawings/drawing1.xml"/><Relationship Id="rId24" Type="http://schemas.openxmlformats.org/officeDocument/2006/relationships/hyperlink" Target="http://mosopen.ru/region/biryulevo_vostochnoe" TargetMode="External"/><Relationship Id="rId45" Type="http://schemas.openxmlformats.org/officeDocument/2006/relationships/hyperlink" Target="http://mosopen.ru/region/konkovo" TargetMode="External"/><Relationship Id="rId66" Type="http://schemas.openxmlformats.org/officeDocument/2006/relationships/hyperlink" Target="http://mosopen.ru/region/nizhegorodskij" TargetMode="External"/><Relationship Id="rId87" Type="http://schemas.openxmlformats.org/officeDocument/2006/relationships/hyperlink" Target="http://mosopen.ru/region/yaroslavskij" TargetMode="External"/><Relationship Id="rId110" Type="http://schemas.openxmlformats.org/officeDocument/2006/relationships/hyperlink" Target="http://mosopen.ru/region/izmajlovo" TargetMode="External"/><Relationship Id="rId131" Type="http://schemas.openxmlformats.org/officeDocument/2006/relationships/hyperlink" Target="http://mosopen.ru/region/chertanovo_severnoe" TargetMode="External"/><Relationship Id="rId152" Type="http://schemas.openxmlformats.org/officeDocument/2006/relationships/hyperlink" Target="http://mosopen.ru/region/ramenki" TargetMode="External"/><Relationship Id="rId173" Type="http://schemas.openxmlformats.org/officeDocument/2006/relationships/hyperlink" Target="http://mosopen.ru/region/tushino_severnoe" TargetMode="External"/><Relationship Id="rId194" Type="http://schemas.openxmlformats.org/officeDocument/2006/relationships/hyperlink" Target="http://mosopen.ru/region/lianozovo" TargetMode="External"/><Relationship Id="rId208" Type="http://schemas.openxmlformats.org/officeDocument/2006/relationships/hyperlink" Target="http://mosopen.ru/region/beskudnikovskij" TargetMode="External"/><Relationship Id="rId229" Type="http://schemas.openxmlformats.org/officeDocument/2006/relationships/hyperlink" Target="http://mosopen.ru/region/izmajlovo_severnoe" TargetMode="External"/><Relationship Id="rId14" Type="http://schemas.openxmlformats.org/officeDocument/2006/relationships/hyperlink" Target="http://mosopen.ru/region/caricyno" TargetMode="External"/><Relationship Id="rId35" Type="http://schemas.openxmlformats.org/officeDocument/2006/relationships/hyperlink" Target="http://mosopen.ru/region/solncevo" TargetMode="External"/><Relationship Id="rId56" Type="http://schemas.openxmlformats.org/officeDocument/2006/relationships/hyperlink" Target="http://mosopen.ru/region/tushino_yuzhnoe" TargetMode="External"/><Relationship Id="rId77" Type="http://schemas.openxmlformats.org/officeDocument/2006/relationships/hyperlink" Target="http://mosopen.ru/region/losinoostrovskij" TargetMode="External"/><Relationship Id="rId100" Type="http://schemas.openxmlformats.org/officeDocument/2006/relationships/hyperlink" Target="http://mosopen.ru/region/sokol" TargetMode="External"/><Relationship Id="rId8" Type="http://schemas.openxmlformats.org/officeDocument/2006/relationships/hyperlink" Target="http://mosopen.ru/region/krasnoselskij" TargetMode="External"/><Relationship Id="rId98" Type="http://schemas.openxmlformats.org/officeDocument/2006/relationships/hyperlink" Target="http://mosopen.ru/region/molzhaninovskij" TargetMode="External"/><Relationship Id="rId121" Type="http://schemas.openxmlformats.org/officeDocument/2006/relationships/hyperlink" Target="http://mosopen.ru/region/hamovniki" TargetMode="External"/><Relationship Id="rId142" Type="http://schemas.openxmlformats.org/officeDocument/2006/relationships/hyperlink" Target="http://mosopen.ru/region/biryulevo_vostochnoe" TargetMode="External"/><Relationship Id="rId163" Type="http://schemas.openxmlformats.org/officeDocument/2006/relationships/hyperlink" Target="http://mosopen.ru/region/konkovo" TargetMode="External"/><Relationship Id="rId184" Type="http://schemas.openxmlformats.org/officeDocument/2006/relationships/hyperlink" Target="http://mosopen.ru/region/nizhegorodskij" TargetMode="External"/><Relationship Id="rId219" Type="http://schemas.openxmlformats.org/officeDocument/2006/relationships/hyperlink" Target="http://mosopen.ru/region/timiryazevskij" TargetMode="External"/><Relationship Id="rId230" Type="http://schemas.openxmlformats.org/officeDocument/2006/relationships/hyperlink" Target="http://mosopen.ru/region/kosino-uhtomskij" TargetMode="External"/><Relationship Id="rId25" Type="http://schemas.openxmlformats.org/officeDocument/2006/relationships/hyperlink" Target="http://mosopen.ru/region/biryulevo_zapadnoe" TargetMode="External"/><Relationship Id="rId46" Type="http://schemas.openxmlformats.org/officeDocument/2006/relationships/hyperlink" Target="http://mosopen.ru/region/zyuzino" TargetMode="External"/><Relationship Id="rId67" Type="http://schemas.openxmlformats.org/officeDocument/2006/relationships/hyperlink" Target="http://mosopen.ru/region/pechatniki" TargetMode="External"/><Relationship Id="rId88" Type="http://schemas.openxmlformats.org/officeDocument/2006/relationships/hyperlink" Target="http://mosopen.ru/region/aeroport" TargetMode="External"/><Relationship Id="rId111" Type="http://schemas.openxmlformats.org/officeDocument/2006/relationships/hyperlink" Target="http://mosopen.ru/region/izmajlovo_severnoe" TargetMode="External"/><Relationship Id="rId132" Type="http://schemas.openxmlformats.org/officeDocument/2006/relationships/hyperlink" Target="http://mosopen.ru/region/caricyno" TargetMode="External"/><Relationship Id="rId153" Type="http://schemas.openxmlformats.org/officeDocument/2006/relationships/hyperlink" Target="http://mosopen.ru/region/solncevo" TargetMode="External"/><Relationship Id="rId174" Type="http://schemas.openxmlformats.org/officeDocument/2006/relationships/hyperlink" Target="http://mosopen.ru/region/tushino_yuzhnoe" TargetMode="External"/><Relationship Id="rId195" Type="http://schemas.openxmlformats.org/officeDocument/2006/relationships/hyperlink" Target="http://mosopen.ru/region/losinoostrovskij" TargetMode="External"/><Relationship Id="rId209" Type="http://schemas.openxmlformats.org/officeDocument/2006/relationships/hyperlink" Target="http://mosopen.ru/region/vojkovskij" TargetMode="External"/><Relationship Id="rId190" Type="http://schemas.openxmlformats.org/officeDocument/2006/relationships/hyperlink" Target="http://mosopen.ru/region/altufevskij" TargetMode="External"/><Relationship Id="rId204" Type="http://schemas.openxmlformats.org/officeDocument/2006/relationships/hyperlink" Target="http://mosopen.ru/region/severnyj" TargetMode="External"/><Relationship Id="rId220" Type="http://schemas.openxmlformats.org/officeDocument/2006/relationships/hyperlink" Target="http://mosopen.ru/region/hovrino" TargetMode="External"/><Relationship Id="rId225" Type="http://schemas.openxmlformats.org/officeDocument/2006/relationships/hyperlink" Target="http://mosopen.ru/region/golyanovo" TargetMode="External"/><Relationship Id="rId15" Type="http://schemas.openxmlformats.org/officeDocument/2006/relationships/hyperlink" Target="http://mosopen.ru/region/orehovo-borisovo_yuzhnoe" TargetMode="External"/><Relationship Id="rId36" Type="http://schemas.openxmlformats.org/officeDocument/2006/relationships/hyperlink" Target="http://mosopen.ru/region/troparevo-nikulino" TargetMode="External"/><Relationship Id="rId57" Type="http://schemas.openxmlformats.org/officeDocument/2006/relationships/hyperlink" Target="http://mosopen.ru/region/horoshevo-mnevniki" TargetMode="External"/><Relationship Id="rId106" Type="http://schemas.openxmlformats.org/officeDocument/2006/relationships/hyperlink" Target="http://mosopen.ru/region/vostochnyj" TargetMode="External"/><Relationship Id="rId127" Type="http://schemas.openxmlformats.org/officeDocument/2006/relationships/hyperlink" Target="http://mosopen.ru/region/zamoskvoreche" TargetMode="External"/><Relationship Id="rId10" Type="http://schemas.openxmlformats.org/officeDocument/2006/relationships/hyperlink" Target="http://mosopen.ru/region/basmannyj" TargetMode="External"/><Relationship Id="rId31" Type="http://schemas.openxmlformats.org/officeDocument/2006/relationships/hyperlink" Target="http://mosopen.ru/region/novo-peredelkino" TargetMode="External"/><Relationship Id="rId52" Type="http://schemas.openxmlformats.org/officeDocument/2006/relationships/hyperlink" Target="http://mosopen.ru/region/mitino" TargetMode="External"/><Relationship Id="rId73" Type="http://schemas.openxmlformats.org/officeDocument/2006/relationships/hyperlink" Target="http://mosopen.ru/region/babushkinskij" TargetMode="External"/><Relationship Id="rId78" Type="http://schemas.openxmlformats.org/officeDocument/2006/relationships/hyperlink" Target="http://mosopen.ru/region/marfino" TargetMode="External"/><Relationship Id="rId94" Type="http://schemas.openxmlformats.org/officeDocument/2006/relationships/hyperlink" Target="http://mosopen.ru/region/degunino_zapadnoe" TargetMode="External"/><Relationship Id="rId99" Type="http://schemas.openxmlformats.org/officeDocument/2006/relationships/hyperlink" Target="http://mosopen.ru/region/savelovskij" TargetMode="External"/><Relationship Id="rId101" Type="http://schemas.openxmlformats.org/officeDocument/2006/relationships/hyperlink" Target="http://mosopen.ru/region/timiryazevskij" TargetMode="External"/><Relationship Id="rId122" Type="http://schemas.openxmlformats.org/officeDocument/2006/relationships/hyperlink" Target="http://mosopen.ru/region/tverskoj" TargetMode="External"/><Relationship Id="rId143" Type="http://schemas.openxmlformats.org/officeDocument/2006/relationships/hyperlink" Target="http://mosopen.ru/region/biryulevo_zapadnoe" TargetMode="External"/><Relationship Id="rId148" Type="http://schemas.openxmlformats.org/officeDocument/2006/relationships/hyperlink" Target="http://mosopen.ru/region/mozhajskij" TargetMode="External"/><Relationship Id="rId164" Type="http://schemas.openxmlformats.org/officeDocument/2006/relationships/hyperlink" Target="http://mosopen.ru/region/zyuzino" TargetMode="External"/><Relationship Id="rId169" Type="http://schemas.openxmlformats.org/officeDocument/2006/relationships/hyperlink" Target="http://mosopen.ru/region/kurkino" TargetMode="External"/><Relationship Id="rId185" Type="http://schemas.openxmlformats.org/officeDocument/2006/relationships/hyperlink" Target="http://mosopen.ru/region/pechatniki" TargetMode="External"/><Relationship Id="rId4" Type="http://schemas.openxmlformats.org/officeDocument/2006/relationships/hyperlink" Target="http://mosopen.ru/region/tverskoj" TargetMode="External"/><Relationship Id="rId9" Type="http://schemas.openxmlformats.org/officeDocument/2006/relationships/hyperlink" Target="http://mosopen.ru/region/zamoskvoreche" TargetMode="External"/><Relationship Id="rId180" Type="http://schemas.openxmlformats.org/officeDocument/2006/relationships/hyperlink" Target="http://mosopen.ru/region/lefortovo" TargetMode="External"/><Relationship Id="rId210" Type="http://schemas.openxmlformats.org/officeDocument/2006/relationships/hyperlink" Target="http://mosopen.ru/region/golovinskij" TargetMode="External"/><Relationship Id="rId215" Type="http://schemas.openxmlformats.org/officeDocument/2006/relationships/hyperlink" Target="http://mosopen.ru/region/levoberezhnyj" TargetMode="External"/><Relationship Id="rId236" Type="http://schemas.openxmlformats.org/officeDocument/2006/relationships/hyperlink" Target="http://mosopen.ru/region/sokolinaya_gora" TargetMode="External"/><Relationship Id="rId26" Type="http://schemas.openxmlformats.org/officeDocument/2006/relationships/hyperlink" Target="http://mosopen.ru/region/vnukovo" TargetMode="External"/><Relationship Id="rId231" Type="http://schemas.openxmlformats.org/officeDocument/2006/relationships/hyperlink" Target="http://mosopen.ru/region/metrogorodok" TargetMode="External"/><Relationship Id="rId47" Type="http://schemas.openxmlformats.org/officeDocument/2006/relationships/hyperlink" Target="http://mosopen.ru/region/gagarinskij" TargetMode="External"/><Relationship Id="rId68" Type="http://schemas.openxmlformats.org/officeDocument/2006/relationships/hyperlink" Target="http://mosopen.ru/region/ryazanskij" TargetMode="External"/><Relationship Id="rId89" Type="http://schemas.openxmlformats.org/officeDocument/2006/relationships/hyperlink" Target="http://mosopen.ru/region/begovoj" TargetMode="External"/><Relationship Id="rId112" Type="http://schemas.openxmlformats.org/officeDocument/2006/relationships/hyperlink" Target="http://mosopen.ru/region/kosino-uhtomskij" TargetMode="External"/><Relationship Id="rId133" Type="http://schemas.openxmlformats.org/officeDocument/2006/relationships/hyperlink" Target="http://mosopen.ru/region/orehovo-borisovo_yuzhnoe" TargetMode="External"/><Relationship Id="rId154" Type="http://schemas.openxmlformats.org/officeDocument/2006/relationships/hyperlink" Target="http://mosopen.ru/region/troparevo-nikulino" TargetMode="External"/><Relationship Id="rId175" Type="http://schemas.openxmlformats.org/officeDocument/2006/relationships/hyperlink" Target="http://mosopen.ru/region/horoshevo-mnevniki" TargetMode="External"/><Relationship Id="rId196" Type="http://schemas.openxmlformats.org/officeDocument/2006/relationships/hyperlink" Target="http://mosopen.ru/region/marfino" TargetMode="External"/><Relationship Id="rId200" Type="http://schemas.openxmlformats.org/officeDocument/2006/relationships/hyperlink" Target="http://mosopen.ru/region/ostankinskij" TargetMode="External"/><Relationship Id="rId16" Type="http://schemas.openxmlformats.org/officeDocument/2006/relationships/hyperlink" Target="http://mosopen.ru/region/orehovo-borisovo_severnoe" TargetMode="External"/><Relationship Id="rId221" Type="http://schemas.openxmlformats.org/officeDocument/2006/relationships/hyperlink" Target="http://mosopen.ru/region/horoshevskij" TargetMode="External"/><Relationship Id="rId37" Type="http://schemas.openxmlformats.org/officeDocument/2006/relationships/hyperlink" Target="http://mosopen.ru/region/filevskij_park" TargetMode="External"/><Relationship Id="rId58" Type="http://schemas.openxmlformats.org/officeDocument/2006/relationships/hyperlink" Target="http://mosopen.ru/region/shchukino" TargetMode="External"/><Relationship Id="rId79" Type="http://schemas.openxmlformats.org/officeDocument/2006/relationships/hyperlink" Target="http://mosopen.ru/region/marina_roshcha" TargetMode="External"/><Relationship Id="rId102" Type="http://schemas.openxmlformats.org/officeDocument/2006/relationships/hyperlink" Target="http://mosopen.ru/region/hovrino" TargetMode="External"/><Relationship Id="rId123" Type="http://schemas.openxmlformats.org/officeDocument/2006/relationships/hyperlink" Target="http://mosopen.ru/region/taganskij" TargetMode="External"/><Relationship Id="rId144" Type="http://schemas.openxmlformats.org/officeDocument/2006/relationships/hyperlink" Target="http://mosopen.ru/region/vnukovo" TargetMode="External"/><Relationship Id="rId90" Type="http://schemas.openxmlformats.org/officeDocument/2006/relationships/hyperlink" Target="http://mosopen.ru/region/beskudnikovskij" TargetMode="External"/><Relationship Id="rId165" Type="http://schemas.openxmlformats.org/officeDocument/2006/relationships/hyperlink" Target="http://mosopen.ru/region/gagarinskij" TargetMode="External"/><Relationship Id="rId186" Type="http://schemas.openxmlformats.org/officeDocument/2006/relationships/hyperlink" Target="http://mosopen.ru/region/ryazanskij" TargetMode="External"/><Relationship Id="rId211" Type="http://schemas.openxmlformats.org/officeDocument/2006/relationships/hyperlink" Target="http://mosopen.ru/region/degunino_vostochnoe" TargetMode="External"/><Relationship Id="rId232" Type="http://schemas.openxmlformats.org/officeDocument/2006/relationships/hyperlink" Target="http://mosopen.ru/region/novogireevo" TargetMode="External"/><Relationship Id="rId27" Type="http://schemas.openxmlformats.org/officeDocument/2006/relationships/hyperlink" Target="http://mosopen.ru/region/dorogomilovo" TargetMode="External"/><Relationship Id="rId48" Type="http://schemas.openxmlformats.org/officeDocument/2006/relationships/hyperlink" Target="http://mosopen.ru/region/butovo_yuzhnoe" TargetMode="External"/><Relationship Id="rId69" Type="http://schemas.openxmlformats.org/officeDocument/2006/relationships/hyperlink" Target="http://mosopen.ru/region/tekstilshchiki" TargetMode="External"/><Relationship Id="rId113" Type="http://schemas.openxmlformats.org/officeDocument/2006/relationships/hyperlink" Target="http://mosopen.ru/region/metrogorodok" TargetMode="External"/><Relationship Id="rId134" Type="http://schemas.openxmlformats.org/officeDocument/2006/relationships/hyperlink" Target="http://mosopen.ru/region/orehovo-borisovo_severnoe" TargetMode="External"/><Relationship Id="rId80" Type="http://schemas.openxmlformats.org/officeDocument/2006/relationships/hyperlink" Target="http://mosopen.ru/region/medvedkovo_severnoe" TargetMode="External"/><Relationship Id="rId155" Type="http://schemas.openxmlformats.org/officeDocument/2006/relationships/hyperlink" Target="http://mosopen.ru/region/filevskij_park" TargetMode="External"/><Relationship Id="rId176" Type="http://schemas.openxmlformats.org/officeDocument/2006/relationships/hyperlink" Target="http://mosopen.ru/region/shchukino" TargetMode="External"/><Relationship Id="rId197" Type="http://schemas.openxmlformats.org/officeDocument/2006/relationships/hyperlink" Target="http://mosopen.ru/region/marina_roshcha" TargetMode="External"/><Relationship Id="rId201" Type="http://schemas.openxmlformats.org/officeDocument/2006/relationships/hyperlink" Target="http://mosopen.ru/region/otradnoe" TargetMode="External"/><Relationship Id="rId222" Type="http://schemas.openxmlformats.org/officeDocument/2006/relationships/hyperlink" Target="http://mosopen.ru/region/bogorodskoe" TargetMode="External"/><Relationship Id="rId17" Type="http://schemas.openxmlformats.org/officeDocument/2006/relationships/hyperlink" Target="http://mosopen.ru/region/nagornyj" TargetMode="External"/><Relationship Id="rId38" Type="http://schemas.openxmlformats.org/officeDocument/2006/relationships/hyperlink" Target="http://mosopen.ru/region/fili-davydkovo" TargetMode="External"/><Relationship Id="rId59" Type="http://schemas.openxmlformats.org/officeDocument/2006/relationships/hyperlink" Target="http://mosopen.ru/region/vyhino-zhulebino" TargetMode="External"/><Relationship Id="rId103" Type="http://schemas.openxmlformats.org/officeDocument/2006/relationships/hyperlink" Target="http://mosopen.ru/region/horoshevskij" TargetMode="External"/><Relationship Id="rId124" Type="http://schemas.openxmlformats.org/officeDocument/2006/relationships/hyperlink" Target="http://mosopen.ru/region/presnenskij" TargetMode="External"/><Relationship Id="rId70" Type="http://schemas.openxmlformats.org/officeDocument/2006/relationships/hyperlink" Target="http://mosopen.ru/region/yuzhnoportovyj" TargetMode="External"/><Relationship Id="rId91" Type="http://schemas.openxmlformats.org/officeDocument/2006/relationships/hyperlink" Target="http://mosopen.ru/region/vojkovskij" TargetMode="External"/><Relationship Id="rId145" Type="http://schemas.openxmlformats.org/officeDocument/2006/relationships/hyperlink" Target="http://mosopen.ru/region/dorogomilovo" TargetMode="External"/><Relationship Id="rId166" Type="http://schemas.openxmlformats.org/officeDocument/2006/relationships/hyperlink" Target="http://mosopen.ru/region/butovo_yuzhnoe" TargetMode="External"/><Relationship Id="rId187" Type="http://schemas.openxmlformats.org/officeDocument/2006/relationships/hyperlink" Target="http://mosopen.ru/region/tekstilshchiki" TargetMode="External"/><Relationship Id="rId1" Type="http://schemas.openxmlformats.org/officeDocument/2006/relationships/hyperlink" Target="https://ru.wikipedia.org/wiki/%D0%9D%D0%B0%D1%81%D0%B5%D0%BB%D0%B5%D0%BD%D0%B8%D0%B5_%D0%9C%D0%BE%D1%81%D0%BA%D0%B2%D1%8B" TargetMode="External"/><Relationship Id="rId212" Type="http://schemas.openxmlformats.org/officeDocument/2006/relationships/hyperlink" Target="http://mosopen.ru/region/degunino_zapadnoe" TargetMode="External"/><Relationship Id="rId233" Type="http://schemas.openxmlformats.org/officeDocument/2006/relationships/hyperlink" Target="http://mosopen.ru/region/novokosino" TargetMode="External"/><Relationship Id="rId28" Type="http://schemas.openxmlformats.org/officeDocument/2006/relationships/hyperlink" Target="http://mosopen.ru/region/krylatskoe" TargetMode="External"/><Relationship Id="rId49" Type="http://schemas.openxmlformats.org/officeDocument/2006/relationships/hyperlink" Target="http://mosopen.ru/region/butovo_severnoe" TargetMode="External"/><Relationship Id="rId114" Type="http://schemas.openxmlformats.org/officeDocument/2006/relationships/hyperlink" Target="http://mosopen.ru/region/novogireevo" TargetMode="External"/><Relationship Id="rId60" Type="http://schemas.openxmlformats.org/officeDocument/2006/relationships/hyperlink" Target="http://mosopen.ru/region/kapotnya" TargetMode="External"/><Relationship Id="rId81" Type="http://schemas.openxmlformats.org/officeDocument/2006/relationships/hyperlink" Target="http://mosopen.ru/region/medvedkovo_yuzhnoe" TargetMode="External"/><Relationship Id="rId135" Type="http://schemas.openxmlformats.org/officeDocument/2006/relationships/hyperlink" Target="http://mosopen.ru/region/nagornyj" TargetMode="External"/><Relationship Id="rId156" Type="http://schemas.openxmlformats.org/officeDocument/2006/relationships/hyperlink" Target="http://mosopen.ru/region/fili-davydkovo" TargetMode="External"/><Relationship Id="rId177" Type="http://schemas.openxmlformats.org/officeDocument/2006/relationships/hyperlink" Target="http://mosopen.ru/region/vyhino-zhulebino" TargetMode="External"/><Relationship Id="rId198" Type="http://schemas.openxmlformats.org/officeDocument/2006/relationships/hyperlink" Target="http://mosopen.ru/region/medvedkovo_severnoe" TargetMode="External"/><Relationship Id="rId202" Type="http://schemas.openxmlformats.org/officeDocument/2006/relationships/hyperlink" Target="http://mosopen.ru/region/rostokino" TargetMode="External"/><Relationship Id="rId223" Type="http://schemas.openxmlformats.org/officeDocument/2006/relationships/hyperlink" Target="http://mosopen.ru/region/veshnyaki" TargetMode="External"/><Relationship Id="rId18" Type="http://schemas.openxmlformats.org/officeDocument/2006/relationships/hyperlink" Target="http://mosopen.ru/region/nagatinskij_zaton" TargetMode="External"/><Relationship Id="rId39" Type="http://schemas.openxmlformats.org/officeDocument/2006/relationships/hyperlink" Target="http://mosopen.ru/region/akademicheskij" TargetMode="External"/><Relationship Id="rId50" Type="http://schemas.openxmlformats.org/officeDocument/2006/relationships/hyperlink" Target="http://mosopen.ru/region/teplyj_stan" TargetMode="External"/><Relationship Id="rId104" Type="http://schemas.openxmlformats.org/officeDocument/2006/relationships/hyperlink" Target="http://mosopen.ru/region/bogorodskoe" TargetMode="External"/><Relationship Id="rId125" Type="http://schemas.openxmlformats.org/officeDocument/2006/relationships/hyperlink" Target="http://mosopen.ru/region/meshchanskij" TargetMode="External"/><Relationship Id="rId146" Type="http://schemas.openxmlformats.org/officeDocument/2006/relationships/hyperlink" Target="http://mosopen.ru/region/krylatskoe" TargetMode="External"/><Relationship Id="rId167" Type="http://schemas.openxmlformats.org/officeDocument/2006/relationships/hyperlink" Target="http://mosopen.ru/region/butovo_severnoe" TargetMode="External"/><Relationship Id="rId188" Type="http://schemas.openxmlformats.org/officeDocument/2006/relationships/hyperlink" Target="http://mosopen.ru/region/yuzhnoportovyj" TargetMode="External"/><Relationship Id="rId71" Type="http://schemas.openxmlformats.org/officeDocument/2006/relationships/hyperlink" Target="http://mosopen.ru/region/alekseevskij" TargetMode="External"/><Relationship Id="rId92" Type="http://schemas.openxmlformats.org/officeDocument/2006/relationships/hyperlink" Target="http://mosopen.ru/region/golovinskij" TargetMode="External"/><Relationship Id="rId213" Type="http://schemas.openxmlformats.org/officeDocument/2006/relationships/hyperlink" Target="http://mosopen.ru/region/dmitrovskij" TargetMode="External"/><Relationship Id="rId234" Type="http://schemas.openxmlformats.org/officeDocument/2006/relationships/hyperlink" Target="http://mosopen.ru/region/perovo" TargetMode="External"/><Relationship Id="rId2" Type="http://schemas.openxmlformats.org/officeDocument/2006/relationships/hyperlink" Target="http://mosopen.ru/region/arbat" TargetMode="External"/><Relationship Id="rId29" Type="http://schemas.openxmlformats.org/officeDocument/2006/relationships/hyperlink" Target="http://mosopen.ru/region/kuncevo" TargetMode="External"/><Relationship Id="rId40" Type="http://schemas.openxmlformats.org/officeDocument/2006/relationships/hyperlink" Target="http://mosopen.ru/region/yasenevo" TargetMode="External"/><Relationship Id="rId115" Type="http://schemas.openxmlformats.org/officeDocument/2006/relationships/hyperlink" Target="http://mosopen.ru/region/novokosino" TargetMode="External"/><Relationship Id="rId136" Type="http://schemas.openxmlformats.org/officeDocument/2006/relationships/hyperlink" Target="http://mosopen.ru/region/nagatinskij_zaton" TargetMode="External"/><Relationship Id="rId157" Type="http://schemas.openxmlformats.org/officeDocument/2006/relationships/hyperlink" Target="http://mosopen.ru/region/akademicheskij" TargetMode="External"/><Relationship Id="rId178" Type="http://schemas.openxmlformats.org/officeDocument/2006/relationships/hyperlink" Target="http://mosopen.ru/region/kapotnya" TargetMode="External"/><Relationship Id="rId61" Type="http://schemas.openxmlformats.org/officeDocument/2006/relationships/hyperlink" Target="http://mosopen.ru/region/kuzminki" TargetMode="External"/><Relationship Id="rId82" Type="http://schemas.openxmlformats.org/officeDocument/2006/relationships/hyperlink" Target="http://mosopen.ru/region/ostankinskij" TargetMode="External"/><Relationship Id="rId199" Type="http://schemas.openxmlformats.org/officeDocument/2006/relationships/hyperlink" Target="http://mosopen.ru/region/medvedkovo_yuzhnoe" TargetMode="External"/><Relationship Id="rId203" Type="http://schemas.openxmlformats.org/officeDocument/2006/relationships/hyperlink" Target="http://mosopen.ru/region/sviblovo" TargetMode="External"/><Relationship Id="rId19" Type="http://schemas.openxmlformats.org/officeDocument/2006/relationships/hyperlink" Target="http://mosopen.ru/region/moskvoreche-saburovo" TargetMode="External"/><Relationship Id="rId224" Type="http://schemas.openxmlformats.org/officeDocument/2006/relationships/hyperlink" Target="http://mosopen.ru/region/vostochnyj" TargetMode="External"/><Relationship Id="rId30" Type="http://schemas.openxmlformats.org/officeDocument/2006/relationships/hyperlink" Target="http://mosopen.ru/region/mozhajskij" TargetMode="External"/><Relationship Id="rId105" Type="http://schemas.openxmlformats.org/officeDocument/2006/relationships/hyperlink" Target="http://mosopen.ru/region/veshnyaki" TargetMode="External"/><Relationship Id="rId126" Type="http://schemas.openxmlformats.org/officeDocument/2006/relationships/hyperlink" Target="http://mosopen.ru/region/krasnoselskij" TargetMode="External"/><Relationship Id="rId147" Type="http://schemas.openxmlformats.org/officeDocument/2006/relationships/hyperlink" Target="http://mosopen.ru/region/kuncevo" TargetMode="External"/><Relationship Id="rId168" Type="http://schemas.openxmlformats.org/officeDocument/2006/relationships/hyperlink" Target="http://mosopen.ru/region/teplyj_stan" TargetMode="External"/><Relationship Id="rId51" Type="http://schemas.openxmlformats.org/officeDocument/2006/relationships/hyperlink" Target="http://mosopen.ru/region/kurkino" TargetMode="External"/><Relationship Id="rId72" Type="http://schemas.openxmlformats.org/officeDocument/2006/relationships/hyperlink" Target="http://mosopen.ru/region/altufevskij" TargetMode="External"/><Relationship Id="rId93" Type="http://schemas.openxmlformats.org/officeDocument/2006/relationships/hyperlink" Target="http://mosopen.ru/region/degunino_vostochnoe" TargetMode="External"/><Relationship Id="rId189" Type="http://schemas.openxmlformats.org/officeDocument/2006/relationships/hyperlink" Target="http://mosopen.ru/region/alekseevskij" TargetMode="External"/><Relationship Id="rId3" Type="http://schemas.openxmlformats.org/officeDocument/2006/relationships/hyperlink" Target="http://mosopen.ru/region/hamovniki" TargetMode="External"/><Relationship Id="rId214" Type="http://schemas.openxmlformats.org/officeDocument/2006/relationships/hyperlink" Target="http://mosopen.ru/region/koptevo" TargetMode="External"/><Relationship Id="rId235" Type="http://schemas.openxmlformats.org/officeDocument/2006/relationships/hyperlink" Target="http://mosopen.ru/region/preobrazhenskoe" TargetMode="External"/><Relationship Id="rId116" Type="http://schemas.openxmlformats.org/officeDocument/2006/relationships/hyperlink" Target="http://mosopen.ru/region/perovo" TargetMode="External"/><Relationship Id="rId137" Type="http://schemas.openxmlformats.org/officeDocument/2006/relationships/hyperlink" Target="http://mosopen.ru/region/moskvoreche-saburovo" TargetMode="External"/><Relationship Id="rId158" Type="http://schemas.openxmlformats.org/officeDocument/2006/relationships/hyperlink" Target="http://mosopen.ru/region/yasenevo" TargetMode="External"/><Relationship Id="rId20" Type="http://schemas.openxmlformats.org/officeDocument/2006/relationships/hyperlink" Target="http://mosopen.ru/region/zyablikovo" TargetMode="External"/><Relationship Id="rId41" Type="http://schemas.openxmlformats.org/officeDocument/2006/relationships/hyperlink" Target="http://mosopen.ru/region/cheremushki" TargetMode="External"/><Relationship Id="rId62" Type="http://schemas.openxmlformats.org/officeDocument/2006/relationships/hyperlink" Target="http://mosopen.ru/region/lefortovo" TargetMode="External"/><Relationship Id="rId83" Type="http://schemas.openxmlformats.org/officeDocument/2006/relationships/hyperlink" Target="http://mosopen.ru/region/otradnoe" TargetMode="External"/><Relationship Id="rId179" Type="http://schemas.openxmlformats.org/officeDocument/2006/relationships/hyperlink" Target="http://mosopen.ru/region/kuzmin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6F96E-BCE2-44DA-AB48-31A9C4B2E6D5}">
  <dimension ref="A1:BD130"/>
  <sheetViews>
    <sheetView tabSelected="1" topLeftCell="P103" zoomScaleNormal="100" workbookViewId="0">
      <selection activeCell="AM122" sqref="AM122"/>
    </sheetView>
  </sheetViews>
  <sheetFormatPr defaultRowHeight="15" x14ac:dyDescent="0.25"/>
  <cols>
    <col min="14" max="15" width="11.7109375" bestFit="1" customWidth="1"/>
    <col min="20" max="20" width="13" bestFit="1" customWidth="1"/>
    <col min="36" max="36" width="12.7109375" bestFit="1" customWidth="1"/>
  </cols>
  <sheetData>
    <row r="1" spans="1:56" ht="75" customHeight="1" x14ac:dyDescent="0.35">
      <c r="A1" s="33" t="s">
        <v>139</v>
      </c>
      <c r="B1" s="33"/>
      <c r="C1" s="33" t="s">
        <v>9</v>
      </c>
      <c r="D1" s="33"/>
      <c r="E1" s="3" t="s">
        <v>11</v>
      </c>
      <c r="F1" s="32" t="s">
        <v>10</v>
      </c>
      <c r="G1" s="32"/>
      <c r="H1" s="32" t="s">
        <v>12</v>
      </c>
      <c r="I1" s="32"/>
      <c r="J1" s="32"/>
      <c r="K1" s="32" t="s">
        <v>138</v>
      </c>
      <c r="L1" s="32"/>
      <c r="M1" s="2" t="s">
        <v>140</v>
      </c>
      <c r="N1" s="2" t="s">
        <v>142</v>
      </c>
      <c r="O1" s="2" t="s">
        <v>143</v>
      </c>
      <c r="P1" s="2" t="s">
        <v>144</v>
      </c>
      <c r="Q1" s="14"/>
      <c r="R1" s="33" t="s">
        <v>139</v>
      </c>
      <c r="S1" s="33"/>
      <c r="T1" s="33" t="s">
        <v>9</v>
      </c>
      <c r="U1" s="33"/>
      <c r="V1" s="3" t="s">
        <v>11</v>
      </c>
      <c r="W1" s="32" t="s">
        <v>10</v>
      </c>
      <c r="X1" s="32"/>
      <c r="Y1" s="32" t="s">
        <v>12</v>
      </c>
      <c r="Z1" s="32"/>
      <c r="AA1" s="32"/>
      <c r="AB1" s="32" t="s">
        <v>138</v>
      </c>
      <c r="AC1" s="32"/>
      <c r="AD1" s="2" t="s">
        <v>140</v>
      </c>
      <c r="AE1" s="2" t="s">
        <v>142</v>
      </c>
      <c r="AF1" s="2" t="s">
        <v>143</v>
      </c>
      <c r="AG1" s="2" t="s">
        <v>153</v>
      </c>
      <c r="AH1" s="2" t="s">
        <v>155</v>
      </c>
      <c r="AI1" s="2" t="s">
        <v>159</v>
      </c>
      <c r="AJ1" s="2" t="s">
        <v>161</v>
      </c>
      <c r="AK1" s="31" t="s">
        <v>162</v>
      </c>
      <c r="AP1" s="25" t="s">
        <v>157</v>
      </c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9"/>
    </row>
    <row r="2" spans="1:56" ht="76.5" customHeight="1" x14ac:dyDescent="0.35">
      <c r="A2" s="48" t="s">
        <v>3</v>
      </c>
      <c r="B2" s="48"/>
      <c r="C2" s="47">
        <v>779352</v>
      </c>
      <c r="D2" s="47"/>
      <c r="E2" s="12">
        <v>66.22</v>
      </c>
      <c r="F2" s="36">
        <v>4293</v>
      </c>
      <c r="G2" s="36"/>
      <c r="H2" s="36">
        <v>446</v>
      </c>
      <c r="I2" s="36"/>
      <c r="J2" s="36"/>
      <c r="K2" s="36">
        <v>120700</v>
      </c>
      <c r="L2" s="36"/>
      <c r="M2" s="12">
        <v>941</v>
      </c>
      <c r="N2" s="15">
        <f>M2/E2</f>
        <v>14.210208396254908</v>
      </c>
      <c r="O2" s="15">
        <f>F2/E2</f>
        <v>64.829356689821807</v>
      </c>
      <c r="P2" s="16">
        <f>H2/C2*1000000</f>
        <v>572.27029634876158</v>
      </c>
      <c r="Q2" s="14"/>
      <c r="R2" s="48" t="s">
        <v>3</v>
      </c>
      <c r="S2" s="48"/>
      <c r="T2" s="51">
        <f>C2/AP3</f>
        <v>0.43650343360163274</v>
      </c>
      <c r="U2" s="51"/>
      <c r="V2" s="16">
        <f>E2/AR3</f>
        <v>0.42259093809827697</v>
      </c>
      <c r="W2" s="17">
        <f>F2/AS3</f>
        <v>0.94977876106194692</v>
      </c>
      <c r="X2" s="17"/>
      <c r="Y2" s="50">
        <f>H2/AU3</f>
        <v>1</v>
      </c>
      <c r="Z2" s="50"/>
      <c r="AA2" s="50"/>
      <c r="AB2" s="50">
        <f>K2/AX3</f>
        <v>0.4755038686395941</v>
      </c>
      <c r="AC2" s="50"/>
      <c r="AD2" s="16">
        <f>M2/AZ3</f>
        <v>0.53465909090909092</v>
      </c>
      <c r="AE2" s="16">
        <f>N2/15.76568</f>
        <v>0.90133812155612114</v>
      </c>
      <c r="AF2" s="16">
        <f>O2/64.82936</f>
        <v>0.99999994894013777</v>
      </c>
      <c r="AG2" s="16">
        <f>-16.5996*ABS(AE2-0.553236)+1</f>
        <v>-4.7783559769829891</v>
      </c>
      <c r="AH2" s="16">
        <f>AG2/6.4161</f>
        <v>-0.74474462321082724</v>
      </c>
      <c r="AI2" s="16">
        <f>AB2+AF2+AH2</f>
        <v>0.73075919436890469</v>
      </c>
      <c r="AJ2" s="16">
        <f>AI2/1.107211</f>
        <v>0.65999994072394941</v>
      </c>
      <c r="AK2" s="16">
        <f>AJ2</f>
        <v>0.65999994072394941</v>
      </c>
      <c r="AP2" s="21" t="s">
        <v>9</v>
      </c>
      <c r="AR2" s="3" t="s">
        <v>11</v>
      </c>
      <c r="AS2" s="2" t="s">
        <v>10</v>
      </c>
      <c r="AT2" s="2"/>
      <c r="AU2" s="2" t="s">
        <v>12</v>
      </c>
      <c r="AV2" s="2"/>
      <c r="AW2" s="2"/>
      <c r="AX2" s="2" t="s">
        <v>138</v>
      </c>
      <c r="AY2" s="2"/>
      <c r="AZ2" s="2" t="s">
        <v>140</v>
      </c>
      <c r="BA2" s="2" t="s">
        <v>142</v>
      </c>
      <c r="BB2" s="2" t="s">
        <v>143</v>
      </c>
      <c r="BC2" s="2" t="s">
        <v>156</v>
      </c>
      <c r="BD2" s="20"/>
    </row>
    <row r="3" spans="1:56" ht="15.75" x14ac:dyDescent="0.25">
      <c r="A3" s="46" t="s">
        <v>13</v>
      </c>
      <c r="B3" s="46"/>
      <c r="C3" s="33">
        <v>36107</v>
      </c>
      <c r="D3" s="33"/>
      <c r="E3">
        <v>2.11</v>
      </c>
      <c r="F3" s="33">
        <v>233</v>
      </c>
      <c r="G3" s="33"/>
      <c r="H3" s="33">
        <v>26</v>
      </c>
      <c r="I3" s="33"/>
      <c r="J3" s="33"/>
      <c r="K3" s="33">
        <v>13160</v>
      </c>
      <c r="L3" s="33"/>
      <c r="M3">
        <v>89</v>
      </c>
      <c r="N3" s="13">
        <f>M3/E3</f>
        <v>42.18009478672986</v>
      </c>
      <c r="O3" s="13">
        <f t="shared" ref="O3:O66" si="0">F3/E3</f>
        <v>110.4265402843602</v>
      </c>
      <c r="P3">
        <f t="shared" ref="P3:P21" si="1">H3/C3*1000000</f>
        <v>720.08197856371339</v>
      </c>
      <c r="Q3" s="14"/>
      <c r="R3" s="46" t="s">
        <v>13</v>
      </c>
      <c r="S3" s="46"/>
      <c r="T3" s="1">
        <f t="shared" ref="T3:T12" si="2">C3/253908</f>
        <v>0.1422050506482663</v>
      </c>
      <c r="U3" s="1"/>
      <c r="V3">
        <f t="shared" ref="V3:V12" si="3">E3/27.56</f>
        <v>7.6560232220609578E-2</v>
      </c>
      <c r="W3" s="1">
        <f t="shared" ref="W3:W12" si="4">F3/820</f>
        <v>0.28414634146341461</v>
      </c>
      <c r="X3" s="1"/>
      <c r="Y3" s="33">
        <f t="shared" ref="Y3:Y12" si="5">H3/81</f>
        <v>0.32098765432098764</v>
      </c>
      <c r="Z3" s="33"/>
      <c r="AA3" s="33"/>
      <c r="AB3" s="33">
        <f t="shared" ref="AB3:AB12" si="6">K3/30387</f>
        <v>0.43307993549873303</v>
      </c>
      <c r="AC3" s="33"/>
      <c r="AD3">
        <f t="shared" ref="AD3:AD12" si="7">M3/230</f>
        <v>0.38695652173913042</v>
      </c>
      <c r="AE3">
        <f>N3/42.18009</f>
        <v>1.0000001134831591</v>
      </c>
      <c r="AF3">
        <f>O3/110.4265</f>
        <v>1.0000003648070002</v>
      </c>
      <c r="AG3">
        <f t="shared" ref="AG3:AG12" si="8">-21.2418*ABS(AE3-0.236997)+1</f>
        <v>-15.207559535986569</v>
      </c>
      <c r="AH3">
        <f>AG3/-$BC5</f>
        <v>-1</v>
      </c>
      <c r="AI3">
        <f t="shared" ref="AI3:AI66" si="9">AB3+AF3+AH3</f>
        <v>0.43308030030573308</v>
      </c>
      <c r="AJ3">
        <f>AI3+(-0.211755973)</f>
        <v>0.22132432730573309</v>
      </c>
      <c r="AK3">
        <f t="shared" ref="AK3:AK12" si="10">AJ3/0.941863329</f>
        <v>0.23498560830552634</v>
      </c>
      <c r="AP3" s="27">
        <f>MAX(C2,C13,C30,C44,C57,C66,C79,C97,C114)</f>
        <v>1785443</v>
      </c>
      <c r="AQ3" s="28"/>
      <c r="AR3">
        <f>MAX(E2,E13,E30,E44,E57,E66,E79,E97,E114)</f>
        <v>156.69999999999999</v>
      </c>
      <c r="AS3" s="33">
        <f>MAX(F2,F13,F30,F44,F57,F66,F79,F97,F114)</f>
        <v>4520</v>
      </c>
      <c r="AT3" s="33"/>
      <c r="AU3" s="18">
        <f>MAX(H2,H13,H30,H44,H57,H66,H79,H97,H114)</f>
        <v>446</v>
      </c>
      <c r="AV3" s="1"/>
      <c r="AW3" s="1"/>
      <c r="AX3" s="1">
        <f>MAX(K2,K13,K30,K44,K57,K66,K79,K97,K114)</f>
        <v>253836</v>
      </c>
      <c r="AY3" s="1"/>
      <c r="AZ3">
        <f>MAX(M2,M13,M30,M44,M57,M66,M79,M97,M114)</f>
        <v>1760</v>
      </c>
      <c r="BA3">
        <f>MAX(N2,N13,N30,N44,N57,N66,N79,N97,N114)</f>
        <v>15.765677216434048</v>
      </c>
      <c r="BB3">
        <f>MAX(O2,O13,O30,O44,O57,O66,O79,O97,O114)</f>
        <v>64.829356689821807</v>
      </c>
      <c r="BC3">
        <f>MIN(AG2,AG13,AG30,AG44,AG66,AG79,AG97,AG114)</f>
        <v>-6.4161007635983234</v>
      </c>
      <c r="BD3" s="20" t="s">
        <v>148</v>
      </c>
    </row>
    <row r="4" spans="1:56" ht="15.75" x14ac:dyDescent="0.25">
      <c r="A4" s="46" t="s">
        <v>14</v>
      </c>
      <c r="B4" s="46"/>
      <c r="C4" s="33">
        <v>110329</v>
      </c>
      <c r="D4" s="33"/>
      <c r="E4">
        <v>8.3699999999999992</v>
      </c>
      <c r="F4" s="33">
        <v>678</v>
      </c>
      <c r="G4" s="33"/>
      <c r="H4" s="33">
        <v>55</v>
      </c>
      <c r="I4" s="33"/>
      <c r="J4" s="33"/>
      <c r="K4" s="33">
        <v>13160</v>
      </c>
      <c r="L4" s="33"/>
      <c r="M4">
        <v>130</v>
      </c>
      <c r="N4" s="13">
        <f t="shared" ref="N4:N11" si="11">M4/E4</f>
        <v>15.531660692951016</v>
      </c>
      <c r="O4" s="13">
        <f t="shared" si="0"/>
        <v>81.003584229390682</v>
      </c>
      <c r="P4">
        <f t="shared" si="1"/>
        <v>498.50900488538826</v>
      </c>
      <c r="Q4" s="14"/>
      <c r="R4" s="46" t="s">
        <v>14</v>
      </c>
      <c r="S4" s="46"/>
      <c r="T4" s="1">
        <f t="shared" si="2"/>
        <v>0.43452352820706713</v>
      </c>
      <c r="U4" s="1"/>
      <c r="V4">
        <f t="shared" si="3"/>
        <v>0.30370101596516691</v>
      </c>
      <c r="W4" s="1">
        <f t="shared" si="4"/>
        <v>0.82682926829268288</v>
      </c>
      <c r="X4" s="1"/>
      <c r="Y4" s="33">
        <f t="shared" si="5"/>
        <v>0.67901234567901236</v>
      </c>
      <c r="Z4" s="33"/>
      <c r="AA4" s="33"/>
      <c r="AB4" s="33">
        <f t="shared" si="6"/>
        <v>0.43307993549873303</v>
      </c>
      <c r="AC4" s="33"/>
      <c r="AD4">
        <f t="shared" si="7"/>
        <v>0.56521739130434778</v>
      </c>
      <c r="AE4">
        <f t="shared" ref="AE4:AE12" si="12">N4/42.18009</f>
        <v>0.36822255933903925</v>
      </c>
      <c r="AF4">
        <f t="shared" ref="AF4:AF12" si="13">O4/110.4265</f>
        <v>0.73355203895252208</v>
      </c>
      <c r="AG4">
        <f t="shared" si="8"/>
        <v>-1.7874670863680038</v>
      </c>
      <c r="AH4">
        <f>AG4/15.2076</f>
        <v>-0.11753774996501774</v>
      </c>
      <c r="AI4">
        <f t="shared" si="9"/>
        <v>1.0490942244862373</v>
      </c>
      <c r="AJ4">
        <f t="shared" ref="AJ4:AJ11" si="14">AI4+(-0.211755973)</f>
        <v>0.83733825148623731</v>
      </c>
      <c r="AK4">
        <f t="shared" si="10"/>
        <v>0.88902309465138685</v>
      </c>
      <c r="AP4" s="21"/>
      <c r="BD4" s="20"/>
    </row>
    <row r="5" spans="1:56" ht="16.5" thickBot="1" x14ac:dyDescent="0.3">
      <c r="A5" s="46" t="s">
        <v>15</v>
      </c>
      <c r="B5" s="46"/>
      <c r="C5" s="33">
        <v>58891</v>
      </c>
      <c r="D5" s="33"/>
      <c r="E5">
        <v>4.32</v>
      </c>
      <c r="F5" s="33">
        <v>312</v>
      </c>
      <c r="G5" s="33"/>
      <c r="H5" s="33">
        <v>51</v>
      </c>
      <c r="I5" s="33"/>
      <c r="J5" s="33"/>
      <c r="K5" s="33">
        <v>13753</v>
      </c>
      <c r="L5" s="33"/>
      <c r="M5">
        <v>81</v>
      </c>
      <c r="N5" s="13">
        <f t="shared" si="11"/>
        <v>18.75</v>
      </c>
      <c r="O5" s="13">
        <f t="shared" si="0"/>
        <v>72.222222222222214</v>
      </c>
      <c r="P5">
        <f t="shared" si="1"/>
        <v>866.00669032619589</v>
      </c>
      <c r="Q5" s="14"/>
      <c r="R5" s="46" t="s">
        <v>15</v>
      </c>
      <c r="S5" s="46"/>
      <c r="T5" s="1">
        <f t="shared" si="2"/>
        <v>0.23193833987113444</v>
      </c>
      <c r="U5" s="1"/>
      <c r="V5">
        <f t="shared" si="3"/>
        <v>0.15674891146589262</v>
      </c>
      <c r="W5" s="1">
        <f t="shared" si="4"/>
        <v>0.38048780487804879</v>
      </c>
      <c r="X5" s="1"/>
      <c r="Y5" s="33">
        <f t="shared" si="5"/>
        <v>0.62962962962962965</v>
      </c>
      <c r="Z5" s="33"/>
      <c r="AA5" s="33"/>
      <c r="AB5" s="1">
        <f t="shared" si="6"/>
        <v>0.45259485964392671</v>
      </c>
      <c r="AC5" s="1"/>
      <c r="AD5">
        <f t="shared" si="7"/>
        <v>0.35217391304347828</v>
      </c>
      <c r="AE5">
        <f t="shared" si="12"/>
        <v>0.44452252235592671</v>
      </c>
      <c r="AF5">
        <f t="shared" si="13"/>
        <v>0.65402980464129723</v>
      </c>
      <c r="AG5">
        <f t="shared" si="8"/>
        <v>-3.4082156407801243</v>
      </c>
      <c r="AH5">
        <f t="shared" ref="AH5:AH12" si="15">AG5/15.2076</f>
        <v>-0.22411265688077833</v>
      </c>
      <c r="AI5">
        <f t="shared" si="9"/>
        <v>0.88251200740444569</v>
      </c>
      <c r="AJ5">
        <f t="shared" si="14"/>
        <v>0.67075603440444564</v>
      </c>
      <c r="AK5">
        <f t="shared" si="10"/>
        <v>0.71215856244939935</v>
      </c>
      <c r="AP5" s="29">
        <f>MAX(C3:D12,C14:D29,C31:D43,C45:D56,C58:D65,C67:D78,C80:D96,C98:D113,C115:D130)</f>
        <v>253908</v>
      </c>
      <c r="AQ5" s="23"/>
      <c r="AR5" s="23">
        <f>MAX(E3:E12,E14:E29,E31:E43,E45:E56,E58:E65,E67:E78,E80:E96,E98:E113,E115:E130)</f>
        <v>27.56</v>
      </c>
      <c r="AS5" s="49">
        <f>MAX(F3:G12,F14:G29,F31:G43,F45:G56,F58:G65,F67:G78,F80:G96,F98:G113,F115:G130)</f>
        <v>820</v>
      </c>
      <c r="AT5" s="49"/>
      <c r="AU5" s="30">
        <f>MAX(H3:J12,H14:J29,H31:J43,H45:J56,H58:J65,H67:J78,H80:J96,H98:J113,H115:J130)</f>
        <v>81</v>
      </c>
      <c r="AV5" s="22"/>
      <c r="AW5" s="22"/>
      <c r="AX5" s="22">
        <f>MAX(K3:L12,K14:L29,K31:L43,K45:L56,K58:L65,K67:L78,K80:L96,K98:L113,K115:L130)</f>
        <v>30387</v>
      </c>
      <c r="AY5" s="22"/>
      <c r="AZ5" s="23">
        <f>MAX(M3:M12,M14:M29,M31:M43,M45:M56,M58:M65,M67:M78,M80:M96,M98:M113,M115:M130)</f>
        <v>230</v>
      </c>
      <c r="BA5" s="23">
        <f>MAX(N3:N12,N14:N29,N31:N43,N45:N56,N58:N65,N67:N78,N80:N96,N98:N113,N115:N130)</f>
        <v>42.18009478672986</v>
      </c>
      <c r="BB5" s="23">
        <f>MAX(O3:O12,O14:O29,O31:O43,O45:O56,O58:O65,O67:O78,O80:O96,O98:O113,O115:O130)</f>
        <v>110.4265402843602</v>
      </c>
      <c r="BC5" s="23">
        <f>MIN(AG3:AG12,AG14:AG29,AG31:AG43,AG45:AG56,AG58:AG65,AG67:AG78,AG80:AG96,AG98:AG113,AG115:AG130)</f>
        <v>-15.207559535986569</v>
      </c>
      <c r="BD5" s="24" t="s">
        <v>149</v>
      </c>
    </row>
    <row r="6" spans="1:56" ht="15.75" x14ac:dyDescent="0.25">
      <c r="A6" s="46" t="s">
        <v>16</v>
      </c>
      <c r="B6" s="46"/>
      <c r="C6" s="33">
        <v>48509</v>
      </c>
      <c r="D6" s="33"/>
      <c r="E6">
        <v>4.96</v>
      </c>
      <c r="F6" s="33">
        <v>196</v>
      </c>
      <c r="G6" s="33"/>
      <c r="H6" s="33">
        <v>40</v>
      </c>
      <c r="I6" s="33"/>
      <c r="J6" s="33"/>
      <c r="K6" s="33">
        <v>9785</v>
      </c>
      <c r="L6" s="33"/>
      <c r="M6">
        <v>93</v>
      </c>
      <c r="N6" s="13">
        <f t="shared" si="11"/>
        <v>18.75</v>
      </c>
      <c r="O6" s="13">
        <f t="shared" si="0"/>
        <v>39.516129032258064</v>
      </c>
      <c r="P6">
        <f t="shared" si="1"/>
        <v>824.58925147910702</v>
      </c>
      <c r="Q6" s="14"/>
      <c r="R6" s="46" t="s">
        <v>16</v>
      </c>
      <c r="S6" s="46"/>
      <c r="T6" s="1">
        <f t="shared" si="2"/>
        <v>0.19104951399719583</v>
      </c>
      <c r="U6" s="1"/>
      <c r="V6">
        <f t="shared" si="3"/>
        <v>0.17997097242380261</v>
      </c>
      <c r="W6" s="1">
        <f t="shared" si="4"/>
        <v>0.23902439024390243</v>
      </c>
      <c r="X6" s="1"/>
      <c r="Y6" s="33">
        <f t="shared" si="5"/>
        <v>0.49382716049382713</v>
      </c>
      <c r="Z6" s="33"/>
      <c r="AA6" s="33"/>
      <c r="AB6" s="1">
        <f t="shared" si="6"/>
        <v>0.32201270280053973</v>
      </c>
      <c r="AC6" s="1"/>
      <c r="AD6">
        <f t="shared" si="7"/>
        <v>0.40434782608695652</v>
      </c>
      <c r="AE6">
        <f t="shared" si="12"/>
        <v>0.44452252235592671</v>
      </c>
      <c r="AF6">
        <f t="shared" si="13"/>
        <v>0.35785005440051132</v>
      </c>
      <c r="AG6">
        <f t="shared" si="8"/>
        <v>-3.4082156407801243</v>
      </c>
      <c r="AH6">
        <f t="shared" si="15"/>
        <v>-0.22411265688077833</v>
      </c>
      <c r="AI6">
        <f t="shared" si="9"/>
        <v>0.45575010032027274</v>
      </c>
      <c r="AJ6">
        <f t="shared" si="14"/>
        <v>0.24399412732027276</v>
      </c>
      <c r="AK6">
        <f t="shared" si="10"/>
        <v>0.25905470550523235</v>
      </c>
    </row>
    <row r="7" spans="1:56" ht="30" x14ac:dyDescent="0.25">
      <c r="A7" s="46" t="s">
        <v>17</v>
      </c>
      <c r="B7" s="46"/>
      <c r="C7" s="33">
        <v>61037</v>
      </c>
      <c r="D7" s="33"/>
      <c r="E7">
        <v>4.5999999999999996</v>
      </c>
      <c r="F7" s="33">
        <v>339</v>
      </c>
      <c r="G7" s="33"/>
      <c r="H7" s="33">
        <v>53.4</v>
      </c>
      <c r="I7" s="33"/>
      <c r="J7" s="33"/>
      <c r="K7" s="33">
        <v>13213</v>
      </c>
      <c r="L7" s="33"/>
      <c r="M7">
        <v>69</v>
      </c>
      <c r="N7" s="13">
        <f t="shared" si="11"/>
        <v>15.000000000000002</v>
      </c>
      <c r="O7" s="13">
        <f t="shared" si="0"/>
        <v>73.695652173913047</v>
      </c>
      <c r="P7">
        <f t="shared" si="1"/>
        <v>874.87917164998282</v>
      </c>
      <c r="Q7" s="14"/>
      <c r="R7" s="46" t="s">
        <v>17</v>
      </c>
      <c r="S7" s="46"/>
      <c r="T7" s="1">
        <f t="shared" si="2"/>
        <v>0.24039022007971392</v>
      </c>
      <c r="U7" s="1"/>
      <c r="V7">
        <f t="shared" si="3"/>
        <v>0.16690856313497823</v>
      </c>
      <c r="W7" s="1">
        <f t="shared" si="4"/>
        <v>0.41341463414634144</v>
      </c>
      <c r="X7" s="1"/>
      <c r="Y7" s="33">
        <f t="shared" si="5"/>
        <v>0.65925925925925921</v>
      </c>
      <c r="Z7" s="33"/>
      <c r="AA7" s="33"/>
      <c r="AB7" s="1">
        <f t="shared" si="6"/>
        <v>0.43482410241221575</v>
      </c>
      <c r="AC7" s="1"/>
      <c r="AD7">
        <f t="shared" si="7"/>
        <v>0.3</v>
      </c>
      <c r="AE7">
        <f t="shared" si="12"/>
        <v>0.3556180178847414</v>
      </c>
      <c r="AF7">
        <f t="shared" si="13"/>
        <v>0.66737288761224023</v>
      </c>
      <c r="AG7">
        <f t="shared" si="8"/>
        <v>-1.5197239377040996</v>
      </c>
      <c r="AH7">
        <f t="shared" si="15"/>
        <v>-9.9931872070813263E-2</v>
      </c>
      <c r="AI7">
        <f t="shared" si="9"/>
        <v>1.0022651179536426</v>
      </c>
      <c r="AJ7">
        <f t="shared" si="14"/>
        <v>0.79050914495364255</v>
      </c>
      <c r="AK7">
        <f t="shared" si="10"/>
        <v>0.83930345371121517</v>
      </c>
      <c r="AN7" s="2" t="s">
        <v>150</v>
      </c>
      <c r="AO7" t="s">
        <v>145</v>
      </c>
      <c r="AP7" t="s">
        <v>146</v>
      </c>
      <c r="AQ7" t="s">
        <v>147</v>
      </c>
      <c r="AR7" s="2" t="s">
        <v>151</v>
      </c>
      <c r="AS7" t="s">
        <v>152</v>
      </c>
      <c r="AT7" t="s">
        <v>158</v>
      </c>
      <c r="AU7" t="s">
        <v>154</v>
      </c>
      <c r="AV7" s="32" t="s">
        <v>160</v>
      </c>
      <c r="AW7" s="32"/>
      <c r="AX7" s="32"/>
      <c r="AY7" s="1"/>
    </row>
    <row r="8" spans="1:56" ht="15.75" x14ac:dyDescent="0.25">
      <c r="A8" s="46" t="s">
        <v>18</v>
      </c>
      <c r="B8" s="46"/>
      <c r="C8" s="33">
        <v>127694</v>
      </c>
      <c r="D8" s="33"/>
      <c r="E8">
        <v>11.7</v>
      </c>
      <c r="F8" s="33">
        <v>820</v>
      </c>
      <c r="G8" s="33"/>
      <c r="H8" s="33">
        <v>81</v>
      </c>
      <c r="I8" s="33"/>
      <c r="J8" s="33"/>
      <c r="K8" s="33">
        <v>10894</v>
      </c>
      <c r="L8" s="33"/>
      <c r="M8">
        <v>114</v>
      </c>
      <c r="N8" s="13">
        <f t="shared" si="11"/>
        <v>9.7435897435897445</v>
      </c>
      <c r="O8" s="13">
        <f t="shared" si="0"/>
        <v>70.085470085470092</v>
      </c>
      <c r="P8">
        <f t="shared" si="1"/>
        <v>634.32894262847128</v>
      </c>
      <c r="Q8" s="14"/>
      <c r="R8" s="46" t="s">
        <v>18</v>
      </c>
      <c r="S8" s="46"/>
      <c r="T8" s="1">
        <f t="shared" si="2"/>
        <v>0.50291444145123432</v>
      </c>
      <c r="U8" s="1"/>
      <c r="V8">
        <f t="shared" si="3"/>
        <v>0.42452830188679247</v>
      </c>
      <c r="W8" s="1">
        <f t="shared" si="4"/>
        <v>1</v>
      </c>
      <c r="X8" s="1"/>
      <c r="Y8" s="1">
        <f t="shared" si="5"/>
        <v>1</v>
      </c>
      <c r="Z8" s="1"/>
      <c r="AA8" s="1"/>
      <c r="AB8" s="1">
        <f t="shared" si="6"/>
        <v>0.35850857274492381</v>
      </c>
      <c r="AC8" s="1"/>
      <c r="AD8">
        <f t="shared" si="7"/>
        <v>0.4956521739130435</v>
      </c>
      <c r="AE8">
        <f t="shared" si="12"/>
        <v>0.23099973811316535</v>
      </c>
      <c r="AF8">
        <f t="shared" si="13"/>
        <v>0.63467981042114063</v>
      </c>
      <c r="AG8">
        <f t="shared" si="8"/>
        <v>0.87260736245223547</v>
      </c>
      <c r="AH8">
        <f t="shared" si="15"/>
        <v>5.7379689264067668E-2</v>
      </c>
      <c r="AI8">
        <f t="shared" si="9"/>
        <v>1.0505680724301321</v>
      </c>
      <c r="AJ8">
        <f t="shared" si="14"/>
        <v>0.83881209943013202</v>
      </c>
      <c r="AK8">
        <f t="shared" si="10"/>
        <v>0.89058791610532273</v>
      </c>
      <c r="AN8" t="s">
        <v>148</v>
      </c>
      <c r="AO8">
        <f>AVERAGE(AE2,AE13,AE30,AE44,AE57,AE66,AO24,AE97,AE114,AE79)</f>
        <v>0.75401941950915963</v>
      </c>
      <c r="AP8">
        <f>AVERAGE(AE30,AE57,AE66,AE114,)</f>
        <v>0.47293709789352939</v>
      </c>
      <c r="AQ8">
        <f>AVERAGE(AE30,AE57)</f>
        <v>0.51305033493747643</v>
      </c>
      <c r="AR8">
        <f>AVERAGE(AO8,AP8)</f>
        <v>0.61347825870134454</v>
      </c>
      <c r="AS8">
        <f>AVERAGE(AP8,AQ8)</f>
        <v>0.49299371641550294</v>
      </c>
      <c r="AT8">
        <f>AVERAGE(AR8,AS8)</f>
        <v>0.55323598755842374</v>
      </c>
      <c r="AU8">
        <f>-1/(AR8-AT8)</f>
        <v>-16.599639771674049</v>
      </c>
      <c r="AV8" s="33">
        <v>1.1000000000000001</v>
      </c>
      <c r="AW8" s="33"/>
      <c r="AX8" s="33"/>
      <c r="AY8" s="1"/>
    </row>
    <row r="9" spans="1:56" ht="15.75" x14ac:dyDescent="0.25">
      <c r="A9" s="46" t="s">
        <v>19</v>
      </c>
      <c r="B9" s="46"/>
      <c r="C9" s="33">
        <v>122898</v>
      </c>
      <c r="D9" s="33"/>
      <c r="E9">
        <v>8.01</v>
      </c>
      <c r="F9" s="33">
        <v>431</v>
      </c>
      <c r="G9" s="33"/>
      <c r="H9" s="33">
        <v>37</v>
      </c>
      <c r="I9" s="33"/>
      <c r="J9" s="33"/>
      <c r="K9" s="33">
        <v>15099</v>
      </c>
      <c r="L9" s="33"/>
      <c r="M9">
        <v>133</v>
      </c>
      <c r="N9" s="13">
        <f t="shared" si="11"/>
        <v>16.604244694132333</v>
      </c>
      <c r="O9" s="13">
        <f t="shared" si="0"/>
        <v>53.807740324594256</v>
      </c>
      <c r="P9">
        <f t="shared" si="1"/>
        <v>301.06266985630361</v>
      </c>
      <c r="Q9" s="14"/>
      <c r="R9" s="46" t="s">
        <v>19</v>
      </c>
      <c r="S9" s="46"/>
      <c r="T9" s="1">
        <f t="shared" si="2"/>
        <v>0.48402571009972117</v>
      </c>
      <c r="U9" s="1"/>
      <c r="V9">
        <f t="shared" si="3"/>
        <v>0.2906386066763425</v>
      </c>
      <c r="W9" s="1">
        <f t="shared" si="4"/>
        <v>0.525609756097561</v>
      </c>
      <c r="X9" s="1"/>
      <c r="Y9" s="1">
        <f t="shared" si="5"/>
        <v>0.4567901234567901</v>
      </c>
      <c r="Z9" s="1"/>
      <c r="AA9" s="1"/>
      <c r="AB9" s="1">
        <f t="shared" si="6"/>
        <v>0.49689011748445061</v>
      </c>
      <c r="AC9" s="1"/>
      <c r="AD9">
        <f t="shared" si="7"/>
        <v>0.57826086956521738</v>
      </c>
      <c r="AE9">
        <f t="shared" si="12"/>
        <v>0.39365123910670491</v>
      </c>
      <c r="AF9">
        <f t="shared" si="13"/>
        <v>0.48727198928331744</v>
      </c>
      <c r="AG9">
        <f t="shared" si="8"/>
        <v>-2.3276180162568041</v>
      </c>
      <c r="AH9">
        <f t="shared" si="15"/>
        <v>-0.15305623610936664</v>
      </c>
      <c r="AI9">
        <f t="shared" si="9"/>
        <v>0.83110587065840136</v>
      </c>
      <c r="AJ9">
        <f t="shared" si="14"/>
        <v>0.61934989765840132</v>
      </c>
      <c r="AK9">
        <f t="shared" si="10"/>
        <v>0.65757937334281891</v>
      </c>
      <c r="AN9" t="s">
        <v>149</v>
      </c>
      <c r="AO9">
        <f>AVERAGE(AE3:AE12,AE14:AE29,AE31:AE43,AE45:AE56,AE58:AE65,AE67:AE78,AE80:AE96,AE98:AE113,AE115:AE130)</f>
        <v>0.34346852490047131</v>
      </c>
      <c r="AP9">
        <f>AVERAGE(AE8,AE10,AE11,AE14,AE15,AE17,AE18,AE20,AE21,AE22,AE24,AE26,AE29,AE31,AE32,AE33,AE34,AE35,AE36,AE37,AE39,AE40,AE41,AE42,AE43,AE46,AE47,AE48,AE50,AE54,AE56,AE58,AE59,AE60,AE61,AE62,AE63,AE64,AE65,AE67,AE68,AE70,AE71,AE72,AE73,AE74,AE75,AE77,AE80,AE91,AE93,AE95,AE96,AE99,AE101,AE102,AE107,AE108,AE111,AE113,AE115,AE116,AE117,AE118,AE119,AE121,AE123,AE124,AE127,AE130)</f>
        <v>0.22467881226359293</v>
      </c>
      <c r="AQ9">
        <f>AVERAGE(AE11,AE14,AE15,AE31,AE32,AE33,AE34,AE35,AE36,AE37,AE39,AE40,AE41,AE47,AE56,AE60,AE61,AE64,AE68,AE71,AE73,AE74,AE75,AE93,AE95,AE108,AE113,AE115,AE117,AE118,AE123,AE124)</f>
        <v>0.15516037664965199</v>
      </c>
      <c r="AR9">
        <f>AVERAGE(AO9,AP9)</f>
        <v>0.28407366858203209</v>
      </c>
      <c r="AS9">
        <f>AVERAGE(AP9,AQ9)</f>
        <v>0.18991959445662246</v>
      </c>
      <c r="AT9">
        <f>AVERAGE(AR9,AS9)</f>
        <v>0.23699663151932726</v>
      </c>
      <c r="AU9">
        <f>-1/(AR9-AT9)</f>
        <v>-21.241778633350222</v>
      </c>
      <c r="AV9" s="33">
        <f>MAX(AJ3:AJ12,AJ14:AJ29,AJ31:AJ43,AJ45:AJ56,AJ58:AJ65,AJ67:AJ78,AJ80:AJ96,AJ98:AJ113,AJ115:AJ130)</f>
        <v>0.9418633290409788</v>
      </c>
      <c r="AW9" s="33"/>
      <c r="AX9" s="33"/>
      <c r="AY9" s="1"/>
    </row>
    <row r="10" spans="1:56" ht="15.75" x14ac:dyDescent="0.25">
      <c r="A10" s="46" t="s">
        <v>20</v>
      </c>
      <c r="B10" s="46"/>
      <c r="C10" s="33">
        <v>77360</v>
      </c>
      <c r="D10" s="33"/>
      <c r="E10">
        <v>7.27</v>
      </c>
      <c r="F10" s="33">
        <v>541</v>
      </c>
      <c r="G10" s="33"/>
      <c r="H10" s="33">
        <v>71</v>
      </c>
      <c r="I10" s="33"/>
      <c r="J10" s="33"/>
      <c r="K10" s="33">
        <v>15099</v>
      </c>
      <c r="L10" s="33"/>
      <c r="M10">
        <v>99</v>
      </c>
      <c r="N10" s="13">
        <f t="shared" si="11"/>
        <v>13.617606602475929</v>
      </c>
      <c r="O10" s="13">
        <f t="shared" si="0"/>
        <v>74.415405777166441</v>
      </c>
      <c r="P10">
        <f t="shared" si="1"/>
        <v>917.78697001034118</v>
      </c>
      <c r="Q10" s="14"/>
      <c r="R10" s="46" t="s">
        <v>20</v>
      </c>
      <c r="S10" s="46"/>
      <c r="T10" s="1">
        <f t="shared" si="2"/>
        <v>0.30467728468579169</v>
      </c>
      <c r="U10" s="1"/>
      <c r="V10">
        <f t="shared" si="3"/>
        <v>0.26378809869375908</v>
      </c>
      <c r="W10" s="1">
        <f t="shared" si="4"/>
        <v>0.65975609756097564</v>
      </c>
      <c r="X10" s="1"/>
      <c r="Y10" s="1">
        <f t="shared" si="5"/>
        <v>0.87654320987654322</v>
      </c>
      <c r="Z10" s="1"/>
      <c r="AA10" s="1"/>
      <c r="AB10" s="1">
        <f t="shared" si="6"/>
        <v>0.49689011748445061</v>
      </c>
      <c r="AC10" s="1"/>
      <c r="AD10">
        <f t="shared" si="7"/>
        <v>0.43043478260869567</v>
      </c>
      <c r="AE10">
        <f t="shared" si="12"/>
        <v>0.32284441788711044</v>
      </c>
      <c r="AF10">
        <f t="shared" si="13"/>
        <v>0.67389083034567276</v>
      </c>
      <c r="AG10">
        <f t="shared" si="8"/>
        <v>-0.82355368127442219</v>
      </c>
      <c r="AH10">
        <f t="shared" si="15"/>
        <v>-5.4154086198638984E-2</v>
      </c>
      <c r="AI10">
        <f t="shared" si="9"/>
        <v>1.1166268616314845</v>
      </c>
      <c r="AJ10">
        <f t="shared" si="14"/>
        <v>0.90487088863148446</v>
      </c>
      <c r="AK10">
        <f t="shared" si="10"/>
        <v>0.96072419508275009</v>
      </c>
    </row>
    <row r="11" spans="1:56" ht="15.75" x14ac:dyDescent="0.25">
      <c r="A11" s="46" t="s">
        <v>21</v>
      </c>
      <c r="B11" s="46"/>
      <c r="C11" s="33">
        <v>108773</v>
      </c>
      <c r="D11" s="33"/>
      <c r="E11">
        <v>10.08</v>
      </c>
      <c r="F11" s="33">
        <v>598</v>
      </c>
      <c r="G11" s="33"/>
      <c r="H11" s="33">
        <v>53</v>
      </c>
      <c r="I11" s="33"/>
      <c r="J11" s="33"/>
      <c r="K11" s="33">
        <v>10790</v>
      </c>
      <c r="L11" s="33"/>
      <c r="M11">
        <v>56</v>
      </c>
      <c r="N11" s="13">
        <f t="shared" si="11"/>
        <v>5.5555555555555554</v>
      </c>
      <c r="O11" s="13">
        <f t="shared" si="0"/>
        <v>59.325396825396822</v>
      </c>
      <c r="P11">
        <f t="shared" si="1"/>
        <v>487.25327057266054</v>
      </c>
      <c r="Q11" s="14"/>
      <c r="R11" s="46" t="s">
        <v>21</v>
      </c>
      <c r="S11" s="46"/>
      <c r="T11" s="1">
        <f t="shared" si="2"/>
        <v>0.42839532429068794</v>
      </c>
      <c r="U11" s="1"/>
      <c r="V11">
        <f t="shared" si="3"/>
        <v>0.36574746008708275</v>
      </c>
      <c r="W11" s="1">
        <f t="shared" si="4"/>
        <v>0.72926829268292681</v>
      </c>
      <c r="X11" s="1"/>
      <c r="Y11" s="1">
        <f t="shared" si="5"/>
        <v>0.65432098765432101</v>
      </c>
      <c r="Z11" s="1"/>
      <c r="AA11" s="1"/>
      <c r="AB11" s="1">
        <f t="shared" si="6"/>
        <v>0.35508605653733505</v>
      </c>
      <c r="AC11" s="1"/>
      <c r="AD11">
        <f t="shared" si="7"/>
        <v>0.24347826086956523</v>
      </c>
      <c r="AE11">
        <f t="shared" si="12"/>
        <v>0.13171037699434865</v>
      </c>
      <c r="AF11">
        <f t="shared" si="13"/>
        <v>0.53723876809820847</v>
      </c>
      <c r="AG11">
        <f t="shared" si="8"/>
        <v>-1.2364773885614451</v>
      </c>
      <c r="AH11">
        <f t="shared" si="15"/>
        <v>-8.1306543344212445E-2</v>
      </c>
      <c r="AI11">
        <f t="shared" si="9"/>
        <v>0.81101828129133113</v>
      </c>
      <c r="AJ11">
        <f t="shared" si="14"/>
        <v>0.59926230829133109</v>
      </c>
      <c r="AK11">
        <f t="shared" si="10"/>
        <v>0.63625187417327622</v>
      </c>
    </row>
    <row r="12" spans="1:56" ht="15.75" x14ac:dyDescent="0.25">
      <c r="A12" s="46" t="s">
        <v>22</v>
      </c>
      <c r="B12" s="46"/>
      <c r="C12" s="33">
        <v>27754</v>
      </c>
      <c r="D12" s="33"/>
      <c r="E12">
        <v>4.8</v>
      </c>
      <c r="F12" s="33">
        <v>145</v>
      </c>
      <c r="G12" s="33"/>
      <c r="H12" s="33">
        <v>32</v>
      </c>
      <c r="I12" s="33"/>
      <c r="J12" s="33"/>
      <c r="K12" s="33">
        <v>5747</v>
      </c>
      <c r="L12" s="33"/>
      <c r="M12">
        <v>77</v>
      </c>
      <c r="N12" s="13">
        <f>M12/E12</f>
        <v>16.041666666666668</v>
      </c>
      <c r="O12" s="13">
        <f t="shared" si="0"/>
        <v>30.208333333333336</v>
      </c>
      <c r="P12">
        <f t="shared" si="1"/>
        <v>1152.9869568350507</v>
      </c>
      <c r="Q12" s="14"/>
      <c r="R12" s="46" t="s">
        <v>22</v>
      </c>
      <c r="S12" s="46"/>
      <c r="T12" s="1">
        <f t="shared" si="2"/>
        <v>0.10930730815886069</v>
      </c>
      <c r="U12" s="1"/>
      <c r="V12">
        <f t="shared" si="3"/>
        <v>0.17416545718432511</v>
      </c>
      <c r="W12" s="1">
        <f t="shared" si="4"/>
        <v>0.17682926829268292</v>
      </c>
      <c r="X12" s="1"/>
      <c r="Y12" s="1">
        <f t="shared" si="5"/>
        <v>0.39506172839506171</v>
      </c>
      <c r="Z12" s="1"/>
      <c r="AA12" s="1"/>
      <c r="AB12" s="1">
        <f t="shared" si="6"/>
        <v>0.18912692927896799</v>
      </c>
      <c r="AC12" s="1"/>
      <c r="AD12">
        <f t="shared" si="7"/>
        <v>0.33478260869565218</v>
      </c>
      <c r="AE12">
        <f t="shared" si="12"/>
        <v>0.38031371357118177</v>
      </c>
      <c r="AF12">
        <f t="shared" si="13"/>
        <v>0.27356054328746571</v>
      </c>
      <c r="AG12">
        <f t="shared" si="8"/>
        <v>-2.0443049663363286</v>
      </c>
      <c r="AH12">
        <f t="shared" si="15"/>
        <v>-0.13442653451802578</v>
      </c>
      <c r="AI12">
        <f t="shared" si="9"/>
        <v>0.32826093804840795</v>
      </c>
      <c r="AJ12">
        <f>AI12+(-0.211755973)</f>
        <v>0.11650496504840796</v>
      </c>
      <c r="AK12">
        <f t="shared" si="10"/>
        <v>0.12369625343849432</v>
      </c>
    </row>
    <row r="13" spans="1:56" ht="18.75" x14ac:dyDescent="0.3">
      <c r="A13" s="36" t="s">
        <v>0</v>
      </c>
      <c r="B13" s="36"/>
      <c r="C13" s="34">
        <v>1785443</v>
      </c>
      <c r="D13" s="34"/>
      <c r="E13" s="12">
        <v>130.71</v>
      </c>
      <c r="F13" s="36">
        <v>3258</v>
      </c>
      <c r="G13" s="36"/>
      <c r="H13" s="36">
        <v>97.429000000000002</v>
      </c>
      <c r="I13" s="36"/>
      <c r="J13" s="36"/>
      <c r="K13" s="36">
        <v>237021</v>
      </c>
      <c r="L13" s="36"/>
      <c r="M13" s="12">
        <v>1760</v>
      </c>
      <c r="N13" s="15">
        <f>M13/E13</f>
        <v>13.464922347180782</v>
      </c>
      <c r="O13" s="15">
        <f t="shared" si="0"/>
        <v>24.925407390406242</v>
      </c>
      <c r="P13" s="16">
        <f t="shared" si="1"/>
        <v>54.568530051085361</v>
      </c>
      <c r="Q13" s="14"/>
      <c r="R13" s="36" t="s">
        <v>0</v>
      </c>
      <c r="S13" s="36"/>
      <c r="T13" s="17">
        <f>C13/AP3</f>
        <v>1</v>
      </c>
      <c r="U13" s="17"/>
      <c r="V13" s="16">
        <f>E13/AR3</f>
        <v>0.83414167198468425</v>
      </c>
      <c r="W13" s="17">
        <f>F13/AS3</f>
        <v>0.72079646017699117</v>
      </c>
      <c r="X13" s="17"/>
      <c r="Y13" s="17">
        <f>H13/AU3</f>
        <v>0.21845067264573992</v>
      </c>
      <c r="Z13" s="17"/>
      <c r="AA13" s="17"/>
      <c r="AB13" s="17">
        <f>K13/AX3</f>
        <v>0.93375644116673762</v>
      </c>
      <c r="AC13" s="17"/>
      <c r="AD13" s="16">
        <f>M13/AZ3</f>
        <v>1</v>
      </c>
      <c r="AE13" s="16">
        <f>N13/15.76568</f>
        <v>0.85406543499429022</v>
      </c>
      <c r="AF13" s="16">
        <f>O13/64.82936</f>
        <v>0.38447714724325899</v>
      </c>
      <c r="AG13" s="16">
        <f>-16.5996*ABS(AE13-0.553236)+1</f>
        <v>-3.9936482891312206</v>
      </c>
      <c r="AH13" s="16">
        <f>AG13/6.4161</f>
        <v>-0.62244171523686043</v>
      </c>
      <c r="AI13" s="16">
        <f t="shared" si="9"/>
        <v>0.69579187317313607</v>
      </c>
      <c r="AJ13" s="16">
        <f>AI13/1.107211</f>
        <v>0.62841849762433366</v>
      </c>
      <c r="AK13" s="16">
        <f>AJ13</f>
        <v>0.62841849762433366</v>
      </c>
    </row>
    <row r="14" spans="1:56" ht="15.75" x14ac:dyDescent="0.25">
      <c r="A14" s="42" t="s">
        <v>23</v>
      </c>
      <c r="B14" s="42"/>
      <c r="C14" s="33">
        <v>154191</v>
      </c>
      <c r="D14" s="33"/>
      <c r="E14">
        <v>14.77</v>
      </c>
      <c r="F14" s="33">
        <v>220</v>
      </c>
      <c r="G14" s="33"/>
      <c r="H14" s="33">
        <v>2.2000000000000002</v>
      </c>
      <c r="I14" s="33"/>
      <c r="J14" s="33"/>
      <c r="K14" s="33">
        <v>10439</v>
      </c>
      <c r="L14" s="33"/>
      <c r="M14">
        <v>112</v>
      </c>
      <c r="N14" s="13">
        <f t="shared" ref="N14:N77" si="16">M14/E14</f>
        <v>7.5829383886255926</v>
      </c>
      <c r="O14" s="13">
        <f t="shared" si="0"/>
        <v>14.895057549085985</v>
      </c>
      <c r="P14">
        <f t="shared" si="1"/>
        <v>14.268018237121494</v>
      </c>
      <c r="Q14" s="14"/>
      <c r="R14" s="42" t="s">
        <v>23</v>
      </c>
      <c r="S14" s="42"/>
      <c r="T14" s="1">
        <f t="shared" ref="T14:T29" si="17">C14/253908</f>
        <v>0.60727113757739026</v>
      </c>
      <c r="U14" s="1"/>
      <c r="V14">
        <f t="shared" ref="V14:V29" si="18">E14/27.56</f>
        <v>0.53592162554426703</v>
      </c>
      <c r="W14" s="1">
        <f t="shared" ref="W14:W29" si="19">F14/820</f>
        <v>0.26829268292682928</v>
      </c>
      <c r="X14" s="1"/>
      <c r="Y14" s="1">
        <f>H14/81</f>
        <v>2.7160493827160497E-2</v>
      </c>
      <c r="Z14" s="1"/>
      <c r="AA14" s="1"/>
      <c r="AB14" s="1">
        <f t="shared" ref="AB14:AB29" si="20">K14/30387</f>
        <v>0.34353506433672293</v>
      </c>
      <c r="AC14" s="1"/>
      <c r="AD14">
        <f t="shared" ref="AD14:AD29" si="21">M14/230</f>
        <v>0.48695652173913045</v>
      </c>
      <c r="AE14">
        <f>N14/42.18009</f>
        <v>0.17977530130034319</v>
      </c>
      <c r="AF14">
        <f>O14/110.4265</f>
        <v>0.1348866218623789</v>
      </c>
      <c r="AG14">
        <f t="shared" ref="AG14:AG29" si="22">-21.2418*ABS(AE14-0.236997)+1</f>
        <v>-0.21549187943837023</v>
      </c>
      <c r="AH14">
        <f>AG14/15.2076</f>
        <v>-1.4170012325309072E-2</v>
      </c>
      <c r="AI14">
        <f t="shared" si="9"/>
        <v>0.46425167387379279</v>
      </c>
      <c r="AJ14">
        <f>AI14+(-0.211755973)</f>
        <v>0.25249570087379281</v>
      </c>
      <c r="AK14">
        <f>AJ14/0.941863329</f>
        <v>0.26808104010363565</v>
      </c>
      <c r="AO14" s="2"/>
    </row>
    <row r="15" spans="1:56" ht="15.75" x14ac:dyDescent="0.25">
      <c r="A15" s="42" t="s">
        <v>24</v>
      </c>
      <c r="B15" s="42"/>
      <c r="C15" s="33">
        <v>88401</v>
      </c>
      <c r="D15" s="33"/>
      <c r="E15">
        <v>8.51</v>
      </c>
      <c r="F15" s="33">
        <v>132</v>
      </c>
      <c r="G15" s="33"/>
      <c r="H15" s="33">
        <v>2</v>
      </c>
      <c r="I15" s="33"/>
      <c r="J15" s="33"/>
      <c r="K15" s="33">
        <v>10387</v>
      </c>
      <c r="L15" s="33"/>
      <c r="M15">
        <v>76</v>
      </c>
      <c r="N15" s="13">
        <f t="shared" si="16"/>
        <v>8.9306698002350178</v>
      </c>
      <c r="O15" s="13">
        <f t="shared" si="0"/>
        <v>15.511163337250293</v>
      </c>
      <c r="P15">
        <f t="shared" si="1"/>
        <v>22.62417845951969</v>
      </c>
      <c r="Q15" s="14"/>
      <c r="R15" s="42" t="s">
        <v>24</v>
      </c>
      <c r="S15" s="42"/>
      <c r="T15" s="1">
        <f t="shared" si="17"/>
        <v>0.34816153882508627</v>
      </c>
      <c r="U15" s="1"/>
      <c r="V15">
        <f t="shared" si="18"/>
        <v>0.30878084179970972</v>
      </c>
      <c r="W15" s="1">
        <f t="shared" si="19"/>
        <v>0.16097560975609757</v>
      </c>
      <c r="X15" s="1"/>
      <c r="Y15" s="1">
        <f>H15/81</f>
        <v>2.4691358024691357E-2</v>
      </c>
      <c r="Z15" s="1"/>
      <c r="AA15" s="1"/>
      <c r="AB15" s="1">
        <f t="shared" si="20"/>
        <v>0.34182380623292857</v>
      </c>
      <c r="AC15" s="1"/>
      <c r="AD15">
        <f t="shared" si="21"/>
        <v>0.33043478260869563</v>
      </c>
      <c r="AE15">
        <f t="shared" ref="AE15:AE29" si="23">N15/42.18009</f>
        <v>0.21172713951617975</v>
      </c>
      <c r="AF15">
        <f t="shared" ref="AF15:AF29" si="24">O15/110.4265</f>
        <v>0.14046595099229164</v>
      </c>
      <c r="AG15">
        <f t="shared" si="22"/>
        <v>0.46322267757478663</v>
      </c>
      <c r="AH15">
        <f t="shared" ref="AH15:AH29" si="25">AG15/15.2076</f>
        <v>3.045994618314439E-2</v>
      </c>
      <c r="AI15">
        <f t="shared" si="9"/>
        <v>0.51274970340836457</v>
      </c>
      <c r="AJ15">
        <f t="shared" ref="AJ15:AJ29" si="26">AI15+(-0.211755973)</f>
        <v>0.30099373040836458</v>
      </c>
      <c r="AK15">
        <f t="shared" ref="AK15:AK29" si="27">AJ15/0.941863329</f>
        <v>0.31957261859630653</v>
      </c>
      <c r="AR15" s="33"/>
      <c r="AS15" s="33"/>
    </row>
    <row r="16" spans="1:56" ht="15.75" x14ac:dyDescent="0.25">
      <c r="A16" s="4" t="s">
        <v>25</v>
      </c>
      <c r="B16" s="5"/>
      <c r="C16" s="33">
        <v>109815</v>
      </c>
      <c r="D16" s="33"/>
      <c r="E16">
        <v>7.63</v>
      </c>
      <c r="F16" s="33">
        <v>90</v>
      </c>
      <c r="G16" s="33"/>
      <c r="H16" s="33" t="s">
        <v>132</v>
      </c>
      <c r="I16" s="33"/>
      <c r="J16" s="33"/>
      <c r="K16" s="33">
        <v>14392</v>
      </c>
      <c r="L16" s="33"/>
      <c r="M16">
        <v>176</v>
      </c>
      <c r="N16" s="13">
        <f t="shared" si="16"/>
        <v>23.066841415465269</v>
      </c>
      <c r="O16" s="13">
        <f t="shared" si="0"/>
        <v>11.795543905635649</v>
      </c>
      <c r="P16">
        <f>790000/C16</f>
        <v>7.1939170422984109</v>
      </c>
      <c r="Q16" s="14"/>
      <c r="R16" s="4" t="s">
        <v>25</v>
      </c>
      <c r="S16" s="5"/>
      <c r="T16" s="1">
        <f t="shared" si="17"/>
        <v>0.43249917292877738</v>
      </c>
      <c r="U16" s="1"/>
      <c r="V16">
        <f t="shared" si="18"/>
        <v>0.27685050798258348</v>
      </c>
      <c r="W16" s="1">
        <f t="shared" si="19"/>
        <v>0.10975609756097561</v>
      </c>
      <c r="X16" s="1"/>
      <c r="Y16" s="1">
        <f>0.00079/81</f>
        <v>9.7530864197530858E-6</v>
      </c>
      <c r="Z16" s="1"/>
      <c r="AA16" s="1"/>
      <c r="AB16" s="1">
        <f t="shared" si="20"/>
        <v>0.47362358903478463</v>
      </c>
      <c r="AC16" s="1"/>
      <c r="AD16">
        <f t="shared" si="21"/>
        <v>0.76521739130434785</v>
      </c>
      <c r="AE16">
        <f t="shared" si="23"/>
        <v>0.54686562820196138</v>
      </c>
      <c r="AF16">
        <f t="shared" si="24"/>
        <v>0.1068180545941024</v>
      </c>
      <c r="AG16">
        <f t="shared" si="22"/>
        <v>-5.5821674265404235</v>
      </c>
      <c r="AH16">
        <f t="shared" si="25"/>
        <v>-0.367064324846815</v>
      </c>
      <c r="AI16">
        <f t="shared" si="9"/>
        <v>0.21337731878207206</v>
      </c>
      <c r="AJ16">
        <f t="shared" si="26"/>
        <v>1.62134578207207E-3</v>
      </c>
      <c r="AK16">
        <f t="shared" si="27"/>
        <v>1.7214236207640588E-3</v>
      </c>
    </row>
    <row r="17" spans="1:45" ht="15.75" x14ac:dyDescent="0.25">
      <c r="A17" s="4" t="s">
        <v>26</v>
      </c>
      <c r="B17" s="5"/>
      <c r="C17" s="33">
        <v>93418</v>
      </c>
      <c r="D17" s="33"/>
      <c r="E17">
        <v>12.69</v>
      </c>
      <c r="F17" s="33">
        <v>378</v>
      </c>
      <c r="G17" s="33"/>
      <c r="H17" s="33">
        <v>29</v>
      </c>
      <c r="I17" s="33"/>
      <c r="J17" s="33"/>
      <c r="K17" s="33">
        <v>7414</v>
      </c>
      <c r="L17" s="33"/>
      <c r="M17">
        <v>167</v>
      </c>
      <c r="N17" s="13">
        <f t="shared" si="16"/>
        <v>13.159968479117415</v>
      </c>
      <c r="O17" s="13">
        <f t="shared" si="0"/>
        <v>29.787234042553191</v>
      </c>
      <c r="P17">
        <f t="shared" si="1"/>
        <v>310.43267892697338</v>
      </c>
      <c r="Q17" s="14"/>
      <c r="R17" s="4" t="s">
        <v>26</v>
      </c>
      <c r="S17" s="5"/>
      <c r="T17" s="1">
        <f t="shared" si="17"/>
        <v>0.36792066417757613</v>
      </c>
      <c r="U17" s="1"/>
      <c r="V17">
        <f t="shared" si="18"/>
        <v>0.4604499274310595</v>
      </c>
      <c r="W17" s="1">
        <f t="shared" si="19"/>
        <v>0.46097560975609758</v>
      </c>
      <c r="X17" s="1"/>
      <c r="Y17" s="1">
        <f t="shared" ref="Y17:Y29" si="28">H17/81</f>
        <v>0.35802469135802467</v>
      </c>
      <c r="Z17" s="1"/>
      <c r="AA17" s="1"/>
      <c r="AB17" s="1">
        <f t="shared" si="20"/>
        <v>0.24398591502945338</v>
      </c>
      <c r="AC17" s="1"/>
      <c r="AD17">
        <f t="shared" si="21"/>
        <v>0.72608695652173916</v>
      </c>
      <c r="AE17">
        <f t="shared" si="23"/>
        <v>0.31199479373129396</v>
      </c>
      <c r="AF17">
        <f t="shared" si="24"/>
        <v>0.26974715346907846</v>
      </c>
      <c r="AG17">
        <f t="shared" si="22"/>
        <v>-0.59308813488139989</v>
      </c>
      <c r="AH17">
        <f t="shared" si="25"/>
        <v>-3.8999456513940392E-2</v>
      </c>
      <c r="AI17">
        <f t="shared" si="9"/>
        <v>0.47473361198459146</v>
      </c>
      <c r="AJ17">
        <f t="shared" si="26"/>
        <v>0.26297763898459148</v>
      </c>
      <c r="AK17">
        <f t="shared" si="27"/>
        <v>0.27920997759176103</v>
      </c>
    </row>
    <row r="18" spans="1:45" ht="15.75" x14ac:dyDescent="0.25">
      <c r="A18" s="42" t="s">
        <v>27</v>
      </c>
      <c r="B18" s="42"/>
      <c r="C18" s="33">
        <v>51829</v>
      </c>
      <c r="D18" s="33"/>
      <c r="E18">
        <v>5.73</v>
      </c>
      <c r="F18" s="33">
        <v>184</v>
      </c>
      <c r="G18" s="33"/>
      <c r="H18" s="33">
        <v>19</v>
      </c>
      <c r="I18" s="33"/>
      <c r="J18" s="33"/>
      <c r="K18" s="33">
        <v>9045</v>
      </c>
      <c r="L18" s="33"/>
      <c r="M18">
        <v>80</v>
      </c>
      <c r="N18" s="13">
        <f t="shared" si="16"/>
        <v>13.961605584642232</v>
      </c>
      <c r="O18" s="13">
        <f t="shared" si="0"/>
        <v>32.111692844677137</v>
      </c>
      <c r="P18">
        <f t="shared" si="1"/>
        <v>366.59013293715878</v>
      </c>
      <c r="Q18" s="14"/>
      <c r="R18" s="42" t="s">
        <v>27</v>
      </c>
      <c r="S18" s="42"/>
      <c r="T18" s="1">
        <f t="shared" si="17"/>
        <v>0.2041251161838146</v>
      </c>
      <c r="U18" s="1"/>
      <c r="V18">
        <f t="shared" si="18"/>
        <v>0.20791001451378813</v>
      </c>
      <c r="W18" s="1">
        <f t="shared" si="19"/>
        <v>0.22439024390243903</v>
      </c>
      <c r="X18" s="1"/>
      <c r="Y18" s="1">
        <f t="shared" si="28"/>
        <v>0.23456790123456789</v>
      </c>
      <c r="Z18" s="1"/>
      <c r="AA18" s="1"/>
      <c r="AB18" s="1">
        <f t="shared" si="20"/>
        <v>0.29766018363115804</v>
      </c>
      <c r="AC18" s="1"/>
      <c r="AD18">
        <f t="shared" si="21"/>
        <v>0.34782608695652173</v>
      </c>
      <c r="AE18">
        <f t="shared" si="23"/>
        <v>0.33099990029993376</v>
      </c>
      <c r="AF18">
        <f t="shared" si="24"/>
        <v>0.29079698120176894</v>
      </c>
      <c r="AG18">
        <f t="shared" si="22"/>
        <v>-0.9967908075911327</v>
      </c>
      <c r="AH18">
        <f t="shared" si="25"/>
        <v>-6.5545569819769903E-2</v>
      </c>
      <c r="AI18">
        <f t="shared" si="9"/>
        <v>0.52291159501315709</v>
      </c>
      <c r="AJ18">
        <f t="shared" si="26"/>
        <v>0.31115562201315711</v>
      </c>
      <c r="AK18">
        <f t="shared" si="27"/>
        <v>0.33036175465448775</v>
      </c>
    </row>
    <row r="19" spans="1:45" ht="15.75" x14ac:dyDescent="0.25">
      <c r="A19" s="42" t="s">
        <v>28</v>
      </c>
      <c r="B19" s="42"/>
      <c r="C19" s="33">
        <v>133096</v>
      </c>
      <c r="D19" s="33"/>
      <c r="E19">
        <v>4.38</v>
      </c>
      <c r="F19" s="33">
        <v>163</v>
      </c>
      <c r="G19" s="33"/>
      <c r="H19" s="33">
        <v>1.6</v>
      </c>
      <c r="I19" s="33"/>
      <c r="J19" s="33"/>
      <c r="K19" s="33">
        <v>30387</v>
      </c>
      <c r="L19" s="33"/>
      <c r="M19">
        <v>119</v>
      </c>
      <c r="N19" s="13">
        <f t="shared" si="16"/>
        <v>27.168949771689498</v>
      </c>
      <c r="O19" s="13">
        <f t="shared" si="0"/>
        <v>37.214611872146122</v>
      </c>
      <c r="P19">
        <f t="shared" si="1"/>
        <v>12.021398088597705</v>
      </c>
      <c r="Q19" s="14"/>
      <c r="R19" s="42" t="s">
        <v>28</v>
      </c>
      <c r="S19" s="42"/>
      <c r="T19" s="1">
        <f t="shared" si="17"/>
        <v>0.5241898640452447</v>
      </c>
      <c r="U19" s="1"/>
      <c r="V19">
        <f t="shared" si="18"/>
        <v>0.15892597968069666</v>
      </c>
      <c r="W19" s="1">
        <f t="shared" si="19"/>
        <v>0.19878048780487806</v>
      </c>
      <c r="X19" s="1"/>
      <c r="Y19" s="1">
        <f t="shared" si="28"/>
        <v>1.9753086419753086E-2</v>
      </c>
      <c r="Z19" s="1"/>
      <c r="AA19" s="1"/>
      <c r="AB19" s="1">
        <f t="shared" si="20"/>
        <v>1</v>
      </c>
      <c r="AC19" s="1"/>
      <c r="AD19">
        <f t="shared" si="21"/>
        <v>0.5173913043478261</v>
      </c>
      <c r="AE19">
        <f t="shared" si="23"/>
        <v>0.64411787105455431</v>
      </c>
      <c r="AF19">
        <f t="shared" si="24"/>
        <v>0.33700798152749678</v>
      </c>
      <c r="AG19">
        <f t="shared" si="22"/>
        <v>-7.6479801187666325</v>
      </c>
      <c r="AH19">
        <f t="shared" si="25"/>
        <v>-0.50290513419386573</v>
      </c>
      <c r="AI19">
        <f t="shared" si="9"/>
        <v>0.83410284733363116</v>
      </c>
      <c r="AJ19">
        <f t="shared" si="26"/>
        <v>0.62234687433363112</v>
      </c>
      <c r="AK19">
        <f t="shared" si="27"/>
        <v>0.66076133890295152</v>
      </c>
    </row>
    <row r="20" spans="1:45" ht="15.75" x14ac:dyDescent="0.25">
      <c r="A20" s="42" t="s">
        <v>29</v>
      </c>
      <c r="B20" s="42"/>
      <c r="C20" s="33">
        <v>80612</v>
      </c>
      <c r="D20" s="33"/>
      <c r="E20">
        <v>9.3000000000000007</v>
      </c>
      <c r="F20" s="33">
        <v>151</v>
      </c>
      <c r="G20" s="33"/>
      <c r="H20" s="33">
        <v>4.9000000000000004</v>
      </c>
      <c r="I20" s="33"/>
      <c r="J20" s="33"/>
      <c r="K20" s="33">
        <v>8657</v>
      </c>
      <c r="L20" s="33"/>
      <c r="M20">
        <v>104</v>
      </c>
      <c r="N20" s="13">
        <f t="shared" si="16"/>
        <v>11.18279569892473</v>
      </c>
      <c r="O20" s="13">
        <f t="shared" si="0"/>
        <v>16.236559139784944</v>
      </c>
      <c r="P20">
        <f t="shared" si="1"/>
        <v>60.784994789857592</v>
      </c>
      <c r="Q20" s="14"/>
      <c r="R20" s="42" t="s">
        <v>29</v>
      </c>
      <c r="S20" s="42"/>
      <c r="T20" s="1">
        <f t="shared" si="17"/>
        <v>0.31748507333364839</v>
      </c>
      <c r="U20" s="1"/>
      <c r="V20">
        <f t="shared" si="18"/>
        <v>0.33744557329462993</v>
      </c>
      <c r="W20" s="1">
        <f t="shared" si="19"/>
        <v>0.18414634146341463</v>
      </c>
      <c r="X20" s="1"/>
      <c r="Y20" s="1">
        <f t="shared" si="28"/>
        <v>6.0493827160493834E-2</v>
      </c>
      <c r="Z20" s="1"/>
      <c r="AA20" s="1"/>
      <c r="AB20" s="1">
        <f t="shared" si="20"/>
        <v>0.28489156547207689</v>
      </c>
      <c r="AC20" s="1"/>
      <c r="AD20">
        <f t="shared" si="21"/>
        <v>0.45217391304347826</v>
      </c>
      <c r="AE20">
        <f t="shared" si="23"/>
        <v>0.26512024272410822</v>
      </c>
      <c r="AF20">
        <f t="shared" si="24"/>
        <v>0.14703498833871348</v>
      </c>
      <c r="AG20">
        <f t="shared" si="22"/>
        <v>0.40261170270303814</v>
      </c>
      <c r="AH20">
        <f t="shared" si="25"/>
        <v>2.6474374832520461E-2</v>
      </c>
      <c r="AI20">
        <f t="shared" si="9"/>
        <v>0.45840092864331083</v>
      </c>
      <c r="AJ20">
        <f t="shared" si="26"/>
        <v>0.24664495564331085</v>
      </c>
      <c r="AK20">
        <f t="shared" si="27"/>
        <v>0.26186915664842797</v>
      </c>
    </row>
    <row r="21" spans="1:45" x14ac:dyDescent="0.25">
      <c r="A21" s="43" t="s">
        <v>38</v>
      </c>
      <c r="B21" s="43"/>
      <c r="C21" s="33">
        <v>82836</v>
      </c>
      <c r="D21" s="33"/>
      <c r="E21">
        <v>8.17</v>
      </c>
      <c r="F21" s="33">
        <v>189</v>
      </c>
      <c r="G21" s="33"/>
      <c r="H21" s="33">
        <v>11</v>
      </c>
      <c r="I21" s="33"/>
      <c r="J21" s="33"/>
      <c r="K21" s="33">
        <v>10139</v>
      </c>
      <c r="L21" s="33"/>
      <c r="M21">
        <v>99</v>
      </c>
      <c r="N21" s="13">
        <f t="shared" si="16"/>
        <v>12.117503059975521</v>
      </c>
      <c r="O21" s="13">
        <f t="shared" si="0"/>
        <v>23.133414932680537</v>
      </c>
      <c r="P21">
        <f t="shared" si="1"/>
        <v>132.7925056738616</v>
      </c>
      <c r="Q21" s="14"/>
      <c r="R21" s="43" t="s">
        <v>38</v>
      </c>
      <c r="S21" s="43"/>
      <c r="T21" s="1">
        <f t="shared" si="17"/>
        <v>0.32624415142492558</v>
      </c>
      <c r="U21" s="1"/>
      <c r="V21">
        <f t="shared" si="18"/>
        <v>0.29644412191582004</v>
      </c>
      <c r="W21" s="1">
        <f t="shared" si="19"/>
        <v>0.23048780487804879</v>
      </c>
      <c r="X21" s="1"/>
      <c r="Y21" s="1">
        <f t="shared" si="28"/>
        <v>0.13580246913580246</v>
      </c>
      <c r="Z21" s="1"/>
      <c r="AA21" s="1"/>
      <c r="AB21" s="1">
        <f t="shared" si="20"/>
        <v>0.33366242143021685</v>
      </c>
      <c r="AC21" s="1"/>
      <c r="AD21">
        <f t="shared" si="21"/>
        <v>0.43043478260869567</v>
      </c>
      <c r="AE21">
        <f t="shared" si="23"/>
        <v>0.28728016132671885</v>
      </c>
      <c r="AF21">
        <f t="shared" si="24"/>
        <v>0.20949151637225247</v>
      </c>
      <c r="AG21">
        <f t="shared" si="22"/>
        <v>-6.8104856269896263E-2</v>
      </c>
      <c r="AH21">
        <f t="shared" si="25"/>
        <v>-4.4783434775964824E-3</v>
      </c>
      <c r="AI21">
        <f t="shared" si="9"/>
        <v>0.53867559432487289</v>
      </c>
      <c r="AJ21">
        <f t="shared" si="26"/>
        <v>0.3269196213248729</v>
      </c>
      <c r="AK21">
        <f t="shared" si="27"/>
        <v>0.34709878945172618</v>
      </c>
    </row>
    <row r="22" spans="1:45" ht="47.25" customHeight="1" x14ac:dyDescent="0.25">
      <c r="A22" s="44" t="s">
        <v>30</v>
      </c>
      <c r="B22" s="44"/>
      <c r="C22" s="33">
        <v>119726</v>
      </c>
      <c r="D22" s="33"/>
      <c r="E22">
        <v>9.7899999999999991</v>
      </c>
      <c r="F22" s="33">
        <v>249</v>
      </c>
      <c r="G22" s="33"/>
      <c r="H22" s="33">
        <v>1.6160000000000001</v>
      </c>
      <c r="I22" s="33"/>
      <c r="J22" s="33"/>
      <c r="K22" s="33">
        <v>12216</v>
      </c>
      <c r="L22" s="33"/>
      <c r="M22">
        <v>98</v>
      </c>
      <c r="N22" s="13">
        <f t="shared" si="16"/>
        <v>10.010214504596528</v>
      </c>
      <c r="O22" s="13">
        <f t="shared" si="0"/>
        <v>25.434116445352402</v>
      </c>
      <c r="Q22" s="14"/>
      <c r="R22" s="44" t="s">
        <v>30</v>
      </c>
      <c r="S22" s="44"/>
      <c r="T22" s="1">
        <f t="shared" si="17"/>
        <v>0.47153299620334926</v>
      </c>
      <c r="U22" s="1"/>
      <c r="V22">
        <f t="shared" si="18"/>
        <v>0.35522496371552975</v>
      </c>
      <c r="W22" s="1">
        <f t="shared" si="19"/>
        <v>0.30365853658536585</v>
      </c>
      <c r="X22" s="1"/>
      <c r="Y22" s="1">
        <f t="shared" si="28"/>
        <v>1.9950617283950617E-2</v>
      </c>
      <c r="Z22" s="1"/>
      <c r="AA22" s="1"/>
      <c r="AB22" s="1">
        <f t="shared" si="20"/>
        <v>0.40201401915292723</v>
      </c>
      <c r="AC22" s="1"/>
      <c r="AD22">
        <f t="shared" si="21"/>
        <v>0.42608695652173911</v>
      </c>
      <c r="AE22">
        <f t="shared" si="23"/>
        <v>0.23732084271504703</v>
      </c>
      <c r="AF22">
        <f t="shared" si="24"/>
        <v>0.23032620290738545</v>
      </c>
      <c r="AG22">
        <f t="shared" si="22"/>
        <v>0.99312099781551433</v>
      </c>
      <c r="AH22">
        <f t="shared" si="25"/>
        <v>6.5304255623209073E-2</v>
      </c>
      <c r="AI22">
        <f t="shared" si="9"/>
        <v>0.69764447768352178</v>
      </c>
      <c r="AJ22">
        <f t="shared" si="26"/>
        <v>0.48588850468352179</v>
      </c>
      <c r="AK22">
        <f t="shared" si="27"/>
        <v>0.51588005363729561</v>
      </c>
      <c r="AQ22" s="33"/>
      <c r="AR22" s="33"/>
      <c r="AS22" s="33"/>
    </row>
    <row r="23" spans="1:45" ht="15.75" x14ac:dyDescent="0.25">
      <c r="A23" s="4" t="s">
        <v>31</v>
      </c>
      <c r="B23" s="5"/>
      <c r="C23" s="33">
        <v>81646</v>
      </c>
      <c r="D23" s="33"/>
      <c r="E23">
        <v>5.41</v>
      </c>
      <c r="F23" s="33">
        <v>242</v>
      </c>
      <c r="G23" s="33"/>
      <c r="H23" s="33">
        <v>9</v>
      </c>
      <c r="I23" s="33"/>
      <c r="J23" s="33"/>
      <c r="K23" s="33">
        <v>15063</v>
      </c>
      <c r="L23" s="33"/>
      <c r="M23">
        <v>119</v>
      </c>
      <c r="N23" s="13">
        <f t="shared" si="16"/>
        <v>21.996303142329019</v>
      </c>
      <c r="O23" s="13">
        <f t="shared" si="0"/>
        <v>44.73197781885397</v>
      </c>
      <c r="Q23" s="14"/>
      <c r="R23" s="4" t="s">
        <v>31</v>
      </c>
      <c r="S23" s="5"/>
      <c r="T23" s="1">
        <f t="shared" si="17"/>
        <v>0.32155741449658931</v>
      </c>
      <c r="U23" s="1"/>
      <c r="V23">
        <f t="shared" si="18"/>
        <v>0.19629898403483312</v>
      </c>
      <c r="W23" s="1">
        <f t="shared" si="19"/>
        <v>0.29512195121951218</v>
      </c>
      <c r="X23" s="1"/>
      <c r="Y23" s="1">
        <f t="shared" si="28"/>
        <v>0.1111111111111111</v>
      </c>
      <c r="Z23" s="1"/>
      <c r="AA23" s="1"/>
      <c r="AB23" s="1">
        <f t="shared" si="20"/>
        <v>0.49570540033566984</v>
      </c>
      <c r="AC23" s="1"/>
      <c r="AD23">
        <f t="shared" si="21"/>
        <v>0.5173913043478261</v>
      </c>
      <c r="AE23">
        <f t="shared" si="23"/>
        <v>0.52148544828446353</v>
      </c>
      <c r="AF23">
        <f t="shared" si="24"/>
        <v>0.40508372373346951</v>
      </c>
      <c r="AG23">
        <f t="shared" si="22"/>
        <v>-5.0430467207689178</v>
      </c>
      <c r="AH23">
        <f t="shared" si="25"/>
        <v>-0.33161358273290448</v>
      </c>
      <c r="AI23">
        <f t="shared" si="9"/>
        <v>0.56917554133623494</v>
      </c>
      <c r="AJ23">
        <f t="shared" si="26"/>
        <v>0.35741956833623495</v>
      </c>
      <c r="AK23">
        <f t="shared" si="27"/>
        <v>0.37948135077699258</v>
      </c>
    </row>
    <row r="24" spans="1:45" ht="15.75" x14ac:dyDescent="0.25">
      <c r="A24" s="42" t="s">
        <v>32</v>
      </c>
      <c r="B24" s="42"/>
      <c r="C24" s="33">
        <v>131926</v>
      </c>
      <c r="D24" s="33"/>
      <c r="E24">
        <v>7.67</v>
      </c>
      <c r="F24" s="33">
        <v>149</v>
      </c>
      <c r="G24" s="33"/>
      <c r="H24" s="33">
        <v>2.0049999999999999</v>
      </c>
      <c r="I24" s="33"/>
      <c r="J24" s="33"/>
      <c r="K24" s="33">
        <v>17200</v>
      </c>
      <c r="L24" s="33"/>
      <c r="M24">
        <v>108</v>
      </c>
      <c r="N24" s="13">
        <f t="shared" si="16"/>
        <v>14.080834419817471</v>
      </c>
      <c r="O24" s="13">
        <f t="shared" si="0"/>
        <v>19.426336375488919</v>
      </c>
      <c r="Q24" s="14"/>
      <c r="R24" s="42" t="s">
        <v>32</v>
      </c>
      <c r="S24" s="42"/>
      <c r="T24" s="1">
        <f t="shared" si="17"/>
        <v>0.51958189580477965</v>
      </c>
      <c r="U24" s="1"/>
      <c r="V24">
        <f t="shared" si="18"/>
        <v>0.27830188679245282</v>
      </c>
      <c r="W24" s="1">
        <f t="shared" si="19"/>
        <v>0.18170731707317073</v>
      </c>
      <c r="X24" s="1"/>
      <c r="Y24" s="1">
        <f t="shared" si="28"/>
        <v>2.4753086419753084E-2</v>
      </c>
      <c r="Z24" s="1"/>
      <c r="AA24" s="1"/>
      <c r="AB24" s="1">
        <f t="shared" si="20"/>
        <v>0.56603152663968148</v>
      </c>
      <c r="AC24" s="1"/>
      <c r="AD24">
        <f t="shared" si="21"/>
        <v>0.46956521739130436</v>
      </c>
      <c r="AE24">
        <f t="shared" si="23"/>
        <v>0.33382656176924874</v>
      </c>
      <c r="AF24">
        <f t="shared" si="24"/>
        <v>0.17592096440156049</v>
      </c>
      <c r="AG24">
        <f t="shared" si="22"/>
        <v>-1.0568341851900276</v>
      </c>
      <c r="AH24">
        <f t="shared" si="25"/>
        <v>-6.9493817906180311E-2</v>
      </c>
      <c r="AI24">
        <f t="shared" si="9"/>
        <v>0.67245867313506169</v>
      </c>
      <c r="AJ24">
        <f t="shared" si="26"/>
        <v>0.4607027001350617</v>
      </c>
      <c r="AK24">
        <f t="shared" si="27"/>
        <v>0.4891396511043713</v>
      </c>
    </row>
    <row r="25" spans="1:45" ht="15.75" x14ac:dyDescent="0.25">
      <c r="A25" s="42" t="s">
        <v>33</v>
      </c>
      <c r="B25" s="42"/>
      <c r="C25" s="33">
        <v>147713</v>
      </c>
      <c r="D25" s="33"/>
      <c r="E25">
        <v>6.94</v>
      </c>
      <c r="F25" s="33">
        <v>207</v>
      </c>
      <c r="G25" s="33"/>
      <c r="H25" s="33">
        <v>2.008</v>
      </c>
      <c r="I25" s="33"/>
      <c r="J25" s="33"/>
      <c r="K25" s="33">
        <v>21284</v>
      </c>
      <c r="L25" s="33"/>
      <c r="M25">
        <v>112</v>
      </c>
      <c r="N25" s="13">
        <f t="shared" si="16"/>
        <v>16.138328530259365</v>
      </c>
      <c r="O25" s="13">
        <f t="shared" si="0"/>
        <v>29.827089337175792</v>
      </c>
      <c r="Q25" s="14"/>
      <c r="R25" s="42" t="s">
        <v>33</v>
      </c>
      <c r="S25" s="42"/>
      <c r="T25" s="1">
        <f t="shared" si="17"/>
        <v>0.58175795957590937</v>
      </c>
      <c r="U25" s="1"/>
      <c r="V25">
        <f t="shared" si="18"/>
        <v>0.25181422351233673</v>
      </c>
      <c r="W25" s="1">
        <f t="shared" si="19"/>
        <v>0.2524390243902439</v>
      </c>
      <c r="X25" s="1"/>
      <c r="Y25" s="1">
        <f t="shared" si="28"/>
        <v>2.4790123456790124E-2</v>
      </c>
      <c r="Z25" s="1"/>
      <c r="AA25" s="1"/>
      <c r="AB25" s="1">
        <f t="shared" si="20"/>
        <v>0.70043110540691744</v>
      </c>
      <c r="AC25" s="1"/>
      <c r="AD25">
        <f t="shared" si="21"/>
        <v>0.48695652173913045</v>
      </c>
      <c r="AE25">
        <f t="shared" si="23"/>
        <v>0.38260536026024045</v>
      </c>
      <c r="AF25">
        <f t="shared" si="24"/>
        <v>0.27010807493831457</v>
      </c>
      <c r="AG25">
        <f t="shared" si="22"/>
        <v>-2.0929836669759756</v>
      </c>
      <c r="AH25">
        <f t="shared" si="25"/>
        <v>-0.13762748013992843</v>
      </c>
      <c r="AI25">
        <f t="shared" si="9"/>
        <v>0.83291170020530358</v>
      </c>
      <c r="AJ25">
        <f t="shared" si="26"/>
        <v>0.62115572720530365</v>
      </c>
      <c r="AK25">
        <f t="shared" si="27"/>
        <v>0.65949666801955253</v>
      </c>
    </row>
    <row r="26" spans="1:45" ht="15.75" x14ac:dyDescent="0.25">
      <c r="A26" s="4" t="s">
        <v>34</v>
      </c>
      <c r="B26" s="5"/>
      <c r="C26" s="33">
        <v>128963</v>
      </c>
      <c r="D26" s="33"/>
      <c r="E26">
        <v>8.43</v>
      </c>
      <c r="F26" s="33">
        <v>342</v>
      </c>
      <c r="G26" s="33"/>
      <c r="H26" s="33">
        <v>3.6</v>
      </c>
      <c r="I26" s="33"/>
      <c r="J26" s="33"/>
      <c r="K26" s="33">
        <v>15298</v>
      </c>
      <c r="L26" s="33"/>
      <c r="M26">
        <v>91</v>
      </c>
      <c r="N26" s="13">
        <f t="shared" si="16"/>
        <v>10.794780545670227</v>
      </c>
      <c r="O26" s="13">
        <f t="shared" si="0"/>
        <v>40.569395017793596</v>
      </c>
      <c r="Q26" s="14"/>
      <c r="R26" s="4" t="s">
        <v>34</v>
      </c>
      <c r="S26" s="5"/>
      <c r="T26" s="1">
        <f t="shared" si="17"/>
        <v>0.50791231469666176</v>
      </c>
      <c r="U26" s="1"/>
      <c r="V26">
        <f t="shared" si="18"/>
        <v>0.30587808417997098</v>
      </c>
      <c r="W26" s="1">
        <f t="shared" si="19"/>
        <v>0.4170731707317073</v>
      </c>
      <c r="X26" s="1"/>
      <c r="Y26" s="1">
        <f t="shared" si="28"/>
        <v>4.4444444444444446E-2</v>
      </c>
      <c r="Z26" s="1"/>
      <c r="AA26" s="1"/>
      <c r="AB26" s="1">
        <f t="shared" si="20"/>
        <v>0.50343897061243292</v>
      </c>
      <c r="AC26" s="1"/>
      <c r="AD26">
        <f t="shared" si="21"/>
        <v>0.39565217391304347</v>
      </c>
      <c r="AE26">
        <f t="shared" si="23"/>
        <v>0.25592123074346751</v>
      </c>
      <c r="AF26">
        <f t="shared" si="24"/>
        <v>0.36738821766327462</v>
      </c>
      <c r="AG26">
        <f t="shared" si="22"/>
        <v>0.59801527539341204</v>
      </c>
      <c r="AH26">
        <f t="shared" si="25"/>
        <v>3.9323448499001296E-2</v>
      </c>
      <c r="AI26">
        <f t="shared" si="9"/>
        <v>0.91015063677470875</v>
      </c>
      <c r="AJ26">
        <f t="shared" si="26"/>
        <v>0.69839466377470871</v>
      </c>
      <c r="AK26">
        <f t="shared" si="27"/>
        <v>0.74150319082516136</v>
      </c>
    </row>
    <row r="27" spans="1:45" ht="15.75" x14ac:dyDescent="0.25">
      <c r="A27" s="42" t="s">
        <v>35</v>
      </c>
      <c r="B27" s="42"/>
      <c r="C27" s="33">
        <v>114506</v>
      </c>
      <c r="D27" s="33"/>
      <c r="E27">
        <v>5.4</v>
      </c>
      <c r="F27" s="33">
        <v>161</v>
      </c>
      <c r="G27" s="33"/>
      <c r="H27" s="33">
        <v>4.2</v>
      </c>
      <c r="I27" s="33"/>
      <c r="J27" s="33"/>
      <c r="K27" s="33">
        <v>21204</v>
      </c>
      <c r="L27" s="33"/>
      <c r="M27">
        <v>81</v>
      </c>
      <c r="N27" s="13">
        <f t="shared" si="16"/>
        <v>14.999999999999998</v>
      </c>
      <c r="O27" s="13">
        <f t="shared" si="0"/>
        <v>29.814814814814813</v>
      </c>
      <c r="Q27" s="14"/>
      <c r="R27" s="42" t="s">
        <v>35</v>
      </c>
      <c r="S27" s="42"/>
      <c r="T27" s="1">
        <f t="shared" si="17"/>
        <v>0.45097436866896673</v>
      </c>
      <c r="U27" s="1"/>
      <c r="V27">
        <f t="shared" si="18"/>
        <v>0.19593613933236578</v>
      </c>
      <c r="W27" s="1">
        <f t="shared" si="19"/>
        <v>0.19634146341463415</v>
      </c>
      <c r="X27" s="1"/>
      <c r="Y27" s="1">
        <f t="shared" si="28"/>
        <v>5.1851851851851857E-2</v>
      </c>
      <c r="Z27" s="1"/>
      <c r="AA27" s="1"/>
      <c r="AB27" s="1">
        <f t="shared" si="20"/>
        <v>0.69779840063184917</v>
      </c>
      <c r="AC27" s="1"/>
      <c r="AD27">
        <f t="shared" si="21"/>
        <v>0.35217391304347828</v>
      </c>
      <c r="AE27">
        <f t="shared" si="23"/>
        <v>0.35561801788474129</v>
      </c>
      <c r="AF27">
        <f t="shared" si="24"/>
        <v>0.26999691935192016</v>
      </c>
      <c r="AG27">
        <f t="shared" si="22"/>
        <v>-1.5197239377040974</v>
      </c>
      <c r="AH27">
        <f t="shared" si="25"/>
        <v>-9.993187207081311E-2</v>
      </c>
      <c r="AI27">
        <f t="shared" si="9"/>
        <v>0.86786344791295622</v>
      </c>
      <c r="AJ27">
        <f t="shared" si="26"/>
        <v>0.65610747491295629</v>
      </c>
      <c r="AK27">
        <f t="shared" si="27"/>
        <v>0.69660581818124512</v>
      </c>
    </row>
    <row r="28" spans="1:45" ht="15.75" x14ac:dyDescent="0.25">
      <c r="A28" s="42" t="s">
        <v>36</v>
      </c>
      <c r="B28" s="42"/>
      <c r="C28" s="33">
        <v>116698</v>
      </c>
      <c r="D28" s="33"/>
      <c r="E28">
        <v>6.51</v>
      </c>
      <c r="F28" s="33">
        <v>172</v>
      </c>
      <c r="G28" s="33"/>
      <c r="H28" s="33">
        <v>2.7</v>
      </c>
      <c r="I28" s="33"/>
      <c r="J28" s="33"/>
      <c r="K28" s="33">
        <v>17898</v>
      </c>
      <c r="L28" s="33"/>
      <c r="M28">
        <v>100</v>
      </c>
      <c r="N28" s="13">
        <f t="shared" si="16"/>
        <v>15.360983102918587</v>
      </c>
      <c r="O28" s="13">
        <f t="shared" si="0"/>
        <v>26.420890937019969</v>
      </c>
      <c r="Q28" s="14"/>
      <c r="R28" s="42" t="s">
        <v>36</v>
      </c>
      <c r="S28" s="42"/>
      <c r="T28" s="1">
        <f t="shared" si="17"/>
        <v>0.45960741685964995</v>
      </c>
      <c r="U28" s="1"/>
      <c r="V28">
        <f t="shared" si="18"/>
        <v>0.23621190130624092</v>
      </c>
      <c r="W28" s="1">
        <f t="shared" si="19"/>
        <v>0.2097560975609756</v>
      </c>
      <c r="X28" s="1"/>
      <c r="Y28" s="1">
        <f t="shared" si="28"/>
        <v>3.3333333333333333E-2</v>
      </c>
      <c r="Z28" s="1"/>
      <c r="AA28" s="1"/>
      <c r="AB28" s="1">
        <f t="shared" si="20"/>
        <v>0.58900187580215224</v>
      </c>
      <c r="AC28" s="1"/>
      <c r="AD28">
        <f t="shared" si="21"/>
        <v>0.43478260869565216</v>
      </c>
      <c r="AE28">
        <f t="shared" si="23"/>
        <v>0.36417615758806077</v>
      </c>
      <c r="AF28">
        <f t="shared" si="24"/>
        <v>0.23926223267983654</v>
      </c>
      <c r="AG28">
        <f t="shared" si="22"/>
        <v>-1.7015142296540691</v>
      </c>
      <c r="AH28">
        <f t="shared" si="25"/>
        <v>-0.11188578274376425</v>
      </c>
      <c r="AI28">
        <f t="shared" si="9"/>
        <v>0.71637832573822458</v>
      </c>
      <c r="AJ28">
        <f t="shared" si="26"/>
        <v>0.50462235273822453</v>
      </c>
      <c r="AK28">
        <f t="shared" si="27"/>
        <v>0.53577025158628355</v>
      </c>
    </row>
    <row r="29" spans="1:45" ht="15.75" x14ac:dyDescent="0.25">
      <c r="A29" s="42" t="s">
        <v>37</v>
      </c>
      <c r="B29" s="42"/>
      <c r="C29" s="33">
        <v>150067</v>
      </c>
      <c r="D29" s="33"/>
      <c r="E29">
        <v>9.3800000000000008</v>
      </c>
      <c r="F29" s="33">
        <v>229</v>
      </c>
      <c r="G29" s="33"/>
      <c r="H29" s="33">
        <v>2.6</v>
      </c>
      <c r="I29" s="33"/>
      <c r="J29" s="33"/>
      <c r="K29" s="33">
        <v>15998</v>
      </c>
      <c r="L29" s="33"/>
      <c r="M29">
        <v>118</v>
      </c>
      <c r="N29" s="13">
        <f t="shared" si="16"/>
        <v>12.579957356076758</v>
      </c>
      <c r="O29" s="13">
        <f t="shared" si="0"/>
        <v>24.413646055437098</v>
      </c>
      <c r="Q29" s="14"/>
      <c r="R29" s="42" t="s">
        <v>37</v>
      </c>
      <c r="S29" s="42"/>
      <c r="T29" s="1">
        <f t="shared" si="17"/>
        <v>0.59102903413834929</v>
      </c>
      <c r="U29" s="1"/>
      <c r="V29">
        <f t="shared" si="18"/>
        <v>0.34034833091436867</v>
      </c>
      <c r="W29" s="1">
        <f t="shared" si="19"/>
        <v>0.27926829268292686</v>
      </c>
      <c r="X29" s="1"/>
      <c r="Y29" s="1">
        <f t="shared" si="28"/>
        <v>3.2098765432098768E-2</v>
      </c>
      <c r="Z29" s="1"/>
      <c r="AA29" s="1"/>
      <c r="AB29" s="1">
        <f t="shared" si="20"/>
        <v>0.52647513739428042</v>
      </c>
      <c r="AC29" s="1"/>
      <c r="AD29">
        <f t="shared" si="21"/>
        <v>0.5130434782608696</v>
      </c>
      <c r="AE29">
        <f t="shared" si="23"/>
        <v>0.29824396666950587</v>
      </c>
      <c r="AF29">
        <f t="shared" si="24"/>
        <v>0.22108502991072884</v>
      </c>
      <c r="AG29">
        <f t="shared" si="22"/>
        <v>-0.3009958166003095</v>
      </c>
      <c r="AH29">
        <f t="shared" si="25"/>
        <v>-1.9792460125220911E-2</v>
      </c>
      <c r="AI29">
        <f t="shared" si="9"/>
        <v>0.72776770717978834</v>
      </c>
      <c r="AJ29">
        <f t="shared" si="26"/>
        <v>0.5160117341797883</v>
      </c>
      <c r="AK29">
        <f t="shared" si="27"/>
        <v>0.54786264449604483</v>
      </c>
    </row>
    <row r="30" spans="1:45" ht="18.75" x14ac:dyDescent="0.3">
      <c r="A30" s="36" t="s">
        <v>1</v>
      </c>
      <c r="B30" s="36"/>
      <c r="C30" s="35">
        <v>1380515</v>
      </c>
      <c r="D30" s="35"/>
      <c r="E30" s="12">
        <v>152.47999999999999</v>
      </c>
      <c r="F30" s="36">
        <v>3376</v>
      </c>
      <c r="G30" s="36"/>
      <c r="H30" s="36">
        <v>114</v>
      </c>
      <c r="I30" s="36"/>
      <c r="J30" s="36"/>
      <c r="K30" s="36">
        <v>130836</v>
      </c>
      <c r="L30" s="36"/>
      <c r="M30" s="12">
        <v>1082</v>
      </c>
      <c r="N30" s="15">
        <f t="shared" si="16"/>
        <v>7.0960125918153203</v>
      </c>
      <c r="O30" s="15">
        <f t="shared" si="0"/>
        <v>22.140608604407138</v>
      </c>
      <c r="Q30" s="14"/>
      <c r="R30" s="36" t="s">
        <v>1</v>
      </c>
      <c r="S30" s="36"/>
      <c r="T30" s="17">
        <f>C30/AP3</f>
        <v>0.77320586543507686</v>
      </c>
      <c r="U30" s="17"/>
      <c r="V30" s="16">
        <f>E30/AR3</f>
        <v>0.97306955966815567</v>
      </c>
      <c r="W30" s="17">
        <f>F30/AS3</f>
        <v>0.7469026548672566</v>
      </c>
      <c r="X30" s="17"/>
      <c r="Y30" s="17">
        <f>H30/AU3</f>
        <v>0.2556053811659193</v>
      </c>
      <c r="Z30" s="17"/>
      <c r="AA30" s="17"/>
      <c r="AB30" s="17">
        <f>K30/AX3</f>
        <v>0.51543516286105995</v>
      </c>
      <c r="AC30" s="17"/>
      <c r="AD30" s="16">
        <f>M30/AZ3</f>
        <v>0.61477272727272725</v>
      </c>
      <c r="AE30" s="16">
        <f>N30/15.76568</f>
        <v>0.45009239004060214</v>
      </c>
      <c r="AF30" s="16">
        <f>O30/64.82936</f>
        <v>0.34152132003782143</v>
      </c>
      <c r="AG30" s="16">
        <f>-16.5996*ABS(AE30-0.553236)+1</f>
        <v>-0.71214266788201974</v>
      </c>
      <c r="AH30" s="16">
        <f>AG30/6.4161</f>
        <v>-0.11099307490251395</v>
      </c>
      <c r="AI30" s="16">
        <f t="shared" si="9"/>
        <v>0.7459634079963674</v>
      </c>
      <c r="AJ30" s="16">
        <f>AI30/1.107211</f>
        <v>0.6737319336570603</v>
      </c>
      <c r="AK30" s="16">
        <f>AJ30</f>
        <v>0.6737319336570603</v>
      </c>
    </row>
    <row r="31" spans="1:45" x14ac:dyDescent="0.25">
      <c r="A31" s="40" t="s">
        <v>39</v>
      </c>
      <c r="B31" s="40"/>
      <c r="C31" s="33">
        <v>24406</v>
      </c>
      <c r="D31" s="33"/>
      <c r="E31">
        <v>16.91</v>
      </c>
      <c r="F31" s="33">
        <v>102</v>
      </c>
      <c r="G31" s="33"/>
      <c r="H31" s="33">
        <v>3.4</v>
      </c>
      <c r="I31" s="33"/>
      <c r="J31" s="33"/>
      <c r="K31" s="33">
        <v>1458</v>
      </c>
      <c r="L31" s="33"/>
      <c r="M31">
        <v>22</v>
      </c>
      <c r="N31" s="13">
        <f t="shared" si="16"/>
        <v>1.3010053222945004</v>
      </c>
      <c r="O31" s="13">
        <f t="shared" si="0"/>
        <v>6.0319337670017736</v>
      </c>
      <c r="Q31" s="14"/>
      <c r="R31" s="40" t="s">
        <v>39</v>
      </c>
      <c r="S31" s="40"/>
      <c r="T31" s="1">
        <f t="shared" ref="T31:T43" si="29">C31/253908</f>
        <v>9.6121429809222239E-2</v>
      </c>
      <c r="U31" s="1"/>
      <c r="V31">
        <f t="shared" ref="V31:V43" si="30">E31/27.56</f>
        <v>0.61357039187227869</v>
      </c>
      <c r="W31" s="1">
        <f t="shared" ref="W31:W43" si="31">F31/820</f>
        <v>0.12439024390243902</v>
      </c>
      <c r="X31" s="1"/>
      <c r="Y31" s="1">
        <f t="shared" ref="Y31:Y43" si="32">H31/81</f>
        <v>4.1975308641975309E-2</v>
      </c>
      <c r="Z31" s="1"/>
      <c r="AA31" s="1"/>
      <c r="AB31" s="1">
        <f t="shared" ref="AB31:AB43" si="33">K31/30387</f>
        <v>4.7981044525619507E-2</v>
      </c>
      <c r="AC31" s="1"/>
      <c r="AD31">
        <f t="shared" ref="AD31:AD43" si="34">M31/230</f>
        <v>9.5652173913043481E-2</v>
      </c>
      <c r="AE31">
        <f>N31/42.18009</f>
        <v>3.0844062264791288E-2</v>
      </c>
      <c r="AF31">
        <f>O31/110.4265</f>
        <v>5.4623969491034971E-2</v>
      </c>
      <c r="AG31">
        <f t="shared" ref="AG31:AG43" si="35">-21.2418*ABS(AE31-0.236997)+1</f>
        <v>-3.3790594727837568</v>
      </c>
      <c r="AH31">
        <f>AG31/15.2076</f>
        <v>-0.22219544653881987</v>
      </c>
      <c r="AI31">
        <f t="shared" si="9"/>
        <v>-0.11959043252216539</v>
      </c>
      <c r="AJ31">
        <f>AI31+0.211755973</f>
        <v>9.2165540477834595E-2</v>
      </c>
      <c r="AK31">
        <f>AJ31/0.941863329</f>
        <v>9.7854473828691335E-2</v>
      </c>
    </row>
    <row r="32" spans="1:45" x14ac:dyDescent="0.25">
      <c r="A32" s="40" t="s">
        <v>40</v>
      </c>
      <c r="B32" s="40"/>
      <c r="C32" s="33">
        <v>74865</v>
      </c>
      <c r="D32" s="33"/>
      <c r="E32">
        <v>7.93</v>
      </c>
      <c r="F32" s="33">
        <v>173</v>
      </c>
      <c r="G32" s="33"/>
      <c r="H32" s="33">
        <v>17</v>
      </c>
      <c r="I32" s="33"/>
      <c r="J32" s="33"/>
      <c r="K32" s="33">
        <v>9416</v>
      </c>
      <c r="L32" s="33"/>
      <c r="M32">
        <v>73</v>
      </c>
      <c r="N32" s="13">
        <f t="shared" si="16"/>
        <v>9.205548549810846</v>
      </c>
      <c r="O32" s="13">
        <f t="shared" si="0"/>
        <v>21.815889029003785</v>
      </c>
      <c r="Q32" s="14"/>
      <c r="R32" s="40" t="s">
        <v>40</v>
      </c>
      <c r="S32" s="40"/>
      <c r="T32" s="1">
        <f t="shared" si="29"/>
        <v>0.29485089087385985</v>
      </c>
      <c r="U32" s="1"/>
      <c r="V32">
        <f t="shared" si="30"/>
        <v>0.28773584905660377</v>
      </c>
      <c r="W32" s="1">
        <f t="shared" si="31"/>
        <v>0.21097560975609755</v>
      </c>
      <c r="X32" s="1"/>
      <c r="Y32" s="1">
        <f t="shared" si="32"/>
        <v>0.20987654320987653</v>
      </c>
      <c r="Z32" s="1"/>
      <c r="AA32" s="1"/>
      <c r="AB32" s="1">
        <f t="shared" si="33"/>
        <v>0.30986935202553723</v>
      </c>
      <c r="AC32" s="1"/>
      <c r="AD32">
        <f t="shared" si="34"/>
        <v>0.31739130434782609</v>
      </c>
      <c r="AE32">
        <f t="shared" ref="AE32:AE43" si="36">N32/42.18009</f>
        <v>0.21824392858836589</v>
      </c>
      <c r="AF32">
        <f t="shared" ref="AF32:AF43" si="37">O32/110.4265</f>
        <v>0.19756026885760017</v>
      </c>
      <c r="AG32">
        <f t="shared" si="35"/>
        <v>0.60165100768835023</v>
      </c>
      <c r="AH32">
        <f t="shared" ref="AH32:AH43" si="38">AG32/15.2076</f>
        <v>3.956252187645324E-2</v>
      </c>
      <c r="AI32">
        <f t="shared" si="9"/>
        <v>0.54699214275959063</v>
      </c>
      <c r="AJ32">
        <f>AI32+(-0.211755973)</f>
        <v>0.33523616975959064</v>
      </c>
      <c r="AK32">
        <f t="shared" ref="AK32:AK43" si="39">AJ32/0.941863329</f>
        <v>0.35592867822502372</v>
      </c>
    </row>
    <row r="33" spans="1:37" x14ac:dyDescent="0.25">
      <c r="A33" s="40" t="s">
        <v>41</v>
      </c>
      <c r="B33" s="40"/>
      <c r="C33" s="33">
        <v>82593</v>
      </c>
      <c r="D33" s="33"/>
      <c r="E33">
        <v>12.04</v>
      </c>
      <c r="F33" s="33">
        <v>148</v>
      </c>
      <c r="G33" s="33"/>
      <c r="H33" s="33">
        <v>16</v>
      </c>
      <c r="I33" s="33"/>
      <c r="J33" s="33"/>
      <c r="K33" s="33">
        <v>6859</v>
      </c>
      <c r="L33" s="33"/>
      <c r="M33">
        <v>48</v>
      </c>
      <c r="N33" s="13">
        <f t="shared" si="16"/>
        <v>3.9867109634551499</v>
      </c>
      <c r="O33" s="13">
        <f t="shared" si="0"/>
        <v>12.292358803986712</v>
      </c>
      <c r="Q33" s="14"/>
      <c r="R33" s="40" t="s">
        <v>41</v>
      </c>
      <c r="S33" s="40"/>
      <c r="T33" s="1">
        <f t="shared" si="29"/>
        <v>0.32528711186729053</v>
      </c>
      <c r="U33" s="1"/>
      <c r="V33">
        <f t="shared" si="30"/>
        <v>0.43686502177068215</v>
      </c>
      <c r="W33" s="1">
        <f t="shared" si="31"/>
        <v>0.18048780487804877</v>
      </c>
      <c r="X33" s="1"/>
      <c r="Y33" s="1">
        <f t="shared" si="32"/>
        <v>0.19753086419753085</v>
      </c>
      <c r="Z33" s="1"/>
      <c r="AA33" s="1"/>
      <c r="AB33" s="1">
        <f t="shared" si="33"/>
        <v>0.22572152565241715</v>
      </c>
      <c r="AC33" s="1"/>
      <c r="AD33">
        <f t="shared" si="34"/>
        <v>0.20869565217391303</v>
      </c>
      <c r="AE33">
        <f t="shared" si="36"/>
        <v>9.4516416713552528E-2</v>
      </c>
      <c r="AF33">
        <f t="shared" si="37"/>
        <v>0.11131710960672223</v>
      </c>
      <c r="AG33">
        <f t="shared" si="35"/>
        <v>-2.0265440540540602</v>
      </c>
      <c r="AH33">
        <f t="shared" si="38"/>
        <v>-0.13325863739538521</v>
      </c>
      <c r="AI33">
        <f t="shared" si="9"/>
        <v>0.20377999786375414</v>
      </c>
      <c r="AJ33">
        <f>AI33+0.211755973</f>
        <v>0.41553597086375416</v>
      </c>
      <c r="AK33">
        <f t="shared" si="39"/>
        <v>0.44118499793907373</v>
      </c>
    </row>
    <row r="34" spans="1:37" x14ac:dyDescent="0.25">
      <c r="A34" s="40" t="s">
        <v>42</v>
      </c>
      <c r="B34" s="40"/>
      <c r="C34" s="33">
        <v>151423</v>
      </c>
      <c r="D34" s="33"/>
      <c r="E34">
        <v>16.559999999999999</v>
      </c>
      <c r="F34" s="33">
        <v>449</v>
      </c>
      <c r="G34" s="33"/>
      <c r="H34" s="33">
        <v>7</v>
      </c>
      <c r="I34" s="33"/>
      <c r="J34" s="33"/>
      <c r="K34" s="33">
        <v>9143</v>
      </c>
      <c r="L34" s="33"/>
      <c r="M34">
        <v>120</v>
      </c>
      <c r="N34" s="13">
        <f t="shared" si="16"/>
        <v>7.2463768115942031</v>
      </c>
      <c r="O34" s="13">
        <f t="shared" si="0"/>
        <v>27.113526570048311</v>
      </c>
      <c r="Q34" s="14"/>
      <c r="R34" s="40" t="s">
        <v>42</v>
      </c>
      <c r="S34" s="40"/>
      <c r="T34" s="1">
        <f t="shared" si="29"/>
        <v>0.59636955117601653</v>
      </c>
      <c r="U34" s="1"/>
      <c r="V34">
        <f t="shared" si="30"/>
        <v>0.60087082728592156</v>
      </c>
      <c r="W34" s="1">
        <f t="shared" si="31"/>
        <v>0.54756097560975614</v>
      </c>
      <c r="X34" s="1"/>
      <c r="Y34" s="1">
        <f t="shared" si="32"/>
        <v>8.6419753086419748E-2</v>
      </c>
      <c r="Z34" s="1"/>
      <c r="AA34" s="1"/>
      <c r="AB34" s="1">
        <f t="shared" si="33"/>
        <v>0.30088524698061669</v>
      </c>
      <c r="AC34" s="1"/>
      <c r="AD34">
        <f t="shared" si="34"/>
        <v>0.52173913043478259</v>
      </c>
      <c r="AE34">
        <f t="shared" si="36"/>
        <v>0.17179614390567216</v>
      </c>
      <c r="AF34">
        <f t="shared" si="37"/>
        <v>0.2455346005718583</v>
      </c>
      <c r="AG34">
        <f t="shared" si="35"/>
        <v>-0.38498354498449339</v>
      </c>
      <c r="AH34">
        <f t="shared" si="38"/>
        <v>-2.5315207198012401E-2</v>
      </c>
      <c r="AI34">
        <f t="shared" si="9"/>
        <v>0.52110464035446258</v>
      </c>
      <c r="AJ34">
        <f t="shared" ref="AJ34:AJ43" si="40">AI34+(-0.211755973)</f>
        <v>0.30934866735446259</v>
      </c>
      <c r="AK34">
        <f t="shared" si="39"/>
        <v>0.32844326541824898</v>
      </c>
    </row>
    <row r="35" spans="1:37" x14ac:dyDescent="0.25">
      <c r="A35" s="40" t="s">
        <v>43</v>
      </c>
      <c r="B35" s="40"/>
      <c r="C35" s="33">
        <v>137746</v>
      </c>
      <c r="D35" s="33"/>
      <c r="E35">
        <v>10.72</v>
      </c>
      <c r="F35" s="33">
        <v>436</v>
      </c>
      <c r="G35" s="33"/>
      <c r="H35" s="33">
        <v>16</v>
      </c>
      <c r="I35" s="33"/>
      <c r="J35" s="33"/>
      <c r="K35" s="33">
        <v>12837</v>
      </c>
      <c r="L35" s="33"/>
      <c r="M35">
        <v>99</v>
      </c>
      <c r="N35" s="13">
        <f t="shared" si="16"/>
        <v>9.2350746268656714</v>
      </c>
      <c r="O35" s="13">
        <f t="shared" si="0"/>
        <v>40.67164179104477</v>
      </c>
      <c r="Q35" s="14"/>
      <c r="R35" s="40" t="s">
        <v>43</v>
      </c>
      <c r="S35" s="40"/>
      <c r="T35" s="1">
        <f t="shared" si="29"/>
        <v>0.54250358397529819</v>
      </c>
      <c r="U35" s="1"/>
      <c r="V35">
        <f t="shared" si="30"/>
        <v>0.38896952104499277</v>
      </c>
      <c r="W35" s="1">
        <f t="shared" si="31"/>
        <v>0.53170731707317076</v>
      </c>
      <c r="X35" s="1"/>
      <c r="Y35" s="1">
        <f t="shared" si="32"/>
        <v>0.19753086419753085</v>
      </c>
      <c r="Z35" s="1"/>
      <c r="AA35" s="1"/>
      <c r="AB35" s="1">
        <f t="shared" si="33"/>
        <v>0.42245038996939482</v>
      </c>
      <c r="AC35" s="1"/>
      <c r="AD35">
        <f t="shared" si="34"/>
        <v>0.43043478260869567</v>
      </c>
      <c r="AE35">
        <f t="shared" si="36"/>
        <v>0.21894392892157583</v>
      </c>
      <c r="AF35">
        <f t="shared" si="37"/>
        <v>0.36831414371590848</v>
      </c>
      <c r="AG35">
        <f t="shared" si="35"/>
        <v>0.61652027476632909</v>
      </c>
      <c r="AH35">
        <f t="shared" si="38"/>
        <v>4.0540274255393957E-2</v>
      </c>
      <c r="AI35">
        <f t="shared" si="9"/>
        <v>0.83130480794069728</v>
      </c>
      <c r="AJ35">
        <f t="shared" si="40"/>
        <v>0.61954883494069724</v>
      </c>
      <c r="AK35">
        <f t="shared" si="39"/>
        <v>0.65779059006202933</v>
      </c>
    </row>
    <row r="36" spans="1:37" x14ac:dyDescent="0.25">
      <c r="A36" s="40" t="s">
        <v>44</v>
      </c>
      <c r="B36" s="40"/>
      <c r="C36" s="33">
        <v>121947</v>
      </c>
      <c r="D36" s="33"/>
      <c r="E36">
        <v>8.48</v>
      </c>
      <c r="F36" s="33">
        <v>156</v>
      </c>
      <c r="G36" s="33"/>
      <c r="H36" s="33">
        <v>1.9</v>
      </c>
      <c r="I36" s="33"/>
      <c r="J36" s="33"/>
      <c r="K36" s="33">
        <v>14380</v>
      </c>
      <c r="L36" s="33"/>
      <c r="M36">
        <v>16</v>
      </c>
      <c r="N36" s="13">
        <f t="shared" si="16"/>
        <v>1.8867924528301885</v>
      </c>
      <c r="O36" s="13">
        <f t="shared" si="0"/>
        <v>18.39622641509434</v>
      </c>
      <c r="Q36" s="14"/>
      <c r="R36" s="40" t="s">
        <v>44</v>
      </c>
      <c r="S36" s="40"/>
      <c r="T36" s="1">
        <f t="shared" si="29"/>
        <v>0.48028025899144572</v>
      </c>
      <c r="U36" s="1"/>
      <c r="V36">
        <f t="shared" si="30"/>
        <v>0.30769230769230771</v>
      </c>
      <c r="W36" s="1">
        <f t="shared" si="31"/>
        <v>0.19024390243902439</v>
      </c>
      <c r="X36" s="1"/>
      <c r="Y36" s="1">
        <f t="shared" si="32"/>
        <v>2.3456790123456788E-2</v>
      </c>
      <c r="Z36" s="1"/>
      <c r="AA36" s="1"/>
      <c r="AB36" s="1">
        <f t="shared" si="33"/>
        <v>0.47322868331852436</v>
      </c>
      <c r="AC36" s="1"/>
      <c r="AD36">
        <f t="shared" si="34"/>
        <v>6.9565217391304349E-2</v>
      </c>
      <c r="AE36">
        <f t="shared" si="36"/>
        <v>4.4731826149024066E-2</v>
      </c>
      <c r="AF36">
        <f t="shared" si="37"/>
        <v>0.16659249740863233</v>
      </c>
      <c r="AG36">
        <f t="shared" si="35"/>
        <v>-3.0840583699076607</v>
      </c>
      <c r="AH36">
        <f t="shared" si="38"/>
        <v>-0.20279717837842007</v>
      </c>
      <c r="AI36">
        <f t="shared" si="9"/>
        <v>0.43702400234873662</v>
      </c>
      <c r="AJ36">
        <f t="shared" si="40"/>
        <v>0.22526802934873663</v>
      </c>
      <c r="AK36">
        <f t="shared" si="39"/>
        <v>0.2391727360145865</v>
      </c>
    </row>
    <row r="37" spans="1:37" x14ac:dyDescent="0.25">
      <c r="A37" s="40" t="s">
        <v>45</v>
      </c>
      <c r="B37" s="40"/>
      <c r="C37" s="33">
        <v>129890</v>
      </c>
      <c r="D37" s="33"/>
      <c r="E37">
        <v>17.55</v>
      </c>
      <c r="F37" s="33">
        <v>303</v>
      </c>
      <c r="G37" s="33"/>
      <c r="H37" s="37">
        <v>10.1</v>
      </c>
      <c r="I37" s="37"/>
      <c r="J37" s="37"/>
      <c r="K37" s="33">
        <v>7405</v>
      </c>
      <c r="L37" s="33"/>
      <c r="M37">
        <v>120</v>
      </c>
      <c r="N37" s="13">
        <f t="shared" si="16"/>
        <v>6.8376068376068373</v>
      </c>
      <c r="O37" s="13">
        <f t="shared" si="0"/>
        <v>17.264957264957264</v>
      </c>
      <c r="Q37" s="14"/>
      <c r="R37" s="40" t="s">
        <v>45</v>
      </c>
      <c r="S37" s="40"/>
      <c r="T37" s="1">
        <f t="shared" si="29"/>
        <v>0.51156324337949177</v>
      </c>
      <c r="U37" s="1"/>
      <c r="V37">
        <f t="shared" si="30"/>
        <v>0.6367924528301887</v>
      </c>
      <c r="W37" s="1">
        <f t="shared" si="31"/>
        <v>0.36951219512195121</v>
      </c>
      <c r="X37" s="1"/>
      <c r="Y37" s="1">
        <f t="shared" si="32"/>
        <v>0.12469135802469135</v>
      </c>
      <c r="Z37" s="1"/>
      <c r="AA37" s="1"/>
      <c r="AB37" s="1">
        <f t="shared" si="33"/>
        <v>0.24368973574225819</v>
      </c>
      <c r="AC37" s="1"/>
      <c r="AD37">
        <f t="shared" si="34"/>
        <v>0.52173913043478259</v>
      </c>
      <c r="AE37">
        <f t="shared" si="36"/>
        <v>0.16210507937765986</v>
      </c>
      <c r="AF37">
        <f t="shared" si="37"/>
        <v>0.15634795329886633</v>
      </c>
      <c r="AG37">
        <f t="shared" si="35"/>
        <v>-0.59083919947562524</v>
      </c>
      <c r="AH37">
        <f t="shared" si="38"/>
        <v>-3.8851574178412458E-2</v>
      </c>
      <c r="AI37">
        <f t="shared" si="9"/>
        <v>0.36118611486271207</v>
      </c>
      <c r="AJ37">
        <f t="shared" si="40"/>
        <v>0.14943014186271208</v>
      </c>
      <c r="AK37">
        <f t="shared" si="39"/>
        <v>0.158653742280598</v>
      </c>
    </row>
    <row r="38" spans="1:37" x14ac:dyDescent="0.25">
      <c r="A38" s="40" t="s">
        <v>46</v>
      </c>
      <c r="B38" s="40"/>
      <c r="C38" s="33">
        <v>63597</v>
      </c>
      <c r="D38" s="33"/>
      <c r="E38">
        <v>4.6500000000000004</v>
      </c>
      <c r="F38" s="33">
        <v>187</v>
      </c>
      <c r="G38" s="33"/>
      <c r="H38" s="37">
        <v>4.7</v>
      </c>
      <c r="I38" s="37"/>
      <c r="J38" s="37"/>
      <c r="K38" s="33">
        <v>13676</v>
      </c>
      <c r="L38" s="33"/>
      <c r="M38">
        <v>86</v>
      </c>
      <c r="N38" s="13">
        <f t="shared" si="16"/>
        <v>18.494623655913976</v>
      </c>
      <c r="O38" s="13">
        <f t="shared" si="0"/>
        <v>40.215053763440856</v>
      </c>
      <c r="Q38" s="14"/>
      <c r="R38" s="40" t="s">
        <v>46</v>
      </c>
      <c r="S38" s="40"/>
      <c r="T38" s="1">
        <f t="shared" si="29"/>
        <v>0.25047261212722721</v>
      </c>
      <c r="U38" s="1"/>
      <c r="V38">
        <f t="shared" si="30"/>
        <v>0.16872278664731497</v>
      </c>
      <c r="W38" s="1">
        <f t="shared" si="31"/>
        <v>0.22804878048780489</v>
      </c>
      <c r="X38" s="1"/>
      <c r="Y38" s="1">
        <f t="shared" si="32"/>
        <v>5.8024691358024696E-2</v>
      </c>
      <c r="Z38" s="1"/>
      <c r="AA38" s="1"/>
      <c r="AB38" s="1">
        <f t="shared" si="33"/>
        <v>0.45006088129792343</v>
      </c>
      <c r="AC38" s="1"/>
      <c r="AD38">
        <f t="shared" si="34"/>
        <v>0.37391304347826088</v>
      </c>
      <c r="AE38">
        <f t="shared" si="36"/>
        <v>0.43846809373602513</v>
      </c>
      <c r="AF38">
        <f t="shared" si="37"/>
        <v>0.36417937509058834</v>
      </c>
      <c r="AG38">
        <f t="shared" si="35"/>
        <v>-3.2796086789218988</v>
      </c>
      <c r="AH38">
        <f t="shared" si="38"/>
        <v>-0.21565590092597772</v>
      </c>
      <c r="AI38">
        <f t="shared" si="9"/>
        <v>0.59858435546253408</v>
      </c>
      <c r="AJ38">
        <f t="shared" si="40"/>
        <v>0.38682838246253409</v>
      </c>
      <c r="AK38">
        <f t="shared" si="39"/>
        <v>0.41070542885796341</v>
      </c>
    </row>
    <row r="39" spans="1:37" x14ac:dyDescent="0.25">
      <c r="A39" s="40" t="s">
        <v>47</v>
      </c>
      <c r="B39" s="40"/>
      <c r="C39" s="33">
        <v>139127</v>
      </c>
      <c r="D39" s="33"/>
      <c r="E39">
        <v>18.52</v>
      </c>
      <c r="F39" s="33">
        <v>326</v>
      </c>
      <c r="G39" s="33"/>
      <c r="H39" s="37">
        <v>13</v>
      </c>
      <c r="I39" s="37"/>
      <c r="J39" s="37"/>
      <c r="K39" s="33">
        <v>7504</v>
      </c>
      <c r="L39" s="33"/>
      <c r="M39">
        <v>133</v>
      </c>
      <c r="N39" s="13">
        <f t="shared" si="16"/>
        <v>7.1814254859611228</v>
      </c>
      <c r="O39" s="13">
        <f t="shared" si="0"/>
        <v>17.60259179265659</v>
      </c>
      <c r="Q39" s="14"/>
      <c r="R39" s="40" t="s">
        <v>47</v>
      </c>
      <c r="S39" s="40"/>
      <c r="T39" s="1">
        <f t="shared" si="29"/>
        <v>0.54794256187280432</v>
      </c>
      <c r="U39" s="1"/>
      <c r="V39">
        <f t="shared" si="30"/>
        <v>0.67198838896952107</v>
      </c>
      <c r="W39" s="1">
        <f t="shared" si="31"/>
        <v>0.39756097560975612</v>
      </c>
      <c r="X39" s="1"/>
      <c r="Y39" s="1">
        <f t="shared" si="32"/>
        <v>0.16049382716049382</v>
      </c>
      <c r="Z39" s="1"/>
      <c r="AA39" s="1"/>
      <c r="AB39" s="1">
        <f t="shared" si="33"/>
        <v>0.24694770790140522</v>
      </c>
      <c r="AC39" s="1"/>
      <c r="AD39">
        <f t="shared" si="34"/>
        <v>0.57826086956521738</v>
      </c>
      <c r="AE39">
        <f t="shared" si="36"/>
        <v>0.17025628646029733</v>
      </c>
      <c r="AF39">
        <f t="shared" si="37"/>
        <v>0.15940550314151575</v>
      </c>
      <c r="AG39">
        <f t="shared" si="35"/>
        <v>-0.41769288886765654</v>
      </c>
      <c r="AH39">
        <f t="shared" si="38"/>
        <v>-2.7466062289096014E-2</v>
      </c>
      <c r="AI39">
        <f t="shared" si="9"/>
        <v>0.37888714875382495</v>
      </c>
      <c r="AJ39">
        <f t="shared" si="40"/>
        <v>0.16713117575382497</v>
      </c>
      <c r="AK39">
        <f t="shared" si="39"/>
        <v>0.17744737543956865</v>
      </c>
    </row>
    <row r="40" spans="1:37" x14ac:dyDescent="0.25">
      <c r="A40" s="40" t="s">
        <v>48</v>
      </c>
      <c r="B40" s="40"/>
      <c r="C40" s="33">
        <v>123797</v>
      </c>
      <c r="D40" s="33"/>
      <c r="E40">
        <v>11.29</v>
      </c>
      <c r="F40" s="33">
        <v>252</v>
      </c>
      <c r="G40" s="33"/>
      <c r="H40" s="37">
        <v>2.2000000000000002</v>
      </c>
      <c r="I40" s="37"/>
      <c r="J40" s="37"/>
      <c r="K40" s="33">
        <v>11053</v>
      </c>
      <c r="L40" s="33"/>
      <c r="M40">
        <v>99</v>
      </c>
      <c r="N40" s="13">
        <f t="shared" si="16"/>
        <v>8.7688219663418963</v>
      </c>
      <c r="O40" s="13">
        <f t="shared" si="0"/>
        <v>22.320637732506643</v>
      </c>
      <c r="Q40" s="14"/>
      <c r="R40" s="40" t="s">
        <v>48</v>
      </c>
      <c r="S40" s="40"/>
      <c r="T40" s="1">
        <f t="shared" si="29"/>
        <v>0.48756636261953146</v>
      </c>
      <c r="U40" s="1"/>
      <c r="V40">
        <f t="shared" si="30"/>
        <v>0.40965166908563133</v>
      </c>
      <c r="W40" s="1">
        <f t="shared" si="31"/>
        <v>0.3073170731707317</v>
      </c>
      <c r="X40" s="1"/>
      <c r="Y40" s="1">
        <f t="shared" si="32"/>
        <v>2.7160493827160497E-2</v>
      </c>
      <c r="Z40" s="1"/>
      <c r="AA40" s="1"/>
      <c r="AB40" s="1">
        <f t="shared" si="33"/>
        <v>0.36374107348537205</v>
      </c>
      <c r="AC40" s="1"/>
      <c r="AD40">
        <f t="shared" si="34"/>
        <v>0.43043478260869567</v>
      </c>
      <c r="AE40">
        <f t="shared" si="36"/>
        <v>0.20789007245697902</v>
      </c>
      <c r="AF40">
        <f t="shared" si="37"/>
        <v>0.20213117080145293</v>
      </c>
      <c r="AG40">
        <f t="shared" si="35"/>
        <v>0.38171646651665658</v>
      </c>
      <c r="AH40">
        <f t="shared" si="38"/>
        <v>2.5100375241106854E-2</v>
      </c>
      <c r="AI40">
        <f t="shared" si="9"/>
        <v>0.59097261952793179</v>
      </c>
      <c r="AJ40">
        <f t="shared" si="40"/>
        <v>0.3792166465279318</v>
      </c>
      <c r="AK40">
        <f t="shared" si="39"/>
        <v>0.4026238572538498</v>
      </c>
    </row>
    <row r="41" spans="1:37" x14ac:dyDescent="0.25">
      <c r="A41" s="40" t="s">
        <v>49</v>
      </c>
      <c r="B41" s="40"/>
      <c r="C41" s="33">
        <v>123478</v>
      </c>
      <c r="D41" s="33"/>
      <c r="E41">
        <v>11.26</v>
      </c>
      <c r="F41" s="33">
        <v>201</v>
      </c>
      <c r="G41" s="33"/>
      <c r="H41" s="37">
        <v>7.3</v>
      </c>
      <c r="I41" s="37"/>
      <c r="J41" s="37"/>
      <c r="K41" s="33">
        <v>10956</v>
      </c>
      <c r="L41" s="33"/>
      <c r="M41">
        <v>104</v>
      </c>
      <c r="N41" s="13">
        <f t="shared" si="16"/>
        <v>9.2362344582593252</v>
      </c>
      <c r="O41" s="13">
        <f t="shared" si="0"/>
        <v>17.850799289520427</v>
      </c>
      <c r="Q41" s="14"/>
      <c r="R41" s="40" t="s">
        <v>49</v>
      </c>
      <c r="S41" s="40"/>
      <c r="T41" s="1">
        <f t="shared" si="29"/>
        <v>0.48631000204798591</v>
      </c>
      <c r="U41" s="1"/>
      <c r="V41">
        <f t="shared" si="30"/>
        <v>0.40856313497822933</v>
      </c>
      <c r="W41" s="1">
        <f t="shared" si="31"/>
        <v>0.24512195121951219</v>
      </c>
      <c r="X41" s="1"/>
      <c r="Y41" s="1">
        <f t="shared" si="32"/>
        <v>9.0123456790123457E-2</v>
      </c>
      <c r="Z41" s="1"/>
      <c r="AA41" s="1"/>
      <c r="AB41" s="1">
        <f t="shared" si="33"/>
        <v>0.36054891894560176</v>
      </c>
      <c r="AC41" s="1"/>
      <c r="AD41">
        <f t="shared" si="34"/>
        <v>0.45217391304347826</v>
      </c>
      <c r="AE41">
        <f t="shared" si="36"/>
        <v>0.21897142605099526</v>
      </c>
      <c r="AF41">
        <f t="shared" si="37"/>
        <v>0.1616532199202223</v>
      </c>
      <c r="AG41">
        <f t="shared" si="35"/>
        <v>0.61710436329003082</v>
      </c>
      <c r="AH41">
        <f t="shared" si="38"/>
        <v>4.0578681928116915E-2</v>
      </c>
      <c r="AI41">
        <f t="shared" si="9"/>
        <v>0.56278082079394087</v>
      </c>
      <c r="AJ41">
        <f t="shared" si="40"/>
        <v>0.35102484779394089</v>
      </c>
      <c r="AK41">
        <f t="shared" si="39"/>
        <v>0.37269191504316534</v>
      </c>
    </row>
    <row r="42" spans="1:37" x14ac:dyDescent="0.25">
      <c r="A42" s="40" t="s">
        <v>50</v>
      </c>
      <c r="B42" s="40"/>
      <c r="C42" s="33">
        <v>92740</v>
      </c>
      <c r="D42" s="33"/>
      <c r="E42">
        <v>9.6199999999999992</v>
      </c>
      <c r="F42" s="33">
        <v>274</v>
      </c>
      <c r="G42" s="33"/>
      <c r="H42" s="37">
        <v>10.4</v>
      </c>
      <c r="I42" s="37"/>
      <c r="J42" s="37"/>
      <c r="K42" s="33">
        <v>9640</v>
      </c>
      <c r="L42" s="33"/>
      <c r="M42">
        <v>92</v>
      </c>
      <c r="N42" s="13">
        <f t="shared" si="16"/>
        <v>9.5634095634095644</v>
      </c>
      <c r="O42" s="13">
        <f t="shared" si="0"/>
        <v>28.482328482328484</v>
      </c>
      <c r="Q42" s="14"/>
      <c r="R42" s="40" t="s">
        <v>50</v>
      </c>
      <c r="S42" s="40"/>
      <c r="T42" s="1">
        <f t="shared" si="29"/>
        <v>0.36525040565874256</v>
      </c>
      <c r="U42" s="1"/>
      <c r="V42">
        <f t="shared" si="30"/>
        <v>0.34905660377358488</v>
      </c>
      <c r="W42" s="1">
        <f t="shared" si="31"/>
        <v>0.33414634146341465</v>
      </c>
      <c r="X42" s="1"/>
      <c r="Y42" s="1">
        <f t="shared" si="32"/>
        <v>0.12839506172839507</v>
      </c>
      <c r="Z42" s="1"/>
      <c r="AA42" s="1"/>
      <c r="AB42" s="1">
        <f t="shared" si="33"/>
        <v>0.31724092539572846</v>
      </c>
      <c r="AC42" s="1"/>
      <c r="AD42">
        <f t="shared" si="34"/>
        <v>0.4</v>
      </c>
      <c r="AE42">
        <f t="shared" si="36"/>
        <v>0.22672805021064593</v>
      </c>
      <c r="AF42">
        <f t="shared" si="37"/>
        <v>0.25793019322652155</v>
      </c>
      <c r="AG42">
        <f t="shared" si="35"/>
        <v>0.7818690223644984</v>
      </c>
      <c r="AH42">
        <f t="shared" si="38"/>
        <v>5.1413044948874144E-2</v>
      </c>
      <c r="AI42">
        <f t="shared" si="9"/>
        <v>0.62658416357112412</v>
      </c>
      <c r="AJ42">
        <f t="shared" si="40"/>
        <v>0.41482819057112413</v>
      </c>
      <c r="AK42">
        <f t="shared" si="39"/>
        <v>0.44043352978988753</v>
      </c>
    </row>
    <row r="43" spans="1:37" x14ac:dyDescent="0.25">
      <c r="A43" s="40" t="s">
        <v>51</v>
      </c>
      <c r="B43" s="40"/>
      <c r="C43" s="33">
        <v>114907</v>
      </c>
      <c r="D43" s="33"/>
      <c r="E43">
        <v>6.95</v>
      </c>
      <c r="F43" s="33">
        <v>369</v>
      </c>
      <c r="G43" s="33"/>
      <c r="H43" s="37">
        <v>5</v>
      </c>
      <c r="I43" s="37"/>
      <c r="J43" s="37"/>
      <c r="K43" s="33">
        <v>16509</v>
      </c>
      <c r="L43" s="33"/>
      <c r="M43">
        <v>70</v>
      </c>
      <c r="N43" s="13">
        <f t="shared" si="16"/>
        <v>10.071942446043165</v>
      </c>
      <c r="O43" s="13">
        <f t="shared" si="0"/>
        <v>53.093525179856115</v>
      </c>
      <c r="Q43" s="14"/>
      <c r="R43" s="40" t="s">
        <v>51</v>
      </c>
      <c r="S43" s="40"/>
      <c r="T43" s="1">
        <f t="shared" si="29"/>
        <v>0.45255368086078424</v>
      </c>
      <c r="U43" s="1"/>
      <c r="V43">
        <f t="shared" si="30"/>
        <v>0.25217706821480407</v>
      </c>
      <c r="W43" s="1">
        <f t="shared" si="31"/>
        <v>0.45</v>
      </c>
      <c r="X43" s="1"/>
      <c r="Y43" s="1">
        <f t="shared" si="32"/>
        <v>6.1728395061728392E-2</v>
      </c>
      <c r="Z43" s="1"/>
      <c r="AA43" s="1"/>
      <c r="AB43" s="1">
        <f t="shared" si="33"/>
        <v>0.54329153914502915</v>
      </c>
      <c r="AC43" s="1"/>
      <c r="AD43">
        <f t="shared" si="34"/>
        <v>0.30434782608695654</v>
      </c>
      <c r="AE43">
        <f t="shared" si="36"/>
        <v>0.23878428059407092</v>
      </c>
      <c r="AF43">
        <f t="shared" si="37"/>
        <v>0.48080420170752591</v>
      </c>
      <c r="AG43">
        <f t="shared" si="35"/>
        <v>0.96203494307686466</v>
      </c>
      <c r="AH43">
        <f t="shared" si="38"/>
        <v>6.3260142499596564E-2</v>
      </c>
      <c r="AI43">
        <f t="shared" si="9"/>
        <v>1.0873558833521517</v>
      </c>
      <c r="AJ43">
        <f t="shared" si="40"/>
        <v>0.87559991035215168</v>
      </c>
      <c r="AK43">
        <f t="shared" si="39"/>
        <v>0.92964646078937818</v>
      </c>
    </row>
    <row r="44" spans="1:37" ht="18.75" x14ac:dyDescent="0.3">
      <c r="A44" s="36" t="s">
        <v>2</v>
      </c>
      <c r="B44" s="36"/>
      <c r="C44" s="34">
        <v>1442971</v>
      </c>
      <c r="D44" s="34"/>
      <c r="E44" s="12">
        <v>112</v>
      </c>
      <c r="F44" s="36">
        <v>3159</v>
      </c>
      <c r="G44" s="36"/>
      <c r="H44" s="38">
        <v>79.599999999999994</v>
      </c>
      <c r="I44" s="38"/>
      <c r="J44" s="38"/>
      <c r="K44" s="36">
        <v>198797</v>
      </c>
      <c r="L44" s="36"/>
      <c r="M44" s="12">
        <v>1374</v>
      </c>
      <c r="N44" s="15">
        <f t="shared" si="16"/>
        <v>12.267857142857142</v>
      </c>
      <c r="O44" s="15">
        <f t="shared" si="0"/>
        <v>28.205357142857142</v>
      </c>
      <c r="Q44" s="14"/>
      <c r="R44" s="36" t="s">
        <v>2</v>
      </c>
      <c r="S44" s="36"/>
      <c r="T44" s="17">
        <f>C44/AP3</f>
        <v>0.80818653969911114</v>
      </c>
      <c r="U44" s="17"/>
      <c r="V44" s="16">
        <f>E44/AR3</f>
        <v>0.71474154435226556</v>
      </c>
      <c r="W44" s="17">
        <f>F44/AS3</f>
        <v>0.69889380530973455</v>
      </c>
      <c r="X44" s="17"/>
      <c r="Y44" s="17">
        <f>H44/AU3</f>
        <v>0.17847533632286994</v>
      </c>
      <c r="Z44" s="17"/>
      <c r="AA44" s="17"/>
      <c r="AB44" s="17">
        <f>K44/AX3</f>
        <v>0.7831710238106494</v>
      </c>
      <c r="AC44" s="17"/>
      <c r="AD44" s="16">
        <f>M44/AZ3</f>
        <v>0.78068181818181814</v>
      </c>
      <c r="AE44" s="16">
        <f>N44/15.76568</f>
        <v>0.77813688612588505</v>
      </c>
      <c r="AF44" s="16">
        <f>O44/64.82936</f>
        <v>0.43507073250232836</v>
      </c>
      <c r="AG44" s="16">
        <f>-16.5996*ABS(AE44-0.553236)+1</f>
        <v>-2.733264749335242</v>
      </c>
      <c r="AH44" s="16">
        <f>AG44/6.4161</f>
        <v>-0.42600095842259972</v>
      </c>
      <c r="AI44" s="16">
        <f t="shared" si="9"/>
        <v>0.79224079789037805</v>
      </c>
      <c r="AJ44" s="16">
        <f>AI44/1.107211</f>
        <v>0.71552829396599027</v>
      </c>
      <c r="AK44" s="16">
        <f>AJ44</f>
        <v>0.71552829396599027</v>
      </c>
    </row>
    <row r="45" spans="1:37" ht="15.75" x14ac:dyDescent="0.25">
      <c r="A45" s="8" t="s">
        <v>52</v>
      </c>
      <c r="B45" s="7"/>
      <c r="C45" s="33">
        <v>109231</v>
      </c>
      <c r="D45" s="33"/>
      <c r="E45">
        <v>5.83</v>
      </c>
      <c r="F45" s="33">
        <v>351</v>
      </c>
      <c r="G45" s="33"/>
      <c r="H45" s="37">
        <v>32.4</v>
      </c>
      <c r="I45" s="37"/>
      <c r="J45" s="37"/>
      <c r="K45" s="33">
        <v>18736</v>
      </c>
      <c r="L45" s="33"/>
      <c r="M45">
        <v>116</v>
      </c>
      <c r="N45" s="13">
        <f t="shared" si="16"/>
        <v>19.897084048027445</v>
      </c>
      <c r="O45" s="13">
        <f t="shared" si="0"/>
        <v>60.205831903945111</v>
      </c>
      <c r="Q45" s="14"/>
      <c r="R45" s="8" t="s">
        <v>52</v>
      </c>
      <c r="S45" s="7"/>
      <c r="T45" s="1">
        <f t="shared" ref="T45:T56" si="41">C45/253908</f>
        <v>0.43019912724293841</v>
      </c>
      <c r="U45" s="1"/>
      <c r="V45">
        <f t="shared" ref="V45:V56" si="42">E45/27.56</f>
        <v>0.21153846153846156</v>
      </c>
      <c r="W45" s="1">
        <f t="shared" ref="W45:W56" si="43">F45/820</f>
        <v>0.42804878048780487</v>
      </c>
      <c r="X45" s="1"/>
      <c r="Y45" s="1">
        <f t="shared" ref="Y45:Y56" si="44">H45/81</f>
        <v>0.39999999999999997</v>
      </c>
      <c r="Z45" s="1"/>
      <c r="AA45" s="1"/>
      <c r="AB45" s="1">
        <f t="shared" ref="AB45:AB56" si="45">K45/30387</f>
        <v>0.61657945832099248</v>
      </c>
      <c r="AC45" s="1"/>
      <c r="AD45">
        <f t="shared" ref="AD45:AD56" si="46">M45/230</f>
        <v>0.5043478260869565</v>
      </c>
      <c r="AE45">
        <f>N45/42.18009</f>
        <v>0.47171743938970839</v>
      </c>
      <c r="AF45">
        <f>O45/110.4265</f>
        <v>0.5452118097009786</v>
      </c>
      <c r="AG45">
        <f t="shared" ref="AG45:AG56" si="47">-21.2418*ABS(AE45-0.236997)+1</f>
        <v>-3.9858846294283081</v>
      </c>
      <c r="AH45">
        <f>AG45/15.2076</f>
        <v>-0.26209820283465557</v>
      </c>
      <c r="AI45">
        <f t="shared" si="9"/>
        <v>0.89969306518731551</v>
      </c>
      <c r="AJ45">
        <f>AI45+(-0.211755973)</f>
        <v>0.68793709218731558</v>
      </c>
      <c r="AK45">
        <f>AJ45/0.941863329</f>
        <v>0.73040012388816078</v>
      </c>
    </row>
    <row r="46" spans="1:37" ht="15.75" x14ac:dyDescent="0.25">
      <c r="A46" s="8" t="s">
        <v>53</v>
      </c>
      <c r="B46" s="7"/>
      <c r="C46" s="33">
        <v>95561</v>
      </c>
      <c r="D46" s="33"/>
      <c r="E46">
        <v>9.1300000000000008</v>
      </c>
      <c r="F46" s="33">
        <v>170</v>
      </c>
      <c r="G46" s="33"/>
      <c r="H46" s="37">
        <v>1</v>
      </c>
      <c r="I46" s="37"/>
      <c r="J46" s="37"/>
      <c r="K46" s="33">
        <v>10466</v>
      </c>
      <c r="L46" s="33"/>
      <c r="M46">
        <v>94</v>
      </c>
      <c r="N46" s="13">
        <f t="shared" si="16"/>
        <v>10.295728368017524</v>
      </c>
      <c r="O46" s="13">
        <f t="shared" si="0"/>
        <v>18.619934282584882</v>
      </c>
      <c r="Q46" s="14"/>
      <c r="R46" s="8" t="s">
        <v>53</v>
      </c>
      <c r="S46" s="7"/>
      <c r="T46" s="1">
        <f t="shared" si="41"/>
        <v>0.37636072908297491</v>
      </c>
      <c r="U46" s="1"/>
      <c r="V46">
        <f t="shared" si="42"/>
        <v>0.33127721335268512</v>
      </c>
      <c r="W46" s="1">
        <f t="shared" si="43"/>
        <v>0.2073170731707317</v>
      </c>
      <c r="X46" s="1"/>
      <c r="Y46" s="1">
        <f t="shared" si="44"/>
        <v>1.2345679012345678E-2</v>
      </c>
      <c r="Z46" s="1"/>
      <c r="AA46" s="1"/>
      <c r="AB46" s="1">
        <f t="shared" si="45"/>
        <v>0.34442360219830848</v>
      </c>
      <c r="AC46" s="1"/>
      <c r="AD46">
        <f t="shared" si="46"/>
        <v>0.40869565217391307</v>
      </c>
      <c r="AE46">
        <f t="shared" ref="AE46:AE56" si="48">N46/42.18009</f>
        <v>0.24408976766093965</v>
      </c>
      <c r="AF46">
        <f t="shared" ref="AF46:AF56" si="49">O46/110.4265</f>
        <v>0.16861835050993088</v>
      </c>
      <c r="AG46">
        <f t="shared" si="47"/>
        <v>0.84933684789985242</v>
      </c>
      <c r="AH46">
        <f t="shared" ref="AH46:AH56" si="50">AG46/15.2076</f>
        <v>5.5849499454210555E-2</v>
      </c>
      <c r="AI46">
        <f t="shared" si="9"/>
        <v>0.56889145216244996</v>
      </c>
      <c r="AJ46">
        <f t="shared" ref="AJ46:AJ56" si="51">AI46+(-0.211755973)</f>
        <v>0.35713547916244998</v>
      </c>
      <c r="AK46">
        <f t="shared" ref="AK46:AK56" si="52">AJ46/0.941863329</f>
        <v>0.37917972615159534</v>
      </c>
    </row>
    <row r="47" spans="1:37" ht="15.75" x14ac:dyDescent="0.25">
      <c r="A47" s="8" t="s">
        <v>54</v>
      </c>
      <c r="B47" s="7"/>
      <c r="C47" s="33">
        <v>207967</v>
      </c>
      <c r="D47" s="33"/>
      <c r="E47">
        <v>25.53</v>
      </c>
      <c r="F47" s="33">
        <v>481</v>
      </c>
      <c r="G47" s="33"/>
      <c r="H47" s="37">
        <v>3.2</v>
      </c>
      <c r="I47" s="37"/>
      <c r="J47" s="37"/>
      <c r="K47" s="33">
        <v>8142</v>
      </c>
      <c r="L47" s="33"/>
      <c r="M47">
        <v>230</v>
      </c>
      <c r="N47" s="13">
        <f t="shared" si="16"/>
        <v>9.0090090090090094</v>
      </c>
      <c r="O47" s="13">
        <f t="shared" si="0"/>
        <v>18.840579710144926</v>
      </c>
      <c r="Q47" s="14"/>
      <c r="R47" s="8" t="s">
        <v>54</v>
      </c>
      <c r="S47" s="7"/>
      <c r="T47" s="1">
        <f t="shared" si="41"/>
        <v>0.8190643855254659</v>
      </c>
      <c r="U47" s="1"/>
      <c r="V47">
        <f t="shared" si="42"/>
        <v>0.9263425253991292</v>
      </c>
      <c r="W47" s="1">
        <f t="shared" si="43"/>
        <v>0.5865853658536585</v>
      </c>
      <c r="X47" s="1"/>
      <c r="Y47" s="1">
        <f t="shared" si="44"/>
        <v>3.9506172839506172E-2</v>
      </c>
      <c r="Z47" s="1"/>
      <c r="AA47" s="1"/>
      <c r="AB47" s="1">
        <f t="shared" si="45"/>
        <v>0.2679435284825748</v>
      </c>
      <c r="AC47" s="1"/>
      <c r="AD47">
        <f t="shared" si="46"/>
        <v>1</v>
      </c>
      <c r="AE47">
        <f t="shared" si="48"/>
        <v>0.2135843951259708</v>
      </c>
      <c r="AF47">
        <f t="shared" si="49"/>
        <v>0.1706164707759906</v>
      </c>
      <c r="AG47">
        <f t="shared" si="47"/>
        <v>0.50267412978684622</v>
      </c>
      <c r="AH47">
        <f t="shared" si="50"/>
        <v>3.3054139363663318E-2</v>
      </c>
      <c r="AI47">
        <f t="shared" si="9"/>
        <v>0.47161413862222867</v>
      </c>
      <c r="AJ47">
        <f t="shared" si="51"/>
        <v>0.25985816562222869</v>
      </c>
      <c r="AK47">
        <f t="shared" si="52"/>
        <v>0.27589795421606089</v>
      </c>
    </row>
    <row r="48" spans="1:37" ht="15.75" x14ac:dyDescent="0.25">
      <c r="A48" s="8" t="s">
        <v>55</v>
      </c>
      <c r="B48" s="7"/>
      <c r="C48" s="33">
        <v>80582</v>
      </c>
      <c r="D48" s="33"/>
      <c r="E48">
        <v>5.49</v>
      </c>
      <c r="F48" s="33">
        <v>152</v>
      </c>
      <c r="G48" s="33"/>
      <c r="H48" s="37">
        <v>10</v>
      </c>
      <c r="I48" s="37"/>
      <c r="J48" s="37"/>
      <c r="K48" s="33">
        <v>14651</v>
      </c>
      <c r="L48" s="33"/>
      <c r="M48">
        <v>67</v>
      </c>
      <c r="N48" s="13">
        <f t="shared" si="16"/>
        <v>12.204007285974498</v>
      </c>
      <c r="O48" s="13">
        <f t="shared" si="0"/>
        <v>27.686703096539162</v>
      </c>
      <c r="Q48" s="14"/>
      <c r="R48" s="8" t="s">
        <v>55</v>
      </c>
      <c r="S48" s="7"/>
      <c r="T48" s="1">
        <f t="shared" si="41"/>
        <v>0.3173669203018416</v>
      </c>
      <c r="U48" s="1"/>
      <c r="V48">
        <f t="shared" si="42"/>
        <v>0.19920174165457186</v>
      </c>
      <c r="W48" s="1">
        <f t="shared" si="43"/>
        <v>0.18536585365853658</v>
      </c>
      <c r="X48" s="1"/>
      <c r="Y48" s="1">
        <f t="shared" si="44"/>
        <v>0.12345679012345678</v>
      </c>
      <c r="Z48" s="1"/>
      <c r="AA48" s="1"/>
      <c r="AB48" s="1">
        <f t="shared" si="45"/>
        <v>0.4821469707440682</v>
      </c>
      <c r="AC48" s="1"/>
      <c r="AD48">
        <f t="shared" si="46"/>
        <v>0.29130434782608694</v>
      </c>
      <c r="AE48">
        <f t="shared" si="48"/>
        <v>0.2893309920859462</v>
      </c>
      <c r="AF48">
        <f t="shared" si="49"/>
        <v>0.25072517101003078</v>
      </c>
      <c r="AG48">
        <f t="shared" si="47"/>
        <v>-0.11166819309125176</v>
      </c>
      <c r="AH48">
        <f t="shared" si="50"/>
        <v>-7.3429201906449245E-3</v>
      </c>
      <c r="AI48">
        <f t="shared" si="9"/>
        <v>0.72552922156345401</v>
      </c>
      <c r="AJ48">
        <f t="shared" si="51"/>
        <v>0.51377324856345408</v>
      </c>
      <c r="AK48">
        <f t="shared" si="52"/>
        <v>0.54548598798186576</v>
      </c>
    </row>
    <row r="49" spans="1:37" ht="15.75" x14ac:dyDescent="0.25">
      <c r="A49" s="45" t="s">
        <v>56</v>
      </c>
      <c r="B49" s="45"/>
      <c r="C49" s="33">
        <v>126573</v>
      </c>
      <c r="D49" s="33"/>
      <c r="E49">
        <v>5.45</v>
      </c>
      <c r="F49" s="33">
        <v>402</v>
      </c>
      <c r="G49" s="33"/>
      <c r="H49" s="37">
        <v>4.5</v>
      </c>
      <c r="I49" s="37"/>
      <c r="J49" s="37"/>
      <c r="K49" s="33">
        <v>23224</v>
      </c>
      <c r="L49" s="33"/>
      <c r="M49">
        <v>123</v>
      </c>
      <c r="N49" s="13">
        <f t="shared" si="16"/>
        <v>22.568807339449542</v>
      </c>
      <c r="O49" s="13">
        <f t="shared" si="0"/>
        <v>73.761467889908261</v>
      </c>
      <c r="Q49" s="14"/>
      <c r="R49" s="45" t="s">
        <v>56</v>
      </c>
      <c r="S49" s="45"/>
      <c r="T49" s="1">
        <f t="shared" si="41"/>
        <v>0.49849945649605371</v>
      </c>
      <c r="U49" s="1"/>
      <c r="V49">
        <f t="shared" si="42"/>
        <v>0.19775036284470249</v>
      </c>
      <c r="W49" s="1">
        <f t="shared" si="43"/>
        <v>0.49024390243902438</v>
      </c>
      <c r="X49" s="1"/>
      <c r="Y49" s="1">
        <f t="shared" si="44"/>
        <v>5.5555555555555552E-2</v>
      </c>
      <c r="Z49" s="1"/>
      <c r="AA49" s="1"/>
      <c r="AB49" s="1">
        <f t="shared" si="45"/>
        <v>0.7642741962023234</v>
      </c>
      <c r="AC49" s="1"/>
      <c r="AD49">
        <f t="shared" si="46"/>
        <v>0.5347826086956522</v>
      </c>
      <c r="AE49">
        <f t="shared" si="48"/>
        <v>0.53505830213850991</v>
      </c>
      <c r="AF49">
        <f t="shared" si="49"/>
        <v>0.66796890139512033</v>
      </c>
      <c r="AG49">
        <f t="shared" si="47"/>
        <v>-5.3313585677657995</v>
      </c>
      <c r="AH49">
        <f t="shared" si="50"/>
        <v>-0.35057198820101787</v>
      </c>
      <c r="AI49">
        <f t="shared" si="9"/>
        <v>1.0816711093964257</v>
      </c>
      <c r="AJ49">
        <f t="shared" si="51"/>
        <v>0.8699151363964257</v>
      </c>
      <c r="AK49">
        <f t="shared" si="52"/>
        <v>0.92361079321352968</v>
      </c>
    </row>
    <row r="50" spans="1:37" ht="15.75" x14ac:dyDescent="0.25">
      <c r="A50" s="45" t="s">
        <v>57</v>
      </c>
      <c r="B50" s="45"/>
      <c r="C50" s="33">
        <v>156211</v>
      </c>
      <c r="D50" s="33"/>
      <c r="E50">
        <v>7.18</v>
      </c>
      <c r="F50" s="33">
        <v>291</v>
      </c>
      <c r="G50" s="33"/>
      <c r="H50" s="37">
        <v>10.4</v>
      </c>
      <c r="I50" s="37"/>
      <c r="J50" s="37"/>
      <c r="K50" s="33">
        <v>21756</v>
      </c>
      <c r="L50" s="33"/>
      <c r="M50">
        <v>102</v>
      </c>
      <c r="N50" s="13">
        <f t="shared" si="16"/>
        <v>14.206128133704736</v>
      </c>
      <c r="O50" s="13">
        <f t="shared" si="0"/>
        <v>40.529247910863511</v>
      </c>
      <c r="Q50" s="14"/>
      <c r="R50" s="45" t="s">
        <v>57</v>
      </c>
      <c r="S50" s="45"/>
      <c r="T50" s="1">
        <f t="shared" si="41"/>
        <v>0.61522677505238121</v>
      </c>
      <c r="U50" s="1"/>
      <c r="V50">
        <f t="shared" si="42"/>
        <v>0.260522496371553</v>
      </c>
      <c r="W50" s="1">
        <f t="shared" si="43"/>
        <v>0.35487804878048779</v>
      </c>
      <c r="X50" s="1"/>
      <c r="Y50" s="1">
        <f t="shared" si="44"/>
        <v>0.12839506172839507</v>
      </c>
      <c r="Z50" s="1"/>
      <c r="AA50" s="1"/>
      <c r="AB50" s="1">
        <f t="shared" si="45"/>
        <v>0.71596406357982034</v>
      </c>
      <c r="AC50" s="1"/>
      <c r="AD50">
        <f t="shared" si="46"/>
        <v>0.44347826086956521</v>
      </c>
      <c r="AE50">
        <f t="shared" si="48"/>
        <v>0.33679700858164918</v>
      </c>
      <c r="AF50">
        <f t="shared" si="49"/>
        <v>0.36702465360093373</v>
      </c>
      <c r="AG50">
        <f t="shared" si="47"/>
        <v>-1.1199318222896752</v>
      </c>
      <c r="AH50">
        <f t="shared" si="50"/>
        <v>-7.3642903698787135E-2</v>
      </c>
      <c r="AI50">
        <f t="shared" si="9"/>
        <v>1.0093458134819671</v>
      </c>
      <c r="AJ50">
        <f t="shared" si="51"/>
        <v>0.79758984048196702</v>
      </c>
      <c r="AK50">
        <f t="shared" si="52"/>
        <v>0.84682120635144398</v>
      </c>
    </row>
    <row r="51" spans="1:37" ht="15.75" x14ac:dyDescent="0.25">
      <c r="A51" s="45" t="s">
        <v>58</v>
      </c>
      <c r="B51" s="45"/>
      <c r="C51" s="33">
        <v>65811</v>
      </c>
      <c r="D51" s="33"/>
      <c r="E51">
        <v>2.94</v>
      </c>
      <c r="F51" s="33">
        <v>244</v>
      </c>
      <c r="G51" s="33"/>
      <c r="H51" s="37">
        <v>3.2</v>
      </c>
      <c r="I51" s="37"/>
      <c r="J51" s="37"/>
      <c r="K51" s="33">
        <v>16703</v>
      </c>
      <c r="L51" s="33"/>
      <c r="M51">
        <v>91</v>
      </c>
      <c r="N51" s="13">
        <f t="shared" si="16"/>
        <v>30.952380952380953</v>
      </c>
      <c r="O51" s="13">
        <f t="shared" si="0"/>
        <v>82.993197278911566</v>
      </c>
      <c r="Q51" s="14"/>
      <c r="R51" s="45" t="s">
        <v>58</v>
      </c>
      <c r="S51" s="45"/>
      <c r="T51" s="1">
        <f t="shared" si="41"/>
        <v>0.25919230587456876</v>
      </c>
      <c r="U51" s="1"/>
      <c r="V51">
        <f t="shared" si="42"/>
        <v>0.10667634252539913</v>
      </c>
      <c r="W51" s="1">
        <f t="shared" si="43"/>
        <v>0.29756097560975608</v>
      </c>
      <c r="X51" s="1"/>
      <c r="Y51" s="1">
        <f t="shared" si="44"/>
        <v>3.9506172839506172E-2</v>
      </c>
      <c r="Z51" s="1"/>
      <c r="AA51" s="1"/>
      <c r="AB51" s="1">
        <f t="shared" si="45"/>
        <v>0.54967584822456972</v>
      </c>
      <c r="AC51" s="1"/>
      <c r="AD51">
        <f t="shared" si="46"/>
        <v>0.39565217391304347</v>
      </c>
      <c r="AE51">
        <f t="shared" si="48"/>
        <v>0.73381495753994253</v>
      </c>
      <c r="AF51">
        <f t="shared" si="49"/>
        <v>0.7515695714245364</v>
      </c>
      <c r="AG51">
        <f t="shared" si="47"/>
        <v>-9.5533076904719518</v>
      </c>
      <c r="AH51">
        <f t="shared" si="50"/>
        <v>-0.62819298840526794</v>
      </c>
      <c r="AI51">
        <f t="shared" si="9"/>
        <v>0.67305243124383818</v>
      </c>
      <c r="AJ51">
        <f t="shared" si="51"/>
        <v>0.46129645824383819</v>
      </c>
      <c r="AK51">
        <f t="shared" si="52"/>
        <v>0.48977005903139709</v>
      </c>
    </row>
    <row r="52" spans="1:37" ht="15.75" x14ac:dyDescent="0.25">
      <c r="A52" s="45" t="s">
        <v>59</v>
      </c>
      <c r="B52" s="45"/>
      <c r="C52" s="33">
        <v>87998</v>
      </c>
      <c r="D52" s="33"/>
      <c r="E52">
        <v>3.34</v>
      </c>
      <c r="F52" s="33">
        <v>202</v>
      </c>
      <c r="G52" s="33"/>
      <c r="H52" s="37">
        <v>4.4000000000000004</v>
      </c>
      <c r="I52" s="37"/>
      <c r="J52" s="37"/>
      <c r="K52" s="33">
        <v>26346</v>
      </c>
      <c r="L52" s="33"/>
      <c r="M52">
        <v>80</v>
      </c>
      <c r="N52" s="13">
        <f t="shared" si="16"/>
        <v>23.952095808383234</v>
      </c>
      <c r="O52" s="13">
        <f t="shared" si="0"/>
        <v>60.479041916167667</v>
      </c>
      <c r="Q52" s="14"/>
      <c r="R52" s="45" t="s">
        <v>59</v>
      </c>
      <c r="S52" s="45"/>
      <c r="T52" s="1">
        <f t="shared" si="41"/>
        <v>0.34657434976448165</v>
      </c>
      <c r="U52" s="1"/>
      <c r="V52">
        <f t="shared" si="42"/>
        <v>0.1211901306240929</v>
      </c>
      <c r="W52" s="1">
        <f t="shared" si="43"/>
        <v>0.24634146341463414</v>
      </c>
      <c r="X52" s="1"/>
      <c r="Y52" s="1">
        <f t="shared" si="44"/>
        <v>5.4320987654320994E-2</v>
      </c>
      <c r="Z52" s="1"/>
      <c r="AA52" s="1"/>
      <c r="AB52" s="1">
        <f t="shared" si="45"/>
        <v>0.86701550004936323</v>
      </c>
      <c r="AC52" s="1"/>
      <c r="AD52">
        <f t="shared" si="46"/>
        <v>0.34782608695652173</v>
      </c>
      <c r="AE52">
        <f t="shared" si="48"/>
        <v>0.56785312237084451</v>
      </c>
      <c r="AF52">
        <f t="shared" si="49"/>
        <v>0.54768594419063965</v>
      </c>
      <c r="AG52">
        <f t="shared" si="47"/>
        <v>-6.0279795801770053</v>
      </c>
      <c r="AH52">
        <f t="shared" si="50"/>
        <v>-0.39637941425188761</v>
      </c>
      <c r="AI52">
        <f t="shared" si="9"/>
        <v>1.0183220299881155</v>
      </c>
      <c r="AJ52">
        <f t="shared" si="51"/>
        <v>0.80656605698811545</v>
      </c>
      <c r="AK52">
        <f t="shared" si="52"/>
        <v>0.85635148131785421</v>
      </c>
    </row>
    <row r="53" spans="1:37" ht="15.75" x14ac:dyDescent="0.25">
      <c r="A53" s="8" t="s">
        <v>60</v>
      </c>
      <c r="B53" s="7"/>
      <c r="C53" s="33">
        <v>85616</v>
      </c>
      <c r="D53" s="33"/>
      <c r="E53">
        <v>6.11</v>
      </c>
      <c r="F53" s="33">
        <v>163</v>
      </c>
      <c r="G53" s="33"/>
      <c r="H53" s="37">
        <v>8.3000000000000007</v>
      </c>
      <c r="I53" s="37"/>
      <c r="J53" s="37"/>
      <c r="K53" s="33">
        <v>14012</v>
      </c>
      <c r="L53" s="33"/>
      <c r="M53">
        <v>111</v>
      </c>
      <c r="N53" s="13">
        <f t="shared" si="16"/>
        <v>18.166939443535188</v>
      </c>
      <c r="O53" s="13">
        <f t="shared" si="0"/>
        <v>26.677577741407529</v>
      </c>
      <c r="Q53" s="14"/>
      <c r="R53" s="8" t="s">
        <v>60</v>
      </c>
      <c r="S53" s="7"/>
      <c r="T53" s="1">
        <f t="shared" si="41"/>
        <v>0.337192999039022</v>
      </c>
      <c r="U53" s="1"/>
      <c r="V53">
        <f t="shared" si="42"/>
        <v>0.2216981132075472</v>
      </c>
      <c r="W53" s="1">
        <f t="shared" si="43"/>
        <v>0.19878048780487806</v>
      </c>
      <c r="X53" s="1"/>
      <c r="Y53" s="1">
        <f t="shared" si="44"/>
        <v>0.10246913580246915</v>
      </c>
      <c r="Z53" s="1"/>
      <c r="AA53" s="1"/>
      <c r="AB53" s="1">
        <f t="shared" si="45"/>
        <v>0.46111824135321028</v>
      </c>
      <c r="AC53" s="1"/>
      <c r="AD53">
        <f t="shared" si="46"/>
        <v>0.4826086956521739</v>
      </c>
      <c r="AE53">
        <f t="shared" si="48"/>
        <v>0.43069939972947396</v>
      </c>
      <c r="AF53">
        <f t="shared" si="49"/>
        <v>0.24158673634868014</v>
      </c>
      <c r="AG53">
        <f t="shared" si="47"/>
        <v>-3.1145876345735397</v>
      </c>
      <c r="AH53">
        <f t="shared" si="50"/>
        <v>-0.20480467888250217</v>
      </c>
      <c r="AI53">
        <f t="shared" si="9"/>
        <v>0.49790029881938824</v>
      </c>
      <c r="AJ53">
        <f t="shared" si="51"/>
        <v>0.28614432581938826</v>
      </c>
      <c r="AK53">
        <f t="shared" si="52"/>
        <v>0.30380663203354025</v>
      </c>
    </row>
    <row r="54" spans="1:37" ht="15.75" x14ac:dyDescent="0.25">
      <c r="A54" s="8" t="s">
        <v>61</v>
      </c>
      <c r="B54" s="7"/>
      <c r="C54" s="33">
        <v>134298</v>
      </c>
      <c r="D54" s="33"/>
      <c r="E54">
        <v>7.5</v>
      </c>
      <c r="F54" s="33">
        <v>200</v>
      </c>
      <c r="G54" s="33"/>
      <c r="H54" s="37">
        <v>5.0999999999999996</v>
      </c>
      <c r="I54" s="37"/>
      <c r="J54" s="37"/>
      <c r="K54" s="33">
        <v>17906</v>
      </c>
      <c r="L54" s="33"/>
      <c r="M54">
        <v>99</v>
      </c>
      <c r="N54" s="13">
        <f t="shared" si="16"/>
        <v>13.2</v>
      </c>
      <c r="O54" s="13">
        <f t="shared" si="0"/>
        <v>26.666666666666668</v>
      </c>
      <c r="Q54" s="14"/>
      <c r="R54" s="8" t="s">
        <v>61</v>
      </c>
      <c r="S54" s="7"/>
      <c r="T54" s="1">
        <f t="shared" si="41"/>
        <v>0.52892386218630372</v>
      </c>
      <c r="U54" s="1"/>
      <c r="V54">
        <f t="shared" si="42"/>
        <v>0.27213352685050801</v>
      </c>
      <c r="W54" s="1">
        <f t="shared" si="43"/>
        <v>0.24390243902439024</v>
      </c>
      <c r="X54" s="1"/>
      <c r="Y54" s="1">
        <f t="shared" si="44"/>
        <v>6.2962962962962957E-2</v>
      </c>
      <c r="Z54" s="1"/>
      <c r="AA54" s="1"/>
      <c r="AB54" s="1">
        <f t="shared" si="45"/>
        <v>0.58926514627965909</v>
      </c>
      <c r="AC54" s="1"/>
      <c r="AD54">
        <f t="shared" si="46"/>
        <v>0.43043478260869567</v>
      </c>
      <c r="AE54">
        <f t="shared" si="48"/>
        <v>0.31294385573857236</v>
      </c>
      <c r="AF54">
        <f t="shared" si="49"/>
        <v>0.24148792786755593</v>
      </c>
      <c r="AG54">
        <f t="shared" si="47"/>
        <v>-0.61324792022760621</v>
      </c>
      <c r="AH54">
        <f t="shared" si="50"/>
        <v>-4.0325095362029925E-2</v>
      </c>
      <c r="AI54">
        <f t="shared" si="9"/>
        <v>0.79042797878518511</v>
      </c>
      <c r="AJ54">
        <f t="shared" si="51"/>
        <v>0.57867200578518507</v>
      </c>
      <c r="AK54">
        <f t="shared" si="52"/>
        <v>0.61439063181234133</v>
      </c>
    </row>
    <row r="55" spans="1:37" ht="15.75" x14ac:dyDescent="0.25">
      <c r="A55" s="8" t="s">
        <v>62</v>
      </c>
      <c r="B55" s="7"/>
      <c r="C55" s="33">
        <v>109547</v>
      </c>
      <c r="D55" s="33"/>
      <c r="E55">
        <v>5.52</v>
      </c>
      <c r="F55" s="33">
        <v>323</v>
      </c>
      <c r="G55" s="33"/>
      <c r="H55" s="37">
        <v>25.4</v>
      </c>
      <c r="I55" s="37"/>
      <c r="J55" s="37"/>
      <c r="K55" s="33">
        <v>19845</v>
      </c>
      <c r="L55" s="33"/>
      <c r="M55">
        <v>105</v>
      </c>
      <c r="N55" s="13">
        <f t="shared" si="16"/>
        <v>19.021739130434785</v>
      </c>
      <c r="O55" s="13">
        <f t="shared" si="0"/>
        <v>58.514492753623195</v>
      </c>
      <c r="Q55" s="14"/>
      <c r="R55" s="8" t="s">
        <v>62</v>
      </c>
      <c r="S55" s="7"/>
      <c r="T55" s="1">
        <f t="shared" si="41"/>
        <v>0.43144367251130333</v>
      </c>
      <c r="U55" s="1"/>
      <c r="V55">
        <f t="shared" si="42"/>
        <v>0.20029027576197386</v>
      </c>
      <c r="W55" s="1">
        <f t="shared" si="43"/>
        <v>0.39390243902439026</v>
      </c>
      <c r="X55" s="1"/>
      <c r="Y55" s="1">
        <f t="shared" si="44"/>
        <v>0.31358024691358022</v>
      </c>
      <c r="Z55" s="1"/>
      <c r="AA55" s="1"/>
      <c r="AB55" s="1">
        <f t="shared" si="45"/>
        <v>0.65307532826537662</v>
      </c>
      <c r="AC55" s="1"/>
      <c r="AD55">
        <f t="shared" si="46"/>
        <v>0.45652173913043476</v>
      </c>
      <c r="AE55">
        <f t="shared" si="48"/>
        <v>0.45096487775238947</v>
      </c>
      <c r="AF55">
        <f t="shared" si="49"/>
        <v>0.52989538519850932</v>
      </c>
      <c r="AG55">
        <f t="shared" si="47"/>
        <v>-3.5450628656407064</v>
      </c>
      <c r="AH55">
        <f t="shared" si="50"/>
        <v>-0.23311126447570338</v>
      </c>
      <c r="AI55">
        <f t="shared" si="9"/>
        <v>0.94985944898818242</v>
      </c>
      <c r="AJ55">
        <f t="shared" si="51"/>
        <v>0.73810347598818238</v>
      </c>
      <c r="AK55">
        <f t="shared" si="52"/>
        <v>0.78366303609234411</v>
      </c>
    </row>
    <row r="56" spans="1:37" ht="15.75" x14ac:dyDescent="0.25">
      <c r="A56" s="45" t="s">
        <v>63</v>
      </c>
      <c r="B56" s="45"/>
      <c r="C56" s="33">
        <v>177847</v>
      </c>
      <c r="D56" s="33"/>
      <c r="E56">
        <v>25.36</v>
      </c>
      <c r="F56" s="33">
        <v>180</v>
      </c>
      <c r="G56" s="33"/>
      <c r="H56" s="33">
        <v>4.0999999999999996</v>
      </c>
      <c r="I56" s="33"/>
      <c r="J56" s="33"/>
      <c r="K56" s="33">
        <v>7010</v>
      </c>
      <c r="L56" s="33"/>
      <c r="M56">
        <v>156</v>
      </c>
      <c r="N56" s="13">
        <f t="shared" si="16"/>
        <v>6.1514195583596214</v>
      </c>
      <c r="O56" s="13">
        <f t="shared" si="0"/>
        <v>7.0977917981072558</v>
      </c>
      <c r="Q56" s="14"/>
      <c r="R56" s="45" t="s">
        <v>63</v>
      </c>
      <c r="S56" s="45"/>
      <c r="T56" s="1">
        <f t="shared" si="41"/>
        <v>0.70043874159144259</v>
      </c>
      <c r="U56" s="1"/>
      <c r="V56">
        <f t="shared" si="42"/>
        <v>0.92017416545718433</v>
      </c>
      <c r="W56" s="1">
        <f t="shared" si="43"/>
        <v>0.21951219512195122</v>
      </c>
      <c r="X56" s="1"/>
      <c r="Y56" s="1">
        <f t="shared" si="44"/>
        <v>5.0617283950617278E-2</v>
      </c>
      <c r="Z56" s="1"/>
      <c r="AA56" s="1"/>
      <c r="AB56" s="1">
        <f t="shared" si="45"/>
        <v>0.23069075591535854</v>
      </c>
      <c r="AC56" s="1"/>
      <c r="AD56">
        <f t="shared" si="46"/>
        <v>0.67826086956521736</v>
      </c>
      <c r="AE56">
        <f t="shared" si="48"/>
        <v>0.14583704203475198</v>
      </c>
      <c r="AF56">
        <f t="shared" si="49"/>
        <v>6.4276163766009572E-2</v>
      </c>
      <c r="AG56">
        <f t="shared" si="47"/>
        <v>-0.93640159510620591</v>
      </c>
      <c r="AH56">
        <f t="shared" si="50"/>
        <v>-6.1574580808688155E-2</v>
      </c>
      <c r="AI56">
        <f t="shared" si="9"/>
        <v>0.23339233887267996</v>
      </c>
      <c r="AJ56">
        <f t="shared" si="51"/>
        <v>2.1636365872679975E-2</v>
      </c>
      <c r="AK56">
        <f t="shared" si="52"/>
        <v>2.2971874163156821E-2</v>
      </c>
    </row>
    <row r="57" spans="1:37" ht="18.75" x14ac:dyDescent="0.3">
      <c r="A57" s="36" t="s">
        <v>4</v>
      </c>
      <c r="B57" s="36"/>
      <c r="C57" s="34">
        <v>1001347</v>
      </c>
      <c r="D57" s="34"/>
      <c r="E57" s="12">
        <v>93.27</v>
      </c>
      <c r="F57" s="36">
        <v>2346</v>
      </c>
      <c r="G57" s="36"/>
      <c r="H57" s="36">
        <v>40.4</v>
      </c>
      <c r="I57" s="36"/>
      <c r="J57" s="36"/>
      <c r="K57" s="36">
        <v>89135</v>
      </c>
      <c r="L57" s="36"/>
      <c r="M57" s="12">
        <v>847</v>
      </c>
      <c r="N57" s="15">
        <f t="shared" si="16"/>
        <v>9.0811622172188269</v>
      </c>
      <c r="O57" s="15">
        <f t="shared" si="0"/>
        <v>25.152782245094887</v>
      </c>
      <c r="Q57" s="14"/>
      <c r="R57" s="36" t="s">
        <v>4</v>
      </c>
      <c r="S57" s="36"/>
      <c r="T57" s="17">
        <f>C57/AP3</f>
        <v>0.56083952274029469</v>
      </c>
      <c r="U57" s="17"/>
      <c r="V57" s="16">
        <f>E57/AR3</f>
        <v>0.59521378430121252</v>
      </c>
      <c r="W57" s="17">
        <f>F57/AS3</f>
        <v>0.51902654867256637</v>
      </c>
      <c r="X57" s="17"/>
      <c r="Y57" s="17">
        <f>H57/AU3</f>
        <v>9.0582959641255609E-2</v>
      </c>
      <c r="Z57" s="17"/>
      <c r="AA57" s="17"/>
      <c r="AB57" s="17">
        <f>K57/AX3</f>
        <v>0.3511519248648734</v>
      </c>
      <c r="AC57" s="17"/>
      <c r="AD57" s="16">
        <f>M57/AZ3</f>
        <v>0.48125000000000001</v>
      </c>
      <c r="AE57" s="16">
        <f>N57/15.76568</f>
        <v>0.57600827983435077</v>
      </c>
      <c r="AF57" s="16">
        <f>O57/64.82936</f>
        <v>0.38798442935569455</v>
      </c>
      <c r="AG57" s="16">
        <f>-16.5996*ABS(AE57-0.553236)+1</f>
        <v>0.62198926366171015</v>
      </c>
      <c r="AH57" s="16">
        <f>AG57/6.4161</f>
        <v>9.6941952847011445E-2</v>
      </c>
      <c r="AI57" s="16">
        <f t="shared" si="9"/>
        <v>0.83607830706757946</v>
      </c>
      <c r="AJ57" s="16">
        <f>AI57/1.107211</f>
        <v>0.75512102667655889</v>
      </c>
      <c r="AK57" s="16">
        <f>AJ57</f>
        <v>0.75512102667655889</v>
      </c>
    </row>
    <row r="58" spans="1:37" x14ac:dyDescent="0.25">
      <c r="A58" s="40" t="s">
        <v>64</v>
      </c>
      <c r="B58" s="40"/>
      <c r="C58" s="33">
        <v>33312</v>
      </c>
      <c r="D58" s="33"/>
      <c r="E58">
        <v>8.0399999999999991</v>
      </c>
      <c r="F58" s="33">
        <v>102</v>
      </c>
      <c r="G58" s="33"/>
      <c r="H58" s="37">
        <v>1.3</v>
      </c>
      <c r="I58" s="37"/>
      <c r="J58" s="37"/>
      <c r="K58" s="33">
        <v>4216</v>
      </c>
      <c r="L58" s="33"/>
      <c r="M58">
        <v>97</v>
      </c>
      <c r="N58" s="13">
        <f t="shared" si="16"/>
        <v>12.064676616915424</v>
      </c>
      <c r="O58" s="13">
        <f t="shared" si="0"/>
        <v>12.686567164179106</v>
      </c>
      <c r="Q58" s="14"/>
      <c r="R58" s="40" t="s">
        <v>64</v>
      </c>
      <c r="S58" s="40"/>
      <c r="T58" s="1">
        <f t="shared" ref="T58:T65" si="53">C58/253908</f>
        <v>0.13119712651826645</v>
      </c>
      <c r="U58" s="1"/>
      <c r="V58">
        <f t="shared" ref="V58:V65" si="54">E58/27.56</f>
        <v>0.29172714078374457</v>
      </c>
      <c r="W58" s="1">
        <f t="shared" ref="W58:W65" si="55">F58/820</f>
        <v>0.12439024390243902</v>
      </c>
      <c r="X58" s="1"/>
      <c r="Y58" s="1">
        <f t="shared" ref="Y58:Y65" si="56">H58/81</f>
        <v>1.6049382716049384E-2</v>
      </c>
      <c r="Z58" s="1"/>
      <c r="AA58" s="1"/>
      <c r="AB58" s="1">
        <f t="shared" ref="AB58:AB65" si="57">K58/30387</f>
        <v>0.13874354164609867</v>
      </c>
      <c r="AC58" s="1"/>
      <c r="AD58">
        <f t="shared" ref="AD58:AD65" si="58">M58/230</f>
        <v>0.42173913043478262</v>
      </c>
      <c r="AE58">
        <f>N58/42.18009</f>
        <v>0.28602775899519001</v>
      </c>
      <c r="AF58">
        <f>O58/110.4265</f>
        <v>0.11488698060863203</v>
      </c>
      <c r="AG58">
        <f t="shared" ref="AG58:AG65" si="59">-21.2418*ABS(AE58-0.236997)+1</f>
        <v>-4.1501576424026965E-2</v>
      </c>
      <c r="AH58">
        <f>AG58/15.2076</f>
        <v>-2.7290023688173654E-3</v>
      </c>
      <c r="AI58">
        <f t="shared" si="9"/>
        <v>0.25090151988591336</v>
      </c>
      <c r="AJ58">
        <f>AI58+(-0.211755973)</f>
        <v>3.9145546885913374E-2</v>
      </c>
      <c r="AK58">
        <f>AJ58/0.941863329</f>
        <v>4.1561812293377201E-2</v>
      </c>
    </row>
    <row r="59" spans="1:37" x14ac:dyDescent="0.25">
      <c r="A59" s="40" t="s">
        <v>65</v>
      </c>
      <c r="B59" s="40"/>
      <c r="C59" s="33">
        <v>192876</v>
      </c>
      <c r="D59" s="33"/>
      <c r="E59">
        <v>12.66</v>
      </c>
      <c r="F59" s="33">
        <v>275</v>
      </c>
      <c r="G59" s="33"/>
      <c r="H59" s="37">
        <v>2.7</v>
      </c>
      <c r="I59" s="37"/>
      <c r="J59" s="37"/>
      <c r="K59" s="33">
        <v>15223</v>
      </c>
      <c r="L59" s="33"/>
      <c r="M59">
        <v>153</v>
      </c>
      <c r="N59" s="13">
        <f t="shared" si="16"/>
        <v>12.085308056872037</v>
      </c>
      <c r="O59" s="13">
        <f t="shared" si="0"/>
        <v>21.721958925750396</v>
      </c>
      <c r="Q59" s="14"/>
      <c r="R59" s="40" t="s">
        <v>65</v>
      </c>
      <c r="S59" s="40"/>
      <c r="T59" s="1">
        <f t="shared" si="53"/>
        <v>0.75962947209225384</v>
      </c>
      <c r="U59" s="1"/>
      <c r="V59">
        <f t="shared" si="54"/>
        <v>0.4593613933236575</v>
      </c>
      <c r="W59" s="1">
        <f t="shared" si="55"/>
        <v>0.33536585365853661</v>
      </c>
      <c r="X59" s="1"/>
      <c r="Y59" s="1">
        <f t="shared" si="56"/>
        <v>3.3333333333333333E-2</v>
      </c>
      <c r="Z59" s="1"/>
      <c r="AA59" s="1"/>
      <c r="AB59" s="1">
        <f t="shared" si="57"/>
        <v>0.50097080988580645</v>
      </c>
      <c r="AC59" s="1"/>
      <c r="AD59">
        <f t="shared" si="58"/>
        <v>0.66521739130434787</v>
      </c>
      <c r="AE59">
        <f t="shared" ref="AE59:AE65" si="60">N59/42.18009</f>
        <v>0.2865168864474219</v>
      </c>
      <c r="AF59">
        <f t="shared" ref="AF59:AF65" si="61">O59/110.4265</f>
        <v>0.19670965688263592</v>
      </c>
      <c r="AG59">
        <f t="shared" si="59"/>
        <v>-5.189152393884644E-2</v>
      </c>
      <c r="AH59">
        <f t="shared" ref="AH59:AH65" si="62">AG59/15.2076</f>
        <v>-3.4122099436365004E-3</v>
      </c>
      <c r="AI59">
        <f t="shared" si="9"/>
        <v>0.69426825682480597</v>
      </c>
      <c r="AJ59">
        <f t="shared" ref="AJ59:AJ65" si="63">AI59+(-0.211755973)</f>
        <v>0.48251228382480599</v>
      </c>
      <c r="AK59">
        <f t="shared" ref="AK59:AK65" si="64">AJ59/0.941863329</f>
        <v>0.51229543498322783</v>
      </c>
    </row>
    <row r="60" spans="1:37" x14ac:dyDescent="0.25">
      <c r="A60" s="6" t="s">
        <v>66</v>
      </c>
      <c r="B60" s="10"/>
      <c r="C60" s="33">
        <v>58299</v>
      </c>
      <c r="D60" s="33"/>
      <c r="E60">
        <v>12.9</v>
      </c>
      <c r="F60" s="33">
        <v>222</v>
      </c>
      <c r="G60" s="33"/>
      <c r="H60" s="37">
        <v>6.5</v>
      </c>
      <c r="I60" s="37"/>
      <c r="J60" s="37"/>
      <c r="K60" s="33">
        <v>4519</v>
      </c>
      <c r="L60" s="33"/>
      <c r="M60">
        <v>81</v>
      </c>
      <c r="N60" s="13">
        <f t="shared" si="16"/>
        <v>6.2790697674418601</v>
      </c>
      <c r="O60" s="13">
        <f t="shared" si="0"/>
        <v>17.209302325581394</v>
      </c>
      <c r="Q60" s="14"/>
      <c r="R60" s="6" t="s">
        <v>66</v>
      </c>
      <c r="S60" s="10"/>
      <c r="T60" s="1">
        <f t="shared" si="53"/>
        <v>0.22960678671014698</v>
      </c>
      <c r="U60" s="1"/>
      <c r="V60">
        <f t="shared" si="54"/>
        <v>0.46806966618287377</v>
      </c>
      <c r="W60" s="1">
        <f t="shared" si="55"/>
        <v>0.27073170731707319</v>
      </c>
      <c r="X60" s="1"/>
      <c r="Y60" s="1">
        <f t="shared" si="56"/>
        <v>8.0246913580246909E-2</v>
      </c>
      <c r="Z60" s="1"/>
      <c r="AA60" s="1"/>
      <c r="AB60" s="1">
        <f t="shared" si="57"/>
        <v>0.14871491098166981</v>
      </c>
      <c r="AC60" s="1"/>
      <c r="AD60">
        <f t="shared" si="58"/>
        <v>0.35217391304347828</v>
      </c>
      <c r="AE60">
        <f t="shared" si="60"/>
        <v>0.1488633563238452</v>
      </c>
      <c r="AF60">
        <f t="shared" si="61"/>
        <v>0.1558439534494111</v>
      </c>
      <c r="AG60">
        <f t="shared" si="59"/>
        <v>-0.87211723224014537</v>
      </c>
      <c r="AH60">
        <f t="shared" si="62"/>
        <v>-5.7347459970024557E-2</v>
      </c>
      <c r="AI60">
        <f t="shared" si="9"/>
        <v>0.24721140446105638</v>
      </c>
      <c r="AJ60">
        <f t="shared" si="63"/>
        <v>3.5455431461056397E-2</v>
      </c>
      <c r="AK60">
        <f t="shared" si="64"/>
        <v>3.7643923878743976E-2</v>
      </c>
    </row>
    <row r="61" spans="1:37" x14ac:dyDescent="0.25">
      <c r="A61" s="40" t="s">
        <v>67</v>
      </c>
      <c r="B61" s="40"/>
      <c r="C61" s="33">
        <v>159973</v>
      </c>
      <c r="D61" s="33"/>
      <c r="E61">
        <v>16.84</v>
      </c>
      <c r="F61" s="33">
        <v>201</v>
      </c>
      <c r="G61" s="33"/>
      <c r="H61" s="37">
        <v>4.4000000000000004</v>
      </c>
      <c r="I61" s="37"/>
      <c r="J61" s="37"/>
      <c r="K61" s="33">
        <v>9499</v>
      </c>
      <c r="L61" s="33"/>
      <c r="M61">
        <v>75</v>
      </c>
      <c r="N61" s="13">
        <f t="shared" si="16"/>
        <v>4.4536817102137771</v>
      </c>
      <c r="O61" s="13">
        <f t="shared" si="0"/>
        <v>11.935866983372922</v>
      </c>
      <c r="Q61" s="14"/>
      <c r="R61" s="40" t="s">
        <v>67</v>
      </c>
      <c r="S61" s="40"/>
      <c r="T61" s="1">
        <f t="shared" si="53"/>
        <v>0.63004316524095338</v>
      </c>
      <c r="U61" s="1"/>
      <c r="V61">
        <f t="shared" si="54"/>
        <v>0.61103047895500728</v>
      </c>
      <c r="W61" s="1">
        <f t="shared" si="55"/>
        <v>0.24512195121951219</v>
      </c>
      <c r="X61" s="1"/>
      <c r="Y61" s="1">
        <f t="shared" si="56"/>
        <v>5.4320987654320994E-2</v>
      </c>
      <c r="Z61" s="1"/>
      <c r="AA61" s="1"/>
      <c r="AB61" s="1">
        <f t="shared" si="57"/>
        <v>0.31260078322967061</v>
      </c>
      <c r="AC61" s="1"/>
      <c r="AD61">
        <f t="shared" si="58"/>
        <v>0.32608695652173914</v>
      </c>
      <c r="AE61">
        <f t="shared" si="60"/>
        <v>0.10558729747171657</v>
      </c>
      <c r="AF61">
        <f t="shared" si="61"/>
        <v>0.10808879194190635</v>
      </c>
      <c r="AG61">
        <f t="shared" si="59"/>
        <v>-1.7913786191652914</v>
      </c>
      <c r="AH61">
        <f t="shared" si="62"/>
        <v>-0.11779495904451008</v>
      </c>
      <c r="AI61">
        <f t="shared" si="9"/>
        <v>0.30289461612706686</v>
      </c>
      <c r="AJ61">
        <f t="shared" si="63"/>
        <v>9.1138643127066876E-2</v>
      </c>
      <c r="AK61">
        <f t="shared" si="64"/>
        <v>9.6764191067754024E-2</v>
      </c>
    </row>
    <row r="62" spans="1:37" x14ac:dyDescent="0.25">
      <c r="A62" s="6" t="s">
        <v>68</v>
      </c>
      <c r="B62" s="10"/>
      <c r="C62" s="33">
        <v>165265</v>
      </c>
      <c r="D62" s="33"/>
      <c r="E62">
        <v>9.4</v>
      </c>
      <c r="F62" s="33">
        <v>293</v>
      </c>
      <c r="G62" s="33"/>
      <c r="H62" s="37">
        <v>2.1</v>
      </c>
      <c r="I62" s="37"/>
      <c r="J62" s="37"/>
      <c r="K62" s="33">
        <v>17581</v>
      </c>
      <c r="L62" s="33"/>
      <c r="M62">
        <v>128</v>
      </c>
      <c r="N62" s="13">
        <f t="shared" si="16"/>
        <v>13.617021276595745</v>
      </c>
      <c r="O62" s="13">
        <f t="shared" si="0"/>
        <v>31.170212765957444</v>
      </c>
      <c r="Q62" s="14"/>
      <c r="R62" s="6" t="s">
        <v>68</v>
      </c>
      <c r="S62" s="10"/>
      <c r="T62" s="1">
        <f t="shared" si="53"/>
        <v>0.6508853600516723</v>
      </c>
      <c r="U62" s="1"/>
      <c r="V62">
        <f t="shared" si="54"/>
        <v>0.34107402031930334</v>
      </c>
      <c r="W62" s="1">
        <f t="shared" si="55"/>
        <v>0.35731707317073169</v>
      </c>
      <c r="X62" s="1"/>
      <c r="Y62" s="1">
        <f t="shared" si="56"/>
        <v>2.5925925925925929E-2</v>
      </c>
      <c r="Z62" s="1"/>
      <c r="AA62" s="1"/>
      <c r="AB62" s="1">
        <f t="shared" si="57"/>
        <v>0.5785697831309442</v>
      </c>
      <c r="AC62" s="1"/>
      <c r="AD62">
        <f t="shared" si="58"/>
        <v>0.55652173913043479</v>
      </c>
      <c r="AE62">
        <f t="shared" si="60"/>
        <v>0.32283054105848863</v>
      </c>
      <c r="AF62">
        <f t="shared" si="61"/>
        <v>0.28227112845157132</v>
      </c>
      <c r="AG62">
        <f t="shared" si="59"/>
        <v>-0.82325891245620353</v>
      </c>
      <c r="AH62">
        <f t="shared" si="62"/>
        <v>-5.4134703204726818E-2</v>
      </c>
      <c r="AI62">
        <f t="shared" si="9"/>
        <v>0.80670620837778872</v>
      </c>
      <c r="AJ62">
        <f t="shared" si="63"/>
        <v>0.59495023537778868</v>
      </c>
      <c r="AK62">
        <f t="shared" si="64"/>
        <v>0.6316736378402823</v>
      </c>
    </row>
    <row r="63" spans="1:37" x14ac:dyDescent="0.25">
      <c r="A63" s="6" t="s">
        <v>69</v>
      </c>
      <c r="B63" s="10"/>
      <c r="C63" s="33">
        <v>108978</v>
      </c>
      <c r="D63" s="33"/>
      <c r="E63">
        <v>7.94</v>
      </c>
      <c r="F63" s="33">
        <v>333</v>
      </c>
      <c r="G63" s="33"/>
      <c r="H63" s="37">
        <v>3.9</v>
      </c>
      <c r="I63" s="37"/>
      <c r="J63" s="37"/>
      <c r="K63" s="33">
        <v>13725</v>
      </c>
      <c r="L63" s="33"/>
      <c r="M63">
        <v>105</v>
      </c>
      <c r="N63" s="13">
        <f t="shared" si="16"/>
        <v>13.224181360201511</v>
      </c>
      <c r="O63" s="13">
        <f t="shared" si="0"/>
        <v>41.939546599496218</v>
      </c>
      <c r="Q63" s="14"/>
      <c r="R63" s="6" t="s">
        <v>69</v>
      </c>
      <c r="S63" s="10"/>
      <c r="T63" s="1">
        <f t="shared" si="53"/>
        <v>0.42920270334136773</v>
      </c>
      <c r="U63" s="1"/>
      <c r="V63">
        <f t="shared" si="54"/>
        <v>0.28809869375907116</v>
      </c>
      <c r="W63" s="1">
        <f t="shared" si="55"/>
        <v>0.40609756097560978</v>
      </c>
      <c r="X63" s="1"/>
      <c r="Y63" s="1">
        <f t="shared" si="56"/>
        <v>4.8148148148148148E-2</v>
      </c>
      <c r="Z63" s="1"/>
      <c r="AA63" s="1"/>
      <c r="AB63" s="1">
        <f t="shared" si="57"/>
        <v>0.45167341297265279</v>
      </c>
      <c r="AC63" s="1"/>
      <c r="AD63">
        <f t="shared" si="58"/>
        <v>0.45652173913043476</v>
      </c>
      <c r="AE63">
        <f t="shared" si="60"/>
        <v>0.31351714423088028</v>
      </c>
      <c r="AF63">
        <f t="shared" si="61"/>
        <v>0.37979603265064288</v>
      </c>
      <c r="AG63">
        <f t="shared" si="59"/>
        <v>-0.62542559972351275</v>
      </c>
      <c r="AH63">
        <f t="shared" si="62"/>
        <v>-4.1125858105388935E-2</v>
      </c>
      <c r="AI63">
        <f t="shared" si="9"/>
        <v>0.79034358751790668</v>
      </c>
      <c r="AJ63">
        <f t="shared" si="63"/>
        <v>0.57858761451790675</v>
      </c>
      <c r="AK63">
        <f t="shared" si="64"/>
        <v>0.61430103148002135</v>
      </c>
    </row>
    <row r="64" spans="1:37" x14ac:dyDescent="0.25">
      <c r="A64" s="40" t="s">
        <v>70</v>
      </c>
      <c r="B64" s="40"/>
      <c r="C64" s="33">
        <v>172372</v>
      </c>
      <c r="D64" s="33"/>
      <c r="E64">
        <v>17.809999999999999</v>
      </c>
      <c r="F64" s="33">
        <v>515</v>
      </c>
      <c r="G64" s="33"/>
      <c r="H64" s="39">
        <v>9.1</v>
      </c>
      <c r="I64" s="39"/>
      <c r="J64" s="39"/>
      <c r="K64" s="33">
        <v>10033</v>
      </c>
      <c r="L64" s="33"/>
      <c r="M64">
        <v>117</v>
      </c>
      <c r="N64" s="13">
        <f t="shared" si="16"/>
        <v>6.5693430656934311</v>
      </c>
      <c r="O64" s="13">
        <f t="shared" si="0"/>
        <v>28.916339135317241</v>
      </c>
      <c r="Q64" s="14"/>
      <c r="R64" s="40" t="s">
        <v>70</v>
      </c>
      <c r="S64" s="40"/>
      <c r="T64" s="1">
        <f t="shared" si="53"/>
        <v>0.67887581328670232</v>
      </c>
      <c r="U64" s="1"/>
      <c r="V64">
        <f t="shared" si="54"/>
        <v>0.64622641509433965</v>
      </c>
      <c r="W64" s="1">
        <f t="shared" si="55"/>
        <v>0.62804878048780488</v>
      </c>
      <c r="X64" s="1"/>
      <c r="Y64" s="1">
        <f t="shared" si="56"/>
        <v>0.11234567901234567</v>
      </c>
      <c r="Z64" s="1"/>
      <c r="AA64" s="1"/>
      <c r="AB64" s="1">
        <f t="shared" si="57"/>
        <v>0.3301740876032514</v>
      </c>
      <c r="AC64" s="1"/>
      <c r="AD64">
        <f t="shared" si="58"/>
        <v>0.50869565217391299</v>
      </c>
      <c r="AE64">
        <f t="shared" si="60"/>
        <v>0.15574511732178453</v>
      </c>
      <c r="AF64">
        <f t="shared" si="61"/>
        <v>0.26186050572387282</v>
      </c>
      <c r="AG64">
        <f t="shared" si="59"/>
        <v>-0.72593624147411773</v>
      </c>
      <c r="AH64">
        <f t="shared" si="62"/>
        <v>-4.7735095707022654E-2</v>
      </c>
      <c r="AI64">
        <f t="shared" si="9"/>
        <v>0.54429949762010166</v>
      </c>
      <c r="AJ64">
        <f t="shared" si="63"/>
        <v>0.33254352462010167</v>
      </c>
      <c r="AK64">
        <f t="shared" si="64"/>
        <v>0.35306982911541052</v>
      </c>
    </row>
    <row r="65" spans="1:37" x14ac:dyDescent="0.25">
      <c r="A65" s="40" t="s">
        <v>71</v>
      </c>
      <c r="B65" s="40"/>
      <c r="C65" s="33">
        <v>110272</v>
      </c>
      <c r="D65" s="33"/>
      <c r="E65">
        <v>7.68</v>
      </c>
      <c r="F65" s="33">
        <v>405</v>
      </c>
      <c r="G65" s="33"/>
      <c r="H65" s="37">
        <v>10.4</v>
      </c>
      <c r="I65" s="37"/>
      <c r="J65" s="37"/>
      <c r="K65" s="33">
        <v>14339</v>
      </c>
      <c r="L65" s="33"/>
      <c r="M65">
        <v>91</v>
      </c>
      <c r="N65" s="13">
        <f t="shared" si="16"/>
        <v>11.848958333333334</v>
      </c>
      <c r="O65" s="13">
        <f t="shared" si="0"/>
        <v>52.734375</v>
      </c>
      <c r="Q65" s="14"/>
      <c r="R65" s="40" t="s">
        <v>71</v>
      </c>
      <c r="S65" s="40"/>
      <c r="T65" s="1">
        <f t="shared" si="53"/>
        <v>0.43429903744663423</v>
      </c>
      <c r="U65" s="1"/>
      <c r="V65">
        <f t="shared" si="54"/>
        <v>0.27866473149492016</v>
      </c>
      <c r="W65" s="1">
        <f t="shared" si="55"/>
        <v>0.49390243902439024</v>
      </c>
      <c r="X65" s="1"/>
      <c r="Y65" s="1">
        <f t="shared" si="56"/>
        <v>0.12839506172839507</v>
      </c>
      <c r="Z65" s="1"/>
      <c r="AA65" s="1"/>
      <c r="AB65" s="1">
        <f t="shared" si="57"/>
        <v>0.47187942212130185</v>
      </c>
      <c r="AC65" s="1"/>
      <c r="AD65">
        <f t="shared" si="58"/>
        <v>0.39565217391304347</v>
      </c>
      <c r="AE65">
        <f t="shared" si="60"/>
        <v>0.28091353843325922</v>
      </c>
      <c r="AF65">
        <f t="shared" si="61"/>
        <v>0.47755181048027417</v>
      </c>
      <c r="AG65">
        <f t="shared" si="59"/>
        <v>6.713367390839442E-2</v>
      </c>
      <c r="AH65">
        <f t="shared" si="62"/>
        <v>4.4144818320046835E-3</v>
      </c>
      <c r="AI65">
        <f t="shared" si="9"/>
        <v>0.95384571443358068</v>
      </c>
      <c r="AJ65">
        <f t="shared" si="63"/>
        <v>0.74208974143358075</v>
      </c>
      <c r="AK65">
        <f t="shared" si="64"/>
        <v>0.78789535443690761</v>
      </c>
    </row>
    <row r="66" spans="1:37" ht="18.75" x14ac:dyDescent="0.3">
      <c r="A66" s="36" t="s">
        <v>5</v>
      </c>
      <c r="B66" s="36"/>
      <c r="C66" s="34">
        <v>1391697</v>
      </c>
      <c r="D66" s="34"/>
      <c r="E66" s="12">
        <v>123.45</v>
      </c>
      <c r="F66" s="36">
        <v>3598</v>
      </c>
      <c r="G66" s="36"/>
      <c r="H66" s="38">
        <v>60.08</v>
      </c>
      <c r="I66" s="38"/>
      <c r="J66" s="38"/>
      <c r="K66" s="36">
        <v>151548</v>
      </c>
      <c r="L66" s="36"/>
      <c r="M66" s="12">
        <v>1303</v>
      </c>
      <c r="N66" s="15">
        <f t="shared" si="16"/>
        <v>10.554880518428513</v>
      </c>
      <c r="O66" s="15">
        <f t="shared" si="0"/>
        <v>29.145402997164844</v>
      </c>
      <c r="Q66" s="14"/>
      <c r="R66" s="36" t="s">
        <v>5</v>
      </c>
      <c r="S66" s="36"/>
      <c r="T66" s="17">
        <f>C66/AP3</f>
        <v>0.77946873689050844</v>
      </c>
      <c r="U66" s="17"/>
      <c r="V66" s="16">
        <f>E66/AR3</f>
        <v>0.78781110402042132</v>
      </c>
      <c r="W66" s="17">
        <f>F66/AS3</f>
        <v>0.79601769911504427</v>
      </c>
      <c r="X66" s="17"/>
      <c r="Y66" s="17">
        <f>H66/AU3</f>
        <v>0.13470852017937218</v>
      </c>
      <c r="Z66" s="17"/>
      <c r="AA66" s="17"/>
      <c r="AB66" s="17">
        <f>K66/AX3</f>
        <v>0.59703115397343165</v>
      </c>
      <c r="AC66" s="17"/>
      <c r="AD66" s="16">
        <f>M66/AZ3</f>
        <v>0.74034090909090911</v>
      </c>
      <c r="AE66" s="16">
        <f>N66/15.76568</f>
        <v>0.66948463487959375</v>
      </c>
      <c r="AF66" s="16">
        <f>O66/64.82936</f>
        <v>0.44957104307623652</v>
      </c>
      <c r="AG66" s="16">
        <f>-16.5996*ABS(AE66-0.553236)+1</f>
        <v>-0.92968083954730507</v>
      </c>
      <c r="AH66" s="16">
        <f>AG66/6.4161</f>
        <v>-0.14489812184150888</v>
      </c>
      <c r="AI66" s="16">
        <f t="shared" si="9"/>
        <v>0.90170407520815932</v>
      </c>
      <c r="AJ66" s="16">
        <f>AI66/1.107211</f>
        <v>0.81439226598016035</v>
      </c>
      <c r="AK66" s="16">
        <f>AJ66</f>
        <v>0.81439226598016035</v>
      </c>
    </row>
    <row r="67" spans="1:37" x14ac:dyDescent="0.25">
      <c r="A67" s="11" t="s">
        <v>72</v>
      </c>
      <c r="C67" s="33">
        <v>224796</v>
      </c>
      <c r="D67" s="33"/>
      <c r="E67">
        <v>14.97</v>
      </c>
      <c r="F67" s="33">
        <v>429</v>
      </c>
      <c r="G67" s="33"/>
      <c r="H67" s="37">
        <v>5.4</v>
      </c>
      <c r="I67" s="37"/>
      <c r="J67" s="37"/>
      <c r="K67" s="33">
        <v>15016</v>
      </c>
      <c r="L67" s="33"/>
      <c r="M67">
        <v>190</v>
      </c>
      <c r="N67" s="13">
        <f t="shared" si="16"/>
        <v>12.692050768203073</v>
      </c>
      <c r="O67" s="13">
        <f t="shared" ref="O67:O130" si="65">F67/E67</f>
        <v>28.657314629258515</v>
      </c>
      <c r="Q67" s="14"/>
      <c r="R67" s="11" t="s">
        <v>72</v>
      </c>
      <c r="T67" s="1">
        <f t="shared" ref="T67:T78" si="66">C67/253908</f>
        <v>0.88534429793468505</v>
      </c>
      <c r="U67" s="1"/>
      <c r="V67">
        <f t="shared" ref="V67:V78" si="67">E67/27.56</f>
        <v>0.54317851959361396</v>
      </c>
      <c r="W67" s="1">
        <f t="shared" ref="W67:W78" si="68">F67/820</f>
        <v>0.52317073170731709</v>
      </c>
      <c r="X67" s="1"/>
      <c r="Y67" s="1">
        <f t="shared" ref="Y67:Y72" si="69">H67/81</f>
        <v>6.6666666666666666E-2</v>
      </c>
      <c r="Z67" s="1"/>
      <c r="AA67" s="1"/>
      <c r="AB67" s="1">
        <f t="shared" ref="AB67:AB78" si="70">K67/30387</f>
        <v>0.49415868628031723</v>
      </c>
      <c r="AC67" s="1"/>
      <c r="AD67">
        <f t="shared" ref="AD67:AD78" si="71">M67/230</f>
        <v>0.82608695652173914</v>
      </c>
      <c r="AE67">
        <f>N67/42.18009</f>
        <v>0.30090146247205907</v>
      </c>
      <c r="AF67">
        <f>O67/110.4265</f>
        <v>0.25951483230255884</v>
      </c>
      <c r="AG67">
        <f t="shared" ref="AG67:AG78" si="72">-21.2418*ABS(AE67-0.236997)+1</f>
        <v>-0.3574458109389842</v>
      </c>
      <c r="AH67">
        <f>AG67/15.2076</f>
        <v>-2.3504419562520334E-2</v>
      </c>
      <c r="AI67">
        <f t="shared" ref="AI67:AI130" si="73">AB67+AF67+AH67</f>
        <v>0.73016909902035565</v>
      </c>
      <c r="AJ67">
        <f>AI67+(-0.211755973)</f>
        <v>0.51841312602035572</v>
      </c>
      <c r="AK67">
        <f>AJ67/0.941863329</f>
        <v>0.55041226264830589</v>
      </c>
    </row>
    <row r="68" spans="1:37" x14ac:dyDescent="0.25">
      <c r="A68" s="40" t="s">
        <v>73</v>
      </c>
      <c r="B68" s="40"/>
      <c r="C68" s="33">
        <v>32364</v>
      </c>
      <c r="D68" s="33"/>
      <c r="E68">
        <v>8.06</v>
      </c>
      <c r="F68" s="33">
        <v>75</v>
      </c>
      <c r="G68" s="33"/>
      <c r="H68" s="37">
        <v>1.55</v>
      </c>
      <c r="I68" s="37"/>
      <c r="J68" s="37"/>
      <c r="K68" s="33">
        <v>4015</v>
      </c>
      <c r="L68" s="33"/>
      <c r="M68">
        <v>10</v>
      </c>
      <c r="N68" s="13">
        <f t="shared" si="16"/>
        <v>1.2406947890818858</v>
      </c>
      <c r="O68" s="13">
        <f t="shared" si="65"/>
        <v>9.3052109181141436</v>
      </c>
      <c r="Q68" s="14"/>
      <c r="R68" s="40" t="s">
        <v>73</v>
      </c>
      <c r="S68" s="40"/>
      <c r="T68" s="1">
        <f t="shared" si="66"/>
        <v>0.1274634907131717</v>
      </c>
      <c r="U68" s="1"/>
      <c r="V68">
        <f t="shared" si="67"/>
        <v>0.29245283018867929</v>
      </c>
      <c r="W68" s="1">
        <f t="shared" si="68"/>
        <v>9.1463414634146339E-2</v>
      </c>
      <c r="X68" s="1"/>
      <c r="Y68" s="1">
        <f t="shared" si="69"/>
        <v>1.9135802469135803E-2</v>
      </c>
      <c r="Z68" s="1"/>
      <c r="AA68" s="1"/>
      <c r="AB68" s="1">
        <f t="shared" si="70"/>
        <v>0.13212887089873959</v>
      </c>
      <c r="AC68" s="1"/>
      <c r="AD68">
        <f t="shared" si="71"/>
        <v>4.3478260869565216E-2</v>
      </c>
      <c r="AE68">
        <f t="shared" ref="AE68:AE78" si="74">N68/42.18009</f>
        <v>2.9414228112881833E-2</v>
      </c>
      <c r="AF68">
        <f t="shared" ref="AF68:AF78" si="75">O68/110.4265</f>
        <v>8.4266103861972835E-2</v>
      </c>
      <c r="AG68">
        <f t="shared" si="72"/>
        <v>-3.4094317238717871</v>
      </c>
      <c r="AH68">
        <f t="shared" ref="AH68:AH78" si="76">AG68/15.2076</f>
        <v>-0.22419262236459317</v>
      </c>
      <c r="AI68">
        <f t="shared" si="73"/>
        <v>-7.7976476038807419E-3</v>
      </c>
      <c r="AJ68">
        <f>AI68+0.211755973</f>
        <v>0.20395832539611924</v>
      </c>
      <c r="AK68">
        <f t="shared" ref="AK68:AK78" si="77">AJ68/0.941863329</f>
        <v>0.21654768703296573</v>
      </c>
    </row>
    <row r="69" spans="1:37" x14ac:dyDescent="0.25">
      <c r="A69" s="6" t="s">
        <v>74</v>
      </c>
      <c r="B69" s="9"/>
      <c r="C69" s="33">
        <v>145680</v>
      </c>
      <c r="D69" s="33"/>
      <c r="E69">
        <v>8.15</v>
      </c>
      <c r="F69" s="33">
        <v>492</v>
      </c>
      <c r="G69" s="33"/>
      <c r="H69" s="37">
        <v>1.53</v>
      </c>
      <c r="I69" s="37"/>
      <c r="J69" s="37"/>
      <c r="K69" s="33">
        <v>17874</v>
      </c>
      <c r="L69" s="33"/>
      <c r="M69">
        <v>142</v>
      </c>
      <c r="N69" s="13">
        <f t="shared" si="16"/>
        <v>17.423312883435582</v>
      </c>
      <c r="O69" s="13">
        <f t="shared" si="65"/>
        <v>60.368098159509202</v>
      </c>
      <c r="Q69" s="14"/>
      <c r="R69" s="6" t="s">
        <v>74</v>
      </c>
      <c r="S69" s="9"/>
      <c r="T69" s="1">
        <f t="shared" si="66"/>
        <v>0.57375112245380211</v>
      </c>
      <c r="U69" s="1"/>
      <c r="V69">
        <f t="shared" si="67"/>
        <v>0.29571843251088537</v>
      </c>
      <c r="W69" s="1">
        <f t="shared" si="68"/>
        <v>0.6</v>
      </c>
      <c r="X69" s="1"/>
      <c r="Y69" s="1">
        <f t="shared" si="69"/>
        <v>1.8888888888888889E-2</v>
      </c>
      <c r="Z69" s="1"/>
      <c r="AA69" s="1"/>
      <c r="AB69" s="1">
        <f t="shared" si="70"/>
        <v>0.5882120643696318</v>
      </c>
      <c r="AC69" s="1"/>
      <c r="AD69">
        <f t="shared" si="71"/>
        <v>0.61739130434782608</v>
      </c>
      <c r="AE69">
        <f t="shared" si="74"/>
        <v>0.41306959950620259</v>
      </c>
      <c r="AF69">
        <f t="shared" si="75"/>
        <v>0.54668126001919104</v>
      </c>
      <c r="AG69">
        <f t="shared" si="72"/>
        <v>-2.7400989441908541</v>
      </c>
      <c r="AH69">
        <f t="shared" si="76"/>
        <v>-0.18017957759218117</v>
      </c>
      <c r="AI69">
        <f t="shared" si="73"/>
        <v>0.95471374679664167</v>
      </c>
      <c r="AJ69">
        <f t="shared" ref="AJ69:AJ78" si="78">AI69+(-0.211755973)</f>
        <v>0.74295777379664174</v>
      </c>
      <c r="AK69">
        <f t="shared" si="77"/>
        <v>0.7888169662422877</v>
      </c>
    </row>
    <row r="70" spans="1:37" x14ac:dyDescent="0.25">
      <c r="A70" s="6" t="s">
        <v>75</v>
      </c>
      <c r="B70" s="9"/>
      <c r="C70" s="33">
        <v>94102</v>
      </c>
      <c r="D70" s="33"/>
      <c r="E70">
        <v>9.06</v>
      </c>
      <c r="F70" s="33">
        <v>279</v>
      </c>
      <c r="G70" s="33"/>
      <c r="H70" s="37">
        <v>12</v>
      </c>
      <c r="I70" s="37"/>
      <c r="J70" s="37"/>
      <c r="K70" s="33">
        <v>10386</v>
      </c>
      <c r="L70" s="33"/>
      <c r="M70">
        <v>113</v>
      </c>
      <c r="N70" s="13">
        <f t="shared" si="16"/>
        <v>12.472406181015453</v>
      </c>
      <c r="O70" s="13">
        <f t="shared" si="65"/>
        <v>30.794701986754966</v>
      </c>
      <c r="Q70" s="14"/>
      <c r="R70" s="6" t="s">
        <v>75</v>
      </c>
      <c r="S70" s="9"/>
      <c r="T70" s="1">
        <f t="shared" si="66"/>
        <v>0.3706145533027711</v>
      </c>
      <c r="U70" s="1"/>
      <c r="V70">
        <f t="shared" si="67"/>
        <v>0.32873730043541366</v>
      </c>
      <c r="W70" s="1">
        <f t="shared" si="68"/>
        <v>0.34024390243902441</v>
      </c>
      <c r="X70" s="1"/>
      <c r="Y70" s="1">
        <f t="shared" si="69"/>
        <v>0.14814814814814814</v>
      </c>
      <c r="Z70" s="1"/>
      <c r="AA70" s="1"/>
      <c r="AB70" s="1">
        <f t="shared" si="70"/>
        <v>0.3417908974232402</v>
      </c>
      <c r="AC70" s="1"/>
      <c r="AD70">
        <f t="shared" si="71"/>
        <v>0.49130434782608695</v>
      </c>
      <c r="AE70">
        <f t="shared" si="74"/>
        <v>0.29569415762307411</v>
      </c>
      <c r="AF70">
        <f t="shared" si="75"/>
        <v>0.27887057895301365</v>
      </c>
      <c r="AG70">
        <f t="shared" si="72"/>
        <v>-0.24683328279781525</v>
      </c>
      <c r="AH70">
        <f t="shared" si="76"/>
        <v>-1.6230916304861731E-2</v>
      </c>
      <c r="AI70">
        <f t="shared" si="73"/>
        <v>0.60443056007139218</v>
      </c>
      <c r="AJ70">
        <f t="shared" si="78"/>
        <v>0.39267458707139219</v>
      </c>
      <c r="AK70">
        <f t="shared" si="77"/>
        <v>0.41691249142092057</v>
      </c>
    </row>
    <row r="71" spans="1:37" x14ac:dyDescent="0.25">
      <c r="A71" s="40" t="s">
        <v>76</v>
      </c>
      <c r="B71" s="40"/>
      <c r="C71" s="33">
        <v>171946</v>
      </c>
      <c r="D71" s="33"/>
      <c r="E71">
        <v>17.41</v>
      </c>
      <c r="F71" s="33">
        <v>461</v>
      </c>
      <c r="G71" s="33"/>
      <c r="H71" s="37">
        <v>3.7</v>
      </c>
      <c r="I71" s="37"/>
      <c r="J71" s="37"/>
      <c r="K71" s="33">
        <v>9876</v>
      </c>
      <c r="L71" s="33"/>
      <c r="M71">
        <v>128</v>
      </c>
      <c r="N71" s="13">
        <f t="shared" si="16"/>
        <v>7.3520964962665136</v>
      </c>
      <c r="O71" s="13">
        <f t="shared" si="65"/>
        <v>26.479035037334864</v>
      </c>
      <c r="Q71" s="14"/>
      <c r="R71" s="40" t="s">
        <v>76</v>
      </c>
      <c r="S71" s="40"/>
      <c r="T71" s="1">
        <f t="shared" si="66"/>
        <v>0.67719804023504582</v>
      </c>
      <c r="U71" s="1"/>
      <c r="V71">
        <f t="shared" si="67"/>
        <v>0.6317126269956459</v>
      </c>
      <c r="W71" s="1">
        <f t="shared" si="68"/>
        <v>0.56219512195121957</v>
      </c>
      <c r="X71" s="1"/>
      <c r="Y71" s="1">
        <f t="shared" si="69"/>
        <v>4.5679012345679011E-2</v>
      </c>
      <c r="Z71" s="1"/>
      <c r="AA71" s="1"/>
      <c r="AB71" s="1">
        <f t="shared" si="70"/>
        <v>0.32500740448217991</v>
      </c>
      <c r="AC71" s="1"/>
      <c r="AD71">
        <f t="shared" si="71"/>
        <v>0.55652173913043479</v>
      </c>
      <c r="AE71">
        <f t="shared" si="74"/>
        <v>0.17430253221997663</v>
      </c>
      <c r="AF71">
        <f t="shared" si="75"/>
        <v>0.2397887738661903</v>
      </c>
      <c r="AG71">
        <f t="shared" si="72"/>
        <v>-0.33174334568970076</v>
      </c>
      <c r="AH71">
        <f t="shared" si="76"/>
        <v>-2.1814312954687182E-2</v>
      </c>
      <c r="AI71">
        <f t="shared" si="73"/>
        <v>0.54298186539368298</v>
      </c>
      <c r="AJ71">
        <f t="shared" si="78"/>
        <v>0.331225892393683</v>
      </c>
      <c r="AK71">
        <f t="shared" si="77"/>
        <v>0.35167086582015444</v>
      </c>
    </row>
    <row r="72" spans="1:37" x14ac:dyDescent="0.25">
      <c r="A72" s="40" t="s">
        <v>77</v>
      </c>
      <c r="B72" s="40"/>
      <c r="C72" s="33">
        <v>253908</v>
      </c>
      <c r="D72" s="33"/>
      <c r="E72">
        <v>11.98</v>
      </c>
      <c r="F72" s="33">
        <v>353</v>
      </c>
      <c r="G72" s="33"/>
      <c r="H72" s="37">
        <v>3.4</v>
      </c>
      <c r="I72" s="37"/>
      <c r="J72" s="37"/>
      <c r="K72" s="33">
        <v>21318</v>
      </c>
      <c r="L72" s="33"/>
      <c r="M72">
        <v>145</v>
      </c>
      <c r="N72" s="13">
        <f t="shared" si="16"/>
        <v>12.103505843071785</v>
      </c>
      <c r="O72" s="13">
        <f t="shared" si="65"/>
        <v>29.465776293823037</v>
      </c>
      <c r="Q72" s="14"/>
      <c r="R72" s="40" t="s">
        <v>77</v>
      </c>
      <c r="S72" s="40"/>
      <c r="T72" s="1">
        <f t="shared" si="66"/>
        <v>1</v>
      </c>
      <c r="U72" s="1"/>
      <c r="V72">
        <f t="shared" si="67"/>
        <v>0.43468795355587814</v>
      </c>
      <c r="W72" s="1">
        <f t="shared" si="68"/>
        <v>0.43048780487804877</v>
      </c>
      <c r="X72" s="1"/>
      <c r="Y72" s="1">
        <f t="shared" si="69"/>
        <v>4.1975308641975309E-2</v>
      </c>
      <c r="Z72" s="1"/>
      <c r="AA72" s="1"/>
      <c r="AB72" s="1">
        <f t="shared" si="70"/>
        <v>0.70155000493632147</v>
      </c>
      <c r="AC72" s="1"/>
      <c r="AD72">
        <f t="shared" si="71"/>
        <v>0.63043478260869568</v>
      </c>
      <c r="AE72">
        <f t="shared" si="74"/>
        <v>0.28694831715797159</v>
      </c>
      <c r="AF72">
        <f t="shared" si="75"/>
        <v>0.26683609725766039</v>
      </c>
      <c r="AG72">
        <f t="shared" si="72"/>
        <v>-6.105588880620072E-2</v>
      </c>
      <c r="AH72">
        <f t="shared" si="76"/>
        <v>-4.0148273761935298E-3</v>
      </c>
      <c r="AI72">
        <f t="shared" si="73"/>
        <v>0.96437127481778839</v>
      </c>
      <c r="AJ72">
        <f t="shared" si="78"/>
        <v>0.75261530181778835</v>
      </c>
      <c r="AK72">
        <f t="shared" si="77"/>
        <v>0.79907060679054032</v>
      </c>
    </row>
    <row r="73" spans="1:37" x14ac:dyDescent="0.25">
      <c r="A73" s="6" t="s">
        <v>78</v>
      </c>
      <c r="B73" s="9"/>
      <c r="C73" s="33">
        <v>49322</v>
      </c>
      <c r="D73" s="33"/>
      <c r="E73">
        <v>11.47</v>
      </c>
      <c r="F73" s="33">
        <v>199</v>
      </c>
      <c r="G73" s="33"/>
      <c r="H73" s="37" t="s">
        <v>133</v>
      </c>
      <c r="I73" s="37"/>
      <c r="J73" s="37"/>
      <c r="K73" s="33">
        <v>11339</v>
      </c>
      <c r="L73" s="33"/>
      <c r="M73">
        <v>85</v>
      </c>
      <c r="N73" s="13">
        <f t="shared" si="16"/>
        <v>7.4106364428945071</v>
      </c>
      <c r="O73" s="13">
        <f t="shared" si="65"/>
        <v>17.349607672188316</v>
      </c>
      <c r="Q73" s="14"/>
      <c r="R73" s="6" t="s">
        <v>78</v>
      </c>
      <c r="S73" s="9"/>
      <c r="T73" s="1">
        <f t="shared" si="66"/>
        <v>0.19425146115916</v>
      </c>
      <c r="U73" s="1"/>
      <c r="V73">
        <f t="shared" si="67"/>
        <v>0.41618287373004359</v>
      </c>
      <c r="W73" s="1">
        <f t="shared" si="68"/>
        <v>0.24268292682926829</v>
      </c>
      <c r="X73" s="1"/>
      <c r="Y73" s="1">
        <f>0.000778/81</f>
        <v>9.6049382716049388E-6</v>
      </c>
      <c r="Z73" s="1"/>
      <c r="AA73" s="1"/>
      <c r="AB73" s="1">
        <f t="shared" si="70"/>
        <v>0.37315299305624117</v>
      </c>
      <c r="AC73" s="1"/>
      <c r="AD73">
        <f t="shared" si="71"/>
        <v>0.36956521739130432</v>
      </c>
      <c r="AE73">
        <f t="shared" si="74"/>
        <v>0.17569038953910499</v>
      </c>
      <c r="AF73">
        <f t="shared" si="75"/>
        <v>0.15711453022769278</v>
      </c>
      <c r="AG73">
        <f t="shared" si="72"/>
        <v>-0.30226275808823999</v>
      </c>
      <c r="AH73">
        <f t="shared" si="76"/>
        <v>-1.9875769884021146E-2</v>
      </c>
      <c r="AI73">
        <f t="shared" si="73"/>
        <v>0.51039175339991283</v>
      </c>
      <c r="AJ73">
        <f t="shared" si="78"/>
        <v>0.29863578039991284</v>
      </c>
      <c r="AK73">
        <f t="shared" si="77"/>
        <v>0.31706912373049068</v>
      </c>
    </row>
    <row r="74" spans="1:37" x14ac:dyDescent="0.25">
      <c r="A74" s="6" t="s">
        <v>79</v>
      </c>
      <c r="B74" s="9"/>
      <c r="C74" s="33">
        <v>45208</v>
      </c>
      <c r="D74" s="33"/>
      <c r="E74">
        <v>7.53</v>
      </c>
      <c r="F74" s="33">
        <v>187</v>
      </c>
      <c r="G74" s="33"/>
      <c r="H74" s="37">
        <v>10.6</v>
      </c>
      <c r="I74" s="37"/>
      <c r="J74" s="37"/>
      <c r="K74" s="33">
        <v>5971</v>
      </c>
      <c r="L74" s="33"/>
      <c r="M74">
        <v>70</v>
      </c>
      <c r="N74" s="13">
        <f t="shared" si="16"/>
        <v>9.2961487383798129</v>
      </c>
      <c r="O74" s="13">
        <f t="shared" si="65"/>
        <v>24.833997343957503</v>
      </c>
      <c r="Q74" s="14"/>
      <c r="R74" s="6" t="s">
        <v>79</v>
      </c>
      <c r="S74" s="9"/>
      <c r="T74" s="1">
        <f t="shared" si="66"/>
        <v>0.17804874206405469</v>
      </c>
      <c r="U74" s="1"/>
      <c r="V74">
        <f t="shared" si="67"/>
        <v>0.27322206095791002</v>
      </c>
      <c r="W74" s="1">
        <f t="shared" si="68"/>
        <v>0.22804878048780489</v>
      </c>
      <c r="X74" s="1"/>
      <c r="Y74" s="1">
        <f>H74/81</f>
        <v>0.1308641975308642</v>
      </c>
      <c r="Z74" s="1"/>
      <c r="AA74" s="1"/>
      <c r="AB74" s="1">
        <f t="shared" si="70"/>
        <v>0.19649850264915919</v>
      </c>
      <c r="AC74" s="1"/>
      <c r="AD74">
        <f t="shared" si="71"/>
        <v>0.30434782608695654</v>
      </c>
      <c r="AE74">
        <f t="shared" si="74"/>
        <v>0.22039186588695786</v>
      </c>
      <c r="AF74">
        <f t="shared" si="75"/>
        <v>0.22489164597227568</v>
      </c>
      <c r="AG74">
        <f t="shared" si="72"/>
        <v>0.64727706219758119</v>
      </c>
      <c r="AH74">
        <f t="shared" si="76"/>
        <v>4.2562735881899919E-2</v>
      </c>
      <c r="AI74">
        <f t="shared" si="73"/>
        <v>0.46395288450333477</v>
      </c>
      <c r="AJ74">
        <f t="shared" si="78"/>
        <v>0.25219691150333479</v>
      </c>
      <c r="AK74">
        <f t="shared" si="77"/>
        <v>0.26776380790947513</v>
      </c>
    </row>
    <row r="75" spans="1:37" x14ac:dyDescent="0.25">
      <c r="A75" s="6" t="s">
        <v>80</v>
      </c>
      <c r="B75" s="9"/>
      <c r="C75" s="33">
        <v>86447</v>
      </c>
      <c r="D75" s="33"/>
      <c r="E75">
        <v>17.89</v>
      </c>
      <c r="F75" s="33">
        <v>250</v>
      </c>
      <c r="G75" s="33"/>
      <c r="H75" s="37">
        <v>6.7</v>
      </c>
      <c r="I75" s="37"/>
      <c r="J75" s="37"/>
      <c r="K75" s="33">
        <v>4832</v>
      </c>
      <c r="L75" s="33"/>
      <c r="M75">
        <v>108</v>
      </c>
      <c r="N75" s="13">
        <f t="shared" si="16"/>
        <v>6.0368921185019566</v>
      </c>
      <c r="O75" s="13">
        <f t="shared" si="65"/>
        <v>13.974287311347121</v>
      </c>
      <c r="Q75" s="14"/>
      <c r="R75" s="6" t="s">
        <v>80</v>
      </c>
      <c r="S75" s="9"/>
      <c r="T75" s="1">
        <f t="shared" si="66"/>
        <v>0.34046583802007024</v>
      </c>
      <c r="U75" s="1"/>
      <c r="V75">
        <f t="shared" si="67"/>
        <v>0.64912917271407844</v>
      </c>
      <c r="W75" s="1">
        <f t="shared" si="68"/>
        <v>0.3048780487804878</v>
      </c>
      <c r="X75" s="1"/>
      <c r="Y75" s="1">
        <f>H75/81</f>
        <v>8.2716049382716053E-2</v>
      </c>
      <c r="Z75" s="1"/>
      <c r="AA75" s="1"/>
      <c r="AB75" s="1">
        <f t="shared" si="70"/>
        <v>0.15901536841412447</v>
      </c>
      <c r="AC75" s="1"/>
      <c r="AD75">
        <f t="shared" si="71"/>
        <v>0.46956521739130436</v>
      </c>
      <c r="AE75">
        <f t="shared" si="74"/>
        <v>0.14312184062437885</v>
      </c>
      <c r="AF75">
        <f t="shared" si="75"/>
        <v>0.12654831323411608</v>
      </c>
      <c r="AG75">
        <f t="shared" si="72"/>
        <v>-0.99407736042506967</v>
      </c>
      <c r="AH75">
        <f t="shared" si="76"/>
        <v>-6.5367142772368408E-2</v>
      </c>
      <c r="AI75">
        <f t="shared" si="73"/>
        <v>0.22019653887587212</v>
      </c>
      <c r="AJ75">
        <f t="shared" si="78"/>
        <v>8.4405658758721358E-3</v>
      </c>
      <c r="AK75">
        <f t="shared" si="77"/>
        <v>8.9615612116820571E-3</v>
      </c>
    </row>
    <row r="76" spans="1:37" x14ac:dyDescent="0.25">
      <c r="A76" s="6" t="s">
        <v>81</v>
      </c>
      <c r="B76" s="9"/>
      <c r="C76" s="33">
        <v>108733</v>
      </c>
      <c r="D76" s="33"/>
      <c r="E76">
        <v>6.49</v>
      </c>
      <c r="F76" s="33">
        <v>333</v>
      </c>
      <c r="G76" s="33"/>
      <c r="H76" s="37">
        <v>4.2</v>
      </c>
      <c r="I76" s="37"/>
      <c r="J76" s="37"/>
      <c r="K76" s="33">
        <v>16753</v>
      </c>
      <c r="L76" s="33"/>
      <c r="M76">
        <v>131</v>
      </c>
      <c r="N76" s="13">
        <f t="shared" si="16"/>
        <v>20.184899845916796</v>
      </c>
      <c r="O76" s="13">
        <f t="shared" si="65"/>
        <v>51.30970724191063</v>
      </c>
      <c r="Q76" s="14"/>
      <c r="R76" s="6" t="s">
        <v>81</v>
      </c>
      <c r="S76" s="9"/>
      <c r="T76" s="1">
        <f t="shared" si="66"/>
        <v>0.42823778691494557</v>
      </c>
      <c r="U76" s="1"/>
      <c r="V76">
        <f t="shared" si="67"/>
        <v>0.23548621190130625</v>
      </c>
      <c r="W76" s="1">
        <f t="shared" si="68"/>
        <v>0.40609756097560978</v>
      </c>
      <c r="X76" s="1"/>
      <c r="Y76" s="1">
        <f>H76/81</f>
        <v>5.1851851851851857E-2</v>
      </c>
      <c r="Z76" s="1"/>
      <c r="AA76" s="1"/>
      <c r="AB76" s="1">
        <f t="shared" si="70"/>
        <v>0.55132128870898744</v>
      </c>
      <c r="AC76" s="1"/>
      <c r="AD76">
        <f t="shared" si="71"/>
        <v>0.56956521739130439</v>
      </c>
      <c r="AE76">
        <f t="shared" si="74"/>
        <v>0.47854093829379679</v>
      </c>
      <c r="AF76">
        <f t="shared" si="75"/>
        <v>0.46465030805024726</v>
      </c>
      <c r="AG76">
        <f t="shared" si="72"/>
        <v>-4.130828028449173</v>
      </c>
      <c r="AH76">
        <f t="shared" si="76"/>
        <v>-0.2716291872780171</v>
      </c>
      <c r="AI76">
        <f t="shared" si="73"/>
        <v>0.74434240948121755</v>
      </c>
      <c r="AJ76">
        <f t="shared" si="78"/>
        <v>0.53258643648121762</v>
      </c>
      <c r="AK76">
        <f t="shared" si="77"/>
        <v>0.56546042306018862</v>
      </c>
    </row>
    <row r="77" spans="1:37" x14ac:dyDescent="0.25">
      <c r="A77" s="6" t="s">
        <v>82</v>
      </c>
      <c r="B77" s="9"/>
      <c r="C77" s="33">
        <v>104815</v>
      </c>
      <c r="D77" s="33"/>
      <c r="E77">
        <v>5.91</v>
      </c>
      <c r="F77" s="33">
        <v>320</v>
      </c>
      <c r="G77" s="33"/>
      <c r="H77" s="37">
        <v>5.7</v>
      </c>
      <c r="I77" s="37"/>
      <c r="J77" s="37"/>
      <c r="K77" s="33">
        <v>17750</v>
      </c>
      <c r="L77" s="33"/>
      <c r="M77">
        <v>82</v>
      </c>
      <c r="N77" s="13">
        <f t="shared" si="16"/>
        <v>13.874788494077833</v>
      </c>
      <c r="O77" s="13">
        <f t="shared" si="65"/>
        <v>54.145516074450086</v>
      </c>
      <c r="Q77" s="14"/>
      <c r="R77" s="6" t="s">
        <v>82</v>
      </c>
      <c r="S77" s="9"/>
      <c r="T77" s="1">
        <f t="shared" si="66"/>
        <v>0.412807000960978</v>
      </c>
      <c r="U77" s="1"/>
      <c r="V77">
        <f t="shared" si="67"/>
        <v>0.2144412191582003</v>
      </c>
      <c r="W77" s="1">
        <f t="shared" si="68"/>
        <v>0.3902439024390244</v>
      </c>
      <c r="X77" s="1"/>
      <c r="Y77" s="1">
        <f>H77/81</f>
        <v>7.0370370370370375E-2</v>
      </c>
      <c r="Z77" s="1"/>
      <c r="AA77" s="1"/>
      <c r="AB77" s="1">
        <f t="shared" si="70"/>
        <v>0.58413137196827591</v>
      </c>
      <c r="AC77" s="1"/>
      <c r="AD77">
        <f t="shared" si="71"/>
        <v>0.35652173913043478</v>
      </c>
      <c r="AE77">
        <f t="shared" si="74"/>
        <v>0.32894165218893162</v>
      </c>
      <c r="AF77">
        <f t="shared" si="75"/>
        <v>0.49033081800518974</v>
      </c>
      <c r="AG77">
        <f t="shared" si="72"/>
        <v>-0.95306991286684761</v>
      </c>
      <c r="AH77">
        <f t="shared" si="76"/>
        <v>-6.2670632635448573E-2</v>
      </c>
      <c r="AI77">
        <f t="shared" si="73"/>
        <v>1.0117915573380172</v>
      </c>
      <c r="AJ77">
        <f t="shared" si="78"/>
        <v>0.80003558433801714</v>
      </c>
      <c r="AK77">
        <f t="shared" si="77"/>
        <v>0.84941791415473733</v>
      </c>
    </row>
    <row r="78" spans="1:37" x14ac:dyDescent="0.25">
      <c r="A78" s="6" t="s">
        <v>83</v>
      </c>
      <c r="B78" s="9"/>
      <c r="C78" s="33">
        <v>74376</v>
      </c>
      <c r="D78" s="33"/>
      <c r="E78">
        <v>4.53</v>
      </c>
      <c r="F78" s="33">
        <v>220</v>
      </c>
      <c r="G78" s="33"/>
      <c r="H78" s="37">
        <v>5.3</v>
      </c>
      <c r="I78" s="37"/>
      <c r="J78" s="37"/>
      <c r="K78" s="33">
        <v>16418</v>
      </c>
      <c r="L78" s="33"/>
      <c r="M78">
        <v>99</v>
      </c>
      <c r="N78" s="13">
        <f t="shared" ref="N78:N130" si="79">M78/E78</f>
        <v>21.854304635761586</v>
      </c>
      <c r="O78" s="13">
        <f t="shared" si="65"/>
        <v>48.565121412803528</v>
      </c>
      <c r="Q78" s="14"/>
      <c r="R78" s="6" t="s">
        <v>83</v>
      </c>
      <c r="S78" s="9"/>
      <c r="T78" s="1">
        <f t="shared" si="66"/>
        <v>0.29292499645540904</v>
      </c>
      <c r="U78" s="1"/>
      <c r="V78">
        <f t="shared" si="67"/>
        <v>0.16436865021770683</v>
      </c>
      <c r="W78" s="1">
        <f t="shared" si="68"/>
        <v>0.26829268292682928</v>
      </c>
      <c r="X78" s="1"/>
      <c r="Y78" s="1">
        <f>H78/81</f>
        <v>6.5432098765432101E-2</v>
      </c>
      <c r="Z78" s="1"/>
      <c r="AA78" s="1"/>
      <c r="AB78" s="1">
        <f t="shared" si="70"/>
        <v>0.54029683746338897</v>
      </c>
      <c r="AC78" s="1"/>
      <c r="AD78">
        <f t="shared" si="71"/>
        <v>0.43043478260869567</v>
      </c>
      <c r="AE78">
        <f t="shared" si="74"/>
        <v>0.51811896645458999</v>
      </c>
      <c r="AF78">
        <f t="shared" si="75"/>
        <v>0.4397958951230323</v>
      </c>
      <c r="AG78">
        <f t="shared" si="72"/>
        <v>-4.9715365870351098</v>
      </c>
      <c r="AH78">
        <f t="shared" si="76"/>
        <v>-0.3269113198029347</v>
      </c>
      <c r="AI78">
        <f t="shared" si="73"/>
        <v>0.65318141278348651</v>
      </c>
      <c r="AJ78">
        <f t="shared" si="78"/>
        <v>0.44142543978348653</v>
      </c>
      <c r="AK78">
        <f t="shared" si="77"/>
        <v>0.46867249864389454</v>
      </c>
    </row>
    <row r="79" spans="1:37" ht="18.75" x14ac:dyDescent="0.3">
      <c r="A79" s="36" t="s">
        <v>6</v>
      </c>
      <c r="B79" s="36"/>
      <c r="C79" s="34">
        <v>1423656</v>
      </c>
      <c r="D79" s="34"/>
      <c r="E79" s="12">
        <v>101.74</v>
      </c>
      <c r="F79" s="36">
        <v>3269</v>
      </c>
      <c r="G79" s="36"/>
      <c r="H79" s="38">
        <v>65.400000000000006</v>
      </c>
      <c r="I79" s="38"/>
      <c r="J79" s="38"/>
      <c r="K79" s="36">
        <v>253836</v>
      </c>
      <c r="L79" s="36"/>
      <c r="M79" s="12">
        <v>1604</v>
      </c>
      <c r="N79" s="15">
        <f t="shared" si="79"/>
        <v>15.765677216434048</v>
      </c>
      <c r="O79" s="15">
        <f t="shared" si="65"/>
        <v>32.130921957931982</v>
      </c>
      <c r="Q79" s="14"/>
      <c r="R79" s="36" t="s">
        <v>6</v>
      </c>
      <c r="S79" s="36"/>
      <c r="T79" s="17">
        <f>C79/AP3</f>
        <v>0.79736849622194605</v>
      </c>
      <c r="U79" s="17"/>
      <c r="V79" s="16">
        <f>E79/AR3</f>
        <v>0.64926611359285258</v>
      </c>
      <c r="W79" s="17">
        <f>F79/AS3</f>
        <v>0.72323008849557524</v>
      </c>
      <c r="X79" s="17"/>
      <c r="Y79" s="17">
        <f>H79/AU3</f>
        <v>0.14663677130044844</v>
      </c>
      <c r="Z79" s="17"/>
      <c r="AA79" s="17"/>
      <c r="AB79" s="17">
        <f>K79/AX3</f>
        <v>1</v>
      </c>
      <c r="AC79" s="17"/>
      <c r="AD79" s="16">
        <f>M79/AZ3</f>
        <v>0.91136363636363638</v>
      </c>
      <c r="AE79" s="16">
        <f>N79/15.76568</f>
        <v>0.99999982344142768</v>
      </c>
      <c r="AF79" s="16">
        <f>O79/64.82936</f>
        <v>0.49562300102811419</v>
      </c>
      <c r="AG79" s="16">
        <f>-16.5996*ABS(AE79-0.553236)+1</f>
        <v>-6.4161007635983234</v>
      </c>
      <c r="AH79" s="16">
        <f>AG79/6.4161</f>
        <v>-1.0000001190128462</v>
      </c>
      <c r="AI79" s="16">
        <f t="shared" si="73"/>
        <v>0.49562288201526794</v>
      </c>
      <c r="AJ79" s="16">
        <f>AI79/1.107211</f>
        <v>0.44763182628719184</v>
      </c>
      <c r="AK79" s="16">
        <f>AJ79</f>
        <v>0.44763182628719184</v>
      </c>
    </row>
    <row r="80" spans="1:37" x14ac:dyDescent="0.25">
      <c r="A80" s="11" t="s">
        <v>84</v>
      </c>
      <c r="C80" s="33">
        <v>80391</v>
      </c>
      <c r="D80" s="33"/>
      <c r="E80">
        <v>5.29</v>
      </c>
      <c r="F80" s="33">
        <v>243</v>
      </c>
      <c r="G80" s="33"/>
      <c r="H80" s="37">
        <v>8.8000000000000007</v>
      </c>
      <c r="I80" s="37"/>
      <c r="J80" s="37"/>
      <c r="K80" s="33">
        <v>15196</v>
      </c>
      <c r="L80" s="33"/>
      <c r="M80">
        <v>64</v>
      </c>
      <c r="N80" s="13">
        <f t="shared" si="79"/>
        <v>12.098298676748582</v>
      </c>
      <c r="O80" s="13">
        <f t="shared" si="65"/>
        <v>45.93572778827977</v>
      </c>
      <c r="Q80" s="14"/>
      <c r="R80" s="11" t="s">
        <v>84</v>
      </c>
      <c r="T80" s="1">
        <f t="shared" ref="T80:T96" si="80">C80/253908</f>
        <v>0.31661467933267168</v>
      </c>
      <c r="U80" s="1"/>
      <c r="V80">
        <f t="shared" ref="V80:V96" si="81">E80/27.56</f>
        <v>0.19194484760522498</v>
      </c>
      <c r="W80" s="1">
        <f t="shared" ref="W80:W96" si="82">F80/820</f>
        <v>0.29634146341463413</v>
      </c>
      <c r="X80" s="1"/>
      <c r="Y80" s="1">
        <f t="shared" ref="Y80:Y89" si="83">H80/81</f>
        <v>0.10864197530864199</v>
      </c>
      <c r="Z80" s="1"/>
      <c r="AA80" s="1"/>
      <c r="AB80" s="1">
        <f t="shared" ref="AB80:AB96" si="84">K80/30387</f>
        <v>0.50008227202422084</v>
      </c>
      <c r="AC80" s="1"/>
      <c r="AD80">
        <f t="shared" ref="AD80:AD96" si="85">M80/230</f>
        <v>0.27826086956521739</v>
      </c>
      <c r="AE80">
        <f>N80/42.18009</f>
        <v>0.28682486634686133</v>
      </c>
      <c r="AF80">
        <f>O80/110.4265</f>
        <v>0.41598463945049213</v>
      </c>
      <c r="AG80">
        <f t="shared" ref="AG80:AG96" si="86">-21.2418*ABS(AE80-0.236997)+1</f>
        <v>-5.8433571366758752E-2</v>
      </c>
      <c r="AH80">
        <f>AG80/15.2076</f>
        <v>-3.8423927093531362E-3</v>
      </c>
      <c r="AI80">
        <f t="shared" si="73"/>
        <v>0.91222451876535982</v>
      </c>
      <c r="AJ80">
        <f>AI80+(-0.211755973)</f>
        <v>0.70046854576535988</v>
      </c>
      <c r="AK80">
        <f>AJ80/0.941863329</f>
        <v>0.74370508352742104</v>
      </c>
    </row>
    <row r="81" spans="1:37" x14ac:dyDescent="0.25">
      <c r="A81" s="11" t="s">
        <v>85</v>
      </c>
      <c r="C81" s="33">
        <v>57408</v>
      </c>
      <c r="D81" s="33"/>
      <c r="E81">
        <v>3.25</v>
      </c>
      <c r="F81" s="33">
        <v>116</v>
      </c>
      <c r="G81" s="33"/>
      <c r="H81" s="37">
        <v>1.7</v>
      </c>
      <c r="I81" s="37"/>
      <c r="J81" s="37"/>
      <c r="K81" s="33">
        <v>17644</v>
      </c>
      <c r="L81" s="33"/>
      <c r="M81">
        <v>78</v>
      </c>
      <c r="N81" s="13">
        <f t="shared" si="79"/>
        <v>24</v>
      </c>
      <c r="O81" s="13">
        <f t="shared" si="65"/>
        <v>35.692307692307693</v>
      </c>
      <c r="Q81" s="14"/>
      <c r="R81" s="11" t="s">
        <v>85</v>
      </c>
      <c r="T81" s="1">
        <f t="shared" si="80"/>
        <v>0.22609764166548513</v>
      </c>
      <c r="U81" s="1"/>
      <c r="V81">
        <f t="shared" si="81"/>
        <v>0.11792452830188679</v>
      </c>
      <c r="W81" s="1">
        <f t="shared" si="82"/>
        <v>0.14146341463414633</v>
      </c>
      <c r="X81" s="1"/>
      <c r="Y81" s="1">
        <f t="shared" si="83"/>
        <v>2.0987654320987655E-2</v>
      </c>
      <c r="Z81" s="1"/>
      <c r="AA81" s="1"/>
      <c r="AB81" s="1">
        <f t="shared" si="84"/>
        <v>0.58064303814131046</v>
      </c>
      <c r="AC81" s="1"/>
      <c r="AD81">
        <f t="shared" si="85"/>
        <v>0.33913043478260868</v>
      </c>
      <c r="AE81">
        <f t="shared" ref="AE81:AE96" si="87">N81/42.18009</f>
        <v>0.5689888286155862</v>
      </c>
      <c r="AF81">
        <f t="shared" ref="AF81:AF96" si="88">O81/110.4265</f>
        <v>0.32322230345349795</v>
      </c>
      <c r="AG81">
        <f t="shared" si="86"/>
        <v>-6.0521040250865594</v>
      </c>
      <c r="AH81">
        <f t="shared" ref="AH81:AH96" si="89">AG81/15.2076</f>
        <v>-0.39796575561472947</v>
      </c>
      <c r="AI81">
        <f t="shared" si="73"/>
        <v>0.50589958598007889</v>
      </c>
      <c r="AJ81">
        <f t="shared" ref="AJ81:AJ96" si="90">AI81+(-0.211755973)</f>
        <v>0.29414361298007891</v>
      </c>
      <c r="AK81">
        <f t="shared" ref="AK81:AK96" si="91">AJ81/0.941863329</f>
        <v>0.3122996765277809</v>
      </c>
    </row>
    <row r="82" spans="1:37" x14ac:dyDescent="0.25">
      <c r="A82" s="11" t="s">
        <v>86</v>
      </c>
      <c r="C82" s="33">
        <v>88296</v>
      </c>
      <c r="D82" s="33"/>
      <c r="E82">
        <v>5.07</v>
      </c>
      <c r="F82" s="33">
        <v>264</v>
      </c>
      <c r="G82" s="33"/>
      <c r="H82" s="37">
        <v>3.6</v>
      </c>
      <c r="I82" s="37"/>
      <c r="J82" s="37"/>
      <c r="K82" s="33">
        <v>17415</v>
      </c>
      <c r="L82" s="33"/>
      <c r="M82">
        <v>132</v>
      </c>
      <c r="N82" s="13">
        <f t="shared" si="79"/>
        <v>26.03550295857988</v>
      </c>
      <c r="O82" s="13">
        <f t="shared" si="65"/>
        <v>52.071005917159759</v>
      </c>
      <c r="Q82" s="14"/>
      <c r="R82" s="11" t="s">
        <v>86</v>
      </c>
      <c r="T82" s="1">
        <f t="shared" si="80"/>
        <v>0.34774800321376248</v>
      </c>
      <c r="U82" s="1"/>
      <c r="V82">
        <f t="shared" si="81"/>
        <v>0.18396226415094341</v>
      </c>
      <c r="W82" s="1">
        <f t="shared" si="82"/>
        <v>0.32195121951219513</v>
      </c>
      <c r="X82" s="1"/>
      <c r="Y82" s="1">
        <f t="shared" si="83"/>
        <v>4.4444444444444446E-2</v>
      </c>
      <c r="Z82" s="1"/>
      <c r="AA82" s="1"/>
      <c r="AB82" s="1">
        <f t="shared" si="84"/>
        <v>0.57310692072267744</v>
      </c>
      <c r="AC82" s="1"/>
      <c r="AD82">
        <f t="shared" si="85"/>
        <v>0.57391304347826089</v>
      </c>
      <c r="AE82">
        <f t="shared" si="87"/>
        <v>0.61724626378416636</v>
      </c>
      <c r="AF82">
        <f t="shared" si="88"/>
        <v>0.47154447453428078</v>
      </c>
      <c r="AG82">
        <f t="shared" si="86"/>
        <v>-7.077178811450505</v>
      </c>
      <c r="AH82">
        <f t="shared" si="89"/>
        <v>-0.46537118358258406</v>
      </c>
      <c r="AI82">
        <f t="shared" si="73"/>
        <v>0.57928021167437427</v>
      </c>
      <c r="AJ82">
        <f t="shared" si="90"/>
        <v>0.36752423867437428</v>
      </c>
      <c r="AK82">
        <f t="shared" si="91"/>
        <v>0.39020973357629712</v>
      </c>
    </row>
    <row r="83" spans="1:37" x14ac:dyDescent="0.25">
      <c r="A83" s="11" t="s">
        <v>87</v>
      </c>
      <c r="C83" s="33">
        <v>160053</v>
      </c>
      <c r="D83" s="33"/>
      <c r="E83">
        <v>6.45</v>
      </c>
      <c r="F83" s="33">
        <v>207</v>
      </c>
      <c r="G83" s="33"/>
      <c r="H83" s="37">
        <v>1.3140000000000001</v>
      </c>
      <c r="I83" s="37"/>
      <c r="J83" s="37"/>
      <c r="K83" s="33">
        <v>24814</v>
      </c>
      <c r="L83" s="33"/>
      <c r="M83">
        <v>116</v>
      </c>
      <c r="N83" s="13">
        <f t="shared" si="79"/>
        <v>17.984496124031008</v>
      </c>
      <c r="O83" s="13">
        <f t="shared" si="65"/>
        <v>32.093023255813954</v>
      </c>
      <c r="Q83" s="14"/>
      <c r="R83" s="11" t="s">
        <v>87</v>
      </c>
      <c r="T83" s="1">
        <f t="shared" si="80"/>
        <v>0.63035823999243823</v>
      </c>
      <c r="U83" s="1"/>
      <c r="V83">
        <f t="shared" si="81"/>
        <v>0.23403483309143688</v>
      </c>
      <c r="W83" s="1">
        <f t="shared" si="82"/>
        <v>0.2524390243902439</v>
      </c>
      <c r="X83" s="1"/>
      <c r="Y83" s="1">
        <f t="shared" si="83"/>
        <v>1.6222222222222221E-2</v>
      </c>
      <c r="Z83" s="1"/>
      <c r="AA83" s="1"/>
      <c r="AB83" s="1">
        <f t="shared" si="84"/>
        <v>0.81659920360680549</v>
      </c>
      <c r="AC83" s="1"/>
      <c r="AD83">
        <f t="shared" si="85"/>
        <v>0.5043478260869565</v>
      </c>
      <c r="AE83">
        <f t="shared" si="87"/>
        <v>0.42637405761891473</v>
      </c>
      <c r="AF83">
        <f t="shared" si="88"/>
        <v>0.29062791318944231</v>
      </c>
      <c r="AG83">
        <f t="shared" si="86"/>
        <v>-3.0227095825294628</v>
      </c>
      <c r="AH83">
        <f t="shared" si="89"/>
        <v>-0.19876309098933842</v>
      </c>
      <c r="AI83">
        <f t="shared" si="73"/>
        <v>0.90846402580690933</v>
      </c>
      <c r="AJ83">
        <f t="shared" si="90"/>
        <v>0.69670805280690939</v>
      </c>
      <c r="AK83">
        <f t="shared" si="91"/>
        <v>0.73971247351420066</v>
      </c>
    </row>
    <row r="84" spans="1:37" x14ac:dyDescent="0.25">
      <c r="A84" s="11" t="s">
        <v>88</v>
      </c>
      <c r="C84" s="33">
        <v>71013</v>
      </c>
      <c r="D84" s="33"/>
      <c r="E84">
        <v>5.04</v>
      </c>
      <c r="F84" s="33">
        <v>202</v>
      </c>
      <c r="G84" s="33"/>
      <c r="H84" s="37">
        <v>8.5</v>
      </c>
      <c r="I84" s="37"/>
      <c r="J84" s="37"/>
      <c r="K84" s="33">
        <v>14089</v>
      </c>
      <c r="L84" s="33"/>
      <c r="M84">
        <v>120</v>
      </c>
      <c r="N84" s="13">
        <f t="shared" si="79"/>
        <v>23.80952380952381</v>
      </c>
      <c r="O84" s="13">
        <f t="shared" si="65"/>
        <v>40.079365079365076</v>
      </c>
      <c r="Q84" s="14"/>
      <c r="R84" s="11" t="s">
        <v>88</v>
      </c>
      <c r="T84" s="1">
        <f t="shared" si="80"/>
        <v>0.2796800415898672</v>
      </c>
      <c r="U84" s="1"/>
      <c r="V84">
        <f t="shared" si="81"/>
        <v>0.18287373004354138</v>
      </c>
      <c r="W84" s="1">
        <f t="shared" si="82"/>
        <v>0.24634146341463414</v>
      </c>
      <c r="X84" s="1"/>
      <c r="Y84" s="1">
        <f t="shared" si="83"/>
        <v>0.10493827160493827</v>
      </c>
      <c r="Z84" s="1"/>
      <c r="AA84" s="1"/>
      <c r="AB84" s="1">
        <f t="shared" si="84"/>
        <v>0.4636522196992135</v>
      </c>
      <c r="AC84" s="1"/>
      <c r="AD84">
        <f t="shared" si="85"/>
        <v>0.52173913043478259</v>
      </c>
      <c r="AE84">
        <f t="shared" si="87"/>
        <v>0.56447304426149425</v>
      </c>
      <c r="AF84">
        <f t="shared" si="88"/>
        <v>0.36295060587236827</v>
      </c>
      <c r="AG84">
        <f t="shared" si="86"/>
        <v>-5.9561806369938086</v>
      </c>
      <c r="AH84">
        <f t="shared" si="89"/>
        <v>-0.39165816019581057</v>
      </c>
      <c r="AI84">
        <f t="shared" si="73"/>
        <v>0.43494466537577126</v>
      </c>
      <c r="AJ84">
        <f t="shared" si="90"/>
        <v>0.22318869237577127</v>
      </c>
      <c r="AK84">
        <f t="shared" si="91"/>
        <v>0.23696505162031981</v>
      </c>
    </row>
    <row r="85" spans="1:37" x14ac:dyDescent="0.25">
      <c r="A85" s="11" t="s">
        <v>89</v>
      </c>
      <c r="C85" s="33">
        <v>85537</v>
      </c>
      <c r="D85" s="33"/>
      <c r="E85">
        <v>5.79</v>
      </c>
      <c r="F85" s="33">
        <v>141</v>
      </c>
      <c r="G85" s="33"/>
      <c r="H85" s="37">
        <v>1.5</v>
      </c>
      <c r="I85" s="37"/>
      <c r="J85" s="37"/>
      <c r="K85" s="33">
        <v>14825</v>
      </c>
      <c r="L85" s="33"/>
      <c r="M85">
        <v>99</v>
      </c>
      <c r="N85" s="13">
        <f t="shared" si="79"/>
        <v>17.098445595854923</v>
      </c>
      <c r="O85" s="13">
        <f t="shared" si="65"/>
        <v>24.352331606217618</v>
      </c>
      <c r="Q85" s="14"/>
      <c r="R85" s="11" t="s">
        <v>89</v>
      </c>
      <c r="T85" s="1">
        <f t="shared" si="80"/>
        <v>0.33688186272193077</v>
      </c>
      <c r="U85" s="1"/>
      <c r="V85">
        <f t="shared" si="81"/>
        <v>0.21008708272859217</v>
      </c>
      <c r="W85" s="1">
        <f t="shared" si="82"/>
        <v>0.17195121951219511</v>
      </c>
      <c r="X85" s="1"/>
      <c r="Y85" s="1">
        <f t="shared" si="83"/>
        <v>1.8518518518518517E-2</v>
      </c>
      <c r="Z85" s="1"/>
      <c r="AA85" s="1"/>
      <c r="AB85" s="1">
        <f t="shared" si="84"/>
        <v>0.48787310362984171</v>
      </c>
      <c r="AC85" s="1"/>
      <c r="AD85">
        <f t="shared" si="85"/>
        <v>0.43043478260869567</v>
      </c>
      <c r="AE85">
        <f t="shared" si="87"/>
        <v>0.4053676887805342</v>
      </c>
      <c r="AF85">
        <f t="shared" si="88"/>
        <v>0.22052977868734061</v>
      </c>
      <c r="AG85">
        <f t="shared" si="86"/>
        <v>-2.576496496938351</v>
      </c>
      <c r="AH85">
        <f t="shared" si="89"/>
        <v>-0.16942163766395429</v>
      </c>
      <c r="AI85">
        <f t="shared" si="73"/>
        <v>0.53898124465322805</v>
      </c>
      <c r="AJ85">
        <f t="shared" si="90"/>
        <v>0.32722527165322807</v>
      </c>
      <c r="AK85">
        <f t="shared" si="91"/>
        <v>0.34742330609755384</v>
      </c>
    </row>
    <row r="86" spans="1:37" x14ac:dyDescent="0.25">
      <c r="A86" s="11" t="s">
        <v>90</v>
      </c>
      <c r="C86" s="33">
        <v>82869</v>
      </c>
      <c r="D86" s="33"/>
      <c r="E86">
        <v>5.54</v>
      </c>
      <c r="F86" s="33">
        <v>238</v>
      </c>
      <c r="G86" s="33"/>
      <c r="H86" s="37">
        <v>1.3129999999999999</v>
      </c>
      <c r="I86" s="37"/>
      <c r="J86" s="37"/>
      <c r="K86" s="33">
        <v>14958</v>
      </c>
      <c r="L86" s="33"/>
      <c r="M86">
        <v>96</v>
      </c>
      <c r="N86" s="13">
        <f t="shared" si="79"/>
        <v>17.328519855595669</v>
      </c>
      <c r="O86" s="13">
        <f t="shared" si="65"/>
        <v>42.960288808664259</v>
      </c>
      <c r="Q86" s="14"/>
      <c r="R86" s="11" t="s">
        <v>90</v>
      </c>
      <c r="T86" s="1">
        <f t="shared" si="80"/>
        <v>0.32637411975991304</v>
      </c>
      <c r="U86" s="1"/>
      <c r="V86">
        <f t="shared" si="81"/>
        <v>0.20101596516690856</v>
      </c>
      <c r="W86" s="1">
        <f t="shared" si="82"/>
        <v>0.29024390243902437</v>
      </c>
      <c r="X86" s="1"/>
      <c r="Y86" s="1">
        <f t="shared" si="83"/>
        <v>1.6209876543209874E-2</v>
      </c>
      <c r="Z86" s="1"/>
      <c r="AA86" s="1"/>
      <c r="AB86" s="1">
        <f t="shared" si="84"/>
        <v>0.49224997531839271</v>
      </c>
      <c r="AC86" s="1"/>
      <c r="AD86">
        <f t="shared" si="85"/>
        <v>0.41739130434782606</v>
      </c>
      <c r="AE86">
        <f t="shared" si="87"/>
        <v>0.41082225892822111</v>
      </c>
      <c r="AF86">
        <f t="shared" si="88"/>
        <v>0.38903966718735322</v>
      </c>
      <c r="AG86">
        <f t="shared" si="86"/>
        <v>-2.6923613851014871</v>
      </c>
      <c r="AH86">
        <f t="shared" si="89"/>
        <v>-0.1770405182344017</v>
      </c>
      <c r="AI86">
        <f t="shared" si="73"/>
        <v>0.70424912427134423</v>
      </c>
      <c r="AJ86">
        <f t="shared" si="90"/>
        <v>0.49249315127134424</v>
      </c>
      <c r="AK86">
        <f t="shared" si="91"/>
        <v>0.52289237313680803</v>
      </c>
    </row>
    <row r="87" spans="1:37" x14ac:dyDescent="0.25">
      <c r="A87" s="11" t="s">
        <v>91</v>
      </c>
      <c r="C87" s="33">
        <v>35196</v>
      </c>
      <c r="D87" s="33"/>
      <c r="E87">
        <v>2.25</v>
      </c>
      <c r="F87" s="33">
        <v>143</v>
      </c>
      <c r="G87" s="33"/>
      <c r="H87" s="37">
        <v>1.58</v>
      </c>
      <c r="I87" s="37"/>
      <c r="J87" s="37"/>
      <c r="K87" s="33">
        <v>11850</v>
      </c>
      <c r="L87" s="33"/>
      <c r="M87">
        <v>60</v>
      </c>
      <c r="N87" s="13">
        <f t="shared" si="79"/>
        <v>26.666666666666668</v>
      </c>
      <c r="O87" s="13">
        <f t="shared" si="65"/>
        <v>63.555555555555557</v>
      </c>
      <c r="Q87" s="14"/>
      <c r="R87" s="11" t="s">
        <v>91</v>
      </c>
      <c r="T87" s="1">
        <f t="shared" si="80"/>
        <v>0.13861713691573327</v>
      </c>
      <c r="U87" s="1"/>
      <c r="V87">
        <f t="shared" si="81"/>
        <v>8.1640058055152398E-2</v>
      </c>
      <c r="W87" s="1">
        <f t="shared" si="82"/>
        <v>0.17439024390243901</v>
      </c>
      <c r="X87" s="1"/>
      <c r="Y87" s="1">
        <f t="shared" si="83"/>
        <v>1.9506172839506175E-2</v>
      </c>
      <c r="Z87" s="1"/>
      <c r="AA87" s="1"/>
      <c r="AB87" s="1">
        <f t="shared" si="84"/>
        <v>0.38996939480698983</v>
      </c>
      <c r="AC87" s="1"/>
      <c r="AD87">
        <f t="shared" si="85"/>
        <v>0.2608695652173913</v>
      </c>
      <c r="AE87">
        <f t="shared" si="87"/>
        <v>0.63220980957287354</v>
      </c>
      <c r="AF87">
        <f t="shared" si="88"/>
        <v>0.57554622808434164</v>
      </c>
      <c r="AG87">
        <f t="shared" si="86"/>
        <v>-7.3950314583850645</v>
      </c>
      <c r="AH87">
        <f t="shared" si="89"/>
        <v>-0.48627209147959344</v>
      </c>
      <c r="AI87">
        <f t="shared" si="73"/>
        <v>0.47924353141173809</v>
      </c>
      <c r="AJ87">
        <f t="shared" si="90"/>
        <v>0.2674875584117381</v>
      </c>
      <c r="AK87">
        <f t="shared" si="91"/>
        <v>0.28399827254739429</v>
      </c>
    </row>
    <row r="88" spans="1:37" x14ac:dyDescent="0.25">
      <c r="A88" s="11" t="s">
        <v>92</v>
      </c>
      <c r="C88" s="33">
        <v>67367</v>
      </c>
      <c r="D88" s="33"/>
      <c r="E88">
        <v>4.68</v>
      </c>
      <c r="F88" s="33">
        <v>227</v>
      </c>
      <c r="G88" s="33"/>
      <c r="H88" s="37">
        <v>9</v>
      </c>
      <c r="I88" s="37"/>
      <c r="J88" s="37"/>
      <c r="K88" s="33">
        <v>14394</v>
      </c>
      <c r="L88" s="33"/>
      <c r="M88">
        <v>83</v>
      </c>
      <c r="N88" s="13">
        <f t="shared" si="79"/>
        <v>17.735042735042736</v>
      </c>
      <c r="O88" s="13">
        <f t="shared" si="65"/>
        <v>48.504273504273506</v>
      </c>
      <c r="Q88" s="14"/>
      <c r="R88" s="11" t="s">
        <v>92</v>
      </c>
      <c r="T88" s="1">
        <f t="shared" si="80"/>
        <v>0.2653205097909479</v>
      </c>
      <c r="U88" s="1"/>
      <c r="V88">
        <f t="shared" si="81"/>
        <v>0.16981132075471697</v>
      </c>
      <c r="W88" s="1">
        <f t="shared" si="82"/>
        <v>0.27682926829268295</v>
      </c>
      <c r="X88" s="1"/>
      <c r="Y88" s="1">
        <f t="shared" si="83"/>
        <v>0.1111111111111111</v>
      </c>
      <c r="Z88" s="1"/>
      <c r="AA88" s="1"/>
      <c r="AB88" s="1">
        <f t="shared" si="84"/>
        <v>0.47368940665416132</v>
      </c>
      <c r="AC88" s="1"/>
      <c r="AD88">
        <f t="shared" si="85"/>
        <v>0.36086956521739133</v>
      </c>
      <c r="AE88">
        <f t="shared" si="87"/>
        <v>0.42046004963580536</v>
      </c>
      <c r="AF88">
        <f t="shared" si="88"/>
        <v>0.4392448687975577</v>
      </c>
      <c r="AG88">
        <f t="shared" si="86"/>
        <v>-2.8970854077538504</v>
      </c>
      <c r="AH88">
        <f t="shared" si="89"/>
        <v>-0.19050247295785333</v>
      </c>
      <c r="AI88">
        <f t="shared" si="73"/>
        <v>0.72243180249386563</v>
      </c>
      <c r="AJ88">
        <f t="shared" si="90"/>
        <v>0.51067582949386559</v>
      </c>
      <c r="AK88">
        <f t="shared" si="91"/>
        <v>0.54219738020383801</v>
      </c>
    </row>
    <row r="89" spans="1:37" x14ac:dyDescent="0.25">
      <c r="A89" s="41" t="s">
        <v>93</v>
      </c>
      <c r="B89" s="41"/>
      <c r="C89" s="33">
        <v>127451</v>
      </c>
      <c r="D89" s="33"/>
      <c r="E89">
        <v>5.66</v>
      </c>
      <c r="F89" s="33">
        <v>242</v>
      </c>
      <c r="G89" s="33"/>
      <c r="H89" s="37">
        <v>1.69</v>
      </c>
      <c r="I89" s="37"/>
      <c r="J89" s="37"/>
      <c r="K89" s="33">
        <v>22517</v>
      </c>
      <c r="L89" s="33"/>
      <c r="M89">
        <v>101</v>
      </c>
      <c r="N89" s="13">
        <f t="shared" si="79"/>
        <v>17.844522968197879</v>
      </c>
      <c r="O89" s="13">
        <f t="shared" si="65"/>
        <v>42.756183745583037</v>
      </c>
      <c r="Q89" s="14"/>
      <c r="R89" s="41" t="s">
        <v>93</v>
      </c>
      <c r="S89" s="41"/>
      <c r="T89" s="1">
        <f t="shared" si="80"/>
        <v>0.50195740189359928</v>
      </c>
      <c r="U89" s="1"/>
      <c r="V89">
        <f t="shared" si="81"/>
        <v>0.2053701015965167</v>
      </c>
      <c r="W89" s="1">
        <f t="shared" si="82"/>
        <v>0.29512195121951218</v>
      </c>
      <c r="X89" s="1"/>
      <c r="Y89" s="1">
        <f t="shared" si="83"/>
        <v>2.0864197530864197E-2</v>
      </c>
      <c r="Z89" s="1"/>
      <c r="AA89" s="1"/>
      <c r="AB89" s="1">
        <f t="shared" si="84"/>
        <v>0.74100766775265736</v>
      </c>
      <c r="AC89" s="1"/>
      <c r="AD89">
        <f t="shared" si="85"/>
        <v>0.43913043478260871</v>
      </c>
      <c r="AE89">
        <f t="shared" si="87"/>
        <v>0.42305559253661806</v>
      </c>
      <c r="AF89">
        <f t="shared" si="88"/>
        <v>0.38719133310919968</v>
      </c>
      <c r="AG89">
        <f t="shared" si="86"/>
        <v>-2.9522194109443336</v>
      </c>
      <c r="AH89">
        <f t="shared" si="89"/>
        <v>-0.1941278972976889</v>
      </c>
      <c r="AI89">
        <f t="shared" si="73"/>
        <v>0.93407110356416811</v>
      </c>
      <c r="AJ89">
        <f t="shared" si="90"/>
        <v>0.72231513056416818</v>
      </c>
      <c r="AK89">
        <f t="shared" si="91"/>
        <v>0.76690015241496701</v>
      </c>
    </row>
    <row r="90" spans="1:37" x14ac:dyDescent="0.25">
      <c r="A90" s="11" t="s">
        <v>94</v>
      </c>
      <c r="C90" s="33">
        <v>85521</v>
      </c>
      <c r="D90" s="33"/>
      <c r="E90">
        <v>3.87</v>
      </c>
      <c r="F90" s="33">
        <v>173</v>
      </c>
      <c r="G90" s="33"/>
      <c r="H90" s="37" t="s">
        <v>134</v>
      </c>
      <c r="I90" s="37"/>
      <c r="J90" s="37"/>
      <c r="K90" s="33">
        <v>22041</v>
      </c>
      <c r="L90" s="33"/>
      <c r="M90">
        <v>92</v>
      </c>
      <c r="N90" s="13">
        <f t="shared" si="79"/>
        <v>23.772609819121445</v>
      </c>
      <c r="O90" s="13">
        <f t="shared" si="65"/>
        <v>44.702842377260978</v>
      </c>
      <c r="Q90" s="14"/>
      <c r="R90" s="11" t="s">
        <v>94</v>
      </c>
      <c r="T90" s="1">
        <f t="shared" si="80"/>
        <v>0.33681884777163384</v>
      </c>
      <c r="U90" s="1"/>
      <c r="V90">
        <f t="shared" si="81"/>
        <v>0.14042089985486214</v>
      </c>
      <c r="W90" s="1">
        <f t="shared" si="82"/>
        <v>0.21097560975609755</v>
      </c>
      <c r="X90" s="1"/>
      <c r="Y90" s="1">
        <f>0.000976/81</f>
        <v>1.2049382716049383E-5</v>
      </c>
      <c r="Z90" s="1"/>
      <c r="AA90" s="1"/>
      <c r="AB90" s="1">
        <f t="shared" si="84"/>
        <v>0.72534307434100109</v>
      </c>
      <c r="AC90" s="1"/>
      <c r="AD90">
        <f t="shared" si="85"/>
        <v>0.4</v>
      </c>
      <c r="AE90">
        <f t="shared" si="87"/>
        <v>0.56359789225488721</v>
      </c>
      <c r="AF90">
        <f t="shared" si="88"/>
        <v>0.40481987908030209</v>
      </c>
      <c r="AG90">
        <f t="shared" si="86"/>
        <v>-5.937590833099863</v>
      </c>
      <c r="AH90">
        <f t="shared" si="89"/>
        <v>-0.39043575798284169</v>
      </c>
      <c r="AI90">
        <f t="shared" si="73"/>
        <v>0.73972719543846144</v>
      </c>
      <c r="AJ90">
        <f t="shared" si="90"/>
        <v>0.5279712224384614</v>
      </c>
      <c r="AK90">
        <f t="shared" si="91"/>
        <v>0.56056033416124362</v>
      </c>
    </row>
    <row r="91" spans="1:37" x14ac:dyDescent="0.25">
      <c r="A91" s="11" t="s">
        <v>95</v>
      </c>
      <c r="C91" s="33">
        <v>63148</v>
      </c>
      <c r="D91" s="33"/>
      <c r="E91">
        <v>12.46</v>
      </c>
      <c r="F91" s="33">
        <v>182</v>
      </c>
      <c r="G91" s="33"/>
      <c r="H91" s="37">
        <v>10</v>
      </c>
      <c r="I91" s="37"/>
      <c r="J91" s="37"/>
      <c r="K91" s="33">
        <v>5068</v>
      </c>
      <c r="L91" s="33"/>
      <c r="M91">
        <v>131</v>
      </c>
      <c r="N91" s="13">
        <f t="shared" si="79"/>
        <v>10.513643659711075</v>
      </c>
      <c r="O91" s="13">
        <f t="shared" si="65"/>
        <v>14.606741573033707</v>
      </c>
      <c r="Q91" s="14"/>
      <c r="R91" s="11" t="s">
        <v>95</v>
      </c>
      <c r="T91" s="1">
        <f t="shared" si="80"/>
        <v>0.24870425508451879</v>
      </c>
      <c r="U91" s="1"/>
      <c r="V91">
        <f t="shared" si="81"/>
        <v>0.45210449927431062</v>
      </c>
      <c r="W91" s="1">
        <f t="shared" si="82"/>
        <v>0.22195121951219512</v>
      </c>
      <c r="X91" s="1"/>
      <c r="Y91" s="1">
        <f>H91/81</f>
        <v>0.12345679012345678</v>
      </c>
      <c r="Z91" s="1"/>
      <c r="AA91" s="1"/>
      <c r="AB91" s="1">
        <f t="shared" si="84"/>
        <v>0.1667818475005759</v>
      </c>
      <c r="AC91" s="1"/>
      <c r="AD91">
        <f t="shared" si="85"/>
        <v>0.56956521739130439</v>
      </c>
      <c r="AE91">
        <f t="shared" si="87"/>
        <v>0.24925607460086205</v>
      </c>
      <c r="AF91">
        <f t="shared" si="88"/>
        <v>0.13227569082632978</v>
      </c>
      <c r="AG91">
        <f t="shared" si="86"/>
        <v>0.73959518914340872</v>
      </c>
      <c r="AH91">
        <f t="shared" si="89"/>
        <v>4.8633261602317839E-2</v>
      </c>
      <c r="AI91">
        <f t="shared" si="73"/>
        <v>0.34769079992922353</v>
      </c>
      <c r="AJ91">
        <f t="shared" si="90"/>
        <v>0.13593482692922354</v>
      </c>
      <c r="AK91">
        <f t="shared" si="91"/>
        <v>0.14432542678304394</v>
      </c>
    </row>
    <row r="92" spans="1:37" x14ac:dyDescent="0.25">
      <c r="A92" s="11" t="s">
        <v>96</v>
      </c>
      <c r="C92" s="33">
        <v>185171</v>
      </c>
      <c r="D92" s="33"/>
      <c r="E92">
        <v>10.16</v>
      </c>
      <c r="F92" s="33">
        <v>298</v>
      </c>
      <c r="G92" s="33"/>
      <c r="H92" s="37">
        <v>7.6</v>
      </c>
      <c r="I92" s="37"/>
      <c r="J92" s="37"/>
      <c r="K92" s="33">
        <v>18189</v>
      </c>
      <c r="L92" s="33"/>
      <c r="M92">
        <v>168</v>
      </c>
      <c r="N92" s="13">
        <f t="shared" si="79"/>
        <v>16.535433070866141</v>
      </c>
      <c r="O92" s="13">
        <f t="shared" si="65"/>
        <v>29.330708661417322</v>
      </c>
      <c r="Q92" s="14"/>
      <c r="R92" s="11" t="s">
        <v>96</v>
      </c>
      <c r="T92" s="1">
        <f t="shared" si="80"/>
        <v>0.72928383508987504</v>
      </c>
      <c r="U92" s="1"/>
      <c r="V92">
        <f t="shared" si="81"/>
        <v>0.36865021770682149</v>
      </c>
      <c r="W92" s="1">
        <f t="shared" si="82"/>
        <v>0.36341463414634145</v>
      </c>
      <c r="X92" s="1"/>
      <c r="Y92" s="1">
        <f>H92/81</f>
        <v>9.3827160493827153E-2</v>
      </c>
      <c r="Z92" s="1"/>
      <c r="AA92" s="1"/>
      <c r="AB92" s="1">
        <f t="shared" si="84"/>
        <v>0.5985783394214631</v>
      </c>
      <c r="AC92" s="1"/>
      <c r="AD92">
        <f t="shared" si="85"/>
        <v>0.73043478260869565</v>
      </c>
      <c r="AE92">
        <f t="shared" si="87"/>
        <v>0.39201986223514795</v>
      </c>
      <c r="AF92">
        <f t="shared" si="88"/>
        <v>0.26561295215747416</v>
      </c>
      <c r="AG92">
        <f t="shared" si="86"/>
        <v>-2.2929646350265656</v>
      </c>
      <c r="AH92">
        <f t="shared" si="89"/>
        <v>-0.15077754774103511</v>
      </c>
      <c r="AI92">
        <f t="shared" si="73"/>
        <v>0.71341374383790213</v>
      </c>
      <c r="AJ92">
        <f t="shared" si="90"/>
        <v>0.50165777083790219</v>
      </c>
      <c r="AK92">
        <f t="shared" si="91"/>
        <v>0.53262268037394012</v>
      </c>
    </row>
    <row r="93" spans="1:37" x14ac:dyDescent="0.25">
      <c r="A93" s="11" t="s">
        <v>97</v>
      </c>
      <c r="C93" s="33">
        <v>39407</v>
      </c>
      <c r="D93" s="33"/>
      <c r="E93">
        <v>3.54</v>
      </c>
      <c r="F93" s="33">
        <v>150</v>
      </c>
      <c r="G93" s="33"/>
      <c r="H93" s="37">
        <v>2.9</v>
      </c>
      <c r="I93" s="37"/>
      <c r="J93" s="37"/>
      <c r="K93" s="33">
        <v>11131</v>
      </c>
      <c r="L93" s="33"/>
      <c r="M93">
        <v>31</v>
      </c>
      <c r="N93" s="13">
        <f t="shared" si="79"/>
        <v>8.7570621468926557</v>
      </c>
      <c r="O93" s="13">
        <f t="shared" si="65"/>
        <v>42.372881355932201</v>
      </c>
      <c r="Q93" s="14"/>
      <c r="R93" s="11" t="s">
        <v>97</v>
      </c>
      <c r="T93" s="1">
        <f t="shared" si="80"/>
        <v>0.15520188414701389</v>
      </c>
      <c r="U93" s="1"/>
      <c r="V93">
        <f t="shared" si="81"/>
        <v>0.12844702467343977</v>
      </c>
      <c r="W93" s="1">
        <f t="shared" si="82"/>
        <v>0.18292682926829268</v>
      </c>
      <c r="X93" s="1"/>
      <c r="Y93" s="1">
        <f>H93/81</f>
        <v>3.580246913580247E-2</v>
      </c>
      <c r="Z93" s="1"/>
      <c r="AA93" s="1"/>
      <c r="AB93" s="1">
        <f t="shared" si="84"/>
        <v>0.36630796064106363</v>
      </c>
      <c r="AC93" s="1"/>
      <c r="AD93">
        <f t="shared" si="85"/>
        <v>0.13478260869565217</v>
      </c>
      <c r="AE93">
        <f t="shared" si="87"/>
        <v>0.20761127221143094</v>
      </c>
      <c r="AF93">
        <f t="shared" si="88"/>
        <v>0.38372022436581976</v>
      </c>
      <c r="AG93">
        <f t="shared" si="86"/>
        <v>0.3757942474607735</v>
      </c>
      <c r="AH93">
        <f t="shared" si="89"/>
        <v>2.4710950278858827E-2</v>
      </c>
      <c r="AI93">
        <f t="shared" si="73"/>
        <v>0.77473913528574223</v>
      </c>
      <c r="AJ93">
        <f t="shared" si="90"/>
        <v>0.56298316228574219</v>
      </c>
      <c r="AK93">
        <f t="shared" si="91"/>
        <v>0.59773339183241747</v>
      </c>
    </row>
    <row r="94" spans="1:37" x14ac:dyDescent="0.25">
      <c r="A94" s="11" t="s">
        <v>98</v>
      </c>
      <c r="C94" s="33">
        <v>62009</v>
      </c>
      <c r="D94" s="33"/>
      <c r="E94">
        <v>4.41</v>
      </c>
      <c r="F94" s="33">
        <v>176</v>
      </c>
      <c r="G94" s="33"/>
      <c r="H94" s="37">
        <v>3</v>
      </c>
      <c r="I94" s="37"/>
      <c r="J94" s="37"/>
      <c r="K94" s="33">
        <v>14061</v>
      </c>
      <c r="L94" s="33"/>
      <c r="M94">
        <v>69</v>
      </c>
      <c r="N94" s="13">
        <f t="shared" si="79"/>
        <v>15.646258503401359</v>
      </c>
      <c r="O94" s="13">
        <f t="shared" si="65"/>
        <v>39.909297052154194</v>
      </c>
      <c r="Q94" s="14"/>
      <c r="R94" s="11" t="s">
        <v>98</v>
      </c>
      <c r="T94" s="1">
        <f t="shared" si="80"/>
        <v>0.24421837831025411</v>
      </c>
      <c r="U94" s="1"/>
      <c r="V94">
        <f t="shared" si="81"/>
        <v>0.16001451378809869</v>
      </c>
      <c r="W94" s="1">
        <f t="shared" si="82"/>
        <v>0.21463414634146341</v>
      </c>
      <c r="X94" s="1"/>
      <c r="Y94" s="1">
        <f>H94/81</f>
        <v>3.7037037037037035E-2</v>
      </c>
      <c r="Z94" s="1"/>
      <c r="AA94" s="1"/>
      <c r="AB94" s="1">
        <f t="shared" si="84"/>
        <v>0.46273077302793958</v>
      </c>
      <c r="AC94" s="1"/>
      <c r="AD94">
        <f t="shared" si="85"/>
        <v>0.3</v>
      </c>
      <c r="AE94">
        <f t="shared" si="87"/>
        <v>0.37093942908612476</v>
      </c>
      <c r="AF94">
        <f t="shared" si="88"/>
        <v>0.36141050429158028</v>
      </c>
      <c r="AG94">
        <f t="shared" si="86"/>
        <v>-1.8451782901616447</v>
      </c>
      <c r="AH94">
        <f t="shared" si="89"/>
        <v>-0.12133264224214503</v>
      </c>
      <c r="AI94">
        <f t="shared" si="73"/>
        <v>0.70280863507737479</v>
      </c>
      <c r="AJ94">
        <f t="shared" si="90"/>
        <v>0.4910526620773748</v>
      </c>
      <c r="AK94">
        <f t="shared" si="91"/>
        <v>0.52136296950719774</v>
      </c>
    </row>
    <row r="95" spans="1:37" x14ac:dyDescent="0.25">
      <c r="A95" s="11" t="s">
        <v>99</v>
      </c>
      <c r="C95" s="33">
        <v>34960</v>
      </c>
      <c r="D95" s="33"/>
      <c r="E95">
        <v>10.29</v>
      </c>
      <c r="F95" s="33">
        <v>73</v>
      </c>
      <c r="G95" s="33"/>
      <c r="H95" s="37" t="s">
        <v>135</v>
      </c>
      <c r="I95" s="37"/>
      <c r="J95" s="37"/>
      <c r="K95" s="33">
        <v>3397</v>
      </c>
      <c r="L95" s="33"/>
      <c r="M95">
        <v>73</v>
      </c>
      <c r="N95" s="13">
        <f t="shared" si="79"/>
        <v>7.0942662779397478</v>
      </c>
      <c r="O95" s="13">
        <f t="shared" si="65"/>
        <v>7.0942662779397478</v>
      </c>
      <c r="Q95" s="14"/>
      <c r="R95" s="11" t="s">
        <v>99</v>
      </c>
      <c r="T95" s="1">
        <f t="shared" si="80"/>
        <v>0.13768766639885313</v>
      </c>
      <c r="U95" s="1"/>
      <c r="V95">
        <f t="shared" si="81"/>
        <v>0.37336719883889696</v>
      </c>
      <c r="W95" s="1">
        <f t="shared" si="82"/>
        <v>8.9024390243902435E-2</v>
      </c>
      <c r="X95" s="1"/>
      <c r="Y95" s="1">
        <f>0.000969/81</f>
        <v>1.1962962962962964E-5</v>
      </c>
      <c r="Z95" s="1"/>
      <c r="AA95" s="1"/>
      <c r="AB95" s="1">
        <f t="shared" si="84"/>
        <v>0.11179122651133709</v>
      </c>
      <c r="AC95" s="1"/>
      <c r="AD95">
        <f t="shared" si="85"/>
        <v>0.31739130434782609</v>
      </c>
      <c r="AE95">
        <f t="shared" si="87"/>
        <v>0.16818992747383299</v>
      </c>
      <c r="AF95">
        <f t="shared" si="88"/>
        <v>6.4244237370013058E-2</v>
      </c>
      <c r="AG95">
        <f t="shared" si="86"/>
        <v>-0.46158607318633482</v>
      </c>
      <c r="AH95">
        <f t="shared" si="89"/>
        <v>-3.0352328650565169E-2</v>
      </c>
      <c r="AI95">
        <f t="shared" si="73"/>
        <v>0.14568313523078499</v>
      </c>
      <c r="AJ95">
        <f>AI95+0.211755973</f>
        <v>0.35743910823078495</v>
      </c>
      <c r="AK95">
        <f t="shared" si="91"/>
        <v>0.37950209677479113</v>
      </c>
    </row>
    <row r="96" spans="1:37" x14ac:dyDescent="0.25">
      <c r="A96" s="11" t="s">
        <v>100</v>
      </c>
      <c r="C96" s="33">
        <v>97859</v>
      </c>
      <c r="D96" s="33"/>
      <c r="E96">
        <v>7.99</v>
      </c>
      <c r="F96" s="33">
        <v>194</v>
      </c>
      <c r="G96" s="33"/>
      <c r="H96" s="37">
        <v>2.9</v>
      </c>
      <c r="I96" s="37"/>
      <c r="J96" s="37"/>
      <c r="K96" s="33">
        <v>12247</v>
      </c>
      <c r="L96" s="33"/>
      <c r="M96">
        <v>91</v>
      </c>
      <c r="N96" s="13">
        <f t="shared" si="79"/>
        <v>11.389236545682103</v>
      </c>
      <c r="O96" s="13">
        <f t="shared" si="65"/>
        <v>24.280350438047559</v>
      </c>
      <c r="Q96" s="14"/>
      <c r="R96" s="11" t="s">
        <v>100</v>
      </c>
      <c r="T96" s="1">
        <f t="shared" si="80"/>
        <v>0.38541125131937554</v>
      </c>
      <c r="U96" s="1"/>
      <c r="V96">
        <f t="shared" si="81"/>
        <v>0.28991291727140783</v>
      </c>
      <c r="W96" s="1">
        <f t="shared" si="82"/>
        <v>0.23658536585365852</v>
      </c>
      <c r="X96" s="1"/>
      <c r="Y96" s="1">
        <f>H96/81</f>
        <v>3.580246913580247E-2</v>
      </c>
      <c r="Z96" s="1"/>
      <c r="AA96" s="1"/>
      <c r="AB96" s="1">
        <f t="shared" si="84"/>
        <v>0.4030341922532662</v>
      </c>
      <c r="AC96" s="1"/>
      <c r="AD96">
        <f t="shared" si="85"/>
        <v>0.39565217391304347</v>
      </c>
      <c r="AE96">
        <f t="shared" si="87"/>
        <v>0.27001451503972851</v>
      </c>
      <c r="AF96">
        <f t="shared" si="88"/>
        <v>0.21987793181933285</v>
      </c>
      <c r="AG96">
        <f t="shared" si="86"/>
        <v>0.29864854902909521</v>
      </c>
      <c r="AH96">
        <f t="shared" si="89"/>
        <v>1.963811180127668E-2</v>
      </c>
      <c r="AI96">
        <f t="shared" si="73"/>
        <v>0.64255023587387572</v>
      </c>
      <c r="AJ96">
        <f t="shared" si="90"/>
        <v>0.43079426287387573</v>
      </c>
      <c r="AK96">
        <f t="shared" si="91"/>
        <v>0.45738511056722087</v>
      </c>
    </row>
    <row r="97" spans="1:37" ht="18.75" x14ac:dyDescent="0.3">
      <c r="A97" s="36" t="s">
        <v>7</v>
      </c>
      <c r="B97" s="36"/>
      <c r="C97" s="34">
        <v>1096181</v>
      </c>
      <c r="D97" s="34"/>
      <c r="E97" s="12">
        <v>113.65</v>
      </c>
      <c r="F97" s="36">
        <v>3715</v>
      </c>
      <c r="G97" s="36"/>
      <c r="H97" s="38">
        <v>108.3</v>
      </c>
      <c r="I97" s="38"/>
      <c r="J97" s="38"/>
      <c r="K97" s="36">
        <v>215721</v>
      </c>
      <c r="L97" s="36"/>
      <c r="M97" s="12">
        <v>1591</v>
      </c>
      <c r="N97" s="15">
        <f t="shared" si="79"/>
        <v>13.999120105587329</v>
      </c>
      <c r="O97" s="15">
        <f t="shared" si="65"/>
        <v>32.688077430708312</v>
      </c>
      <c r="Q97" s="14"/>
      <c r="R97" s="36" t="s">
        <v>7</v>
      </c>
      <c r="S97" s="36"/>
      <c r="T97" s="17">
        <f>C97/AP3</f>
        <v>0.61395463198769162</v>
      </c>
      <c r="U97" s="17"/>
      <c r="V97" s="16">
        <f>E97/AR3</f>
        <v>0.725271218889598</v>
      </c>
      <c r="W97" s="17">
        <f>F97/AS3</f>
        <v>0.82190265486725667</v>
      </c>
      <c r="X97" s="17"/>
      <c r="Y97" s="17">
        <f>H97/AU3</f>
        <v>0.24282511210762331</v>
      </c>
      <c r="Z97" s="17"/>
      <c r="AA97" s="17"/>
      <c r="AB97" s="17">
        <f>K97/AX3</f>
        <v>0.84984399375975039</v>
      </c>
      <c r="AC97" s="17"/>
      <c r="AD97" s="16">
        <f>M97/AZ3</f>
        <v>0.90397727272727268</v>
      </c>
      <c r="AE97" s="16">
        <f>N97/15.76568</f>
        <v>0.8879490199970651</v>
      </c>
      <c r="AF97" s="16">
        <f>O97/64.82936</f>
        <v>0.50421718540347016</v>
      </c>
      <c r="AG97" s="16">
        <f>-16.5996*ABS(AE97-0.553236)+1</f>
        <v>-4.5561022467432819</v>
      </c>
      <c r="AH97" s="16">
        <f>AG97/6.4161</f>
        <v>-0.71010461912116107</v>
      </c>
      <c r="AI97" s="16">
        <f t="shared" si="73"/>
        <v>0.64395656004205937</v>
      </c>
      <c r="AJ97" s="16">
        <f>AI97/1.107211</f>
        <v>0.58160238657497021</v>
      </c>
      <c r="AK97" s="16">
        <f>AJ97</f>
        <v>0.58160238657497021</v>
      </c>
    </row>
    <row r="98" spans="1:37" x14ac:dyDescent="0.25">
      <c r="A98" s="6" t="s">
        <v>101</v>
      </c>
      <c r="B98" s="9"/>
      <c r="C98" s="33">
        <v>79294</v>
      </c>
      <c r="D98" s="33"/>
      <c r="E98">
        <v>4.58</v>
      </c>
      <c r="F98" s="33">
        <v>322</v>
      </c>
      <c r="G98" s="33"/>
      <c r="H98" s="37">
        <v>12</v>
      </c>
      <c r="I98" s="37"/>
      <c r="J98" s="37"/>
      <c r="K98" s="33">
        <v>17313</v>
      </c>
      <c r="L98" s="33"/>
      <c r="M98">
        <v>103</v>
      </c>
      <c r="N98" s="13">
        <f t="shared" si="79"/>
        <v>22.489082969432314</v>
      </c>
      <c r="O98" s="13">
        <f t="shared" si="65"/>
        <v>70.3056768558952</v>
      </c>
      <c r="Q98" s="14"/>
      <c r="R98" s="6" t="s">
        <v>101</v>
      </c>
      <c r="S98" s="9"/>
      <c r="T98" s="1">
        <f t="shared" ref="T98:T113" si="92">C98/253908</f>
        <v>0.31229421680293651</v>
      </c>
      <c r="U98" s="1"/>
      <c r="V98">
        <f t="shared" ref="V98:V113" si="93">E98/27.56</f>
        <v>0.16618287373004356</v>
      </c>
      <c r="W98" s="1">
        <f t="shared" ref="W98:W113" si="94">F98/820</f>
        <v>0.39268292682926831</v>
      </c>
      <c r="X98" s="1"/>
      <c r="Y98" s="1">
        <f t="shared" ref="Y98:Y107" si="95">H98/81</f>
        <v>0.14814814814814814</v>
      </c>
      <c r="Z98" s="1"/>
      <c r="AA98" s="1"/>
      <c r="AB98" s="1">
        <f t="shared" ref="AB98:AB113" si="96">K98/30387</f>
        <v>0.56975022213446536</v>
      </c>
      <c r="AC98" s="1"/>
      <c r="AD98">
        <f t="shared" ref="AD98:AD113" si="97">M98/230</f>
        <v>0.44782608695652176</v>
      </c>
      <c r="AE98">
        <f>N98/42.18009</f>
        <v>0.53316820730900083</v>
      </c>
      <c r="AF98">
        <f>O98/110.4265</f>
        <v>0.63667395829710438</v>
      </c>
      <c r="AG98">
        <f t="shared" ref="AG98:AG113" si="98">-21.2418*ABS(AE98-0.236997)+1</f>
        <v>-5.2912095514163342</v>
      </c>
      <c r="AH98">
        <f>AG98/15.2076</f>
        <v>-0.34793192557775943</v>
      </c>
      <c r="AI98">
        <f t="shared" si="73"/>
        <v>0.85849225485381042</v>
      </c>
      <c r="AJ98">
        <f>AI98+(-0.211755973)</f>
        <v>0.64673628185381049</v>
      </c>
      <c r="AK98">
        <f>AJ98/0.941863329</f>
        <v>0.68665618666825756</v>
      </c>
    </row>
    <row r="99" spans="1:37" x14ac:dyDescent="0.25">
      <c r="A99" s="40" t="s">
        <v>102</v>
      </c>
      <c r="B99" s="40"/>
      <c r="C99" s="33">
        <v>42769</v>
      </c>
      <c r="D99" s="33"/>
      <c r="E99">
        <v>5.56</v>
      </c>
      <c r="F99" s="33">
        <v>162</v>
      </c>
      <c r="G99" s="33"/>
      <c r="H99" s="37">
        <v>14</v>
      </c>
      <c r="I99" s="37"/>
      <c r="J99" s="37"/>
      <c r="K99" s="33">
        <v>7692</v>
      </c>
      <c r="L99" s="33"/>
      <c r="M99">
        <v>68</v>
      </c>
      <c r="N99" s="13">
        <f t="shared" si="79"/>
        <v>12.23021582733813</v>
      </c>
      <c r="O99" s="13">
        <f t="shared" si="65"/>
        <v>29.136690647482016</v>
      </c>
      <c r="Q99" s="14"/>
      <c r="R99" s="40" t="s">
        <v>102</v>
      </c>
      <c r="S99" s="40"/>
      <c r="T99" s="1">
        <f t="shared" si="92"/>
        <v>0.16844290057816216</v>
      </c>
      <c r="U99" s="1"/>
      <c r="V99">
        <f t="shared" si="93"/>
        <v>0.20174165457184326</v>
      </c>
      <c r="W99" s="1">
        <f t="shared" si="94"/>
        <v>0.19756097560975611</v>
      </c>
      <c r="X99" s="1"/>
      <c r="Y99" s="1">
        <f t="shared" si="95"/>
        <v>0.1728395061728395</v>
      </c>
      <c r="Z99" s="1"/>
      <c r="AA99" s="1"/>
      <c r="AB99" s="1">
        <f t="shared" si="96"/>
        <v>0.25313456412281565</v>
      </c>
      <c r="AC99" s="1"/>
      <c r="AD99">
        <f t="shared" si="97"/>
        <v>0.29565217391304349</v>
      </c>
      <c r="AE99">
        <f t="shared" ref="AE99:AE113" si="99">N99/42.18009</f>
        <v>0.28995234072137188</v>
      </c>
      <c r="AF99">
        <f t="shared" ref="AF99:AF113" si="100">O99/110.4265</f>
        <v>0.26385596435169106</v>
      </c>
      <c r="AG99">
        <f t="shared" si="98"/>
        <v>-0.12486675653523704</v>
      </c>
      <c r="AH99">
        <f t="shared" ref="AH99:AH113" si="101">AG99/15.2076</f>
        <v>-8.2108127867143443E-3</v>
      </c>
      <c r="AI99">
        <f t="shared" si="73"/>
        <v>0.50877971568779234</v>
      </c>
      <c r="AJ99">
        <f t="shared" ref="AJ99:AJ113" si="102">AI99+(-0.211755973)</f>
        <v>0.29702374268779236</v>
      </c>
      <c r="AK99">
        <f t="shared" ref="AK99:AK113" si="103">AJ99/0.941863329</f>
        <v>0.31535758272184772</v>
      </c>
    </row>
    <row r="100" spans="1:37" x14ac:dyDescent="0.25">
      <c r="A100" s="6" t="s">
        <v>103</v>
      </c>
      <c r="B100" s="9"/>
      <c r="C100" s="33">
        <v>78971</v>
      </c>
      <c r="D100" s="33"/>
      <c r="E100">
        <v>3.3</v>
      </c>
      <c r="F100" s="33">
        <v>186</v>
      </c>
      <c r="G100" s="33"/>
      <c r="H100" s="37">
        <v>1.7</v>
      </c>
      <c r="I100" s="37"/>
      <c r="J100" s="37"/>
      <c r="K100" s="33">
        <v>23930</v>
      </c>
      <c r="L100" s="33"/>
      <c r="M100">
        <v>131</v>
      </c>
      <c r="N100" s="13">
        <f t="shared" si="79"/>
        <v>39.696969696969703</v>
      </c>
      <c r="O100" s="13">
        <f t="shared" si="65"/>
        <v>56.363636363636367</v>
      </c>
      <c r="Q100" s="14"/>
      <c r="R100" s="6" t="s">
        <v>103</v>
      </c>
      <c r="S100" s="9"/>
      <c r="T100" s="1">
        <f t="shared" si="92"/>
        <v>0.31102210249381668</v>
      </c>
      <c r="U100" s="1"/>
      <c r="V100">
        <f t="shared" si="93"/>
        <v>0.11973875181422351</v>
      </c>
      <c r="W100" s="1">
        <f t="shared" si="94"/>
        <v>0.22682926829268293</v>
      </c>
      <c r="X100" s="1"/>
      <c r="Y100" s="1">
        <f t="shared" si="95"/>
        <v>2.0987654320987655E-2</v>
      </c>
      <c r="Z100" s="1"/>
      <c r="AA100" s="1"/>
      <c r="AB100" s="1">
        <f t="shared" si="96"/>
        <v>0.78750781584230101</v>
      </c>
      <c r="AC100" s="1"/>
      <c r="AD100">
        <f t="shared" si="97"/>
        <v>0.56956521739130439</v>
      </c>
      <c r="AE100">
        <f t="shared" si="99"/>
        <v>0.94113051197780051</v>
      </c>
      <c r="AF100">
        <f t="shared" si="100"/>
        <v>0.51041766572006142</v>
      </c>
      <c r="AG100">
        <f t="shared" si="98"/>
        <v>-13.957063234730043</v>
      </c>
      <c r="AH100">
        <f t="shared" si="101"/>
        <v>-0.91776895991017937</v>
      </c>
      <c r="AI100">
        <f t="shared" si="73"/>
        <v>0.38015652165218305</v>
      </c>
      <c r="AJ100">
        <f t="shared" si="102"/>
        <v>0.16840054865218307</v>
      </c>
      <c r="AK100">
        <f t="shared" si="103"/>
        <v>0.17879510059169429</v>
      </c>
    </row>
    <row r="101" spans="1:37" x14ac:dyDescent="0.25">
      <c r="A101" s="6" t="s">
        <v>104</v>
      </c>
      <c r="B101" s="9"/>
      <c r="C101" s="33">
        <v>70192</v>
      </c>
      <c r="D101" s="33"/>
      <c r="E101">
        <v>6.61</v>
      </c>
      <c r="F101" s="33">
        <v>272</v>
      </c>
      <c r="G101" s="33"/>
      <c r="H101" s="37">
        <v>11.7</v>
      </c>
      <c r="I101" s="37"/>
      <c r="J101" s="37"/>
      <c r="K101" s="33">
        <v>10619</v>
      </c>
      <c r="L101" s="33"/>
      <c r="M101">
        <v>74</v>
      </c>
      <c r="N101" s="13">
        <f t="shared" si="79"/>
        <v>11.195158850226928</v>
      </c>
      <c r="O101" s="13">
        <f t="shared" si="65"/>
        <v>41.149773071104384</v>
      </c>
      <c r="Q101" s="14"/>
      <c r="R101" s="6" t="s">
        <v>104</v>
      </c>
      <c r="S101" s="9"/>
      <c r="T101" s="1">
        <f t="shared" si="92"/>
        <v>0.27644658695275454</v>
      </c>
      <c r="U101" s="1"/>
      <c r="V101">
        <f t="shared" si="93"/>
        <v>0.23984034833091439</v>
      </c>
      <c r="W101" s="1">
        <f t="shared" si="94"/>
        <v>0.33170731707317075</v>
      </c>
      <c r="X101" s="1"/>
      <c r="Y101" s="1">
        <f t="shared" si="95"/>
        <v>0.14444444444444443</v>
      </c>
      <c r="Z101" s="1"/>
      <c r="AA101" s="1"/>
      <c r="AB101" s="1">
        <f t="shared" si="96"/>
        <v>0.3494586500806266</v>
      </c>
      <c r="AC101" s="1"/>
      <c r="AD101">
        <f t="shared" si="97"/>
        <v>0.32173913043478258</v>
      </c>
      <c r="AE101">
        <f t="shared" si="99"/>
        <v>0.26541334668150135</v>
      </c>
      <c r="AF101">
        <f t="shared" si="100"/>
        <v>0.37264400366854317</v>
      </c>
      <c r="AG101">
        <f t="shared" si="98"/>
        <v>0.39638564706088486</v>
      </c>
      <c r="AH101">
        <f t="shared" si="101"/>
        <v>2.6064970610805444E-2</v>
      </c>
      <c r="AI101">
        <f t="shared" si="73"/>
        <v>0.74816762435997519</v>
      </c>
      <c r="AJ101">
        <f t="shared" si="102"/>
        <v>0.53641165135997526</v>
      </c>
      <c r="AK101">
        <f t="shared" si="103"/>
        <v>0.56952174996503691</v>
      </c>
    </row>
    <row r="102" spans="1:37" x14ac:dyDescent="0.25">
      <c r="A102" s="6" t="s">
        <v>105</v>
      </c>
      <c r="B102" s="9"/>
      <c r="C102" s="33">
        <v>103148</v>
      </c>
      <c r="D102" s="33"/>
      <c r="E102">
        <v>8.93</v>
      </c>
      <c r="F102" s="33">
        <v>351</v>
      </c>
      <c r="G102" s="33"/>
      <c r="H102" s="37">
        <v>6.6</v>
      </c>
      <c r="I102" s="37"/>
      <c r="J102" s="37"/>
      <c r="K102" s="33">
        <v>11550</v>
      </c>
      <c r="L102" s="33"/>
      <c r="M102">
        <v>95</v>
      </c>
      <c r="N102" s="13">
        <f t="shared" si="79"/>
        <v>10.638297872340425</v>
      </c>
      <c r="O102" s="13">
        <f t="shared" si="65"/>
        <v>39.305711086226204</v>
      </c>
      <c r="Q102" s="14"/>
      <c r="R102" s="6" t="s">
        <v>105</v>
      </c>
      <c r="S102" s="9"/>
      <c r="T102" s="1">
        <f t="shared" si="92"/>
        <v>0.40624163082691367</v>
      </c>
      <c r="U102" s="1"/>
      <c r="V102">
        <f t="shared" si="93"/>
        <v>0.32402031930333819</v>
      </c>
      <c r="W102" s="1">
        <f t="shared" si="94"/>
        <v>0.42804878048780487</v>
      </c>
      <c r="X102" s="1"/>
      <c r="Y102" s="1">
        <f t="shared" si="95"/>
        <v>8.1481481481481474E-2</v>
      </c>
      <c r="Z102" s="1"/>
      <c r="AA102" s="1"/>
      <c r="AB102" s="1">
        <f t="shared" si="96"/>
        <v>0.38009675190048375</v>
      </c>
      <c r="AC102" s="1"/>
      <c r="AD102">
        <f t="shared" si="97"/>
        <v>0.41304347826086957</v>
      </c>
      <c r="AE102">
        <f t="shared" si="99"/>
        <v>0.25221136020194423</v>
      </c>
      <c r="AF102">
        <f t="shared" si="100"/>
        <v>0.3559445521340095</v>
      </c>
      <c r="AG102">
        <f t="shared" si="98"/>
        <v>0.67681960346234127</v>
      </c>
      <c r="AH102">
        <f t="shared" si="101"/>
        <v>4.4505352814536235E-2</v>
      </c>
      <c r="AI102">
        <f t="shared" si="73"/>
        <v>0.78054665684902957</v>
      </c>
      <c r="AJ102">
        <f t="shared" si="102"/>
        <v>0.56879068384902953</v>
      </c>
      <c r="AK102">
        <f t="shared" si="103"/>
        <v>0.60389938363236728</v>
      </c>
    </row>
    <row r="103" spans="1:37" x14ac:dyDescent="0.25">
      <c r="A103" s="6" t="s">
        <v>106</v>
      </c>
      <c r="B103" s="9"/>
      <c r="C103" s="33">
        <v>98864</v>
      </c>
      <c r="D103" s="33"/>
      <c r="E103">
        <v>3.77</v>
      </c>
      <c r="F103" s="33">
        <v>158</v>
      </c>
      <c r="G103" s="33"/>
      <c r="H103" s="37">
        <v>2.1</v>
      </c>
      <c r="I103" s="37"/>
      <c r="J103" s="37"/>
      <c r="K103" s="33">
        <v>26223</v>
      </c>
      <c r="L103" s="33"/>
      <c r="M103">
        <v>130</v>
      </c>
      <c r="N103" s="13">
        <f t="shared" si="79"/>
        <v>34.482758620689658</v>
      </c>
      <c r="O103" s="13">
        <f t="shared" si="65"/>
        <v>41.909814323607428</v>
      </c>
      <c r="Q103" s="14"/>
      <c r="R103" s="6" t="s">
        <v>106</v>
      </c>
      <c r="S103" s="9"/>
      <c r="T103" s="1">
        <f t="shared" si="92"/>
        <v>0.38936937788490317</v>
      </c>
      <c r="U103" s="1"/>
      <c r="V103">
        <f t="shared" si="93"/>
        <v>0.13679245283018868</v>
      </c>
      <c r="W103" s="1">
        <f t="shared" si="94"/>
        <v>0.1926829268292683</v>
      </c>
      <c r="X103" s="1"/>
      <c r="Y103" s="1">
        <f t="shared" si="95"/>
        <v>2.5925925925925929E-2</v>
      </c>
      <c r="Z103" s="1"/>
      <c r="AA103" s="1"/>
      <c r="AB103" s="1">
        <f t="shared" si="96"/>
        <v>0.86296771645769577</v>
      </c>
      <c r="AC103" s="1"/>
      <c r="AD103">
        <f t="shared" si="97"/>
        <v>0.56521739130434778</v>
      </c>
      <c r="AE103">
        <f t="shared" si="99"/>
        <v>0.81751268479250894</v>
      </c>
      <c r="AF103">
        <f t="shared" si="100"/>
        <v>0.379526783187074</v>
      </c>
      <c r="AG103">
        <f t="shared" si="98"/>
        <v>-11.331198073225517</v>
      </c>
      <c r="AH103">
        <f t="shared" si="101"/>
        <v>-0.74510100694557446</v>
      </c>
      <c r="AI103">
        <f t="shared" si="73"/>
        <v>0.49739349269919531</v>
      </c>
      <c r="AJ103">
        <f t="shared" si="102"/>
        <v>0.28563751969919532</v>
      </c>
      <c r="AK103">
        <f t="shared" si="103"/>
        <v>0.30326854322108904</v>
      </c>
    </row>
    <row r="104" spans="1:37" x14ac:dyDescent="0.25">
      <c r="A104" s="6" t="s">
        <v>107</v>
      </c>
      <c r="B104" s="9"/>
      <c r="C104" s="33">
        <v>83262</v>
      </c>
      <c r="D104" s="33"/>
      <c r="E104">
        <v>7.53</v>
      </c>
      <c r="F104" s="33">
        <v>220</v>
      </c>
      <c r="G104" s="33"/>
      <c r="H104" s="37">
        <v>2.4</v>
      </c>
      <c r="I104" s="37"/>
      <c r="J104" s="37"/>
      <c r="K104" s="33">
        <v>11057</v>
      </c>
      <c r="L104" s="33"/>
      <c r="M104">
        <v>151</v>
      </c>
      <c r="N104" s="13">
        <f t="shared" si="79"/>
        <v>20.053120849933599</v>
      </c>
      <c r="O104" s="13">
        <f t="shared" si="65"/>
        <v>29.216467463479415</v>
      </c>
      <c r="Q104" s="14"/>
      <c r="R104" s="6" t="s">
        <v>107</v>
      </c>
      <c r="S104" s="9"/>
      <c r="T104" s="1">
        <f t="shared" si="92"/>
        <v>0.32792192447658208</v>
      </c>
      <c r="U104" s="1"/>
      <c r="V104">
        <f t="shared" si="93"/>
        <v>0.27322206095791002</v>
      </c>
      <c r="W104" s="1">
        <f t="shared" si="94"/>
        <v>0.26829268292682928</v>
      </c>
      <c r="X104" s="1"/>
      <c r="Y104" s="1">
        <f t="shared" si="95"/>
        <v>2.9629629629629627E-2</v>
      </c>
      <c r="Z104" s="1"/>
      <c r="AA104" s="1"/>
      <c r="AB104" s="1">
        <f t="shared" si="96"/>
        <v>0.36387270872412547</v>
      </c>
      <c r="AC104" s="1"/>
      <c r="AD104">
        <f t="shared" si="97"/>
        <v>0.65652173913043477</v>
      </c>
      <c r="AE104">
        <f t="shared" si="99"/>
        <v>0.47541673927043776</v>
      </c>
      <c r="AF104">
        <f t="shared" si="100"/>
        <v>0.26457840702620672</v>
      </c>
      <c r="AG104">
        <f t="shared" si="98"/>
        <v>-4.0644644176347846</v>
      </c>
      <c r="AH104">
        <f t="shared" si="101"/>
        <v>-0.26726534217330711</v>
      </c>
      <c r="AI104">
        <f t="shared" si="73"/>
        <v>0.36118577357702508</v>
      </c>
      <c r="AJ104">
        <f t="shared" si="102"/>
        <v>0.1494298005770251</v>
      </c>
      <c r="AK104">
        <f t="shared" si="103"/>
        <v>0.15865337992899509</v>
      </c>
    </row>
    <row r="105" spans="1:37" x14ac:dyDescent="0.25">
      <c r="A105" s="6" t="s">
        <v>108</v>
      </c>
      <c r="B105" s="9"/>
      <c r="C105" s="33">
        <v>12787</v>
      </c>
      <c r="D105" s="33"/>
      <c r="E105">
        <v>7.29</v>
      </c>
      <c r="F105" s="33">
        <v>225</v>
      </c>
      <c r="G105" s="33"/>
      <c r="H105" s="37">
        <v>1.9</v>
      </c>
      <c r="I105" s="37"/>
      <c r="J105" s="37"/>
      <c r="K105" s="33">
        <v>12786</v>
      </c>
      <c r="L105" s="33"/>
      <c r="M105">
        <v>197</v>
      </c>
      <c r="N105" s="13">
        <f t="shared" si="79"/>
        <v>27.023319615912207</v>
      </c>
      <c r="O105" s="13">
        <f t="shared" si="65"/>
        <v>30.864197530864196</v>
      </c>
      <c r="Q105" s="14"/>
      <c r="R105" s="6" t="s">
        <v>108</v>
      </c>
      <c r="S105" s="9"/>
      <c r="T105" s="1">
        <f t="shared" si="92"/>
        <v>5.0360760590450082E-2</v>
      </c>
      <c r="U105" s="1"/>
      <c r="V105">
        <f t="shared" si="93"/>
        <v>0.26451378809869375</v>
      </c>
      <c r="W105" s="1">
        <f t="shared" si="94"/>
        <v>0.27439024390243905</v>
      </c>
      <c r="X105" s="1"/>
      <c r="Y105" s="1">
        <f t="shared" si="95"/>
        <v>2.3456790123456788E-2</v>
      </c>
      <c r="Z105" s="1"/>
      <c r="AA105" s="1"/>
      <c r="AB105" s="1">
        <f t="shared" si="96"/>
        <v>0.42077204067528878</v>
      </c>
      <c r="AC105" s="1"/>
      <c r="AD105">
        <f t="shared" si="97"/>
        <v>0.85652173913043483</v>
      </c>
      <c r="AE105">
        <f t="shared" si="99"/>
        <v>0.64066529056510324</v>
      </c>
      <c r="AF105">
        <f t="shared" si="100"/>
        <v>0.27949991651337491</v>
      </c>
      <c r="AG105">
        <f t="shared" si="98"/>
        <v>-7.5746410945258109</v>
      </c>
      <c r="AH105">
        <f t="shared" si="101"/>
        <v>-0.49808260965082007</v>
      </c>
      <c r="AI105">
        <f t="shared" si="73"/>
        <v>0.20218934753784368</v>
      </c>
      <c r="AJ105">
        <f>AI105+0.211755973</f>
        <v>0.41394532053784366</v>
      </c>
      <c r="AK105">
        <f t="shared" si="103"/>
        <v>0.43949616445662004</v>
      </c>
    </row>
    <row r="106" spans="1:37" x14ac:dyDescent="0.25">
      <c r="A106" s="40" t="s">
        <v>109</v>
      </c>
      <c r="B106" s="40"/>
      <c r="C106" s="33">
        <v>101894</v>
      </c>
      <c r="D106" s="33"/>
      <c r="E106">
        <v>5.38</v>
      </c>
      <c r="F106" s="33">
        <v>383</v>
      </c>
      <c r="G106" s="33"/>
      <c r="H106" s="37">
        <v>4.0999999999999996</v>
      </c>
      <c r="I106" s="37"/>
      <c r="J106" s="37"/>
      <c r="K106" s="33">
        <v>18932</v>
      </c>
      <c r="L106" s="33"/>
      <c r="M106">
        <v>83</v>
      </c>
      <c r="N106" s="13">
        <f t="shared" si="79"/>
        <v>15.427509293680298</v>
      </c>
      <c r="O106" s="13">
        <f t="shared" si="65"/>
        <v>71.189591078066911</v>
      </c>
      <c r="Q106" s="14"/>
      <c r="R106" s="40" t="s">
        <v>109</v>
      </c>
      <c r="S106" s="40"/>
      <c r="T106" s="1">
        <f t="shared" si="92"/>
        <v>0.40130283409738959</v>
      </c>
      <c r="U106" s="1"/>
      <c r="V106">
        <f t="shared" si="93"/>
        <v>0.19521044992743106</v>
      </c>
      <c r="W106" s="1">
        <f t="shared" si="94"/>
        <v>0.46707317073170734</v>
      </c>
      <c r="X106" s="1"/>
      <c r="Y106" s="1">
        <f t="shared" si="95"/>
        <v>5.0617283950617278E-2</v>
      </c>
      <c r="Z106" s="1"/>
      <c r="AA106" s="1"/>
      <c r="AB106" s="1">
        <f t="shared" si="96"/>
        <v>0.62302958501990979</v>
      </c>
      <c r="AC106" s="1"/>
      <c r="AD106">
        <f t="shared" si="97"/>
        <v>0.36086956521739133</v>
      </c>
      <c r="AE106">
        <f t="shared" si="99"/>
        <v>0.36575335172780093</v>
      </c>
      <c r="AF106">
        <f t="shared" si="100"/>
        <v>0.64467850631928847</v>
      </c>
      <c r="AG106">
        <f t="shared" si="98"/>
        <v>-1.7350166721316018</v>
      </c>
      <c r="AH106">
        <f t="shared" si="101"/>
        <v>-0.11408878929821943</v>
      </c>
      <c r="AI106">
        <f t="shared" si="73"/>
        <v>1.1536193020409788</v>
      </c>
      <c r="AJ106">
        <f t="shared" si="102"/>
        <v>0.9418633290409788</v>
      </c>
      <c r="AK106">
        <f t="shared" si="103"/>
        <v>1.0000000000435083</v>
      </c>
    </row>
    <row r="107" spans="1:37" x14ac:dyDescent="0.25">
      <c r="A107" s="6" t="s">
        <v>110</v>
      </c>
      <c r="B107" s="9"/>
      <c r="C107" s="33">
        <v>53951</v>
      </c>
      <c r="D107" s="33"/>
      <c r="E107">
        <v>6.46</v>
      </c>
      <c r="F107" s="33">
        <v>142</v>
      </c>
      <c r="G107" s="33"/>
      <c r="H107" s="37">
        <v>2.1</v>
      </c>
      <c r="I107" s="37"/>
      <c r="J107" s="37"/>
      <c r="K107" s="33">
        <v>6743</v>
      </c>
      <c r="L107" s="33"/>
      <c r="M107">
        <v>80</v>
      </c>
      <c r="N107" s="13">
        <f t="shared" si="79"/>
        <v>12.383900928792571</v>
      </c>
      <c r="O107" s="13">
        <f t="shared" si="65"/>
        <v>21.981424148606813</v>
      </c>
      <c r="Q107" s="14"/>
      <c r="R107" s="6" t="s">
        <v>110</v>
      </c>
      <c r="S107" s="9"/>
      <c r="T107" s="1">
        <f t="shared" si="92"/>
        <v>0.21248247396694867</v>
      </c>
      <c r="U107" s="1"/>
      <c r="V107">
        <f t="shared" si="93"/>
        <v>0.23439767779390422</v>
      </c>
      <c r="W107" s="1">
        <f t="shared" si="94"/>
        <v>0.17317073170731706</v>
      </c>
      <c r="X107" s="1"/>
      <c r="Y107" s="1">
        <f t="shared" si="95"/>
        <v>2.5925925925925929E-2</v>
      </c>
      <c r="Z107" s="1"/>
      <c r="AA107" s="1"/>
      <c r="AB107" s="1">
        <f t="shared" si="96"/>
        <v>0.22190410372856814</v>
      </c>
      <c r="AC107" s="1"/>
      <c r="AD107">
        <f t="shared" si="97"/>
        <v>0.34782608695652173</v>
      </c>
      <c r="AE107">
        <f t="shared" si="99"/>
        <v>0.29359588679854809</v>
      </c>
      <c r="AF107">
        <f t="shared" si="100"/>
        <v>0.19905932134593429</v>
      </c>
      <c r="AG107">
        <f t="shared" si="98"/>
        <v>-0.2022622335973987</v>
      </c>
      <c r="AH107">
        <f t="shared" si="101"/>
        <v>-1.3300075856637386E-2</v>
      </c>
      <c r="AI107">
        <f t="shared" si="73"/>
        <v>0.40766334921786507</v>
      </c>
      <c r="AJ107">
        <f t="shared" si="102"/>
        <v>0.19590737621786508</v>
      </c>
      <c r="AK107">
        <f t="shared" si="103"/>
        <v>0.20799979167451488</v>
      </c>
    </row>
    <row r="108" spans="1:37" x14ac:dyDescent="0.25">
      <c r="A108" s="6" t="s">
        <v>111</v>
      </c>
      <c r="B108" s="9"/>
      <c r="C108" s="33">
        <v>9903</v>
      </c>
      <c r="D108" s="33"/>
      <c r="E108">
        <v>21.78</v>
      </c>
      <c r="F108" s="33">
        <v>16</v>
      </c>
      <c r="G108" s="33"/>
      <c r="H108" s="37" t="s">
        <v>136</v>
      </c>
      <c r="I108" s="37"/>
      <c r="J108" s="37"/>
      <c r="K108" s="33">
        <v>454</v>
      </c>
      <c r="L108" s="33"/>
      <c r="M108">
        <v>21</v>
      </c>
      <c r="N108" s="13">
        <f t="shared" si="79"/>
        <v>0.96418732782369143</v>
      </c>
      <c r="O108" s="13">
        <f t="shared" si="65"/>
        <v>0.7346189164370982</v>
      </c>
      <c r="Q108" s="14"/>
      <c r="R108" s="6" t="s">
        <v>111</v>
      </c>
      <c r="S108" s="9"/>
      <c r="T108" s="1">
        <f t="shared" si="92"/>
        <v>3.9002315799423412E-2</v>
      </c>
      <c r="U108" s="1"/>
      <c r="V108">
        <f t="shared" si="93"/>
        <v>0.79027576197387528</v>
      </c>
      <c r="W108" s="1">
        <f t="shared" si="94"/>
        <v>1.9512195121951219E-2</v>
      </c>
      <c r="X108" s="1"/>
      <c r="Y108" s="1">
        <f>0.000797/81</f>
        <v>9.8395061728395066E-6</v>
      </c>
      <c r="Z108" s="1"/>
      <c r="AA108" s="1"/>
      <c r="AB108" s="1">
        <f t="shared" si="96"/>
        <v>1.4940599598512521E-2</v>
      </c>
      <c r="AC108" s="1"/>
      <c r="AD108">
        <f t="shared" si="97"/>
        <v>9.1304347826086957E-2</v>
      </c>
      <c r="AE108">
        <f t="shared" si="99"/>
        <v>2.2858825759349766E-2</v>
      </c>
      <c r="AF108">
        <f t="shared" si="100"/>
        <v>6.652559996351403E-3</v>
      </c>
      <c r="AG108">
        <f t="shared" si="98"/>
        <v>-3.5486802695850441</v>
      </c>
      <c r="AH108">
        <f t="shared" si="101"/>
        <v>-0.23334913264322077</v>
      </c>
      <c r="AI108">
        <f>AB108+AF108+AH108</f>
        <v>-0.21175597304835686</v>
      </c>
      <c r="AJ108">
        <v>0</v>
      </c>
      <c r="AK108">
        <f t="shared" si="103"/>
        <v>0</v>
      </c>
    </row>
    <row r="109" spans="1:37" x14ac:dyDescent="0.25">
      <c r="A109" s="6" t="s">
        <v>112</v>
      </c>
      <c r="B109" s="9"/>
      <c r="C109" s="33">
        <v>59184</v>
      </c>
      <c r="D109" s="33"/>
      <c r="E109">
        <v>2.7</v>
      </c>
      <c r="F109" s="33">
        <v>255</v>
      </c>
      <c r="G109" s="33"/>
      <c r="H109" s="37">
        <v>8.5</v>
      </c>
      <c r="I109" s="37"/>
      <c r="J109" s="37"/>
      <c r="K109" s="33">
        <v>21920</v>
      </c>
      <c r="L109" s="33"/>
      <c r="M109">
        <v>82</v>
      </c>
      <c r="N109" s="13">
        <f t="shared" si="79"/>
        <v>30.370370370370367</v>
      </c>
      <c r="O109" s="13">
        <f t="shared" si="65"/>
        <v>94.444444444444443</v>
      </c>
      <c r="Q109" s="14"/>
      <c r="R109" s="6" t="s">
        <v>112</v>
      </c>
      <c r="S109" s="9"/>
      <c r="T109" s="1">
        <f t="shared" si="92"/>
        <v>0.23309230114844748</v>
      </c>
      <c r="U109" s="1"/>
      <c r="V109">
        <f t="shared" si="93"/>
        <v>9.7968069666182891E-2</v>
      </c>
      <c r="W109" s="1">
        <f t="shared" si="94"/>
        <v>0.31097560975609756</v>
      </c>
      <c r="X109" s="1"/>
      <c r="Y109" s="1">
        <f>H109/81</f>
        <v>0.10493827160493827</v>
      </c>
      <c r="Z109" s="1"/>
      <c r="AA109" s="1"/>
      <c r="AB109" s="1">
        <f t="shared" si="96"/>
        <v>0.72136110836871026</v>
      </c>
      <c r="AC109" s="1"/>
      <c r="AD109">
        <f t="shared" si="97"/>
        <v>0.35652173913043478</v>
      </c>
      <c r="AE109">
        <f t="shared" si="99"/>
        <v>0.72001672756910584</v>
      </c>
      <c r="AF109">
        <f t="shared" si="100"/>
        <v>0.8552697445309273</v>
      </c>
      <c r="AG109">
        <f t="shared" si="98"/>
        <v>-9.2602084490774335</v>
      </c>
      <c r="AH109">
        <f t="shared" si="101"/>
        <v>-0.6089197801807934</v>
      </c>
      <c r="AI109">
        <f t="shared" si="73"/>
        <v>0.96771107271884416</v>
      </c>
      <c r="AJ109">
        <f t="shared" si="102"/>
        <v>0.75595509971884423</v>
      </c>
      <c r="AK109">
        <f t="shared" si="103"/>
        <v>0.80261655427381462</v>
      </c>
    </row>
    <row r="110" spans="1:37" x14ac:dyDescent="0.25">
      <c r="A110" s="40" t="s">
        <v>113</v>
      </c>
      <c r="B110" s="40"/>
      <c r="C110" s="33">
        <v>59349</v>
      </c>
      <c r="D110" s="33"/>
      <c r="E110">
        <v>3.72</v>
      </c>
      <c r="F110" s="33">
        <v>210</v>
      </c>
      <c r="G110" s="33"/>
      <c r="H110" s="37">
        <v>6.2</v>
      </c>
      <c r="I110" s="37"/>
      <c r="J110" s="37"/>
      <c r="K110" s="33">
        <v>15954</v>
      </c>
      <c r="L110" s="33"/>
      <c r="M110">
        <v>60</v>
      </c>
      <c r="N110" s="13">
        <f t="shared" si="79"/>
        <v>16.129032258064516</v>
      </c>
      <c r="O110" s="13">
        <f t="shared" si="65"/>
        <v>56.451612903225801</v>
      </c>
      <c r="Q110" s="14"/>
      <c r="R110" s="40" t="s">
        <v>113</v>
      </c>
      <c r="S110" s="40"/>
      <c r="T110" s="1">
        <f t="shared" si="92"/>
        <v>0.23374214282338485</v>
      </c>
      <c r="U110" s="1"/>
      <c r="V110">
        <f t="shared" si="93"/>
        <v>0.13497822931785197</v>
      </c>
      <c r="W110" s="1">
        <f t="shared" si="94"/>
        <v>0.25609756097560976</v>
      </c>
      <c r="X110" s="1"/>
      <c r="Y110" s="1">
        <f>H110/81</f>
        <v>7.6543209876543214E-2</v>
      </c>
      <c r="Z110" s="1"/>
      <c r="AA110" s="1"/>
      <c r="AB110" s="1">
        <f t="shared" si="96"/>
        <v>0.52502714976799292</v>
      </c>
      <c r="AC110" s="1"/>
      <c r="AD110">
        <f t="shared" si="97"/>
        <v>0.2608695652173913</v>
      </c>
      <c r="AE110">
        <f t="shared" si="99"/>
        <v>0.38238496546746381</v>
      </c>
      <c r="AF110">
        <f t="shared" si="100"/>
        <v>0.51121436342930182</v>
      </c>
      <c r="AG110">
        <f t="shared" si="98"/>
        <v>-2.0883020848667728</v>
      </c>
      <c r="AH110">
        <f t="shared" si="101"/>
        <v>-0.13731963523940482</v>
      </c>
      <c r="AI110">
        <f t="shared" si="73"/>
        <v>0.89892187795789003</v>
      </c>
      <c r="AJ110">
        <f t="shared" si="102"/>
        <v>0.68716590495788998</v>
      </c>
      <c r="AK110">
        <f t="shared" si="103"/>
        <v>0.72958133499843481</v>
      </c>
    </row>
    <row r="111" spans="1:37" x14ac:dyDescent="0.25">
      <c r="A111" s="6" t="s">
        <v>114</v>
      </c>
      <c r="B111" s="9"/>
      <c r="C111" s="33">
        <v>83641</v>
      </c>
      <c r="D111" s="33"/>
      <c r="E111">
        <v>10.43</v>
      </c>
      <c r="F111" s="33">
        <v>287</v>
      </c>
      <c r="G111" s="33"/>
      <c r="H111" s="37">
        <v>5.7</v>
      </c>
      <c r="I111" s="37"/>
      <c r="J111" s="37"/>
      <c r="K111" s="33">
        <v>8019</v>
      </c>
      <c r="L111" s="33"/>
      <c r="M111">
        <v>123</v>
      </c>
      <c r="N111" s="13">
        <f t="shared" si="79"/>
        <v>11.792905081495686</v>
      </c>
      <c r="O111" s="13">
        <f t="shared" si="65"/>
        <v>27.516778523489933</v>
      </c>
      <c r="Q111" s="14"/>
      <c r="R111" s="6" t="s">
        <v>114</v>
      </c>
      <c r="S111" s="9"/>
      <c r="T111" s="1">
        <f t="shared" si="92"/>
        <v>0.32941459111174126</v>
      </c>
      <c r="U111" s="1"/>
      <c r="V111">
        <f t="shared" si="93"/>
        <v>0.37844702467343977</v>
      </c>
      <c r="W111" s="1">
        <f t="shared" si="94"/>
        <v>0.35</v>
      </c>
      <c r="X111" s="1"/>
      <c r="Y111" s="1">
        <f>H111/81</f>
        <v>7.0370370370370375E-2</v>
      </c>
      <c r="Z111" s="1"/>
      <c r="AA111" s="1"/>
      <c r="AB111" s="1">
        <f t="shared" si="96"/>
        <v>0.26389574489090728</v>
      </c>
      <c r="AC111" s="1"/>
      <c r="AD111">
        <f t="shared" si="97"/>
        <v>0.5347826086956522</v>
      </c>
      <c r="AE111">
        <f t="shared" si="99"/>
        <v>0.279584635345626</v>
      </c>
      <c r="AF111">
        <f t="shared" si="100"/>
        <v>0.24918636852105183</v>
      </c>
      <c r="AG111">
        <f t="shared" si="98"/>
        <v>9.536196751528192E-2</v>
      </c>
      <c r="AH111">
        <f t="shared" si="101"/>
        <v>6.2706783131645967E-3</v>
      </c>
      <c r="AI111">
        <f t="shared" si="73"/>
        <v>0.51935279172512372</v>
      </c>
      <c r="AJ111">
        <f t="shared" si="102"/>
        <v>0.30759681872512373</v>
      </c>
      <c r="AK111">
        <f t="shared" si="103"/>
        <v>0.32658328364021455</v>
      </c>
    </row>
    <row r="112" spans="1:37" x14ac:dyDescent="0.25">
      <c r="A112" s="40" t="s">
        <v>115</v>
      </c>
      <c r="B112" s="40"/>
      <c r="C112" s="33">
        <v>87845</v>
      </c>
      <c r="D112" s="33"/>
      <c r="E112">
        <v>5.73</v>
      </c>
      <c r="F112" s="33">
        <v>258</v>
      </c>
      <c r="G112" s="33"/>
      <c r="H112" s="37">
        <v>3.3</v>
      </c>
      <c r="I112" s="37"/>
      <c r="J112" s="37"/>
      <c r="K112" s="33">
        <v>15330</v>
      </c>
      <c r="L112" s="33"/>
      <c r="M112">
        <v>101</v>
      </c>
      <c r="N112" s="13">
        <f t="shared" si="79"/>
        <v>17.626527050610818</v>
      </c>
      <c r="O112" s="13">
        <f t="shared" si="65"/>
        <v>45.026178010471199</v>
      </c>
      <c r="Q112" s="14"/>
      <c r="R112" s="40" t="s">
        <v>115</v>
      </c>
      <c r="S112" s="40"/>
      <c r="T112" s="1">
        <f t="shared" si="92"/>
        <v>0.34597176930226697</v>
      </c>
      <c r="U112" s="1"/>
      <c r="V112">
        <f t="shared" si="93"/>
        <v>0.20791001451378813</v>
      </c>
      <c r="W112" s="1">
        <f t="shared" si="94"/>
        <v>0.31463414634146342</v>
      </c>
      <c r="X112" s="1"/>
      <c r="Y112" s="1">
        <f>H112/81</f>
        <v>4.0740740740740737E-2</v>
      </c>
      <c r="Z112" s="1"/>
      <c r="AA112" s="1"/>
      <c r="AB112" s="1">
        <f t="shared" si="96"/>
        <v>0.50449205252246021</v>
      </c>
      <c r="AC112" s="1"/>
      <c r="AD112">
        <f t="shared" si="97"/>
        <v>0.43913043478260871</v>
      </c>
      <c r="AE112">
        <f t="shared" si="99"/>
        <v>0.41788737412866633</v>
      </c>
      <c r="AF112">
        <f t="shared" si="100"/>
        <v>0.40774794103291506</v>
      </c>
      <c r="AG112">
        <f t="shared" si="98"/>
        <v>-2.8424371491663045</v>
      </c>
      <c r="AH112">
        <f t="shared" si="101"/>
        <v>-0.18690898952933432</v>
      </c>
      <c r="AI112">
        <f t="shared" si="73"/>
        <v>0.725331004026041</v>
      </c>
      <c r="AJ112">
        <f t="shared" si="102"/>
        <v>0.51357503102604096</v>
      </c>
      <c r="AK112">
        <f t="shared" si="103"/>
        <v>0.54527553543391105</v>
      </c>
    </row>
    <row r="113" spans="1:37" x14ac:dyDescent="0.25">
      <c r="A113" s="6" t="s">
        <v>116</v>
      </c>
      <c r="B113" s="9"/>
      <c r="C113" s="33">
        <v>71127</v>
      </c>
      <c r="D113" s="33"/>
      <c r="E113">
        <v>9.8800000000000008</v>
      </c>
      <c r="F113" s="33">
        <v>268</v>
      </c>
      <c r="G113" s="33"/>
      <c r="H113" s="37">
        <v>26</v>
      </c>
      <c r="I113" s="37"/>
      <c r="J113" s="37"/>
      <c r="K113" s="33">
        <v>7199</v>
      </c>
      <c r="L113" s="33"/>
      <c r="M113">
        <v>92</v>
      </c>
      <c r="N113" s="13">
        <f t="shared" si="79"/>
        <v>9.3117408906882577</v>
      </c>
      <c r="O113" s="13">
        <f t="shared" si="65"/>
        <v>27.12550607287449</v>
      </c>
      <c r="Q113" s="14"/>
      <c r="R113" s="6" t="s">
        <v>116</v>
      </c>
      <c r="S113" s="9"/>
      <c r="T113" s="1">
        <f t="shared" si="92"/>
        <v>0.28012902311073301</v>
      </c>
      <c r="U113" s="1"/>
      <c r="V113">
        <f t="shared" si="93"/>
        <v>0.35849056603773588</v>
      </c>
      <c r="W113" s="1">
        <f t="shared" si="94"/>
        <v>0.32682926829268294</v>
      </c>
      <c r="X113" s="1"/>
      <c r="Y113" s="1">
        <f>H113/81</f>
        <v>0.32098765432098764</v>
      </c>
      <c r="Z113" s="1"/>
      <c r="AA113" s="1"/>
      <c r="AB113" s="1">
        <f t="shared" si="96"/>
        <v>0.23691052094645737</v>
      </c>
      <c r="AC113" s="1"/>
      <c r="AD113">
        <f t="shared" si="97"/>
        <v>0.4</v>
      </c>
      <c r="AE113">
        <f t="shared" si="99"/>
        <v>0.22076152257352361</v>
      </c>
      <c r="AF113">
        <f t="shared" si="100"/>
        <v>0.24564308452114744</v>
      </c>
      <c r="AG113">
        <f t="shared" si="98"/>
        <v>0.65512923560227343</v>
      </c>
      <c r="AH113">
        <f t="shared" si="101"/>
        <v>4.3079068071377041E-2</v>
      </c>
      <c r="AI113">
        <f t="shared" si="73"/>
        <v>0.52563267353898191</v>
      </c>
      <c r="AJ113">
        <f t="shared" si="102"/>
        <v>0.31387670053898192</v>
      </c>
      <c r="AK113">
        <f t="shared" si="103"/>
        <v>0.3332507922059485</v>
      </c>
    </row>
    <row r="114" spans="1:37" ht="18.75" x14ac:dyDescent="0.3">
      <c r="A114" s="36" t="s">
        <v>8</v>
      </c>
      <c r="B114" s="36"/>
      <c r="C114" s="34">
        <v>1515972</v>
      </c>
      <c r="D114" s="34"/>
      <c r="E114" s="12">
        <v>156.69999999999999</v>
      </c>
      <c r="F114" s="36">
        <v>4520</v>
      </c>
      <c r="G114" s="36"/>
      <c r="H114" s="38">
        <v>62.2</v>
      </c>
      <c r="I114" s="38"/>
      <c r="J114" s="38"/>
      <c r="K114" s="36">
        <v>204637</v>
      </c>
      <c r="L114" s="36"/>
      <c r="M114" s="12">
        <v>1653</v>
      </c>
      <c r="N114" s="15">
        <f t="shared" si="79"/>
        <v>10.548819400127632</v>
      </c>
      <c r="O114" s="15">
        <f t="shared" si="65"/>
        <v>28.844926611359288</v>
      </c>
      <c r="Q114" s="14"/>
      <c r="R114" s="36" t="s">
        <v>8</v>
      </c>
      <c r="S114" s="36"/>
      <c r="T114" s="17">
        <f>C114/AP3</f>
        <v>0.84907331121744012</v>
      </c>
      <c r="U114" s="17"/>
      <c r="V114" s="16">
        <f>E114/AR3</f>
        <v>1</v>
      </c>
      <c r="W114" s="17">
        <f>F114/AS3</f>
        <v>1</v>
      </c>
      <c r="X114" s="17"/>
      <c r="Y114" s="17">
        <f>H114/AU3</f>
        <v>0.13946188340807175</v>
      </c>
      <c r="Z114" s="17"/>
      <c r="AA114" s="17"/>
      <c r="AB114" s="17">
        <f>K114/AX3</f>
        <v>0.80617800469594536</v>
      </c>
      <c r="AC114" s="17"/>
      <c r="AD114" s="16">
        <f>M114/AZ3</f>
        <v>0.93920454545454546</v>
      </c>
      <c r="AE114" s="16">
        <f>N114/15.76568</f>
        <v>0.6691001847131004</v>
      </c>
      <c r="AF114" s="16">
        <f>O114/64.82936</f>
        <v>0.4449361618155615</v>
      </c>
      <c r="AG114" s="16">
        <f>-16.5996*ABS(AE114-0.553236)+1</f>
        <v>-0.9232991205635821</v>
      </c>
      <c r="AH114" s="16">
        <f>AG114/6.4161</f>
        <v>-0.14390348039519055</v>
      </c>
      <c r="AI114" s="16">
        <f t="shared" si="73"/>
        <v>1.1072106861163162</v>
      </c>
      <c r="AJ114" s="16">
        <f>AI114/1.107211</f>
        <v>0.99999971650960506</v>
      </c>
      <c r="AK114">
        <f>AJ114</f>
        <v>0.99999971650960506</v>
      </c>
    </row>
    <row r="115" spans="1:37" x14ac:dyDescent="0.25">
      <c r="A115" s="6" t="s">
        <v>117</v>
      </c>
      <c r="B115" s="10"/>
      <c r="C115" s="33">
        <v>108111</v>
      </c>
      <c r="D115" s="33"/>
      <c r="E115">
        <v>10.24</v>
      </c>
      <c r="F115" s="33">
        <v>407</v>
      </c>
      <c r="G115" s="33"/>
      <c r="H115" s="37">
        <v>3.1</v>
      </c>
      <c r="I115" s="37"/>
      <c r="J115" s="37"/>
      <c r="K115" s="33">
        <v>10557</v>
      </c>
      <c r="L115" s="33"/>
      <c r="M115">
        <v>95</v>
      </c>
      <c r="N115" s="13">
        <f t="shared" si="79"/>
        <v>9.27734375</v>
      </c>
      <c r="O115" s="13">
        <f t="shared" si="65"/>
        <v>39.74609375</v>
      </c>
      <c r="Q115" s="14"/>
      <c r="R115" s="6" t="s">
        <v>117</v>
      </c>
      <c r="S115" s="10"/>
      <c r="T115" s="1">
        <f t="shared" ref="T115:T130" si="104">C115/253908</f>
        <v>0.42578808072215135</v>
      </c>
      <c r="U115" s="1"/>
      <c r="V115">
        <f t="shared" ref="V115:V130" si="105">E115/27.56</f>
        <v>0.37155297532656023</v>
      </c>
      <c r="W115" s="1">
        <f t="shared" ref="W115:W130" si="106">F115/820</f>
        <v>0.49634146341463414</v>
      </c>
      <c r="X115" s="1"/>
      <c r="Y115" s="1">
        <f>H115/81</f>
        <v>3.8271604938271607E-2</v>
      </c>
      <c r="Z115" s="1"/>
      <c r="AA115" s="1"/>
      <c r="AB115" s="1">
        <f t="shared" ref="AB115:AB130" si="107">K115/30387</f>
        <v>0.34741830387994865</v>
      </c>
      <c r="AC115" s="1"/>
      <c r="AD115">
        <f t="shared" ref="AD115:AD130" si="108">M115/230</f>
        <v>0.41304347826086957</v>
      </c>
      <c r="AE115">
        <f>N115/42.18009</f>
        <v>0.21994603970735957</v>
      </c>
      <c r="AF115">
        <f>O115/110.4265</f>
        <v>0.35993256826939185</v>
      </c>
      <c r="AG115">
        <f t="shared" ref="AG115:AG130" si="109">-21.2418*ABS(AE115-0.236997)+1</f>
        <v>0.63780691165579018</v>
      </c>
      <c r="AH115">
        <f>AG115/15.2076</f>
        <v>4.1940011024473964E-2</v>
      </c>
      <c r="AI115">
        <f t="shared" si="73"/>
        <v>0.74929088317381443</v>
      </c>
      <c r="AJ115">
        <f>AI115+(-0.211755973)</f>
        <v>0.5375349101738145</v>
      </c>
      <c r="AK115">
        <f>AJ115/0.941863329</f>
        <v>0.57071434211641814</v>
      </c>
    </row>
    <row r="116" spans="1:37" x14ac:dyDescent="0.25">
      <c r="A116" s="40" t="s">
        <v>118</v>
      </c>
      <c r="B116" s="40"/>
      <c r="C116" s="33">
        <v>122123</v>
      </c>
      <c r="D116" s="33"/>
      <c r="E116">
        <v>10.67</v>
      </c>
      <c r="F116" s="33">
        <v>213</v>
      </c>
      <c r="G116" s="33"/>
      <c r="H116" s="37">
        <v>2.5</v>
      </c>
      <c r="I116" s="37"/>
      <c r="J116" s="37"/>
      <c r="K116" s="33">
        <v>11392</v>
      </c>
      <c r="L116" s="33"/>
      <c r="M116">
        <v>105</v>
      </c>
      <c r="N116" s="13">
        <f t="shared" si="79"/>
        <v>9.8406747891283981</v>
      </c>
      <c r="O116" s="13">
        <f t="shared" si="65"/>
        <v>19.962511715089036</v>
      </c>
      <c r="Q116" s="14"/>
      <c r="R116" s="40" t="s">
        <v>118</v>
      </c>
      <c r="S116" s="40"/>
      <c r="T116" s="1">
        <f t="shared" si="104"/>
        <v>0.48097342344471228</v>
      </c>
      <c r="U116" s="1"/>
      <c r="V116">
        <f t="shared" si="105"/>
        <v>0.38715529753265604</v>
      </c>
      <c r="W116" s="1">
        <f t="shared" si="106"/>
        <v>0.25975609756097562</v>
      </c>
      <c r="X116" s="1"/>
      <c r="Y116" s="1">
        <f>H116/81</f>
        <v>3.0864197530864196E-2</v>
      </c>
      <c r="Z116" s="1"/>
      <c r="AA116" s="1"/>
      <c r="AB116" s="1">
        <f t="shared" si="107"/>
        <v>0.37489715996972389</v>
      </c>
      <c r="AC116" s="1"/>
      <c r="AD116">
        <f t="shared" si="108"/>
        <v>0.45652173913043476</v>
      </c>
      <c r="AE116">
        <f t="shared" ref="AE116:AE130" si="110">N116/42.18009</f>
        <v>0.23330141754387906</v>
      </c>
      <c r="AF116">
        <f t="shared" ref="AF116:AF130" si="111">O116/110.4265</f>
        <v>0.18077645959157482</v>
      </c>
      <c r="AG116">
        <f t="shared" si="109"/>
        <v>0.92149917658357006</v>
      </c>
      <c r="AH116">
        <f t="shared" ref="AH116:AH130" si="112">AG116/15.2076</f>
        <v>6.0594648503614644E-2</v>
      </c>
      <c r="AI116">
        <f t="shared" si="73"/>
        <v>0.6162682680649133</v>
      </c>
      <c r="AJ116">
        <f t="shared" ref="AJ116:AJ130" si="113">AI116+(-0.211755973)</f>
        <v>0.40451229506491332</v>
      </c>
      <c r="AK116">
        <f t="shared" ref="AK116:AK130" si="114">AJ116/0.941863329</f>
        <v>0.42948088391379902</v>
      </c>
    </row>
    <row r="117" spans="1:37" x14ac:dyDescent="0.25">
      <c r="A117" s="6" t="s">
        <v>119</v>
      </c>
      <c r="B117" s="10"/>
      <c r="C117" s="33">
        <v>13631</v>
      </c>
      <c r="D117" s="33"/>
      <c r="E117">
        <v>3.2</v>
      </c>
      <c r="F117" s="33">
        <v>68</v>
      </c>
      <c r="G117" s="33"/>
      <c r="H117" s="37" t="s">
        <v>137</v>
      </c>
      <c r="I117" s="37"/>
      <c r="J117" s="37"/>
      <c r="K117" s="33">
        <v>4341</v>
      </c>
      <c r="L117" s="33"/>
      <c r="M117">
        <v>24</v>
      </c>
      <c r="N117" s="13">
        <f t="shared" si="79"/>
        <v>7.5</v>
      </c>
      <c r="O117" s="13">
        <f t="shared" si="65"/>
        <v>21.25</v>
      </c>
      <c r="Q117" s="14"/>
      <c r="R117" s="6" t="s">
        <v>119</v>
      </c>
      <c r="S117" s="10"/>
      <c r="T117" s="1">
        <f t="shared" si="104"/>
        <v>5.3684799218614618E-2</v>
      </c>
      <c r="U117" s="1"/>
      <c r="V117">
        <f t="shared" si="105"/>
        <v>0.11611030478955009</v>
      </c>
      <c r="W117" s="1">
        <f t="shared" si="106"/>
        <v>8.2926829268292687E-2</v>
      </c>
      <c r="X117" s="1"/>
      <c r="Y117" s="1">
        <f>0.000282/81</f>
        <v>3.4814814814814816E-6</v>
      </c>
      <c r="Z117" s="1"/>
      <c r="AA117" s="1"/>
      <c r="AB117" s="1">
        <f t="shared" si="107"/>
        <v>0.14285714285714285</v>
      </c>
      <c r="AC117" s="1"/>
      <c r="AD117">
        <f t="shared" si="108"/>
        <v>0.10434782608695652</v>
      </c>
      <c r="AE117">
        <f t="shared" si="110"/>
        <v>0.17780900894237067</v>
      </c>
      <c r="AF117">
        <f t="shared" si="111"/>
        <v>0.19243569251945863</v>
      </c>
      <c r="AG117">
        <f t="shared" si="109"/>
        <v>-0.257259468447951</v>
      </c>
      <c r="AH117">
        <f t="shared" si="112"/>
        <v>-1.6916506776082418E-2</v>
      </c>
      <c r="AI117">
        <f t="shared" si="73"/>
        <v>0.31837632860051907</v>
      </c>
      <c r="AJ117">
        <f t="shared" si="113"/>
        <v>0.10662035560051908</v>
      </c>
      <c r="AK117">
        <f t="shared" si="114"/>
        <v>0.11320151482457715</v>
      </c>
    </row>
    <row r="118" spans="1:37" x14ac:dyDescent="0.25">
      <c r="A118" s="6" t="s">
        <v>120</v>
      </c>
      <c r="B118" s="10"/>
      <c r="C118" s="33">
        <v>162715</v>
      </c>
      <c r="D118" s="33"/>
      <c r="E118">
        <v>14.99</v>
      </c>
      <c r="F118" s="33">
        <v>372</v>
      </c>
      <c r="G118" s="33"/>
      <c r="H118" s="37">
        <v>4.2</v>
      </c>
      <c r="I118" s="37"/>
      <c r="J118" s="37"/>
      <c r="K118" s="33">
        <v>10854</v>
      </c>
      <c r="L118" s="33"/>
      <c r="M118">
        <v>99</v>
      </c>
      <c r="N118" s="13">
        <f t="shared" si="79"/>
        <v>6.6044029352901932</v>
      </c>
      <c r="O118" s="13">
        <f t="shared" si="65"/>
        <v>24.816544362908605</v>
      </c>
      <c r="Q118" s="14"/>
      <c r="R118" s="6" t="s">
        <v>120</v>
      </c>
      <c r="S118" s="10"/>
      <c r="T118" s="1">
        <f t="shared" si="104"/>
        <v>0.64084235234809461</v>
      </c>
      <c r="U118" s="1"/>
      <c r="V118">
        <f t="shared" si="105"/>
        <v>0.54390420899854863</v>
      </c>
      <c r="W118" s="1">
        <f t="shared" si="106"/>
        <v>0.45365853658536587</v>
      </c>
      <c r="X118" s="1"/>
      <c r="Y118" s="1">
        <f t="shared" ref="Y118:Y130" si="115">H118/81</f>
        <v>5.1851851851851857E-2</v>
      </c>
      <c r="Z118" s="1"/>
      <c r="AA118" s="1"/>
      <c r="AB118" s="1">
        <f t="shared" si="107"/>
        <v>0.35719222035738968</v>
      </c>
      <c r="AC118" s="1"/>
      <c r="AD118">
        <f t="shared" si="108"/>
        <v>0.43043478260869567</v>
      </c>
      <c r="AE118">
        <f t="shared" si="110"/>
        <v>0.15657631207733774</v>
      </c>
      <c r="AF118">
        <f t="shared" si="111"/>
        <v>0.22473359531370282</v>
      </c>
      <c r="AG118">
        <f t="shared" si="109"/>
        <v>-0.70828016871560751</v>
      </c>
      <c r="AH118">
        <f t="shared" si="112"/>
        <v>-4.6574092474526388E-2</v>
      </c>
      <c r="AI118">
        <f t="shared" si="73"/>
        <v>0.5353517231965661</v>
      </c>
      <c r="AJ118">
        <f t="shared" si="113"/>
        <v>0.32359575019656611</v>
      </c>
      <c r="AK118">
        <f t="shared" si="114"/>
        <v>0.34356975182390409</v>
      </c>
    </row>
    <row r="119" spans="1:37" x14ac:dyDescent="0.25">
      <c r="A119" s="6" t="s">
        <v>121</v>
      </c>
      <c r="B119" s="10"/>
      <c r="C119" s="33">
        <v>127565</v>
      </c>
      <c r="D119" s="33"/>
      <c r="E119">
        <v>10.19</v>
      </c>
      <c r="F119" s="33">
        <v>243</v>
      </c>
      <c r="G119" s="33"/>
      <c r="H119" s="37">
        <v>1.2</v>
      </c>
      <c r="I119" s="37"/>
      <c r="J119" s="37"/>
      <c r="K119" s="33">
        <v>12518</v>
      </c>
      <c r="L119" s="33"/>
      <c r="M119">
        <v>110</v>
      </c>
      <c r="N119" s="13">
        <f t="shared" si="79"/>
        <v>10.794896957801766</v>
      </c>
      <c r="O119" s="13">
        <f t="shared" si="65"/>
        <v>23.846908734052995</v>
      </c>
      <c r="Q119" s="14"/>
      <c r="R119" s="6" t="s">
        <v>121</v>
      </c>
      <c r="S119" s="10"/>
      <c r="T119" s="1">
        <f t="shared" si="104"/>
        <v>0.50240638341446509</v>
      </c>
      <c r="U119" s="1"/>
      <c r="V119">
        <f t="shared" si="105"/>
        <v>0.3697387518142235</v>
      </c>
      <c r="W119" s="1">
        <f t="shared" si="106"/>
        <v>0.29634146341463413</v>
      </c>
      <c r="X119" s="1"/>
      <c r="Y119" s="1">
        <f t="shared" si="115"/>
        <v>1.4814814814814814E-2</v>
      </c>
      <c r="Z119" s="1"/>
      <c r="AA119" s="1"/>
      <c r="AB119" s="1">
        <f t="shared" si="107"/>
        <v>0.41195247967880999</v>
      </c>
      <c r="AC119" s="1"/>
      <c r="AD119">
        <f t="shared" si="108"/>
        <v>0.47826086956521741</v>
      </c>
      <c r="AE119">
        <f t="shared" si="110"/>
        <v>0.25592399062689924</v>
      </c>
      <c r="AF119">
        <f t="shared" si="111"/>
        <v>0.21595277160874424</v>
      </c>
      <c r="AG119">
        <f t="shared" si="109"/>
        <v>0.59795665050153191</v>
      </c>
      <c r="AH119">
        <f t="shared" si="112"/>
        <v>3.9319593525706353E-2</v>
      </c>
      <c r="AI119">
        <f t="shared" si="73"/>
        <v>0.66722484481326061</v>
      </c>
      <c r="AJ119">
        <f t="shared" si="113"/>
        <v>0.45546887181326062</v>
      </c>
      <c r="AK119">
        <f t="shared" si="114"/>
        <v>0.48358276385687865</v>
      </c>
    </row>
    <row r="120" spans="1:37" x14ac:dyDescent="0.25">
      <c r="A120" s="41" t="s">
        <v>122</v>
      </c>
      <c r="B120" s="41"/>
      <c r="C120" s="33">
        <v>77978</v>
      </c>
      <c r="D120" s="33"/>
      <c r="E120">
        <v>3.85</v>
      </c>
      <c r="F120" s="33">
        <v>236</v>
      </c>
      <c r="G120" s="33"/>
      <c r="H120" s="37">
        <v>1.9</v>
      </c>
      <c r="I120" s="37"/>
      <c r="J120" s="37"/>
      <c r="K120" s="33">
        <v>20246</v>
      </c>
      <c r="L120" s="33"/>
      <c r="M120">
        <v>63</v>
      </c>
      <c r="N120" s="13">
        <f t="shared" si="79"/>
        <v>16.363636363636363</v>
      </c>
      <c r="O120" s="13">
        <f t="shared" si="65"/>
        <v>61.298701298701296</v>
      </c>
      <c r="Q120" s="14"/>
      <c r="R120" s="41" t="s">
        <v>122</v>
      </c>
      <c r="S120" s="41"/>
      <c r="T120" s="1">
        <f t="shared" si="104"/>
        <v>0.30711123714101168</v>
      </c>
      <c r="U120" s="1"/>
      <c r="V120">
        <f t="shared" si="105"/>
        <v>0.13969521044992744</v>
      </c>
      <c r="W120" s="1">
        <f t="shared" si="106"/>
        <v>0.28780487804878047</v>
      </c>
      <c r="X120" s="1"/>
      <c r="Y120" s="1">
        <f t="shared" si="115"/>
        <v>2.3456790123456788E-2</v>
      </c>
      <c r="Z120" s="1"/>
      <c r="AA120" s="1"/>
      <c r="AB120" s="1">
        <f t="shared" si="107"/>
        <v>0.66627176095040641</v>
      </c>
      <c r="AC120" s="1"/>
      <c r="AD120">
        <f t="shared" si="108"/>
        <v>0.27391304347826084</v>
      </c>
      <c r="AE120">
        <f t="shared" si="110"/>
        <v>0.38794692860153601</v>
      </c>
      <c r="AF120">
        <f t="shared" si="111"/>
        <v>0.5551086134098363</v>
      </c>
      <c r="AG120">
        <f t="shared" si="109"/>
        <v>-2.2064481933681077</v>
      </c>
      <c r="AH120">
        <f t="shared" si="112"/>
        <v>-0.14508852109261869</v>
      </c>
      <c r="AI120">
        <f t="shared" si="73"/>
        <v>1.076291853267624</v>
      </c>
      <c r="AJ120">
        <f t="shared" si="113"/>
        <v>0.86453588026762396</v>
      </c>
      <c r="AK120">
        <f t="shared" si="114"/>
        <v>0.91789950160340505</v>
      </c>
    </row>
    <row r="121" spans="1:37" x14ac:dyDescent="0.25">
      <c r="A121" s="6" t="s">
        <v>123</v>
      </c>
      <c r="B121" s="10"/>
      <c r="C121" s="33">
        <v>106741</v>
      </c>
      <c r="D121" s="33"/>
      <c r="E121">
        <v>15.24</v>
      </c>
      <c r="F121" s="33">
        <v>465</v>
      </c>
      <c r="G121" s="33"/>
      <c r="H121" s="37">
        <v>4</v>
      </c>
      <c r="I121" s="37"/>
      <c r="J121" s="37"/>
      <c r="K121" s="33">
        <v>7004</v>
      </c>
      <c r="L121" s="33"/>
      <c r="M121">
        <v>214</v>
      </c>
      <c r="N121" s="13">
        <f t="shared" si="79"/>
        <v>14.041994750656167</v>
      </c>
      <c r="O121" s="13">
        <f t="shared" si="65"/>
        <v>30.511811023622048</v>
      </c>
      <c r="Q121" s="14"/>
      <c r="R121" s="6" t="s">
        <v>123</v>
      </c>
      <c r="S121" s="10"/>
      <c r="T121" s="1">
        <f t="shared" si="104"/>
        <v>0.4203924256029743</v>
      </c>
      <c r="U121" s="1"/>
      <c r="V121">
        <f t="shared" si="105"/>
        <v>0.55297532656023229</v>
      </c>
      <c r="W121" s="1">
        <f t="shared" si="106"/>
        <v>0.56707317073170727</v>
      </c>
      <c r="X121" s="1"/>
      <c r="Y121" s="1">
        <f t="shared" si="115"/>
        <v>4.9382716049382713E-2</v>
      </c>
      <c r="Z121" s="1"/>
      <c r="AA121" s="1"/>
      <c r="AB121" s="1">
        <f t="shared" si="107"/>
        <v>0.23049330305722843</v>
      </c>
      <c r="AC121" s="1"/>
      <c r="AD121">
        <f t="shared" si="108"/>
        <v>0.93043478260869561</v>
      </c>
      <c r="AE121">
        <f t="shared" si="110"/>
        <v>0.33290575602508593</v>
      </c>
      <c r="AF121">
        <f t="shared" si="111"/>
        <v>0.27630877573428519</v>
      </c>
      <c r="AG121">
        <f t="shared" si="109"/>
        <v>-1.0372746137336701</v>
      </c>
      <c r="AH121">
        <f t="shared" si="112"/>
        <v>-6.8207647079990941E-2</v>
      </c>
      <c r="AI121">
        <f t="shared" si="73"/>
        <v>0.43859443171152268</v>
      </c>
      <c r="AJ121">
        <f t="shared" si="113"/>
        <v>0.22683845871152269</v>
      </c>
      <c r="AK121">
        <f t="shared" si="114"/>
        <v>0.24084010039159587</v>
      </c>
    </row>
    <row r="122" spans="1:37" x14ac:dyDescent="0.25">
      <c r="A122" s="41" t="s">
        <v>124</v>
      </c>
      <c r="B122" s="41"/>
      <c r="C122" s="33">
        <v>87564</v>
      </c>
      <c r="D122" s="33"/>
      <c r="E122">
        <v>4.2</v>
      </c>
      <c r="F122" s="33">
        <v>326</v>
      </c>
      <c r="G122" s="33"/>
      <c r="H122" s="37">
        <v>1.5</v>
      </c>
      <c r="I122" s="37"/>
      <c r="J122" s="37"/>
      <c r="K122" s="33">
        <v>20848</v>
      </c>
      <c r="L122" s="33"/>
      <c r="M122">
        <v>115</v>
      </c>
      <c r="N122" s="13">
        <f t="shared" si="79"/>
        <v>27.38095238095238</v>
      </c>
      <c r="O122" s="13">
        <f t="shared" si="65"/>
        <v>77.61904761904762</v>
      </c>
      <c r="Q122" s="14"/>
      <c r="R122" s="41" t="s">
        <v>124</v>
      </c>
      <c r="S122" s="41"/>
      <c r="T122" s="1">
        <f t="shared" si="104"/>
        <v>0.34486506923767662</v>
      </c>
      <c r="U122" s="1"/>
      <c r="V122">
        <f t="shared" si="105"/>
        <v>0.15239477503628449</v>
      </c>
      <c r="W122" s="1">
        <f t="shared" si="106"/>
        <v>0.39756097560975612</v>
      </c>
      <c r="X122" s="1"/>
      <c r="Y122" s="1">
        <f t="shared" si="115"/>
        <v>1.8518518518518517E-2</v>
      </c>
      <c r="Z122" s="1"/>
      <c r="AA122" s="1"/>
      <c r="AB122" s="1">
        <f t="shared" si="107"/>
        <v>0.68608286438279531</v>
      </c>
      <c r="AC122" s="1"/>
      <c r="AD122">
        <f t="shared" si="108"/>
        <v>0.5</v>
      </c>
      <c r="AE122">
        <f t="shared" si="110"/>
        <v>0.64914400090071833</v>
      </c>
      <c r="AF122">
        <f t="shared" si="111"/>
        <v>0.70290236147163609</v>
      </c>
      <c r="AG122">
        <f t="shared" si="109"/>
        <v>-7.7547441637328784</v>
      </c>
      <c r="AH122">
        <f t="shared" si="112"/>
        <v>-0.50992557430053909</v>
      </c>
      <c r="AI122">
        <f t="shared" si="73"/>
        <v>0.87905965155389243</v>
      </c>
      <c r="AJ122">
        <f t="shared" si="113"/>
        <v>0.66730367855389239</v>
      </c>
      <c r="AK122">
        <f t="shared" si="114"/>
        <v>0.70849310935843046</v>
      </c>
    </row>
    <row r="123" spans="1:37" x14ac:dyDescent="0.25">
      <c r="A123" s="6" t="s">
        <v>125</v>
      </c>
      <c r="B123" s="10"/>
      <c r="C123" s="33">
        <v>81588</v>
      </c>
      <c r="D123" s="33"/>
      <c r="E123">
        <v>15.06</v>
      </c>
      <c r="F123" s="33">
        <v>219</v>
      </c>
      <c r="G123" s="33"/>
      <c r="H123" s="37">
        <v>1.1000000000000001</v>
      </c>
      <c r="I123" s="37"/>
      <c r="J123" s="37"/>
      <c r="K123" s="33">
        <v>5421</v>
      </c>
      <c r="L123" s="33"/>
      <c r="M123">
        <v>108</v>
      </c>
      <c r="N123" s="13">
        <f t="shared" si="79"/>
        <v>7.1713147410358564</v>
      </c>
      <c r="O123" s="13">
        <f t="shared" si="65"/>
        <v>14.541832669322709</v>
      </c>
      <c r="Q123" s="14"/>
      <c r="R123" s="6" t="s">
        <v>125</v>
      </c>
      <c r="S123" s="10"/>
      <c r="T123" s="1">
        <f t="shared" si="104"/>
        <v>0.32132898530176285</v>
      </c>
      <c r="U123" s="1"/>
      <c r="V123">
        <f t="shared" si="105"/>
        <v>0.54644412191582004</v>
      </c>
      <c r="W123" s="1">
        <f t="shared" si="106"/>
        <v>0.26707317073170733</v>
      </c>
      <c r="X123" s="1"/>
      <c r="Y123" s="1">
        <f t="shared" si="115"/>
        <v>1.3580246913580249E-2</v>
      </c>
      <c r="Z123" s="1"/>
      <c r="AA123" s="1"/>
      <c r="AB123" s="1">
        <f t="shared" si="107"/>
        <v>0.1783986573205647</v>
      </c>
      <c r="AC123" s="1"/>
      <c r="AD123">
        <f t="shared" si="108"/>
        <v>0.46956521739130436</v>
      </c>
      <c r="AE123">
        <f t="shared" si="110"/>
        <v>0.17001658225565325</v>
      </c>
      <c r="AF123">
        <f t="shared" si="111"/>
        <v>0.13168788895168015</v>
      </c>
      <c r="AG123">
        <f t="shared" si="109"/>
        <v>-0.42278463764186514</v>
      </c>
      <c r="AH123">
        <f t="shared" si="112"/>
        <v>-2.7800878353051443E-2</v>
      </c>
      <c r="AI123">
        <f t="shared" si="73"/>
        <v>0.28228566791919341</v>
      </c>
      <c r="AJ123">
        <f t="shared" si="113"/>
        <v>7.052969491919342E-2</v>
      </c>
      <c r="AK123">
        <f t="shared" si="114"/>
        <v>7.4883152096044098E-2</v>
      </c>
    </row>
    <row r="124" spans="1:37" x14ac:dyDescent="0.25">
      <c r="A124" s="6" t="s">
        <v>126</v>
      </c>
      <c r="B124" s="10"/>
      <c r="C124" s="33">
        <v>38879</v>
      </c>
      <c r="D124" s="33"/>
      <c r="E124">
        <v>27.56</v>
      </c>
      <c r="F124" s="33">
        <v>141</v>
      </c>
      <c r="G124" s="33"/>
      <c r="H124" s="37">
        <v>2.6</v>
      </c>
      <c r="I124" s="37"/>
      <c r="J124" s="37"/>
      <c r="K124" s="33">
        <v>1410</v>
      </c>
      <c r="L124" s="33"/>
      <c r="M124">
        <v>55</v>
      </c>
      <c r="N124" s="13">
        <f t="shared" si="79"/>
        <v>1.995645863570392</v>
      </c>
      <c r="O124" s="13">
        <f t="shared" si="65"/>
        <v>5.11611030478955</v>
      </c>
      <c r="Q124" s="14"/>
      <c r="R124" s="6" t="s">
        <v>126</v>
      </c>
      <c r="S124" s="10"/>
      <c r="T124" s="1">
        <f t="shared" si="104"/>
        <v>0.15312239078721426</v>
      </c>
      <c r="U124" s="1"/>
      <c r="V124">
        <f t="shared" si="105"/>
        <v>1</v>
      </c>
      <c r="W124" s="1">
        <f t="shared" si="106"/>
        <v>0.17195121951219511</v>
      </c>
      <c r="X124" s="1"/>
      <c r="Y124" s="1">
        <f t="shared" si="115"/>
        <v>3.2098765432098768E-2</v>
      </c>
      <c r="Z124" s="1"/>
      <c r="AA124" s="1"/>
      <c r="AB124" s="1">
        <f t="shared" si="107"/>
        <v>4.6401421660578535E-2</v>
      </c>
      <c r="AC124" s="1"/>
      <c r="AD124">
        <f t="shared" si="108"/>
        <v>0.2391304347826087</v>
      </c>
      <c r="AE124">
        <f t="shared" si="110"/>
        <v>4.7312508426852383E-2</v>
      </c>
      <c r="AF124">
        <f t="shared" si="111"/>
        <v>4.6330457859205441E-2</v>
      </c>
      <c r="AG124">
        <f t="shared" si="109"/>
        <v>-3.0292400330984872</v>
      </c>
      <c r="AH124">
        <f t="shared" si="112"/>
        <v>-0.1991925111850974</v>
      </c>
      <c r="AI124">
        <f t="shared" si="73"/>
        <v>-0.10646063166531342</v>
      </c>
      <c r="AJ124">
        <f>AI124+0.211755973</f>
        <v>0.10529534133468657</v>
      </c>
      <c r="AK124">
        <f t="shared" si="114"/>
        <v>0.11179471383229378</v>
      </c>
    </row>
    <row r="125" spans="1:37" x14ac:dyDescent="0.25">
      <c r="A125" s="6" t="s">
        <v>127</v>
      </c>
      <c r="B125" s="10"/>
      <c r="C125" s="33">
        <v>98382</v>
      </c>
      <c r="D125" s="33"/>
      <c r="E125">
        <v>4.45</v>
      </c>
      <c r="F125" s="33">
        <v>310</v>
      </c>
      <c r="G125" s="33"/>
      <c r="H125" s="37">
        <v>2.1</v>
      </c>
      <c r="I125" s="37"/>
      <c r="J125" s="37"/>
      <c r="K125" s="33">
        <v>22108</v>
      </c>
      <c r="L125" s="33"/>
      <c r="M125">
        <v>105</v>
      </c>
      <c r="N125" s="13">
        <f t="shared" si="79"/>
        <v>23.595505617977526</v>
      </c>
      <c r="O125" s="13">
        <f t="shared" si="65"/>
        <v>69.662921348314597</v>
      </c>
      <c r="Q125" s="14"/>
      <c r="R125" s="6" t="s">
        <v>127</v>
      </c>
      <c r="S125" s="10"/>
      <c r="T125" s="1">
        <f t="shared" si="104"/>
        <v>0.38747105250720731</v>
      </c>
      <c r="U125" s="1"/>
      <c r="V125">
        <f t="shared" si="105"/>
        <v>0.16146589259796809</v>
      </c>
      <c r="W125" s="1">
        <f t="shared" si="106"/>
        <v>0.37804878048780488</v>
      </c>
      <c r="X125" s="1"/>
      <c r="Y125" s="1">
        <f t="shared" si="115"/>
        <v>2.5925925925925929E-2</v>
      </c>
      <c r="Z125" s="1"/>
      <c r="AA125" s="1"/>
      <c r="AB125" s="1">
        <f t="shared" si="107"/>
        <v>0.72754796459012072</v>
      </c>
      <c r="AC125" s="1"/>
      <c r="AD125">
        <f t="shared" si="108"/>
        <v>0.45652173913043476</v>
      </c>
      <c r="AE125">
        <f t="shared" si="110"/>
        <v>0.5593991292568965</v>
      </c>
      <c r="AF125">
        <f t="shared" si="111"/>
        <v>0.63085329471018814</v>
      </c>
      <c r="AG125">
        <f t="shared" si="109"/>
        <v>-5.8484015492491439</v>
      </c>
      <c r="AH125">
        <f t="shared" si="112"/>
        <v>-0.38457097433185672</v>
      </c>
      <c r="AI125">
        <f t="shared" si="73"/>
        <v>0.97383028496845225</v>
      </c>
      <c r="AJ125">
        <f t="shared" si="113"/>
        <v>0.76207431196845232</v>
      </c>
      <c r="AK125">
        <f t="shared" si="114"/>
        <v>0.80911347591965999</v>
      </c>
    </row>
    <row r="126" spans="1:37" x14ac:dyDescent="0.25">
      <c r="A126" s="6" t="s">
        <v>128</v>
      </c>
      <c r="B126" s="10"/>
      <c r="C126" s="33">
        <v>107646</v>
      </c>
      <c r="D126" s="33"/>
      <c r="E126">
        <v>3.6</v>
      </c>
      <c r="F126" s="33">
        <v>179</v>
      </c>
      <c r="G126" s="33"/>
      <c r="H126" s="37">
        <v>1.5</v>
      </c>
      <c r="I126" s="37"/>
      <c r="J126" s="37"/>
      <c r="K126" s="33">
        <v>29901</v>
      </c>
      <c r="L126" s="33"/>
      <c r="M126">
        <v>115</v>
      </c>
      <c r="N126" s="13">
        <f t="shared" si="79"/>
        <v>31.944444444444443</v>
      </c>
      <c r="O126" s="13">
        <f t="shared" si="65"/>
        <v>49.722222222222221</v>
      </c>
      <c r="Q126" s="14"/>
      <c r="R126" s="6" t="s">
        <v>128</v>
      </c>
      <c r="S126" s="10"/>
      <c r="T126" s="1">
        <f t="shared" si="104"/>
        <v>0.42395670872914598</v>
      </c>
      <c r="U126" s="1"/>
      <c r="V126">
        <f t="shared" si="105"/>
        <v>0.13062409288824384</v>
      </c>
      <c r="W126" s="1">
        <f t="shared" si="106"/>
        <v>0.21829268292682927</v>
      </c>
      <c r="X126" s="1"/>
      <c r="Y126" s="1">
        <f t="shared" si="115"/>
        <v>1.8518518518518517E-2</v>
      </c>
      <c r="Z126" s="1"/>
      <c r="AA126" s="1"/>
      <c r="AB126" s="1">
        <f t="shared" si="107"/>
        <v>0.98400631849146014</v>
      </c>
      <c r="AC126" s="1"/>
      <c r="AD126">
        <f t="shared" si="108"/>
        <v>0.5</v>
      </c>
      <c r="AE126">
        <f t="shared" si="110"/>
        <v>0.75733466771750468</v>
      </c>
      <c r="AF126">
        <f t="shared" si="111"/>
        <v>0.450274365503047</v>
      </c>
      <c r="AG126">
        <f t="shared" si="109"/>
        <v>-10.052908670121692</v>
      </c>
      <c r="AH126">
        <f t="shared" si="112"/>
        <v>-0.66104504787880347</v>
      </c>
      <c r="AI126">
        <f t="shared" si="73"/>
        <v>0.77323563611570356</v>
      </c>
      <c r="AJ126">
        <f t="shared" si="113"/>
        <v>0.56147966311570352</v>
      </c>
      <c r="AK126">
        <f t="shared" si="114"/>
        <v>0.5961370889254608</v>
      </c>
    </row>
    <row r="127" spans="1:37" x14ac:dyDescent="0.25">
      <c r="A127" s="40" t="s">
        <v>129</v>
      </c>
      <c r="B127" s="40"/>
      <c r="C127" s="33">
        <v>140783</v>
      </c>
      <c r="D127" s="33"/>
      <c r="E127">
        <v>9.73</v>
      </c>
      <c r="F127" s="33">
        <v>538</v>
      </c>
      <c r="G127" s="33"/>
      <c r="H127" s="37">
        <v>6.9</v>
      </c>
      <c r="I127" s="37"/>
      <c r="J127" s="37"/>
      <c r="K127" s="33">
        <v>14468</v>
      </c>
      <c r="L127" s="33"/>
      <c r="M127">
        <v>122</v>
      </c>
      <c r="N127" s="13">
        <f t="shared" si="79"/>
        <v>12.538540596094553</v>
      </c>
      <c r="O127" s="13">
        <f t="shared" si="65"/>
        <v>55.292908530318599</v>
      </c>
      <c r="Q127" s="14"/>
      <c r="R127" s="40" t="s">
        <v>129</v>
      </c>
      <c r="S127" s="40"/>
      <c r="T127" s="1">
        <f t="shared" si="104"/>
        <v>0.55446460922853946</v>
      </c>
      <c r="U127" s="1"/>
      <c r="V127">
        <f t="shared" si="105"/>
        <v>0.35304789550072574</v>
      </c>
      <c r="W127" s="1">
        <f t="shared" si="106"/>
        <v>0.65609756097560978</v>
      </c>
      <c r="X127" s="1"/>
      <c r="Y127" s="1">
        <f t="shared" si="115"/>
        <v>8.5185185185185183E-2</v>
      </c>
      <c r="Z127" s="1"/>
      <c r="AA127" s="1"/>
      <c r="AB127" s="1">
        <f t="shared" si="107"/>
        <v>0.47612465857109948</v>
      </c>
      <c r="AC127" s="1"/>
      <c r="AD127">
        <f t="shared" si="108"/>
        <v>0.5304347826086957</v>
      </c>
      <c r="AE127">
        <f t="shared" si="110"/>
        <v>0.29726206359670054</v>
      </c>
      <c r="AF127">
        <f t="shared" si="111"/>
        <v>0.50072137150338547</v>
      </c>
      <c r="AG127">
        <f t="shared" si="109"/>
        <v>-0.28013842790839338</v>
      </c>
      <c r="AH127">
        <f t="shared" si="112"/>
        <v>-1.8420949256187261E-2</v>
      </c>
      <c r="AI127">
        <f t="shared" si="73"/>
        <v>0.95842508081829769</v>
      </c>
      <c r="AJ127">
        <f t="shared" si="113"/>
        <v>0.74666910781829765</v>
      </c>
      <c r="AK127">
        <f t="shared" si="114"/>
        <v>0.79275738297514464</v>
      </c>
    </row>
    <row r="128" spans="1:37" x14ac:dyDescent="0.25">
      <c r="A128" s="6" t="s">
        <v>130</v>
      </c>
      <c r="B128" s="10"/>
      <c r="C128" s="33">
        <v>90017</v>
      </c>
      <c r="D128" s="33"/>
      <c r="E128">
        <v>5.61</v>
      </c>
      <c r="F128" s="33">
        <v>241</v>
      </c>
      <c r="G128" s="33"/>
      <c r="H128" s="37">
        <v>8.6</v>
      </c>
      <c r="I128" s="37"/>
      <c r="J128" s="37"/>
      <c r="K128" s="33">
        <v>16045</v>
      </c>
      <c r="L128" s="33"/>
      <c r="M128">
        <v>109</v>
      </c>
      <c r="N128" s="13">
        <f t="shared" si="79"/>
        <v>19.429590017825312</v>
      </c>
      <c r="O128" s="13">
        <f t="shared" si="65"/>
        <v>42.959001782531189</v>
      </c>
      <c r="Q128" s="14"/>
      <c r="R128" s="6" t="s">
        <v>130</v>
      </c>
      <c r="S128" s="10"/>
      <c r="T128" s="1">
        <f t="shared" si="104"/>
        <v>0.35452604880507899</v>
      </c>
      <c r="U128" s="1"/>
      <c r="V128">
        <f t="shared" si="105"/>
        <v>0.20355587808417999</v>
      </c>
      <c r="W128" s="1">
        <f t="shared" si="106"/>
        <v>0.29390243902439023</v>
      </c>
      <c r="X128" s="1"/>
      <c r="Y128" s="1">
        <f t="shared" si="115"/>
        <v>0.10617283950617283</v>
      </c>
      <c r="Z128" s="1"/>
      <c r="AA128" s="1"/>
      <c r="AB128" s="1">
        <f t="shared" si="107"/>
        <v>0.5280218514496331</v>
      </c>
      <c r="AC128" s="1"/>
      <c r="AD128">
        <f t="shared" si="108"/>
        <v>0.47391304347826085</v>
      </c>
      <c r="AE128">
        <f t="shared" si="110"/>
        <v>0.4606341526968129</v>
      </c>
      <c r="AF128">
        <f t="shared" si="111"/>
        <v>0.38902801213957872</v>
      </c>
      <c r="AG128">
        <f t="shared" si="109"/>
        <v>-3.7504556701551603</v>
      </c>
      <c r="AH128">
        <f t="shared" si="112"/>
        <v>-0.24661719601746235</v>
      </c>
      <c r="AI128">
        <f t="shared" si="73"/>
        <v>0.67043266757174946</v>
      </c>
      <c r="AJ128">
        <f t="shared" si="113"/>
        <v>0.45867669457174948</v>
      </c>
      <c r="AK128">
        <f t="shared" si="114"/>
        <v>0.48698859000990946</v>
      </c>
    </row>
    <row r="129" spans="1:37" x14ac:dyDescent="0.25">
      <c r="A129" s="6" t="s">
        <v>131</v>
      </c>
      <c r="B129" s="10"/>
      <c r="C129" s="33">
        <v>91085</v>
      </c>
      <c r="D129" s="33"/>
      <c r="E129">
        <v>7.84</v>
      </c>
      <c r="F129" s="33">
        <v>353</v>
      </c>
      <c r="G129" s="33"/>
      <c r="H129" s="37">
        <v>11.5</v>
      </c>
      <c r="I129" s="37"/>
      <c r="J129" s="37"/>
      <c r="K129" s="33">
        <v>11617</v>
      </c>
      <c r="L129" s="33"/>
      <c r="M129">
        <v>114</v>
      </c>
      <c r="N129" s="13">
        <f t="shared" si="79"/>
        <v>14.540816326530612</v>
      </c>
      <c r="O129" s="13">
        <f t="shared" si="65"/>
        <v>45.025510204081634</v>
      </c>
      <c r="Q129" s="14"/>
      <c r="R129" s="6" t="s">
        <v>131</v>
      </c>
      <c r="S129" s="10"/>
      <c r="T129" s="1">
        <f t="shared" si="104"/>
        <v>0.35873229673740092</v>
      </c>
      <c r="U129" s="1"/>
      <c r="V129">
        <f t="shared" si="105"/>
        <v>0.28447024673439769</v>
      </c>
      <c r="W129" s="1">
        <f t="shared" si="106"/>
        <v>0.43048780487804877</v>
      </c>
      <c r="X129" s="1"/>
      <c r="Y129" s="1">
        <f t="shared" si="115"/>
        <v>0.1419753086419753</v>
      </c>
      <c r="Z129" s="1"/>
      <c r="AA129" s="1"/>
      <c r="AB129" s="1">
        <f t="shared" si="107"/>
        <v>0.38230164214960344</v>
      </c>
      <c r="AC129" s="1"/>
      <c r="AD129">
        <f t="shared" si="108"/>
        <v>0.4956521739130435</v>
      </c>
      <c r="AE129">
        <f t="shared" si="110"/>
        <v>0.34473175203112683</v>
      </c>
      <c r="AF129">
        <f t="shared" si="111"/>
        <v>0.40774189351361884</v>
      </c>
      <c r="AG129">
        <f t="shared" si="109"/>
        <v>-1.2884800556947895</v>
      </c>
      <c r="AH129">
        <f t="shared" si="112"/>
        <v>-8.4726061685919507E-2</v>
      </c>
      <c r="AI129">
        <f t="shared" si="73"/>
        <v>0.70531747397730271</v>
      </c>
      <c r="AJ129">
        <f t="shared" si="113"/>
        <v>0.49356150097730273</v>
      </c>
      <c r="AK129">
        <f t="shared" si="114"/>
        <v>0.52402666690647082</v>
      </c>
    </row>
    <row r="130" spans="1:37" x14ac:dyDescent="0.25">
      <c r="A130" s="33" t="s">
        <v>141</v>
      </c>
      <c r="B130" s="33"/>
      <c r="C130" s="33">
        <v>61164</v>
      </c>
      <c r="D130" s="33"/>
      <c r="E130">
        <v>10.28</v>
      </c>
      <c r="F130" s="33">
        <v>209</v>
      </c>
      <c r="G130" s="33"/>
      <c r="H130" s="33">
        <v>9.5</v>
      </c>
      <c r="I130" s="33"/>
      <c r="J130" s="33"/>
      <c r="K130" s="33">
        <v>5907</v>
      </c>
      <c r="L130" s="33"/>
      <c r="M130">
        <v>100</v>
      </c>
      <c r="N130" s="13">
        <f t="shared" si="79"/>
        <v>9.7276264591439698</v>
      </c>
      <c r="O130" s="13">
        <f t="shared" si="65"/>
        <v>20.330739299610897</v>
      </c>
      <c r="Q130" s="14"/>
      <c r="R130" s="33" t="s">
        <v>141</v>
      </c>
      <c r="S130" s="33"/>
      <c r="T130" s="1">
        <f t="shared" si="104"/>
        <v>0.24089040124769601</v>
      </c>
      <c r="U130" s="1"/>
      <c r="V130">
        <f t="shared" si="105"/>
        <v>0.37300435413642963</v>
      </c>
      <c r="W130" s="1">
        <f t="shared" si="106"/>
        <v>0.25487804878048781</v>
      </c>
      <c r="X130" s="1"/>
      <c r="Y130" s="1">
        <f t="shared" si="115"/>
        <v>0.11728395061728394</v>
      </c>
      <c r="Z130" s="1"/>
      <c r="AA130" s="1"/>
      <c r="AB130" s="1">
        <f t="shared" si="107"/>
        <v>0.19439233882910456</v>
      </c>
      <c r="AC130" s="1"/>
      <c r="AD130">
        <f t="shared" si="108"/>
        <v>0.43478260869565216</v>
      </c>
      <c r="AE130">
        <f t="shared" si="110"/>
        <v>0.23062128267492957</v>
      </c>
      <c r="AF130">
        <f t="shared" si="111"/>
        <v>0.18411105395544455</v>
      </c>
      <c r="AG130">
        <f t="shared" si="109"/>
        <v>0.8645682877243186</v>
      </c>
      <c r="AH130">
        <f t="shared" si="112"/>
        <v>5.6851067079902062E-2</v>
      </c>
      <c r="AI130">
        <f t="shared" si="73"/>
        <v>0.4353544598644512</v>
      </c>
      <c r="AJ130">
        <f t="shared" si="113"/>
        <v>0.22359848686445122</v>
      </c>
      <c r="AK130">
        <f t="shared" si="114"/>
        <v>0.23740014074213012</v>
      </c>
    </row>
  </sheetData>
  <mergeCells count="677">
    <mergeCell ref="Y1:AA1"/>
    <mergeCell ref="AB1:AC1"/>
    <mergeCell ref="W1:X1"/>
    <mergeCell ref="T1:U1"/>
    <mergeCell ref="AS5:AT5"/>
    <mergeCell ref="AS3:AT3"/>
    <mergeCell ref="Y2:AA2"/>
    <mergeCell ref="Y3:AA3"/>
    <mergeCell ref="Y4:AA4"/>
    <mergeCell ref="Y5:AA5"/>
    <mergeCell ref="AB2:AC2"/>
    <mergeCell ref="AB3:AC3"/>
    <mergeCell ref="AB4:AC4"/>
    <mergeCell ref="T2:U2"/>
    <mergeCell ref="R122:S122"/>
    <mergeCell ref="R127:S127"/>
    <mergeCell ref="R130:S130"/>
    <mergeCell ref="R89:S89"/>
    <mergeCell ref="R97:S97"/>
    <mergeCell ref="R99:S99"/>
    <mergeCell ref="R106:S106"/>
    <mergeCell ref="R110:S110"/>
    <mergeCell ref="R112:S112"/>
    <mergeCell ref="R114:S114"/>
    <mergeCell ref="R116:S116"/>
    <mergeCell ref="R120:S120"/>
    <mergeCell ref="R59:S59"/>
    <mergeCell ref="R61:S61"/>
    <mergeCell ref="R64:S64"/>
    <mergeCell ref="R65:S65"/>
    <mergeCell ref="R66:S66"/>
    <mergeCell ref="R68:S68"/>
    <mergeCell ref="R71:S71"/>
    <mergeCell ref="R72:S72"/>
    <mergeCell ref="R79:S79"/>
    <mergeCell ref="R43:S43"/>
    <mergeCell ref="R44:S44"/>
    <mergeCell ref="R49:S49"/>
    <mergeCell ref="R50:S50"/>
    <mergeCell ref="R51:S51"/>
    <mergeCell ref="R52:S52"/>
    <mergeCell ref="R56:S56"/>
    <mergeCell ref="R57:S57"/>
    <mergeCell ref="R58:S58"/>
    <mergeCell ref="R34:S34"/>
    <mergeCell ref="R35:S35"/>
    <mergeCell ref="R36:S36"/>
    <mergeCell ref="R37:S37"/>
    <mergeCell ref="R38:S38"/>
    <mergeCell ref="R39:S39"/>
    <mergeCell ref="R40:S40"/>
    <mergeCell ref="R41:S41"/>
    <mergeCell ref="R42:S42"/>
    <mergeCell ref="R21:S21"/>
    <mergeCell ref="R22:S22"/>
    <mergeCell ref="R24:S24"/>
    <mergeCell ref="R25:S25"/>
    <mergeCell ref="R27:S27"/>
    <mergeCell ref="F11:G11"/>
    <mergeCell ref="C13:D13"/>
    <mergeCell ref="A15:B15"/>
    <mergeCell ref="R1:S1"/>
    <mergeCell ref="R2:S2"/>
    <mergeCell ref="R3:S3"/>
    <mergeCell ref="R4:S4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R18:S18"/>
    <mergeCell ref="R19:S19"/>
    <mergeCell ref="R20:S20"/>
    <mergeCell ref="K1:L1"/>
    <mergeCell ref="H1:J1"/>
    <mergeCell ref="A3:B3"/>
    <mergeCell ref="A4:B4"/>
    <mergeCell ref="A1:B1"/>
    <mergeCell ref="F1:G1"/>
    <mergeCell ref="F8:G8"/>
    <mergeCell ref="F9:G9"/>
    <mergeCell ref="F10:G10"/>
    <mergeCell ref="C1:D1"/>
    <mergeCell ref="C2:D2"/>
    <mergeCell ref="H9:J9"/>
    <mergeCell ref="H10:J10"/>
    <mergeCell ref="K10:L10"/>
    <mergeCell ref="A2:B2"/>
    <mergeCell ref="A5:B5"/>
    <mergeCell ref="A6:B6"/>
    <mergeCell ref="A7:B7"/>
    <mergeCell ref="A8:B8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14:B114"/>
    <mergeCell ref="A64:B64"/>
    <mergeCell ref="A68:B68"/>
    <mergeCell ref="A59:B59"/>
    <mergeCell ref="A61:B61"/>
    <mergeCell ref="A30:B30"/>
    <mergeCell ref="A44:B44"/>
    <mergeCell ref="A56:B56"/>
    <mergeCell ref="A58:B58"/>
    <mergeCell ref="A49:B49"/>
    <mergeCell ref="A50:B50"/>
    <mergeCell ref="A51:B51"/>
    <mergeCell ref="A52:B52"/>
    <mergeCell ref="A41:B41"/>
    <mergeCell ref="A42:B42"/>
    <mergeCell ref="A43:B43"/>
    <mergeCell ref="A35:B35"/>
    <mergeCell ref="A36:B36"/>
    <mergeCell ref="A37:B37"/>
    <mergeCell ref="A38:B38"/>
    <mergeCell ref="A39:B39"/>
    <mergeCell ref="A40:B40"/>
    <mergeCell ref="A31:B31"/>
    <mergeCell ref="A32:B32"/>
    <mergeCell ref="A33:B33"/>
    <mergeCell ref="A34:B34"/>
    <mergeCell ref="A110:B110"/>
    <mergeCell ref="A112:B112"/>
    <mergeCell ref="A106:B106"/>
    <mergeCell ref="A99:B99"/>
    <mergeCell ref="A89:B89"/>
    <mergeCell ref="A71:B71"/>
    <mergeCell ref="A72:B72"/>
    <mergeCell ref="A65:B65"/>
    <mergeCell ref="A57:B57"/>
    <mergeCell ref="A66:B66"/>
    <mergeCell ref="A79:B79"/>
    <mergeCell ref="A97:B97"/>
    <mergeCell ref="R28:S28"/>
    <mergeCell ref="R29:S29"/>
    <mergeCell ref="R30:S30"/>
    <mergeCell ref="R31:S31"/>
    <mergeCell ref="R32:S32"/>
    <mergeCell ref="R33:S33"/>
    <mergeCell ref="C44:D44"/>
    <mergeCell ref="C65:D65"/>
    <mergeCell ref="C57:D57"/>
    <mergeCell ref="F39:G39"/>
    <mergeCell ref="F40:G40"/>
    <mergeCell ref="F41:G41"/>
    <mergeCell ref="F48:G48"/>
    <mergeCell ref="F49:G49"/>
    <mergeCell ref="F50:G50"/>
    <mergeCell ref="F51:G51"/>
    <mergeCell ref="F52:G52"/>
    <mergeCell ref="F53:G53"/>
    <mergeCell ref="F42:G42"/>
    <mergeCell ref="F43:G43"/>
    <mergeCell ref="F44:G44"/>
    <mergeCell ref="F45:G45"/>
    <mergeCell ref="F46:G46"/>
    <mergeCell ref="F47:G47"/>
    <mergeCell ref="C69:D69"/>
    <mergeCell ref="F2:G2"/>
    <mergeCell ref="F3:G3"/>
    <mergeCell ref="F4:G4"/>
    <mergeCell ref="F5:G5"/>
    <mergeCell ref="F6:G6"/>
    <mergeCell ref="F7:G7"/>
    <mergeCell ref="F12:G12"/>
    <mergeCell ref="F13:G13"/>
    <mergeCell ref="F14:G14"/>
    <mergeCell ref="F15:G15"/>
    <mergeCell ref="F16:G16"/>
    <mergeCell ref="F17:G17"/>
    <mergeCell ref="F24:G24"/>
    <mergeCell ref="F25:G25"/>
    <mergeCell ref="F26:G26"/>
    <mergeCell ref="F27:G27"/>
    <mergeCell ref="F28:G28"/>
    <mergeCell ref="F29:G29"/>
    <mergeCell ref="A116:B116"/>
    <mergeCell ref="A120:B120"/>
    <mergeCell ref="A122:B122"/>
    <mergeCell ref="C3:D3"/>
    <mergeCell ref="C4:D4"/>
    <mergeCell ref="C5:D5"/>
    <mergeCell ref="C6:D6"/>
    <mergeCell ref="C7:D7"/>
    <mergeCell ref="C8:D8"/>
    <mergeCell ref="A28:B28"/>
    <mergeCell ref="A29:B29"/>
    <mergeCell ref="A21:B21"/>
    <mergeCell ref="A22:B22"/>
    <mergeCell ref="A24:B24"/>
    <mergeCell ref="A25:B25"/>
    <mergeCell ref="A27:B27"/>
    <mergeCell ref="C97:D97"/>
    <mergeCell ref="C9:D9"/>
    <mergeCell ref="C10:D10"/>
    <mergeCell ref="C11:D11"/>
    <mergeCell ref="C12:D12"/>
    <mergeCell ref="C14:D14"/>
    <mergeCell ref="C15:D15"/>
    <mergeCell ref="C66:D66"/>
    <mergeCell ref="F18:G18"/>
    <mergeCell ref="F19:G19"/>
    <mergeCell ref="F20:G20"/>
    <mergeCell ref="F21:G21"/>
    <mergeCell ref="F22:G22"/>
    <mergeCell ref="F23:G23"/>
    <mergeCell ref="F36:G36"/>
    <mergeCell ref="F37:G37"/>
    <mergeCell ref="F38:G38"/>
    <mergeCell ref="F30:G30"/>
    <mergeCell ref="F31:G31"/>
    <mergeCell ref="F32:G32"/>
    <mergeCell ref="F33:G33"/>
    <mergeCell ref="F34:G34"/>
    <mergeCell ref="F35:G35"/>
    <mergeCell ref="F60:G60"/>
    <mergeCell ref="F61:G61"/>
    <mergeCell ref="F62:G62"/>
    <mergeCell ref="F63:G63"/>
    <mergeCell ref="F64:G64"/>
    <mergeCell ref="F65:G65"/>
    <mergeCell ref="F54:G54"/>
    <mergeCell ref="F55:G55"/>
    <mergeCell ref="F56:G56"/>
    <mergeCell ref="F57:G57"/>
    <mergeCell ref="F58:G58"/>
    <mergeCell ref="F59:G59"/>
    <mergeCell ref="F72:G72"/>
    <mergeCell ref="F73:G73"/>
    <mergeCell ref="F74:G74"/>
    <mergeCell ref="F75:G75"/>
    <mergeCell ref="F76:G76"/>
    <mergeCell ref="F77:G77"/>
    <mergeCell ref="F66:G66"/>
    <mergeCell ref="F67:G67"/>
    <mergeCell ref="F68:G68"/>
    <mergeCell ref="F69:G69"/>
    <mergeCell ref="F70:G70"/>
    <mergeCell ref="F71:G71"/>
    <mergeCell ref="F84:G84"/>
    <mergeCell ref="F85:G85"/>
    <mergeCell ref="F86:G86"/>
    <mergeCell ref="F87:G87"/>
    <mergeCell ref="F88:G88"/>
    <mergeCell ref="F89:G89"/>
    <mergeCell ref="F78:G78"/>
    <mergeCell ref="F79:G79"/>
    <mergeCell ref="F80:G80"/>
    <mergeCell ref="F81:G81"/>
    <mergeCell ref="F82:G82"/>
    <mergeCell ref="F83:G83"/>
    <mergeCell ref="F96:G96"/>
    <mergeCell ref="F97:G97"/>
    <mergeCell ref="F98:G98"/>
    <mergeCell ref="F99:G99"/>
    <mergeCell ref="F100:G100"/>
    <mergeCell ref="F101:G101"/>
    <mergeCell ref="F90:G90"/>
    <mergeCell ref="F91:G91"/>
    <mergeCell ref="F92:G92"/>
    <mergeCell ref="F93:G93"/>
    <mergeCell ref="F94:G94"/>
    <mergeCell ref="F95:G95"/>
    <mergeCell ref="F111:G111"/>
    <mergeCell ref="F112:G112"/>
    <mergeCell ref="F113:G113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20:G120"/>
    <mergeCell ref="F121:G121"/>
    <mergeCell ref="F122:G122"/>
    <mergeCell ref="F123:G123"/>
    <mergeCell ref="F124:G124"/>
    <mergeCell ref="F125:G125"/>
    <mergeCell ref="F114:G114"/>
    <mergeCell ref="F115:G115"/>
    <mergeCell ref="F116:G116"/>
    <mergeCell ref="F117:G117"/>
    <mergeCell ref="F118:G118"/>
    <mergeCell ref="F119:G119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8:J8"/>
    <mergeCell ref="H14:J14"/>
    <mergeCell ref="H31:J31"/>
    <mergeCell ref="H21:J21"/>
    <mergeCell ref="H22:J22"/>
    <mergeCell ref="H23:J23"/>
    <mergeCell ref="H24:J24"/>
    <mergeCell ref="H25:J25"/>
    <mergeCell ref="H26:J26"/>
    <mergeCell ref="H15:J15"/>
    <mergeCell ref="H16:J16"/>
    <mergeCell ref="H17:J17"/>
    <mergeCell ref="H18:J18"/>
    <mergeCell ref="H19:J19"/>
    <mergeCell ref="H20:J20"/>
    <mergeCell ref="H32:J32"/>
    <mergeCell ref="H33:J33"/>
    <mergeCell ref="H34:J34"/>
    <mergeCell ref="H35:J35"/>
    <mergeCell ref="H36:J36"/>
    <mergeCell ref="H37:J37"/>
    <mergeCell ref="H27:J27"/>
    <mergeCell ref="H28:J28"/>
    <mergeCell ref="H29:J29"/>
    <mergeCell ref="H30:J30"/>
    <mergeCell ref="H44:J44"/>
    <mergeCell ref="H45:J45"/>
    <mergeCell ref="H46:J46"/>
    <mergeCell ref="H47:J47"/>
    <mergeCell ref="H48:J48"/>
    <mergeCell ref="H49:J49"/>
    <mergeCell ref="H38:J38"/>
    <mergeCell ref="H39:J39"/>
    <mergeCell ref="H40:J40"/>
    <mergeCell ref="H41:J41"/>
    <mergeCell ref="H42:J42"/>
    <mergeCell ref="H43:J43"/>
    <mergeCell ref="H56:J56"/>
    <mergeCell ref="H57:J57"/>
    <mergeCell ref="H58:J58"/>
    <mergeCell ref="H59:J59"/>
    <mergeCell ref="H60:J60"/>
    <mergeCell ref="H61:J61"/>
    <mergeCell ref="H50:J50"/>
    <mergeCell ref="H51:J51"/>
    <mergeCell ref="H52:J52"/>
    <mergeCell ref="H53:J53"/>
    <mergeCell ref="H54:J54"/>
    <mergeCell ref="H55:J55"/>
    <mergeCell ref="H68:J68"/>
    <mergeCell ref="H69:J69"/>
    <mergeCell ref="H70:J70"/>
    <mergeCell ref="H71:J71"/>
    <mergeCell ref="H72:J72"/>
    <mergeCell ref="H73:J73"/>
    <mergeCell ref="H62:J62"/>
    <mergeCell ref="H63:J63"/>
    <mergeCell ref="H64:J64"/>
    <mergeCell ref="H65:J65"/>
    <mergeCell ref="H66:J66"/>
    <mergeCell ref="H67:J67"/>
    <mergeCell ref="H80:J80"/>
    <mergeCell ref="H81:J81"/>
    <mergeCell ref="H82:J82"/>
    <mergeCell ref="H83:J83"/>
    <mergeCell ref="H84:J84"/>
    <mergeCell ref="H85:J85"/>
    <mergeCell ref="H74:J74"/>
    <mergeCell ref="H75:J75"/>
    <mergeCell ref="H76:J76"/>
    <mergeCell ref="H77:J77"/>
    <mergeCell ref="H78:J78"/>
    <mergeCell ref="H79:J79"/>
    <mergeCell ref="H92:J92"/>
    <mergeCell ref="H93:J93"/>
    <mergeCell ref="H94:J94"/>
    <mergeCell ref="H95:J95"/>
    <mergeCell ref="H96:J96"/>
    <mergeCell ref="H97:J97"/>
    <mergeCell ref="H86:J86"/>
    <mergeCell ref="H87:J87"/>
    <mergeCell ref="H88:J88"/>
    <mergeCell ref="H89:J89"/>
    <mergeCell ref="H90:J90"/>
    <mergeCell ref="H91:J91"/>
    <mergeCell ref="H104:J104"/>
    <mergeCell ref="H105:J105"/>
    <mergeCell ref="H106:J106"/>
    <mergeCell ref="H107:J107"/>
    <mergeCell ref="H108:J108"/>
    <mergeCell ref="H109:J109"/>
    <mergeCell ref="H98:J98"/>
    <mergeCell ref="H99:J99"/>
    <mergeCell ref="H100:J100"/>
    <mergeCell ref="H101:J101"/>
    <mergeCell ref="H102:J102"/>
    <mergeCell ref="H103:J103"/>
    <mergeCell ref="H118:J118"/>
    <mergeCell ref="H119:J119"/>
    <mergeCell ref="H120:J120"/>
    <mergeCell ref="H121:J121"/>
    <mergeCell ref="H110:J110"/>
    <mergeCell ref="H111:J111"/>
    <mergeCell ref="H112:J112"/>
    <mergeCell ref="H113:J113"/>
    <mergeCell ref="H114:J114"/>
    <mergeCell ref="H115:J115"/>
    <mergeCell ref="K11:L11"/>
    <mergeCell ref="K12:L12"/>
    <mergeCell ref="K13:L13"/>
    <mergeCell ref="K14:L14"/>
    <mergeCell ref="K15:L15"/>
    <mergeCell ref="H128:J128"/>
    <mergeCell ref="H129:J129"/>
    <mergeCell ref="K2:L2"/>
    <mergeCell ref="K3:L3"/>
    <mergeCell ref="K4:L4"/>
    <mergeCell ref="K5:L5"/>
    <mergeCell ref="K6:L6"/>
    <mergeCell ref="K7:L7"/>
    <mergeCell ref="K8:L8"/>
    <mergeCell ref="K9:L9"/>
    <mergeCell ref="H122:J122"/>
    <mergeCell ref="H123:J123"/>
    <mergeCell ref="H124:J124"/>
    <mergeCell ref="H125:J125"/>
    <mergeCell ref="H126:J126"/>
    <mergeCell ref="H127:J127"/>
    <mergeCell ref="H116:J116"/>
    <mergeCell ref="H117:J117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34:L34"/>
    <mergeCell ref="K35:L35"/>
    <mergeCell ref="K36:L36"/>
    <mergeCell ref="K37:L37"/>
    <mergeCell ref="K38:L38"/>
    <mergeCell ref="K39:L39"/>
    <mergeCell ref="K28:L28"/>
    <mergeCell ref="K29:L29"/>
    <mergeCell ref="K30:L30"/>
    <mergeCell ref="K31:L31"/>
    <mergeCell ref="K32:L32"/>
    <mergeCell ref="K33:L33"/>
    <mergeCell ref="K46:L46"/>
    <mergeCell ref="K47:L47"/>
    <mergeCell ref="K48:L48"/>
    <mergeCell ref="K49:L49"/>
    <mergeCell ref="K50:L50"/>
    <mergeCell ref="K51:L51"/>
    <mergeCell ref="K40:L40"/>
    <mergeCell ref="K41:L41"/>
    <mergeCell ref="K42:L42"/>
    <mergeCell ref="K43:L43"/>
    <mergeCell ref="K44:L44"/>
    <mergeCell ref="K45:L45"/>
    <mergeCell ref="K58:L58"/>
    <mergeCell ref="K59:L59"/>
    <mergeCell ref="K60:L60"/>
    <mergeCell ref="K61:L61"/>
    <mergeCell ref="K62:L62"/>
    <mergeCell ref="K63:L63"/>
    <mergeCell ref="K52:L52"/>
    <mergeCell ref="K53:L53"/>
    <mergeCell ref="K54:L54"/>
    <mergeCell ref="K55:L55"/>
    <mergeCell ref="K56:L56"/>
    <mergeCell ref="K57:L57"/>
    <mergeCell ref="K70:L70"/>
    <mergeCell ref="K71:L71"/>
    <mergeCell ref="K72:L72"/>
    <mergeCell ref="K73:L73"/>
    <mergeCell ref="K74:L74"/>
    <mergeCell ref="K75:L75"/>
    <mergeCell ref="K64:L64"/>
    <mergeCell ref="K65:L65"/>
    <mergeCell ref="K66:L66"/>
    <mergeCell ref="K67:L67"/>
    <mergeCell ref="K68:L68"/>
    <mergeCell ref="K69:L69"/>
    <mergeCell ref="K82:L82"/>
    <mergeCell ref="K83:L83"/>
    <mergeCell ref="K84:L84"/>
    <mergeCell ref="K85:L85"/>
    <mergeCell ref="K86:L86"/>
    <mergeCell ref="K87:L87"/>
    <mergeCell ref="K76:L76"/>
    <mergeCell ref="K77:L77"/>
    <mergeCell ref="K78:L78"/>
    <mergeCell ref="K79:L79"/>
    <mergeCell ref="K80:L80"/>
    <mergeCell ref="K81:L81"/>
    <mergeCell ref="K94:L94"/>
    <mergeCell ref="K95:L95"/>
    <mergeCell ref="K96:L96"/>
    <mergeCell ref="K97:L97"/>
    <mergeCell ref="K98:L98"/>
    <mergeCell ref="K99:L99"/>
    <mergeCell ref="K88:L88"/>
    <mergeCell ref="K89:L89"/>
    <mergeCell ref="K90:L90"/>
    <mergeCell ref="K91:L91"/>
    <mergeCell ref="K92:L92"/>
    <mergeCell ref="K93:L93"/>
    <mergeCell ref="K109:L109"/>
    <mergeCell ref="K110:L110"/>
    <mergeCell ref="K111:L111"/>
    <mergeCell ref="K100:L100"/>
    <mergeCell ref="K101:L101"/>
    <mergeCell ref="K102:L102"/>
    <mergeCell ref="K103:L103"/>
    <mergeCell ref="K104:L104"/>
    <mergeCell ref="K105:L105"/>
    <mergeCell ref="C16:D16"/>
    <mergeCell ref="C17:D17"/>
    <mergeCell ref="C18:D18"/>
    <mergeCell ref="C19:D19"/>
    <mergeCell ref="K124:L124"/>
    <mergeCell ref="K125:L125"/>
    <mergeCell ref="K126:L126"/>
    <mergeCell ref="K118:L118"/>
    <mergeCell ref="K119:L119"/>
    <mergeCell ref="K120:L120"/>
    <mergeCell ref="K121:L121"/>
    <mergeCell ref="K122:L122"/>
    <mergeCell ref="K123:L123"/>
    <mergeCell ref="K112:L112"/>
    <mergeCell ref="K113:L113"/>
    <mergeCell ref="K114:L114"/>
    <mergeCell ref="K115:L115"/>
    <mergeCell ref="K116:L116"/>
    <mergeCell ref="K117:L117"/>
    <mergeCell ref="K106:L106"/>
    <mergeCell ref="K107:L107"/>
    <mergeCell ref="K108:L108"/>
    <mergeCell ref="C26:D26"/>
    <mergeCell ref="C27:D27"/>
    <mergeCell ref="C28:D28"/>
    <mergeCell ref="C29:D29"/>
    <mergeCell ref="C31:D31"/>
    <mergeCell ref="C32:D32"/>
    <mergeCell ref="C20:D20"/>
    <mergeCell ref="C21:D21"/>
    <mergeCell ref="C22:D22"/>
    <mergeCell ref="C23:D23"/>
    <mergeCell ref="C24:D24"/>
    <mergeCell ref="C25:D25"/>
    <mergeCell ref="C30:D30"/>
    <mergeCell ref="C39:D39"/>
    <mergeCell ref="C40:D40"/>
    <mergeCell ref="C41:D41"/>
    <mergeCell ref="C42:D42"/>
    <mergeCell ref="C43:D43"/>
    <mergeCell ref="C33:D33"/>
    <mergeCell ref="C34:D34"/>
    <mergeCell ref="C35:D35"/>
    <mergeCell ref="C36:D36"/>
    <mergeCell ref="C37:D37"/>
    <mergeCell ref="C38:D38"/>
    <mergeCell ref="C51:D51"/>
    <mergeCell ref="C52:D52"/>
    <mergeCell ref="C53:D53"/>
    <mergeCell ref="C54:D54"/>
    <mergeCell ref="C55:D55"/>
    <mergeCell ref="C56:D56"/>
    <mergeCell ref="C45:D45"/>
    <mergeCell ref="C46:D46"/>
    <mergeCell ref="C47:D47"/>
    <mergeCell ref="C48:D48"/>
    <mergeCell ref="C49:D49"/>
    <mergeCell ref="C50:D50"/>
    <mergeCell ref="C64:D64"/>
    <mergeCell ref="C80:D80"/>
    <mergeCell ref="C81:D81"/>
    <mergeCell ref="C82:D82"/>
    <mergeCell ref="C83:D83"/>
    <mergeCell ref="C84:D84"/>
    <mergeCell ref="C58:D58"/>
    <mergeCell ref="C59:D59"/>
    <mergeCell ref="C60:D60"/>
    <mergeCell ref="C61:D61"/>
    <mergeCell ref="C62:D62"/>
    <mergeCell ref="C63:D63"/>
    <mergeCell ref="C70:D70"/>
    <mergeCell ref="C71:D71"/>
    <mergeCell ref="C72:D72"/>
    <mergeCell ref="C73:D73"/>
    <mergeCell ref="C74:D74"/>
    <mergeCell ref="C75:D75"/>
    <mergeCell ref="C76:D76"/>
    <mergeCell ref="C77:D77"/>
    <mergeCell ref="C79:D79"/>
    <mergeCell ref="C78:D78"/>
    <mergeCell ref="C67:D67"/>
    <mergeCell ref="C68:D68"/>
    <mergeCell ref="C91:D91"/>
    <mergeCell ref="C92:D92"/>
    <mergeCell ref="C93:D93"/>
    <mergeCell ref="C94:D94"/>
    <mergeCell ref="C95:D95"/>
    <mergeCell ref="C96:D96"/>
    <mergeCell ref="C85:D85"/>
    <mergeCell ref="C86:D86"/>
    <mergeCell ref="C87:D87"/>
    <mergeCell ref="C88:D88"/>
    <mergeCell ref="C89:D89"/>
    <mergeCell ref="C90:D90"/>
    <mergeCell ref="C106:D106"/>
    <mergeCell ref="C107:D107"/>
    <mergeCell ref="C108:D108"/>
    <mergeCell ref="C109:D109"/>
    <mergeCell ref="C98:D98"/>
    <mergeCell ref="C99:D99"/>
    <mergeCell ref="C100:D100"/>
    <mergeCell ref="C101:D101"/>
    <mergeCell ref="C102:D102"/>
    <mergeCell ref="C103:D103"/>
    <mergeCell ref="A130:B130"/>
    <mergeCell ref="K130:L130"/>
    <mergeCell ref="C123:D123"/>
    <mergeCell ref="C124:D124"/>
    <mergeCell ref="C125:D125"/>
    <mergeCell ref="C126:D126"/>
    <mergeCell ref="C127:D127"/>
    <mergeCell ref="C128:D128"/>
    <mergeCell ref="K127:L127"/>
    <mergeCell ref="K128:L128"/>
    <mergeCell ref="K129:L129"/>
    <mergeCell ref="F128:G128"/>
    <mergeCell ref="F129:G129"/>
    <mergeCell ref="F126:G126"/>
    <mergeCell ref="F127:G127"/>
    <mergeCell ref="A127:B127"/>
    <mergeCell ref="F130:G130"/>
    <mergeCell ref="H130:J130"/>
    <mergeCell ref="AV7:AX7"/>
    <mergeCell ref="Y6:AA6"/>
    <mergeCell ref="Y7:AA7"/>
    <mergeCell ref="AR15:AS15"/>
    <mergeCell ref="AQ22:AS22"/>
    <mergeCell ref="AV8:AX8"/>
    <mergeCell ref="AV9:AX9"/>
    <mergeCell ref="C129:D129"/>
    <mergeCell ref="C130:D130"/>
    <mergeCell ref="C117:D117"/>
    <mergeCell ref="C118:D118"/>
    <mergeCell ref="C119:D119"/>
    <mergeCell ref="C120:D120"/>
    <mergeCell ref="C121:D121"/>
    <mergeCell ref="C122:D122"/>
    <mergeCell ref="C110:D110"/>
    <mergeCell ref="C111:D111"/>
    <mergeCell ref="C112:D112"/>
    <mergeCell ref="C113:D113"/>
    <mergeCell ref="C115:D115"/>
    <mergeCell ref="C116:D116"/>
    <mergeCell ref="C114:D114"/>
    <mergeCell ref="C104:D104"/>
    <mergeCell ref="C105:D105"/>
  </mergeCells>
  <hyperlinks>
    <hyperlink ref="C2" r:id="rId1" location="cite_note-2022AA-11" display="cite_note-2022AA-11" xr:uid="{5055FAE8-C29B-4885-B4A2-F6AF80BE2BF3}"/>
    <hyperlink ref="A3" r:id="rId2" tooltip="Район Арбат" display="http://mosopen.ru/region/arbat" xr:uid="{F6BDE707-AE96-4FF6-9437-4483BFD2A719}"/>
    <hyperlink ref="A11" r:id="rId3" tooltip="Район Хамовники" display="http://mosopen.ru/region/hamovniki" xr:uid="{858481AA-1162-4B11-8756-E72A1F2B6640}"/>
    <hyperlink ref="A10" r:id="rId4" tooltip="Тверской район" display="http://mosopen.ru/region/tverskoj" xr:uid="{415A1944-DF91-408A-981D-F61C48EE62E6}"/>
    <hyperlink ref="A9" r:id="rId5" tooltip="Таганский район" display="http://mosopen.ru/region/taganskij" xr:uid="{E0384305-BA4E-4646-9EA9-F198864B16ED}"/>
    <hyperlink ref="A8" r:id="rId6" tooltip="Пресненский район" display="http://mosopen.ru/region/presnenskij" xr:uid="{0A2DC35D-F64F-4A3C-B3A8-E1EEFECC5EA4}"/>
    <hyperlink ref="A7" r:id="rId7" tooltip="Мещанский район" display="http://mosopen.ru/region/meshchanskij" xr:uid="{DA39190B-301E-49A5-90EA-554C3D4D31B5}"/>
    <hyperlink ref="A6" r:id="rId8" tooltip="Красносельский район" display="http://mosopen.ru/region/krasnoselskij" xr:uid="{F97931FD-8AFD-49F5-A664-407B13946C87}"/>
    <hyperlink ref="A5" r:id="rId9" tooltip="Район Замоскворечье" display="http://mosopen.ru/region/zamoskvoreche" xr:uid="{C349EED0-1366-4FEE-9E94-0B148BD02950}"/>
    <hyperlink ref="A4" r:id="rId10" tooltip="Басманный район" display="http://mosopen.ru/region/basmannyj" xr:uid="{7E406F7D-EC2F-428D-94E2-E8A46202D61A}"/>
    <hyperlink ref="A29" r:id="rId11" tooltip="Район Чертаново Южное" display="http://mosopen.ru/region/chertanovo_yuzhnoe" xr:uid="{4C5B2D7E-8A30-4464-850B-DF155EF03968}"/>
    <hyperlink ref="A28" r:id="rId12" tooltip="Район Чертаново Центральное" display="http://mosopen.ru/region/chertanovo_centralnoe" xr:uid="{BEFF38E4-69E1-4D98-B663-2C58FB8F0906}"/>
    <hyperlink ref="A27" r:id="rId13" tooltip="Район Чертаново Северное" display="http://mosopen.ru/region/chertanovo_severnoe" xr:uid="{245FD28E-EDAC-4E25-AE4C-B28DBFE7107D}"/>
    <hyperlink ref="A26" r:id="rId14" tooltip="Район Царицыно" display="http://mosopen.ru/region/caricyno" xr:uid="{690BC943-F10B-4F98-9D07-595DD9BDC89B}"/>
    <hyperlink ref="A25" r:id="rId15" tooltip="Район Орехово-Борисово Южное" display="http://mosopen.ru/region/orehovo-borisovo_yuzhnoe" xr:uid="{56E68828-7ED1-49AF-A239-E1CDD9284564}"/>
    <hyperlink ref="A24" r:id="rId16" tooltip="Район Орехово-Борисово Северное" display="http://mosopen.ru/region/orehovo-borisovo_severnoe" xr:uid="{FAFCBAFD-7215-4728-B5A5-6FA94085AC8F}"/>
    <hyperlink ref="A23" r:id="rId17" tooltip="Нагорный район" display="http://mosopen.ru/region/nagornyj" xr:uid="{859EBC66-6FCE-428B-9A34-BB105CD6B740}"/>
    <hyperlink ref="A22" r:id="rId18" tooltip="Район Нагатинский затон" display="http://mosopen.ru/region/nagatinskij_zaton" xr:uid="{45E2F2FA-B0C1-49DA-B251-DBCAE2720B64}"/>
    <hyperlink ref="A20" r:id="rId19" tooltip="Район Москворечье-Сабурово" display="http://mosopen.ru/region/moskvoreche-saburovo" xr:uid="{F7655558-1A48-4402-8698-081397A6AA52}"/>
    <hyperlink ref="A19" r:id="rId20" tooltip="Район Зябликово" display="http://mosopen.ru/region/zyablikovo" xr:uid="{520B5824-77F2-4890-B845-70A199312301}"/>
    <hyperlink ref="A18" r:id="rId21" tooltip="Донской район" display="http://mosopen.ru/region/donskoj" xr:uid="{31B022BD-81D6-403B-81E6-E44D84CA56B0}"/>
    <hyperlink ref="A17" r:id="rId22" tooltip="Даниловский район" display="http://mosopen.ru/region/danilovskij" xr:uid="{E7E2FC19-8B95-4D5F-9D3B-F3D12913C91D}"/>
    <hyperlink ref="A16" r:id="rId23" tooltip="Район Братеево" display="http://mosopen.ru/region/brateevo" xr:uid="{ADA8AE09-BEC6-45EC-97DD-2CE016F0309B}"/>
    <hyperlink ref="A14" r:id="rId24" tooltip="Район Бирюлёво Восточное" display="http://mosopen.ru/region/biryulevo_vostochnoe" xr:uid="{19F49E5C-34C4-4C26-81E1-1DFE70130D6C}"/>
    <hyperlink ref="A15" r:id="rId25" tooltip="Район Бирюлёво Западное" display="http://mosopen.ru/region/biryulevo_zapadnoe" xr:uid="{D2BA83B0-A930-4564-AE9B-AA98022C066D}"/>
    <hyperlink ref="A31" r:id="rId26" tooltip="Район Внуково" display="http://mosopen.ru/region/vnukovo" xr:uid="{31706AD6-FAAF-4D35-9598-B7B40885E145}"/>
    <hyperlink ref="A32" r:id="rId27" tooltip="Район Дорогомилово" display="http://mosopen.ru/region/dorogomilovo" xr:uid="{C32BB022-59C0-45CB-9F19-F2EB3DDED0B4}"/>
    <hyperlink ref="A33" r:id="rId28" tooltip="Район Крылатское" display="http://mosopen.ru/region/krylatskoe" xr:uid="{90535379-6877-4F70-B318-FB7F55CFD864}"/>
    <hyperlink ref="A34" r:id="rId29" tooltip="Район Кунцево" display="http://mosopen.ru/region/kuncevo" xr:uid="{D0EA1E6B-1DF4-45AE-B160-4111FD5A4D3F}"/>
    <hyperlink ref="A35" r:id="rId30" tooltip="Можайский район" display="http://mosopen.ru/region/mozhajskij" xr:uid="{F7ED7298-3134-4934-A96C-398733CC09E0}"/>
    <hyperlink ref="A36" r:id="rId31" tooltip="Район Ново-Переделкино" display="http://mosopen.ru/region/novo-peredelkino" xr:uid="{0F405F2C-7C59-41F7-B92E-F87BDD7626D6}"/>
    <hyperlink ref="A37" r:id="rId32" tooltip="Район Очаково-Матвеевское" display="http://mosopen.ru/region/ochakovo-matveevskoe" xr:uid="{D1CD0CF5-9802-4365-916B-60D59B1ACD37}"/>
    <hyperlink ref="A38" r:id="rId33" tooltip="Район Проспект Вернадского" display="http://mosopen.ru/region/prospekt_vernadskogo" xr:uid="{7C9D12DE-2386-4EDA-AF44-A122BFD10E05}"/>
    <hyperlink ref="A39" r:id="rId34" tooltip="Район Раменки" display="http://mosopen.ru/region/ramenki" xr:uid="{53C6057B-4EB3-4EAF-822A-EC1BC5FCD461}"/>
    <hyperlink ref="A40" r:id="rId35" tooltip="Район Солнцево" display="http://mosopen.ru/region/solncevo" xr:uid="{60B1FE89-503A-4D1B-9222-9518B6B95E7A}"/>
    <hyperlink ref="A41" r:id="rId36" tooltip="Район Тропарёво-Никулино" display="http://mosopen.ru/region/troparevo-nikulino" xr:uid="{2AC8B55F-0357-46EC-9553-FFF5B1186FC6}"/>
    <hyperlink ref="A42" r:id="rId37" tooltip="Район Филёвский парк" display="http://mosopen.ru/region/filevskij_park" xr:uid="{186FB0AD-F74A-4585-81EB-94B86BA45F80}"/>
    <hyperlink ref="A43" r:id="rId38" tooltip="Район Фили-Давыдково" display="http://mosopen.ru/region/fili-davydkovo" xr:uid="{3EBDEB82-A7AF-4753-B08B-C3A49DF96820}"/>
    <hyperlink ref="A45" r:id="rId39" tooltip="Академический район" display="http://mosopen.ru/region/akademicheskij" xr:uid="{5D13017C-BCDC-40D2-9B5D-2208C207F857}"/>
    <hyperlink ref="A56" r:id="rId40" tooltip="Район Ясенево" display="http://mosopen.ru/region/yasenevo" xr:uid="{F804CD31-C7F1-4319-B451-B67AF8EB3DE7}"/>
    <hyperlink ref="A55" r:id="rId41" tooltip="Район Черёмушки" display="http://mosopen.ru/region/cheremushki" xr:uid="{4355B952-29F3-4EFD-A858-D3D45FFA22B5}"/>
    <hyperlink ref="A53" r:id="rId42" tooltip="Обручевский район" display="http://mosopen.ru/region/obruchevskij" xr:uid="{EA3494C3-4628-4E54-9221-F9632518AFC9}"/>
    <hyperlink ref="A52" r:id="rId43" tooltip="Ломоносовский район" display="http://mosopen.ru/region/lomonosovskij" xr:uid="{CE569098-43DB-4D7F-BD44-00B57AEB0A11}"/>
    <hyperlink ref="A51" r:id="rId44" tooltip="Район Котловка" display="http://mosopen.ru/region/kotlovka" xr:uid="{4B25CCA2-3EA2-40DE-AD4C-071E620C35CE}"/>
    <hyperlink ref="A50" r:id="rId45" tooltip="Район Коньково" display="http://mosopen.ru/region/konkovo" xr:uid="{777767B2-390C-444D-819C-02773EAB9E2D}"/>
    <hyperlink ref="A49" r:id="rId46" tooltip="Район Зюзино" display="http://mosopen.ru/region/zyuzino" xr:uid="{ECA3F2CB-58CC-418B-8AA4-A6B3257D29F8}"/>
    <hyperlink ref="A48" r:id="rId47" tooltip="Гагаринский район" display="http://mosopen.ru/region/gagarinskij" xr:uid="{FB25D62B-C020-4A14-A701-A4BF5A9430E5}"/>
    <hyperlink ref="A47" r:id="rId48" tooltip="Район Южное Бутово" display="http://mosopen.ru/region/butovo_yuzhnoe" xr:uid="{2C313D8A-0826-422E-9AFB-E21714DFA5E6}"/>
    <hyperlink ref="A46" r:id="rId49" tooltip="Район Северное Бутово" display="http://mosopen.ru/region/butovo_severnoe" xr:uid="{142E8E87-2A94-41E8-8DE1-D7365D8FACF5}"/>
    <hyperlink ref="A54" r:id="rId50" tooltip="Район Тёплый Стан" display="http://mosopen.ru/region/teplyj_stan" xr:uid="{9CE32236-D7A8-40CA-A361-A51305985B3B}"/>
    <hyperlink ref="A58" r:id="rId51" tooltip="Район Куркино" display="http://mosopen.ru/region/kurkino" xr:uid="{46881BB8-5A80-442A-9257-23E5EC34D292}"/>
    <hyperlink ref="A59" r:id="rId52" tooltip="Район Митино" display="http://mosopen.ru/region/mitino" xr:uid="{F698AC50-7EC7-4667-9F84-DA93772D060B}"/>
    <hyperlink ref="A60" r:id="rId53" tooltip="Район Покровское-Стрешнево" display="http://mosopen.ru/region/pokrovskoe-streshnevo" xr:uid="{4293945B-1110-4B47-920E-D7BBF7A432B8}"/>
    <hyperlink ref="A61" r:id="rId54" tooltip="Район Строгино" display="http://mosopen.ru/region/strogino" xr:uid="{7A9FF4CA-66DB-4D17-9DFD-C820E9AC9DD2}"/>
    <hyperlink ref="A62" r:id="rId55" tooltip="Район Северное Тушино" display="http://mosopen.ru/region/tushino_severnoe" xr:uid="{61B532D6-0D5F-4ECB-A030-36A8F093C754}"/>
    <hyperlink ref="A63" r:id="rId56" tooltip="Район Южное Тушино" display="http://mosopen.ru/region/tushino_yuzhnoe" xr:uid="{ADDA90F5-83C2-410C-ACCE-3CE055A06DCA}"/>
    <hyperlink ref="A64" r:id="rId57" tooltip="Район Хорошёво-Мневники" display="http://mosopen.ru/region/horoshevo-mnevniki" xr:uid="{EB6BFD48-DF2F-455C-9F7E-D0065E607717}"/>
    <hyperlink ref="A65" r:id="rId58" tooltip="Район Щукино" display="http://mosopen.ru/region/shchukino" xr:uid="{78DAC3A1-0F2C-492D-A1DB-9FD478ACAF07}"/>
    <hyperlink ref="A67" r:id="rId59" tooltip="Район Выхино-Жулебино" display="http://mosopen.ru/region/vyhino-zhulebino" xr:uid="{54085805-9846-4A40-B021-EF85F599F70C}"/>
    <hyperlink ref="A68" r:id="rId60" tooltip="Район Капотня" display="http://mosopen.ru/region/kapotnya" xr:uid="{78828228-0A7C-4983-B258-E26D5D2672AA}"/>
    <hyperlink ref="A69" r:id="rId61" tooltip="Район Кузьминки" display="http://mosopen.ru/region/kuzminki" xr:uid="{6BC33563-0DC9-4AAE-8DA5-A18645CB75DF}"/>
    <hyperlink ref="A70" r:id="rId62" tooltip="Район Лефортово" display="http://mosopen.ru/region/lefortovo" xr:uid="{6B59D703-7EF8-4DCA-B4F6-B142144A009E}"/>
    <hyperlink ref="A71" r:id="rId63" tooltip="Район Люблино" display="http://mosopen.ru/region/lyublino" xr:uid="{EDF1085D-6B65-4850-956C-C9583CA19AFE}"/>
    <hyperlink ref="A72" r:id="rId64" tooltip="Район Марьино" display="http://mosopen.ru/region/marino" xr:uid="{92D781B0-987C-4A9D-8300-71BDCD14F8D2}"/>
    <hyperlink ref="A73" r:id="rId65" tooltip="Район Некрасовка" display="http://mosopen.ru/region/nekrasovka" xr:uid="{52E7CD70-0D76-40AB-B08F-1B5E0538CC01}"/>
    <hyperlink ref="A74" r:id="rId66" tooltip="Нижегородский район" display="http://mosopen.ru/region/nizhegorodskij" xr:uid="{64F396E2-82EC-45A3-A5B1-79330688BFD6}"/>
    <hyperlink ref="A75" r:id="rId67" tooltip="Район Печатники" display="http://mosopen.ru/region/pechatniki" xr:uid="{B2C6881B-FAFF-4637-8CAC-01590F6C6B40}"/>
    <hyperlink ref="A76" r:id="rId68" tooltip="Рязанский район" display="http://mosopen.ru/region/ryazanskij" xr:uid="{5E767FCB-BFD9-45E4-A373-F74569B2B370}"/>
    <hyperlink ref="A77" r:id="rId69" tooltip="Район Текстильщики" display="http://mosopen.ru/region/tekstilshchiki" xr:uid="{AE94C35D-7608-4549-9642-E0470DE7D3D4}"/>
    <hyperlink ref="A78" r:id="rId70" tooltip="Южнопортовый район" display="http://mosopen.ru/region/yuzhnoportovyj" xr:uid="{1082CFCC-9BE1-4D83-82E4-110909E71A32}"/>
    <hyperlink ref="A80" r:id="rId71" tooltip="Алексеевский район" display="http://mosopen.ru/region/alekseevskij" xr:uid="{8C30D41F-315E-4945-994E-010548EFF362}"/>
    <hyperlink ref="A81" r:id="rId72" tooltip="Алтуфьевский район" display="http://mosopen.ru/region/altufevskij" xr:uid="{D8104B45-22C3-45EC-A3C0-4D747DE2DAD3}"/>
    <hyperlink ref="A82" r:id="rId73" tooltip="Бабушкинский район" display="http://mosopen.ru/region/babushkinskij" xr:uid="{24D14004-C765-439B-8997-06B1D854A131}"/>
    <hyperlink ref="A83" r:id="rId74" tooltip="Район Бибирево" display="http://mosopen.ru/region/bibirevo" xr:uid="{02330A33-FE31-47CE-98D4-B560C7582F19}"/>
    <hyperlink ref="A84" r:id="rId75" tooltip="Бутырский район" display="http://mosopen.ru/region/butyrskij" xr:uid="{02F5013A-E596-4EB0-9EF2-9F392BA62F52}"/>
    <hyperlink ref="A85" r:id="rId76" tooltip="Район Лианозово" display="http://mosopen.ru/region/lianozovo" xr:uid="{7A44853E-6132-49BE-B7C6-D8D9E4F9E53F}"/>
    <hyperlink ref="A86" r:id="rId77" tooltip="Лосиноостровский район" display="http://mosopen.ru/region/losinoostrovskij" xr:uid="{A6AB0CC1-59BA-47EE-91CF-F70802C55D4F}"/>
    <hyperlink ref="A87" r:id="rId78" tooltip="Район Марфино" display="http://mosopen.ru/region/marfino" xr:uid="{5E285FD3-8907-4F42-BF49-9F88E88CC778}"/>
    <hyperlink ref="A88" r:id="rId79" tooltip="Район Марьина роща" display="http://mosopen.ru/region/marina_roshcha" xr:uid="{BDD6CAD8-F40C-4EE9-8E7B-000C7A17EB5C}"/>
    <hyperlink ref="A89" r:id="rId80" tooltip="Район Северное Медведково" display="http://mosopen.ru/region/medvedkovo_severnoe" xr:uid="{2415E0F3-AF86-4178-B257-E78429A8CF55}"/>
    <hyperlink ref="A90" r:id="rId81" tooltip="Район Южное Медведково" display="http://mosopen.ru/region/medvedkovo_yuzhnoe" xr:uid="{058AC728-6D1C-4132-A2F9-F726E79EE003}"/>
    <hyperlink ref="A91" r:id="rId82" tooltip="Останкинский район" display="http://mosopen.ru/region/ostankinskij" xr:uid="{38CB518A-45F4-480A-8FE3-558B0CD20FEF}"/>
    <hyperlink ref="A92" r:id="rId83" tooltip="Район Отрадное" display="http://mosopen.ru/region/otradnoe" xr:uid="{CEE850B1-8D43-4824-97C2-E79A43506724}"/>
    <hyperlink ref="A93" r:id="rId84" tooltip="Район Ростокино" display="http://mosopen.ru/region/rostokino" xr:uid="{D0A1ECB3-B55D-4267-AC14-42CD9A8F9F40}"/>
    <hyperlink ref="A94" r:id="rId85" tooltip="Район Свиблово" display="http://mosopen.ru/region/sviblovo" xr:uid="{B1FCA7CD-E392-466D-BD40-BBB95FE59A37}"/>
    <hyperlink ref="A95" r:id="rId86" tooltip="Район Северный" display="http://mosopen.ru/region/severnyj" xr:uid="{997BEC0A-DEB0-4E21-9C8A-D05F7596A2B7}"/>
    <hyperlink ref="A96" r:id="rId87" tooltip="Ярославский район" display="http://mosopen.ru/region/yaroslavskij" xr:uid="{12D54D47-8139-4C85-8F71-DCB98DD37F9F}"/>
    <hyperlink ref="A98" r:id="rId88" tooltip="Район Аэропорт" display="http://mosopen.ru/region/aeroport" xr:uid="{AF86E9C1-48AF-4B08-A3C8-EFF5C91C0BF3}"/>
    <hyperlink ref="A99" r:id="rId89" tooltip="Район Беговой" display="http://mosopen.ru/region/begovoj" xr:uid="{326A91D6-1F55-48DE-8626-0CCF4917A3D4}"/>
    <hyperlink ref="A100" r:id="rId90" tooltip="Бескудниковский район" display="http://mosopen.ru/region/beskudnikovskij" xr:uid="{14720B10-A5B0-4C40-95FF-632D7D0DD558}"/>
    <hyperlink ref="A101" r:id="rId91" tooltip="Войковский район" display="http://mosopen.ru/region/vojkovskij" xr:uid="{49FD6A35-30DF-43D4-A86D-9CC7B687F687}"/>
    <hyperlink ref="A102" r:id="rId92" tooltip="Головинский район" display="http://mosopen.ru/region/golovinskij" xr:uid="{B43EC678-9175-4E15-A329-AAF3D11D5D4B}"/>
    <hyperlink ref="A103" r:id="rId93" tooltip="Район Восточное Дегунино" display="http://mosopen.ru/region/degunino_vostochnoe" xr:uid="{612D4A78-FCB4-435F-A5E7-280D620EB7CD}"/>
    <hyperlink ref="A104" r:id="rId94" tooltip="Район Западное Дегунино" display="http://mosopen.ru/region/degunino_zapadnoe" xr:uid="{0C0CE566-C1FB-4960-9267-961E9EC74FD1}"/>
    <hyperlink ref="A105" r:id="rId95" tooltip="Дмитровский район" display="http://mosopen.ru/region/dmitrovskij" xr:uid="{81E3F699-C8A7-4BA1-8CEB-94DC4DC58B2D}"/>
    <hyperlink ref="A106" r:id="rId96" tooltip="Район Коптево" display="http://mosopen.ru/region/koptevo" xr:uid="{4918893C-0EBD-42E7-9E1B-7D23E6A097A7}"/>
    <hyperlink ref="A107" r:id="rId97" tooltip="Район Левобережный" display="http://mosopen.ru/region/levoberezhnyj" xr:uid="{81449581-3ECE-4C89-A7D8-EDF7B3258BD0}"/>
    <hyperlink ref="A108" r:id="rId98" tooltip="Молжаниновский район" display="http://mosopen.ru/region/molzhaninovskij" xr:uid="{7D64CBC6-71F6-418C-8920-ED65F53A4F0A}"/>
    <hyperlink ref="A109" r:id="rId99" tooltip="Савёловский район" display="http://mosopen.ru/region/savelovskij" xr:uid="{842CB0CF-AFBC-4B39-86BE-B1D81D83250C}"/>
    <hyperlink ref="A110" r:id="rId100" tooltip="Район Сокол" display="http://mosopen.ru/region/sokol" xr:uid="{C030BAE5-E252-4B48-990E-789191804514}"/>
    <hyperlink ref="A111" r:id="rId101" tooltip="Тимирязевский район" display="http://mosopen.ru/region/timiryazevskij" xr:uid="{F6C709F8-16BF-4A89-9A51-68055B216103}"/>
    <hyperlink ref="A112" r:id="rId102" tooltip="Район Ховрино" display="http://mosopen.ru/region/hovrino" xr:uid="{777442E3-99EE-431D-A872-959183C76EBC}"/>
    <hyperlink ref="A113" r:id="rId103" tooltip="Хорошёвский район" display="http://mosopen.ru/region/horoshevskij" xr:uid="{37D272BA-8018-40C8-AA79-4768E4B1B452}"/>
    <hyperlink ref="A115" r:id="rId104" tooltip="Район Богородское" display="http://mosopen.ru/region/bogorodskoe" xr:uid="{925DA063-EB37-407E-978B-C0835EAD5873}"/>
    <hyperlink ref="A116" r:id="rId105" tooltip="Район Вешняки" display="http://mosopen.ru/region/veshnyaki" xr:uid="{B7ED2FC6-1C08-47B3-8993-B4F6B1CAAD52}"/>
    <hyperlink ref="A117" r:id="rId106" tooltip="Район Восточный" display="http://mosopen.ru/region/vostochnyj" xr:uid="{6F1AF232-2D0D-4967-A620-599DBC76D59B}"/>
    <hyperlink ref="A118" r:id="rId107" tooltip="Район Гольяново" display="http://mosopen.ru/region/golyanovo" xr:uid="{92D2A90F-6CB3-44A0-8AFC-B881C1902C98}"/>
    <hyperlink ref="A119" r:id="rId108" tooltip="Район Ивановское" display="http://mosopen.ru/region/ivanovskoe" xr:uid="{4284F07C-55B5-4C59-9875-9C45227D7DF5}"/>
    <hyperlink ref="A120" r:id="rId109" tooltip="Район Восточное Измайлово" display="http://mosopen.ru/region/izmajlovo_vostochnoe" xr:uid="{B7FCF5DB-A6BC-4547-B15C-80766CB3C6D2}"/>
    <hyperlink ref="A121" r:id="rId110" tooltip="Район Измайлово" display="http://mosopen.ru/region/izmajlovo" xr:uid="{2F2A868E-7E53-41F4-853F-E3FB77CB1078}"/>
    <hyperlink ref="A122" r:id="rId111" tooltip="Район Северное Измайлово" display="http://mosopen.ru/region/izmajlovo_severnoe" xr:uid="{8B275664-363B-4C7B-AEA8-5CEA710FA1AE}"/>
    <hyperlink ref="A123" r:id="rId112" tooltip="Район Косино-Ухтомский" display="http://mosopen.ru/region/kosino-uhtomskij" xr:uid="{182EB75A-E3EA-487A-872F-0FFF74A25ECE}"/>
    <hyperlink ref="A124" r:id="rId113" tooltip="Район Метрогородок" display="http://mosopen.ru/region/metrogorodok" xr:uid="{5374E520-4E7A-41FA-BD4C-2D4FEFC1F814}"/>
    <hyperlink ref="A125" r:id="rId114" tooltip="Район Новогиреево" display="http://mosopen.ru/region/novogireevo" xr:uid="{707E2A7C-36FD-4112-AA5B-477D14D3F3E2}"/>
    <hyperlink ref="A126" r:id="rId115" tooltip="Район Новокосино" display="http://mosopen.ru/region/novokosino" xr:uid="{F3A7AECF-44A4-4D9A-9EC5-BA4213C9D5FC}"/>
    <hyperlink ref="A127" r:id="rId116" tooltip="Район Перово" display="http://mosopen.ru/region/perovo" xr:uid="{379F0FF6-4FA8-48CA-AEE4-DE56FE0BE015}"/>
    <hyperlink ref="A128" r:id="rId117" tooltip="Район Преображенское" display="http://mosopen.ru/region/preobrazhenskoe" xr:uid="{B046CAF9-EBB7-4391-866B-F62709C31571}"/>
    <hyperlink ref="A129" r:id="rId118" tooltip="Район Соколиная гора" display="http://mosopen.ru/region/sokolinaya_gora" xr:uid="{C038C496-5A50-4B39-825F-BD001356761E}"/>
    <hyperlink ref="A12" r:id="rId119" tooltip="Район Якиманка" display="http://mosopen.ru/region/yakimanka" xr:uid="{797CDD0C-694E-46E5-82CD-004CFCFF1297}"/>
    <hyperlink ref="R3" r:id="rId120" tooltip="Район Арбат" display="http://mosopen.ru/region/arbat" xr:uid="{C1016BC6-CD81-4ECF-B457-BCDC545B43B2}"/>
    <hyperlink ref="R11" r:id="rId121" tooltip="Район Хамовники" display="http://mosopen.ru/region/hamovniki" xr:uid="{BC9787F7-4F21-4E5F-A8A1-37F6A5F51564}"/>
    <hyperlink ref="R10" r:id="rId122" tooltip="Тверской район" display="http://mosopen.ru/region/tverskoj" xr:uid="{276722B6-EBF0-4348-94E8-A01FD73053E9}"/>
    <hyperlink ref="R9" r:id="rId123" tooltip="Таганский район" display="http://mosopen.ru/region/taganskij" xr:uid="{913395E5-FDF7-4868-83CD-835CBCD04CA1}"/>
    <hyperlink ref="R8" r:id="rId124" tooltip="Пресненский район" display="http://mosopen.ru/region/presnenskij" xr:uid="{73C04461-FD6F-4162-83F9-31DE6051FC28}"/>
    <hyperlink ref="R7" r:id="rId125" tooltip="Мещанский район" display="http://mosopen.ru/region/meshchanskij" xr:uid="{1E06B75C-E383-4434-A558-BA0ACCF5E4AC}"/>
    <hyperlink ref="R6" r:id="rId126" tooltip="Красносельский район" display="http://mosopen.ru/region/krasnoselskij" xr:uid="{F263FAC1-8E01-4BA4-972B-D52D29B3B680}"/>
    <hyperlink ref="R5" r:id="rId127" tooltip="Район Замоскворечье" display="http://mosopen.ru/region/zamoskvoreche" xr:uid="{3DC6FCF2-10E0-42F1-A24D-DD881D399F6C}"/>
    <hyperlink ref="R4" r:id="rId128" tooltip="Басманный район" display="http://mosopen.ru/region/basmannyj" xr:uid="{5A404A2B-252E-47A9-9530-7DAE394F3DDA}"/>
    <hyperlink ref="R29" r:id="rId129" tooltip="Район Чертаново Южное" display="http://mosopen.ru/region/chertanovo_yuzhnoe" xr:uid="{38729C24-0F00-4795-8201-5028834DCEC8}"/>
    <hyperlink ref="R28" r:id="rId130" tooltip="Район Чертаново Центральное" display="http://mosopen.ru/region/chertanovo_centralnoe" xr:uid="{7E5CC030-5B7C-425A-9A46-E13606796895}"/>
    <hyperlink ref="R27" r:id="rId131" tooltip="Район Чертаново Северное" display="http://mosopen.ru/region/chertanovo_severnoe" xr:uid="{FFD91385-D98A-4658-8374-27CE26290F11}"/>
    <hyperlink ref="R26" r:id="rId132" tooltip="Район Царицыно" display="http://mosopen.ru/region/caricyno" xr:uid="{77FC8FE9-883D-47EA-B4D6-36620D8FB300}"/>
    <hyperlink ref="R25" r:id="rId133" tooltip="Район Орехово-Борисово Южное" display="http://mosopen.ru/region/orehovo-borisovo_yuzhnoe" xr:uid="{84A5BD4A-05E7-416D-BA50-8B3DD3A8B765}"/>
    <hyperlink ref="R24" r:id="rId134" tooltip="Район Орехово-Борисово Северное" display="http://mosopen.ru/region/orehovo-borisovo_severnoe" xr:uid="{5FAA12CF-A3B0-4BCA-AB21-87BDAEB35048}"/>
    <hyperlink ref="R23" r:id="rId135" tooltip="Нагорный район" display="http://mosopen.ru/region/nagornyj" xr:uid="{AA9D7866-1457-45FC-BEF2-D6EFE9FA5457}"/>
    <hyperlink ref="R22" r:id="rId136" tooltip="Район Нагатинский затон" display="http://mosopen.ru/region/nagatinskij_zaton" xr:uid="{2928AF99-1157-4ACE-84A5-9282FBF9E9B3}"/>
    <hyperlink ref="R20" r:id="rId137" tooltip="Район Москворечье-Сабурово" display="http://mosopen.ru/region/moskvoreche-saburovo" xr:uid="{561DEEAA-B99D-46CA-B67A-3B0BF65149AE}"/>
    <hyperlink ref="R19" r:id="rId138" tooltip="Район Зябликово" display="http://mosopen.ru/region/zyablikovo" xr:uid="{E2D1A6EB-8258-402D-B313-3BCCDD47D629}"/>
    <hyperlink ref="R18" r:id="rId139" tooltip="Донской район" display="http://mosopen.ru/region/donskoj" xr:uid="{53778355-DB63-44B2-B9EB-4EA1FC335B4A}"/>
    <hyperlink ref="R17" r:id="rId140" tooltip="Даниловский район" display="http://mosopen.ru/region/danilovskij" xr:uid="{61FC0D94-26BD-41A3-B2D6-69F6DD59715E}"/>
    <hyperlink ref="R16" r:id="rId141" tooltip="Район Братеево" display="http://mosopen.ru/region/brateevo" xr:uid="{9C3CF25B-936E-408F-A17D-6D156D33EAF1}"/>
    <hyperlink ref="R14" r:id="rId142" tooltip="Район Бирюлёво Восточное" display="http://mosopen.ru/region/biryulevo_vostochnoe" xr:uid="{2D99831C-9786-4012-880D-DB5F7D1FCDE9}"/>
    <hyperlink ref="R15" r:id="rId143" tooltip="Район Бирюлёво Западное" display="http://mosopen.ru/region/biryulevo_zapadnoe" xr:uid="{CEB9B82E-94F4-4018-9AC7-5D8D54736B54}"/>
    <hyperlink ref="R31" r:id="rId144" tooltip="Район Внуково" display="http://mosopen.ru/region/vnukovo" xr:uid="{274A4487-8B4E-4851-BD37-6404C290D552}"/>
    <hyperlink ref="R32" r:id="rId145" tooltip="Район Дорогомилово" display="http://mosopen.ru/region/dorogomilovo" xr:uid="{23F4FAB6-70A2-4593-939E-BA80C6C508C0}"/>
    <hyperlink ref="R33" r:id="rId146" tooltip="Район Крылатское" display="http://mosopen.ru/region/krylatskoe" xr:uid="{1F60CF71-D36C-4638-841E-C37E359122DB}"/>
    <hyperlink ref="R34" r:id="rId147" tooltip="Район Кунцево" display="http://mosopen.ru/region/kuncevo" xr:uid="{2EA180FD-EBDF-4821-8983-2AC4CDF7AD59}"/>
    <hyperlink ref="R35" r:id="rId148" tooltip="Можайский район" display="http://mosopen.ru/region/mozhajskij" xr:uid="{FD757368-BF44-4B84-A962-96D9CBC44436}"/>
    <hyperlink ref="R36" r:id="rId149" tooltip="Район Ново-Переделкино" display="http://mosopen.ru/region/novo-peredelkino" xr:uid="{DDE08B19-AE0B-4C82-8F78-EBDF752BBC03}"/>
    <hyperlink ref="R37" r:id="rId150" tooltip="Район Очаково-Матвеевское" display="http://mosopen.ru/region/ochakovo-matveevskoe" xr:uid="{1F9BF2D2-4878-447D-9CF8-E47AC3FD310A}"/>
    <hyperlink ref="R38" r:id="rId151" tooltip="Район Проспект Вернадского" display="http://mosopen.ru/region/prospekt_vernadskogo" xr:uid="{48AF30C6-BA09-4F41-A39C-7C5E77988F18}"/>
    <hyperlink ref="R39" r:id="rId152" tooltip="Район Раменки" display="http://mosopen.ru/region/ramenki" xr:uid="{E6713FA8-6B01-4D44-9840-346CD77C0539}"/>
    <hyperlink ref="R40" r:id="rId153" tooltip="Район Солнцево" display="http://mosopen.ru/region/solncevo" xr:uid="{83590238-7459-4A54-9C17-03517F98CB11}"/>
    <hyperlink ref="R41" r:id="rId154" tooltip="Район Тропарёво-Никулино" display="http://mosopen.ru/region/troparevo-nikulino" xr:uid="{8523B1C3-364D-4522-A9C6-05FF397942D0}"/>
    <hyperlink ref="R42" r:id="rId155" tooltip="Район Филёвский парк" display="http://mosopen.ru/region/filevskij_park" xr:uid="{77BA97BA-3442-4ACE-AA38-AFD4E96C745C}"/>
    <hyperlink ref="R43" r:id="rId156" tooltip="Район Фили-Давыдково" display="http://mosopen.ru/region/fili-davydkovo" xr:uid="{20DCA794-232E-4BE8-83BB-B1B3C4686DFC}"/>
    <hyperlink ref="R45" r:id="rId157" tooltip="Академический район" display="http://mosopen.ru/region/akademicheskij" xr:uid="{E3E49AC9-69DA-4D50-8BAC-2E34A15C9A26}"/>
    <hyperlink ref="R56" r:id="rId158" tooltip="Район Ясенево" display="http://mosopen.ru/region/yasenevo" xr:uid="{011ADEB6-24A4-4731-8774-4E8DBDB145B5}"/>
    <hyperlink ref="R55" r:id="rId159" tooltip="Район Черёмушки" display="http://mosopen.ru/region/cheremushki" xr:uid="{EAD1CD06-1D3B-4A49-8C22-F70FBCBAA0E9}"/>
    <hyperlink ref="R53" r:id="rId160" tooltip="Обручевский район" display="http://mosopen.ru/region/obruchevskij" xr:uid="{EB85BE3D-1462-471B-979D-A87D8FC472B5}"/>
    <hyperlink ref="R52" r:id="rId161" tooltip="Ломоносовский район" display="http://mosopen.ru/region/lomonosovskij" xr:uid="{1C9B5271-5ADB-41D4-99B8-CBB1B6DFBEFD}"/>
    <hyperlink ref="R51" r:id="rId162" tooltip="Район Котловка" display="http://mosopen.ru/region/kotlovka" xr:uid="{AC38F28D-1FAB-4B2E-B977-58F2D6C6557E}"/>
    <hyperlink ref="R50" r:id="rId163" tooltip="Район Коньково" display="http://mosopen.ru/region/konkovo" xr:uid="{386E7C7F-2E02-4F15-973C-E1025C279684}"/>
    <hyperlink ref="R49" r:id="rId164" tooltip="Район Зюзино" display="http://mosopen.ru/region/zyuzino" xr:uid="{ACD13B2E-F674-44FA-ACCD-276EEFB193E7}"/>
    <hyperlink ref="R48" r:id="rId165" tooltip="Гагаринский район" display="http://mosopen.ru/region/gagarinskij" xr:uid="{6F38CC9C-12CD-4C28-A13D-D7328B736D63}"/>
    <hyperlink ref="R47" r:id="rId166" tooltip="Район Южное Бутово" display="http://mosopen.ru/region/butovo_yuzhnoe" xr:uid="{372A7D2F-E4BF-42AC-B530-48716E9DE14A}"/>
    <hyperlink ref="R46" r:id="rId167" tooltip="Район Северное Бутово" display="http://mosopen.ru/region/butovo_severnoe" xr:uid="{F8E056EE-F190-4595-8AC2-1234BA545567}"/>
    <hyperlink ref="R54" r:id="rId168" tooltip="Район Тёплый Стан" display="http://mosopen.ru/region/teplyj_stan" xr:uid="{AD819649-831A-4488-A064-9CCDDE8F67FF}"/>
    <hyperlink ref="R58" r:id="rId169" tooltip="Район Куркино" display="http://mosopen.ru/region/kurkino" xr:uid="{5C4580A9-50D8-46E4-B879-3DDBFDB7BBF6}"/>
    <hyperlink ref="R59" r:id="rId170" tooltip="Район Митино" display="http://mosopen.ru/region/mitino" xr:uid="{2C7F04B1-687B-4DE3-9392-CC8DBE426C59}"/>
    <hyperlink ref="R60" r:id="rId171" tooltip="Район Покровское-Стрешнево" display="http://mosopen.ru/region/pokrovskoe-streshnevo" xr:uid="{1A58A015-0F19-40FB-81D9-F23371C5D170}"/>
    <hyperlink ref="R61" r:id="rId172" tooltip="Район Строгино" display="http://mosopen.ru/region/strogino" xr:uid="{6CB12AC4-EA84-455C-8D52-E0B9C8276172}"/>
    <hyperlink ref="R62" r:id="rId173" tooltip="Район Северное Тушино" display="http://mosopen.ru/region/tushino_severnoe" xr:uid="{9E6F366D-869F-408F-9E44-F65B0E0F313C}"/>
    <hyperlink ref="R63" r:id="rId174" tooltip="Район Южное Тушино" display="http://mosopen.ru/region/tushino_yuzhnoe" xr:uid="{D9AF5631-F227-49F9-8B01-FC47ECE32135}"/>
    <hyperlink ref="R64" r:id="rId175" tooltip="Район Хорошёво-Мневники" display="http://mosopen.ru/region/horoshevo-mnevniki" xr:uid="{4E28CA48-8F86-411D-94CA-05572336080D}"/>
    <hyperlink ref="R65" r:id="rId176" tooltip="Район Щукино" display="http://mosopen.ru/region/shchukino" xr:uid="{4D4A5FBF-50C2-4E91-9B62-615FFC952CC6}"/>
    <hyperlink ref="R67" r:id="rId177" tooltip="Район Выхино-Жулебино" display="http://mosopen.ru/region/vyhino-zhulebino" xr:uid="{DB497C86-923E-4E7F-8020-75646423811A}"/>
    <hyperlink ref="R68" r:id="rId178" tooltip="Район Капотня" display="http://mosopen.ru/region/kapotnya" xr:uid="{29D69FB3-DD9D-4444-897D-7DFE94405A5D}"/>
    <hyperlink ref="R69" r:id="rId179" tooltip="Район Кузьминки" display="http://mosopen.ru/region/kuzminki" xr:uid="{DB118644-967F-4037-9966-E996567EC4D9}"/>
    <hyperlink ref="R70" r:id="rId180" tooltip="Район Лефортово" display="http://mosopen.ru/region/lefortovo" xr:uid="{1EE4A7A4-BCF0-45CE-BDD8-B0C89C14DE8E}"/>
    <hyperlink ref="R71" r:id="rId181" tooltip="Район Люблино" display="http://mosopen.ru/region/lyublino" xr:uid="{1E5C0DDB-AF7E-405C-AD7F-D9B9D9A08F78}"/>
    <hyperlink ref="R72" r:id="rId182" tooltip="Район Марьино" display="http://mosopen.ru/region/marino" xr:uid="{D991A7B6-DEBA-413B-9923-07F532FB4D7D}"/>
    <hyperlink ref="R73" r:id="rId183" tooltip="Район Некрасовка" display="http://mosopen.ru/region/nekrasovka" xr:uid="{4902A741-4FAF-4FDA-B914-BD1D4C1608BD}"/>
    <hyperlink ref="R74" r:id="rId184" tooltip="Нижегородский район" display="http://mosopen.ru/region/nizhegorodskij" xr:uid="{81B3EB4F-5AAF-49D2-BEDA-1EB7AD9EFF5D}"/>
    <hyperlink ref="R75" r:id="rId185" tooltip="Район Печатники" display="http://mosopen.ru/region/pechatniki" xr:uid="{B1155EFC-267F-4967-9767-16255491C7B0}"/>
    <hyperlink ref="R76" r:id="rId186" tooltip="Рязанский район" display="http://mosopen.ru/region/ryazanskij" xr:uid="{70121D4B-2ECF-4E1E-B2B6-ED52782C9350}"/>
    <hyperlink ref="R77" r:id="rId187" tooltip="Район Текстильщики" display="http://mosopen.ru/region/tekstilshchiki" xr:uid="{81B736B7-BF7B-41AD-B0B8-630CC8DFDB3F}"/>
    <hyperlink ref="R78" r:id="rId188" tooltip="Южнопортовый район" display="http://mosopen.ru/region/yuzhnoportovyj" xr:uid="{0ED6134B-8A15-482C-99FB-548503BA6D08}"/>
    <hyperlink ref="R80" r:id="rId189" tooltip="Алексеевский район" display="http://mosopen.ru/region/alekseevskij" xr:uid="{34BDCF5D-2734-4281-AD37-5DC8A25A4D24}"/>
    <hyperlink ref="R81" r:id="rId190" tooltip="Алтуфьевский район" display="http://mosopen.ru/region/altufevskij" xr:uid="{D0AA6294-3DDE-44E3-A894-1FCB7C99D017}"/>
    <hyperlink ref="R82" r:id="rId191" tooltip="Бабушкинский район" display="http://mosopen.ru/region/babushkinskij" xr:uid="{CA9D894A-6497-47D6-B404-D013B0020DCC}"/>
    <hyperlink ref="R83" r:id="rId192" tooltip="Район Бибирево" display="http://mosopen.ru/region/bibirevo" xr:uid="{AE3889C3-A7EA-4DD2-9BF8-B9A320A708A7}"/>
    <hyperlink ref="R84" r:id="rId193" tooltip="Бутырский район" display="http://mosopen.ru/region/butyrskij" xr:uid="{412688B7-C07B-44A8-B23D-44E331814D9B}"/>
    <hyperlink ref="R85" r:id="rId194" tooltip="Район Лианозово" display="http://mosopen.ru/region/lianozovo" xr:uid="{3D7A7E04-53C6-43C9-8918-A356CEBF2A1C}"/>
    <hyperlink ref="R86" r:id="rId195" tooltip="Лосиноостровский район" display="http://mosopen.ru/region/losinoostrovskij" xr:uid="{74ADE451-C73B-41C3-BBDE-AC5134122829}"/>
    <hyperlink ref="R87" r:id="rId196" tooltip="Район Марфино" display="http://mosopen.ru/region/marfino" xr:uid="{1454D8F8-C8A7-490B-B2B8-9D282E8116A9}"/>
    <hyperlink ref="R88" r:id="rId197" tooltip="Район Марьина роща" display="http://mosopen.ru/region/marina_roshcha" xr:uid="{AAB4EB18-207C-4C0B-8FB0-9C58F5EC4502}"/>
    <hyperlink ref="R89" r:id="rId198" tooltip="Район Северное Медведково" display="http://mosopen.ru/region/medvedkovo_severnoe" xr:uid="{07935B30-0C6D-4A7E-9B69-662F82A9B8A7}"/>
    <hyperlink ref="R90" r:id="rId199" tooltip="Район Южное Медведково" display="http://mosopen.ru/region/medvedkovo_yuzhnoe" xr:uid="{0D23C341-D225-44C5-A612-BE55E72D5134}"/>
    <hyperlink ref="R91" r:id="rId200" tooltip="Останкинский район" display="http://mosopen.ru/region/ostankinskij" xr:uid="{7352B560-3B6B-4CAA-A2C3-7D5F281FDE6A}"/>
    <hyperlink ref="R92" r:id="rId201" tooltip="Район Отрадное" display="http://mosopen.ru/region/otradnoe" xr:uid="{2C654FF7-A5D9-440C-BD02-E254990B30D2}"/>
    <hyperlink ref="R93" r:id="rId202" tooltip="Район Ростокино" display="http://mosopen.ru/region/rostokino" xr:uid="{7DD29EFE-5F4B-4A50-9A7D-CD063AE04960}"/>
    <hyperlink ref="R94" r:id="rId203" tooltip="Район Свиблово" display="http://mosopen.ru/region/sviblovo" xr:uid="{570712A9-AD45-4A3B-80D5-66A4D23F2317}"/>
    <hyperlink ref="R95" r:id="rId204" tooltip="Район Северный" display="http://mosopen.ru/region/severnyj" xr:uid="{2ECB1A82-7EC7-43A0-8437-D04D7DAF7DFA}"/>
    <hyperlink ref="R96" r:id="rId205" tooltip="Ярославский район" display="http://mosopen.ru/region/yaroslavskij" xr:uid="{0581D42F-772E-497C-B085-F2F59A6E6387}"/>
    <hyperlink ref="R98" r:id="rId206" tooltip="Район Аэропорт" display="http://mosopen.ru/region/aeroport" xr:uid="{81DDE1D0-F7A9-4109-B0A4-88D8F6EC78DC}"/>
    <hyperlink ref="R99" r:id="rId207" tooltip="Район Беговой" display="http://mosopen.ru/region/begovoj" xr:uid="{6F9398F4-CD01-4F77-8D25-38E5A5C081E2}"/>
    <hyperlink ref="R100" r:id="rId208" tooltip="Бескудниковский район" display="http://mosopen.ru/region/beskudnikovskij" xr:uid="{68D4115A-FAC1-4A21-B84A-D7D2EC5CC22E}"/>
    <hyperlink ref="R101" r:id="rId209" tooltip="Войковский район" display="http://mosopen.ru/region/vojkovskij" xr:uid="{469E299A-5BD3-4CD2-B489-E68A9374A8B5}"/>
    <hyperlink ref="R102" r:id="rId210" tooltip="Головинский район" display="http://mosopen.ru/region/golovinskij" xr:uid="{F8151F39-7BCD-4DD0-8B2B-8B4EBC931AD8}"/>
    <hyperlink ref="R103" r:id="rId211" tooltip="Район Восточное Дегунино" display="http://mosopen.ru/region/degunino_vostochnoe" xr:uid="{CAAC9516-6859-4B2F-9D3F-9E9835412C8B}"/>
    <hyperlink ref="R104" r:id="rId212" tooltip="Район Западное Дегунино" display="http://mosopen.ru/region/degunino_zapadnoe" xr:uid="{DFF9355B-B968-45AF-96CC-EF0C5E166FA7}"/>
    <hyperlink ref="R105" r:id="rId213" tooltip="Дмитровский район" display="http://mosopen.ru/region/dmitrovskij" xr:uid="{D220326F-9DF7-4BBF-AABA-8ED2827FFBB9}"/>
    <hyperlink ref="R106" r:id="rId214" tooltip="Район Коптево" display="http://mosopen.ru/region/koptevo" xr:uid="{61D30F30-F9CF-43CD-B29C-94B6E6EF8A9F}"/>
    <hyperlink ref="R107" r:id="rId215" tooltip="Район Левобережный" display="http://mosopen.ru/region/levoberezhnyj" xr:uid="{E68A7032-F645-4CF6-AB1B-D41E626FCA54}"/>
    <hyperlink ref="R108" r:id="rId216" tooltip="Молжаниновский район" display="http://mosopen.ru/region/molzhaninovskij" xr:uid="{E8192697-DC34-41FF-817D-EAB97B5184B3}"/>
    <hyperlink ref="R109" r:id="rId217" tooltip="Савёловский район" display="http://mosopen.ru/region/savelovskij" xr:uid="{2DFDDCED-7D15-43D2-8C08-2A086C3D8FFB}"/>
    <hyperlink ref="R110" r:id="rId218" tooltip="Район Сокол" display="http://mosopen.ru/region/sokol" xr:uid="{37DB6AD2-8293-4895-B094-86E0B619645F}"/>
    <hyperlink ref="R111" r:id="rId219" tooltip="Тимирязевский район" display="http://mosopen.ru/region/timiryazevskij" xr:uid="{14BBDE1D-BBA7-479B-866A-CF7D0A04CE02}"/>
    <hyperlink ref="R112" r:id="rId220" tooltip="Район Ховрино" display="http://mosopen.ru/region/hovrino" xr:uid="{12943902-F8E2-40BF-8D70-4E82FA9FDEDD}"/>
    <hyperlink ref="R113" r:id="rId221" tooltip="Хорошёвский район" display="http://mosopen.ru/region/horoshevskij" xr:uid="{88323058-3368-4779-BEBF-2CD7648B8F9C}"/>
    <hyperlink ref="R115" r:id="rId222" tooltip="Район Богородское" display="http://mosopen.ru/region/bogorodskoe" xr:uid="{732DBD3E-0096-43AC-A5F9-D16FEC93A6F2}"/>
    <hyperlink ref="R116" r:id="rId223" tooltip="Район Вешняки" display="http://mosopen.ru/region/veshnyaki" xr:uid="{0DF2B8E3-EBD6-45F2-A269-9155F456E096}"/>
    <hyperlink ref="R117" r:id="rId224" tooltip="Район Восточный" display="http://mosopen.ru/region/vostochnyj" xr:uid="{994E8EA1-E5DA-43DA-83F9-CFAF174F49D6}"/>
    <hyperlink ref="R118" r:id="rId225" tooltip="Район Гольяново" display="http://mosopen.ru/region/golyanovo" xr:uid="{F3DFC747-7D57-43E2-8F4C-E7682607D497}"/>
    <hyperlink ref="R119" r:id="rId226" tooltip="Район Ивановское" display="http://mosopen.ru/region/ivanovskoe" xr:uid="{2652C893-090D-4870-A636-43847DABFB36}"/>
    <hyperlink ref="R120" r:id="rId227" tooltip="Район Восточное Измайлово" display="http://mosopen.ru/region/izmajlovo_vostochnoe" xr:uid="{3243BBDB-1783-456D-85A1-B6159F65BD39}"/>
    <hyperlink ref="R121" r:id="rId228" tooltip="Район Измайлово" display="http://mosopen.ru/region/izmajlovo" xr:uid="{433BB991-8FA6-4EA4-9833-D7D4844675EE}"/>
    <hyperlink ref="R122" r:id="rId229" tooltip="Район Северное Измайлово" display="http://mosopen.ru/region/izmajlovo_severnoe" xr:uid="{5A42527F-6D8F-4B5B-828A-599C6913363A}"/>
    <hyperlink ref="R123" r:id="rId230" tooltip="Район Косино-Ухтомский" display="http://mosopen.ru/region/kosino-uhtomskij" xr:uid="{FE53CCBE-229B-40AB-9F4C-8BCE5EF40E03}"/>
    <hyperlink ref="R124" r:id="rId231" tooltip="Район Метрогородок" display="http://mosopen.ru/region/metrogorodok" xr:uid="{50A46550-8FFF-452F-81A4-56D072B86AB3}"/>
    <hyperlink ref="R125" r:id="rId232" tooltip="Район Новогиреево" display="http://mosopen.ru/region/novogireevo" xr:uid="{FF843086-85B2-4DFA-8CA5-F8DE30F44E7A}"/>
    <hyperlink ref="R126" r:id="rId233" tooltip="Район Новокосино" display="http://mosopen.ru/region/novokosino" xr:uid="{5BCD0A84-C95F-4565-8789-FA21958BBB24}"/>
    <hyperlink ref="R127" r:id="rId234" tooltip="Район Перово" display="http://mosopen.ru/region/perovo" xr:uid="{EE3EFD8F-74D3-4A80-A9B0-EB58939E0D1A}"/>
    <hyperlink ref="R128" r:id="rId235" tooltip="Район Преображенское" display="http://mosopen.ru/region/preobrazhenskoe" xr:uid="{F4ED8B27-1559-4343-B448-32276423F02A}"/>
    <hyperlink ref="R129" r:id="rId236" tooltip="Район Соколиная гора" display="http://mosopen.ru/region/sokolinaya_gora" xr:uid="{F4671601-5D31-4E1B-830E-6307A4D55E5D}"/>
    <hyperlink ref="R12" r:id="rId237" tooltip="Район Якиманка" display="http://mosopen.ru/region/yakimanka" xr:uid="{4ED6FC2B-DEF4-4D0C-A435-B984A16C4D0B}"/>
  </hyperlinks>
  <pageMargins left="0.7" right="0.7" top="0.75" bottom="0.75" header="0.3" footer="0.3"/>
  <pageSetup paperSize="9" orientation="portrait" verticalDpi="0" r:id="rId238"/>
  <drawing r:id="rId2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5 F h V Z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o 5 F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R Y V U o i k e 4 D g A A A B E A A A A T A B w A R m 9 y b X V s Y X M v U 2 V j d G l v b j E u b S C i G A A o o B Q A A A A A A A A A A A A A A A A A A A A A A A A A A A A r T k 0 u y c z P U w i G 0 I b W A F B L A Q I t A B Q A A g A I A K O R Y V W V I 8 V 6 p A A A A P U A A A A S A A A A A A A A A A A A A A A A A A A A A A B D b 2 5 m a W c v U G F j a 2 F n Z S 5 4 b W x Q S w E C L Q A U A A I A C A C j k W F V D 8 r p q 6 Q A A A D p A A A A E w A A A A A A A A A A A A A A A A D w A A A A W 0 N v b n R l b n R f V H l w Z X N d L n h t b F B L A Q I t A B Q A A g A I A K O R Y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o y P Y a l f d Q b y J 8 n e 2 T o u / A A A A A A I A A A A A A B B m A A A A A Q A A I A A A A O c D g T / 8 K k O N p G i u Y V R 9 C J 3 B + 6 p T 9 l e v g 0 K M q V x b o + I 6 A A A A A A 6 A A A A A A g A A I A A A A L F l r M h g T m 5 F R 0 b K q 0 / Q X / f q n L u d h v H o g 0 y B E D s m f a + u U A A A A C / T L 5 7 h c r v j o b 2 e x o I 9 / 9 R 2 t 4 C W 1 Y P B 1 8 E K g S R q 7 A 1 t N B s Y G y X + T R o k o e j d + T Y u 3 C q L x 5 z C I h S O U q M V x n 6 O F p V v f v l B F 5 z 5 e t j J O X 3 b t Y Q P Q A A A A L + X R G N d + K r Y r c I l 3 U O P R r p q C A p y J R m 7 M N X k Q / 9 U J T 9 b 8 Q E K R P Z i o H 5 J + 1 / P D F E y A f w M V H i g 0 z 5 J G p W w N j E 7 c E k = < / D a t a M a s h u p > 
</file>

<file path=customXml/itemProps1.xml><?xml version="1.0" encoding="utf-8"?>
<ds:datastoreItem xmlns:ds="http://schemas.openxmlformats.org/officeDocument/2006/customXml" ds:itemID="{E3FC0F12-EEF9-434E-ACCA-436525277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рбт</dc:creator>
  <cp:lastModifiedBy>НАСТЯ ИВАНОВА</cp:lastModifiedBy>
  <dcterms:created xsi:type="dcterms:W3CDTF">2022-10-30T15:15:59Z</dcterms:created>
  <dcterms:modified xsi:type="dcterms:W3CDTF">2022-11-02T16:50:48Z</dcterms:modified>
</cp:coreProperties>
</file>