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TMO-physics-math-2022-2023\physics\3sem\labs_data\"/>
    </mc:Choice>
  </mc:AlternateContent>
  <xr:revisionPtr revIDLastSave="0" documentId="13_ncr:1_{6CD0898F-B3DD-4A2F-B96B-208941EF4B2E}" xr6:coauthVersionLast="47" xr6:coauthVersionMax="47" xr10:uidLastSave="{00000000-0000-0000-0000-000000000000}"/>
  <bookViews>
    <workbookView xWindow="-108" yWindow="-108" windowWidth="22320" windowHeight="13176" xr2:uid="{30760332-2FDD-496C-8538-F58685DB764F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0" i="1" l="1"/>
  <c r="L34" i="1"/>
  <c r="L29" i="1"/>
  <c r="L30" i="1"/>
  <c r="L31" i="1"/>
  <c r="L32" i="1"/>
  <c r="L33" i="1"/>
  <c r="L28" i="1"/>
  <c r="K34" i="1"/>
  <c r="I38" i="1"/>
  <c r="J34" i="1"/>
  <c r="J29" i="1"/>
  <c r="J30" i="1"/>
  <c r="J31" i="1"/>
  <c r="J32" i="1"/>
  <c r="J33" i="1"/>
  <c r="J28" i="1"/>
  <c r="K29" i="1"/>
  <c r="K30" i="1"/>
  <c r="K31" i="1"/>
  <c r="K32" i="1"/>
  <c r="K33" i="1"/>
  <c r="K28" i="1"/>
  <c r="I29" i="1"/>
  <c r="I30" i="1"/>
  <c r="I31" i="1"/>
  <c r="I32" i="1"/>
  <c r="I33" i="1"/>
  <c r="I28" i="1"/>
  <c r="A20" i="1"/>
  <c r="H19" i="1"/>
  <c r="D19" i="1"/>
  <c r="E19" i="1"/>
  <c r="F19" i="1"/>
  <c r="G19" i="1"/>
  <c r="C19" i="1"/>
  <c r="A18" i="1"/>
  <c r="H14" i="1"/>
  <c r="H15" i="1"/>
  <c r="D15" i="1"/>
  <c r="E15" i="1"/>
  <c r="F15" i="1"/>
  <c r="G15" i="1"/>
  <c r="C15" i="1"/>
  <c r="D14" i="1"/>
  <c r="E14" i="1"/>
  <c r="F14" i="1"/>
  <c r="G14" i="1"/>
  <c r="C14" i="1"/>
  <c r="J15" i="1"/>
  <c r="K15" i="1" s="1"/>
  <c r="J16" i="1"/>
  <c r="J17" i="1"/>
  <c r="K17" i="1" s="1"/>
  <c r="J18" i="1"/>
  <c r="J19" i="1"/>
  <c r="J14" i="1"/>
  <c r="K14" i="1" s="1"/>
  <c r="K16" i="1"/>
  <c r="K18" i="1"/>
  <c r="L18" i="1" s="1"/>
  <c r="K19" i="1"/>
  <c r="L19" i="1" s="1"/>
  <c r="G13" i="1"/>
  <c r="F13" i="1"/>
  <c r="E13" i="1"/>
  <c r="E10" i="1"/>
  <c r="D13" i="1"/>
  <c r="C13" i="1"/>
  <c r="D12" i="1"/>
  <c r="E12" i="1"/>
  <c r="F12" i="1"/>
  <c r="G12" i="1"/>
  <c r="C12" i="1"/>
  <c r="L9" i="1"/>
  <c r="I18" i="1"/>
  <c r="I19" i="1"/>
  <c r="I14" i="1"/>
  <c r="G29" i="1"/>
  <c r="G32" i="1"/>
  <c r="G33" i="1"/>
  <c r="G28" i="1"/>
  <c r="F29" i="1"/>
  <c r="I15" i="1" s="1"/>
  <c r="F30" i="1"/>
  <c r="G30" i="1" s="1"/>
  <c r="F31" i="1"/>
  <c r="I17" i="1" s="1"/>
  <c r="F32" i="1"/>
  <c r="F33" i="1"/>
  <c r="F28" i="1"/>
  <c r="D10" i="1"/>
  <c r="F10" i="1"/>
  <c r="G10" i="1"/>
  <c r="C10" i="1"/>
  <c r="L17" i="1" l="1"/>
  <c r="L14" i="1"/>
  <c r="L15" i="1"/>
  <c r="I16" i="1"/>
  <c r="L16" i="1" s="1"/>
  <c r="G31" i="1"/>
</calcChain>
</file>

<file path=xl/sharedStrings.xml><?xml version="1.0" encoding="utf-8"?>
<sst xmlns="http://schemas.openxmlformats.org/spreadsheetml/2006/main" count="39" uniqueCount="33">
  <si>
    <t>t1</t>
  </si>
  <si>
    <t>t2</t>
  </si>
  <si>
    <t>t3</t>
  </si>
  <si>
    <t>Табл.2</t>
  </si>
  <si>
    <t>&lt;t&gt;</t>
  </si>
  <si>
    <t>T</t>
  </si>
  <si>
    <t>1 риска</t>
  </si>
  <si>
    <t>2 риска</t>
  </si>
  <si>
    <t>3 риска</t>
  </si>
  <si>
    <t>4 риска</t>
  </si>
  <si>
    <t>5 риска</t>
  </si>
  <si>
    <t>6 риска</t>
  </si>
  <si>
    <t>Табл.3</t>
  </si>
  <si>
    <t>sum(t-&lt;t&gt;)^2</t>
  </si>
  <si>
    <t>ско</t>
  </si>
  <si>
    <t>коэф. Стьюдента</t>
  </si>
  <si>
    <t>погрешность &lt;t&gt;</t>
  </si>
  <si>
    <t>погрешность для T</t>
  </si>
  <si>
    <t>tau=1/b</t>
  </si>
  <si>
    <t>A0(tau)=A0/e</t>
  </si>
  <si>
    <t>A0</t>
  </si>
  <si>
    <t>ln(phi/A_0)</t>
  </si>
  <si>
    <t>погрешность секундомера</t>
  </si>
  <si>
    <t>МНК</t>
  </si>
  <si>
    <t>betta</t>
  </si>
  <si>
    <t>погреш</t>
  </si>
  <si>
    <t>I</t>
  </si>
  <si>
    <t>T**2</t>
  </si>
  <si>
    <t>I**2</t>
  </si>
  <si>
    <t>на 4pi/(mgl)</t>
  </si>
  <si>
    <t>T**2*I</t>
  </si>
  <si>
    <t>(T**2-kI)**2</t>
  </si>
  <si>
    <t>МЕНЯТЬ ФИОЛЕТОВОЕ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</si>
</sst>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i/>
      <sz val="10"/>
      <color rgb="FF000000"/>
      <name val="Times New Roman"/>
      <family val="1"/>
      <charset val="204"/>
    </font>
    <font>
      <b/>
      <sz val="11"/>
      <color theme="0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7030A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2" fontId="0" fillId="3" borderId="1" xfId="0" applyNumberFormat="1" applyFill="1" applyBorder="1"/>
    <xf numFmtId="0" fontId="0" fillId="4" borderId="1" xfId="0" applyFill="1" applyBorder="1"/>
    <xf numFmtId="2" fontId="0" fillId="5" borderId="1" xfId="0" applyNumberFormat="1" applyFill="1" applyBorder="1"/>
    <xf numFmtId="0" fontId="0" fillId="4" borderId="2" xfId="0" applyFill="1" applyBorder="1"/>
    <xf numFmtId="2" fontId="0" fillId="0" borderId="0" xfId="0" applyNumberFormat="1"/>
    <xf numFmtId="0" fontId="0" fillId="6" borderId="0" xfId="0" applyFill="1"/>
    <xf numFmtId="0" fontId="1" fillId="0" borderId="0" xfId="0" applyFont="1"/>
    <xf numFmtId="0" fontId="0" fillId="4" borderId="3" xfId="0" applyFill="1" applyBorder="1"/>
    <xf numFmtId="164" fontId="0" fillId="0" borderId="1" xfId="0" applyNumberFormat="1" applyBorder="1"/>
    <xf numFmtId="164" fontId="0" fillId="0" borderId="3" xfId="0" applyNumberFormat="1" applyBorder="1"/>
    <xf numFmtId="164" fontId="0" fillId="0" borderId="0" xfId="0" applyNumberFormat="1"/>
    <xf numFmtId="0" fontId="3" fillId="0" borderId="0" xfId="0" applyFont="1"/>
    <xf numFmtId="2" fontId="0" fillId="7" borderId="1" xfId="0" applyNumberFormat="1" applyFill="1" applyBorder="1"/>
    <xf numFmtId="0" fontId="4" fillId="7" borderId="0" xfId="0" applyFont="1" applyFill="1"/>
    <xf numFmtId="0" fontId="1" fillId="4" borderId="4" xfId="0" applyFont="1" applyFill="1" applyBorder="1"/>
    <xf numFmtId="2" fontId="1" fillId="0" borderId="5" xfId="0" applyNumberFormat="1" applyFont="1" applyBorder="1"/>
    <xf numFmtId="2" fontId="1" fillId="0" borderId="6" xfId="0" applyNumberFormat="1" applyFont="1" applyBorder="1"/>
    <xf numFmtId="0" fontId="1" fillId="0" borderId="4" xfId="0" applyFont="1" applyBorder="1"/>
    <xf numFmtId="0" fontId="1" fillId="0" borderId="5" xfId="0" applyFont="1" applyBorder="1"/>
    <xf numFmtId="0" fontId="0" fillId="0" borderId="5" xfId="0" applyBorder="1"/>
    <xf numFmtId="0" fontId="0" fillId="0" borderId="6" xfId="0" applyBorder="1"/>
    <xf numFmtId="0" fontId="2" fillId="0" borderId="5" xfId="0" applyFont="1" applyBorder="1"/>
    <xf numFmtId="0" fontId="1" fillId="5" borderId="5" xfId="0" applyFont="1" applyFill="1" applyBorder="1"/>
    <xf numFmtId="0" fontId="1" fillId="0" borderId="6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684474994754938E-2"/>
          <c:y val="2.8813052787286453E-2"/>
          <c:w val="0.90663574190999163"/>
          <c:h val="0.85807395570214851"/>
        </c:manualLayout>
      </c:layout>
      <c:scatterChart>
        <c:scatterStyle val="smoothMarker"/>
        <c:varyColors val="0"/>
        <c:ser>
          <c:idx val="0"/>
          <c:order val="0"/>
          <c:tx>
            <c:v>A_0(t)</c:v>
          </c:tx>
          <c:spPr>
            <a:ln w="2222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dLbls>
            <c:dLbl>
              <c:idx val="0"/>
              <c:layout>
                <c:manualLayout>
                  <c:x val="-2.5812602794448573E-2"/>
                  <c:y val="-4.9313967576439625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3A1-4AAE-95A5-97794DB5F26C}"/>
                </c:ext>
              </c:extLst>
            </c:dLbl>
            <c:dLbl>
              <c:idx val="1"/>
              <c:layout>
                <c:manualLayout>
                  <c:x val="-2.18490673208061E-2"/>
                  <c:y val="-5.2397532177118011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3A1-4AAE-95A5-97794DB5F26C}"/>
                </c:ext>
              </c:extLst>
            </c:dLbl>
            <c:dLbl>
              <c:idx val="2"/>
              <c:layout>
                <c:manualLayout>
                  <c:x val="-1.986729958398482E-2"/>
                  <c:y val="-4.3146838375082854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3A1-4AAE-95A5-97794DB5F26C}"/>
                </c:ext>
              </c:extLst>
            </c:dLbl>
            <c:dLbl>
              <c:idx val="3"/>
              <c:layout>
                <c:manualLayout>
                  <c:x val="-3.4294568708043482E-2"/>
                  <c:y val="-4.3146838375082971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3A1-4AAE-95A5-97794DB5F26C}"/>
                </c:ext>
              </c:extLst>
            </c:dLbl>
            <c:dLbl>
              <c:idx val="4"/>
              <c:layout>
                <c:manualLayout>
                  <c:x val="-4.1666744689018653E-2"/>
                  <c:y val="-4.9313967576439625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3A1-4AAE-95A5-97794DB5F26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Лист1!$C$10:$G$10</c:f>
              <c:numCache>
                <c:formatCode>0.00</c:formatCode>
                <c:ptCount val="5"/>
                <c:pt idx="0">
                  <c:v>27.403333333333336</c:v>
                </c:pt>
                <c:pt idx="1">
                  <c:v>57.446666666666665</c:v>
                </c:pt>
                <c:pt idx="2">
                  <c:v>92.83</c:v>
                </c:pt>
                <c:pt idx="3">
                  <c:v>135.16666666666666</c:v>
                </c:pt>
                <c:pt idx="4">
                  <c:v>188.24</c:v>
                </c:pt>
              </c:numCache>
            </c:numRef>
          </c:xVal>
          <c:yVal>
            <c:numRef>
              <c:f>Лист1!$C$11:$G$11</c:f>
              <c:numCache>
                <c:formatCode>General</c:formatCode>
                <c:ptCount val="5"/>
                <c:pt idx="0">
                  <c:v>25</c:v>
                </c:pt>
                <c:pt idx="1">
                  <c:v>20</c:v>
                </c:pt>
                <c:pt idx="2">
                  <c:v>15</c:v>
                </c:pt>
                <c:pt idx="3">
                  <c:v>10</c:v>
                </c:pt>
                <c:pt idx="4">
                  <c:v>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3A1-4AAE-95A5-97794DB5F26C}"/>
            </c:ext>
          </c:extLst>
        </c:ser>
        <c:ser>
          <c:idx val="2"/>
          <c:order val="2"/>
          <c:tx>
            <c:v>A_0/e</c:v>
          </c:tx>
          <c:spPr>
            <a:ln w="19050" cap="rnd">
              <a:solidFill>
                <a:srgbClr val="FF0000"/>
              </a:solidFill>
              <a:round/>
            </a:ln>
            <a:effectLst>
              <a:innerShdw blurRad="63500" dist="50800" dir="16200000">
                <a:prstClr val="black">
                  <a:alpha val="95000"/>
                </a:prstClr>
              </a:innerShdw>
            </a:effectLst>
          </c:spPr>
          <c:marker>
            <c:symbol val="none"/>
          </c:marker>
          <c:xVal>
            <c:numRef>
              <c:f>Лист1!$AD$3:$AD$22</c:f>
              <c:numCache>
                <c:formatCode>General</c:formatCode>
                <c:ptCount val="20"/>
              </c:numCache>
            </c:numRef>
          </c:xVal>
          <c:yVal>
            <c:numRef>
              <c:f>Лист1!$AC$3:$AC$22</c:f>
              <c:numCache>
                <c:formatCode>General</c:formatCode>
                <c:ptCount val="2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63A1-4AAE-95A5-97794DB5F2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5434816"/>
        <c:axId val="151543273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spPr>
                  <a:ln w="9525" cap="rnd">
                    <a:solidFill>
                      <a:schemeClr val="accent2">
                        <a:alpha val="50000"/>
                      </a:schemeClr>
                    </a:solidFill>
                    <a:round/>
                  </a:ln>
                  <a:effectLst/>
                </c:spPr>
                <c:marker>
                  <c:symbol val="square"/>
                  <c:size val="6"/>
                  <c:spPr>
                    <a:solidFill>
                      <a:schemeClr val="lt1"/>
                    </a:solidFill>
                    <a:ln w="15875">
                      <a:solidFill>
                        <a:schemeClr val="accent2"/>
                      </a:solidFill>
                      <a:round/>
                    </a:ln>
                    <a:effectLst/>
                  </c:spPr>
                </c:marker>
                <c:yVal>
                  <c:numRef>
                    <c:extLst>
                      <c:ext uri="{02D57815-91ED-43cb-92C2-25804820EDAC}">
                        <c15:formulaRef>
                          <c15:sqref>Лист1!$L$9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11.036383235143271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7-63A1-4AAE-95A5-97794DB5F26C}"/>
                  </c:ext>
                </c:extLst>
              </c15:ser>
            </c15:filteredScatterSeries>
          </c:ext>
        </c:extLst>
      </c:scatterChart>
      <c:valAx>
        <c:axId val="1515434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Время,</a:t>
                </a:r>
                <a:r>
                  <a:rPr lang="ru-RU" baseline="0"/>
                  <a:t> с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15432736"/>
        <c:crosses val="autoZero"/>
        <c:crossBetween val="midCat"/>
      </c:valAx>
      <c:valAx>
        <c:axId val="151543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Амплитуда, градусы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15434816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790118158818353"/>
          <c:y val="7.5989322051761607E-2"/>
          <c:w val="8.999941989605903E-2"/>
          <c:h val="8.68274402163454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rgbClr val="FF0000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21253316978178671"/>
                  <c:y val="-0.1506632111237667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Лист1!$C$13:$G$13</c:f>
              <c:numCache>
                <c:formatCode>0.00</c:formatCode>
                <c:ptCount val="5"/>
                <c:pt idx="0">
                  <c:v>27.4</c:v>
                </c:pt>
                <c:pt idx="1">
                  <c:v>57.45</c:v>
                </c:pt>
                <c:pt idx="2">
                  <c:v>92.83</c:v>
                </c:pt>
                <c:pt idx="3">
                  <c:v>135.16999999999999</c:v>
                </c:pt>
                <c:pt idx="4">
                  <c:v>188.24</c:v>
                </c:pt>
              </c:numCache>
            </c:numRef>
          </c:xVal>
          <c:yVal>
            <c:numRef>
              <c:f>Лист1!$C$12:$G$12</c:f>
              <c:numCache>
                <c:formatCode>General</c:formatCode>
                <c:ptCount val="5"/>
                <c:pt idx="0">
                  <c:v>-0.18232155679395459</c:v>
                </c:pt>
                <c:pt idx="1">
                  <c:v>-0.40546510810816444</c:v>
                </c:pt>
                <c:pt idx="2">
                  <c:v>-0.69314718055994529</c:v>
                </c:pt>
                <c:pt idx="3">
                  <c:v>-1.0986122886681098</c:v>
                </c:pt>
                <c:pt idx="4">
                  <c:v>-1.791759469228055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E5-4B86-885F-09DFAF3BFE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3161264"/>
        <c:axId val="1383162512"/>
      </c:scatterChart>
      <c:valAx>
        <c:axId val="1383161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Время,</a:t>
                </a:r>
                <a:r>
                  <a:rPr lang="ru-RU" baseline="0"/>
                  <a:t> с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rgbClr val="FF0000"/>
            </a:solidFill>
            <a:round/>
          </a:ln>
          <a:effectLst/>
        </c:spPr>
        <c:txPr>
          <a:bodyPr rot="-60000000" spcFirstLastPara="1" vertOverflow="ellipsis" vert="horz" wrap="square" anchor="b" anchorCtr="0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83162512"/>
        <c:crosses val="autoZero"/>
        <c:crossBetween val="midCat"/>
      </c:valAx>
      <c:valAx>
        <c:axId val="138316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ln(A/A_0)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FF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83161264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>
        <c:manualLayout>
          <c:layoutTarget val="inner"/>
          <c:xMode val="edge"/>
          <c:yMode val="edge"/>
          <c:x val="7.5882584969463013E-2"/>
          <c:y val="1.5449727471511687E-2"/>
          <c:w val="0.89487976176893047"/>
          <c:h val="0.89179614739490409"/>
        </c:manualLayout>
      </c:layout>
      <c:scatterChart>
        <c:scatterStyle val="lineMarker"/>
        <c:varyColors val="0"/>
        <c:ser>
          <c:idx val="0"/>
          <c:order val="0"/>
          <c:spPr>
            <a:ln w="9525" cap="rnd">
              <a:noFill/>
              <a:round/>
            </a:ln>
            <a:effectLst/>
          </c:spPr>
          <c:marker>
            <c:symbol val="x"/>
            <c:size val="7"/>
            <c:spPr>
              <a:noFill/>
              <a:ln w="28575" cap="sq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22225" cap="rnd">
                <a:solidFill>
                  <a:schemeClr val="accent2"/>
                </a:solidFill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16271260875788027"/>
                  <c:y val="0.2312984552628597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Лист1!$H$28:$H$33</c:f>
              <c:numCache>
                <c:formatCode>0.0000</c:formatCode>
                <c:ptCount val="6"/>
                <c:pt idx="0">
                  <c:v>7.5200000000000003E-2</c:v>
                </c:pt>
                <c:pt idx="1">
                  <c:v>8.1100000000000005E-2</c:v>
                </c:pt>
                <c:pt idx="2">
                  <c:v>8.9499999999999996E-2</c:v>
                </c:pt>
                <c:pt idx="3">
                  <c:v>0.1007</c:v>
                </c:pt>
                <c:pt idx="4">
                  <c:v>0.1145</c:v>
                </c:pt>
                <c:pt idx="5">
                  <c:v>0.13089999999999999</c:v>
                </c:pt>
              </c:numCache>
            </c:numRef>
          </c:xVal>
          <c:yVal>
            <c:numRef>
              <c:f>Лист1!$I$28:$I$33</c:f>
              <c:numCache>
                <c:formatCode>General</c:formatCode>
                <c:ptCount val="6"/>
                <c:pt idx="0">
                  <c:v>2.561066777777778</c:v>
                </c:pt>
                <c:pt idx="1">
                  <c:v>2.8504694444444443</c:v>
                </c:pt>
                <c:pt idx="2">
                  <c:v>3.3039121111111105</c:v>
                </c:pt>
                <c:pt idx="3">
                  <c:v>4.2477209999999994</c:v>
                </c:pt>
                <c:pt idx="4">
                  <c:v>4.9106560000000012</c:v>
                </c:pt>
                <c:pt idx="5">
                  <c:v>5.4584534444444435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09-46EB-A0C7-60A33100D0B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186582752"/>
        <c:axId val="1186587744"/>
      </c:scatterChart>
      <c:valAx>
        <c:axId val="1186582752"/>
        <c:scaling>
          <c:orientation val="minMax"/>
          <c:max val="0.13500000000000001"/>
          <c:min val="7.0000000000000007E-2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Полный</a:t>
                </a:r>
                <a:r>
                  <a:rPr lang="ru-RU" baseline="0"/>
                  <a:t> момент инерции </a:t>
                </a:r>
                <a:r>
                  <a:rPr lang="en-US" baseline="0"/>
                  <a:t>I, </a:t>
                </a:r>
                <a:r>
                  <a:rPr lang="ru-RU" baseline="0"/>
                  <a:t>Н*м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39748856963107293"/>
              <c:y val="0.950167172927037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86587744"/>
        <c:crosses val="autoZero"/>
        <c:crossBetween val="midCat"/>
      </c:valAx>
      <c:valAx>
        <c:axId val="1186587744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Квадрат периода</a:t>
                </a:r>
                <a:r>
                  <a:rPr lang="ru-RU" baseline="0"/>
                  <a:t> </a:t>
                </a:r>
                <a:r>
                  <a:rPr lang="en-US" baseline="0"/>
                  <a:t>T**2, c**2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2.0139506955230084E-2"/>
              <c:y val="0.317509776214656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2">
                <a:alpha val="83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86582752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493122</xdr:colOff>
      <xdr:row>3</xdr:row>
      <xdr:rowOff>175259</xdr:rowOff>
    </xdr:from>
    <xdr:to>
      <xdr:col>26</xdr:col>
      <xdr:colOff>457199</xdr:colOff>
      <xdr:row>30</xdr:row>
      <xdr:rowOff>83819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BA20879-0E3D-E6D2-F7AF-09B30C8F2C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228328</xdr:colOff>
      <xdr:row>32</xdr:row>
      <xdr:rowOff>43815</xdr:rowOff>
    </xdr:from>
    <xdr:to>
      <xdr:col>26</xdr:col>
      <xdr:colOff>100693</xdr:colOff>
      <xdr:row>57</xdr:row>
      <xdr:rowOff>62866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CFB968BA-9105-B392-5615-B58E464B6D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131838</xdr:colOff>
      <xdr:row>41</xdr:row>
      <xdr:rowOff>57831</xdr:rowOff>
    </xdr:from>
    <xdr:to>
      <xdr:col>11</xdr:col>
      <xdr:colOff>916214</xdr:colOff>
      <xdr:row>68</xdr:row>
      <xdr:rowOff>179010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7B438EB2-679B-A57E-A9F3-4F4E425BBC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EA851-8395-44C3-BF7A-8424B8FD2B5C}">
  <dimension ref="A3:L41"/>
  <sheetViews>
    <sheetView tabSelected="1" zoomScaleNormal="100" workbookViewId="0">
      <selection activeCell="J22" sqref="J22"/>
    </sheetView>
  </sheetViews>
  <sheetFormatPr defaultRowHeight="14.4" x14ac:dyDescent="0.3"/>
  <cols>
    <col min="2" max="2" width="11" customWidth="1"/>
    <col min="7" max="8" width="9.44140625" bestFit="1" customWidth="1"/>
    <col min="9" max="9" width="15.88671875" customWidth="1"/>
    <col min="10" max="10" width="25.5546875" customWidth="1"/>
    <col min="11" max="11" width="16.21875" customWidth="1"/>
    <col min="12" max="12" width="17.21875" customWidth="1"/>
  </cols>
  <sheetData>
    <row r="3" spans="1:12" x14ac:dyDescent="0.3">
      <c r="J3" s="16" t="s">
        <v>32</v>
      </c>
    </row>
    <row r="5" spans="1:12" x14ac:dyDescent="0.3">
      <c r="B5" t="s">
        <v>3</v>
      </c>
    </row>
    <row r="6" spans="1:12" x14ac:dyDescent="0.3">
      <c r="B6" s="1"/>
      <c r="C6" s="1">
        <v>25</v>
      </c>
      <c r="D6" s="1">
        <v>20</v>
      </c>
      <c r="E6" s="1">
        <v>15</v>
      </c>
      <c r="F6" s="1">
        <v>10</v>
      </c>
      <c r="G6" s="1">
        <v>5</v>
      </c>
      <c r="L6" t="s">
        <v>18</v>
      </c>
    </row>
    <row r="7" spans="1:12" x14ac:dyDescent="0.3">
      <c r="B7" s="1" t="s">
        <v>0</v>
      </c>
      <c r="C7" s="15">
        <v>25.63</v>
      </c>
      <c r="D7" s="15">
        <v>56.6</v>
      </c>
      <c r="E7" s="15">
        <v>91.1</v>
      </c>
      <c r="F7" s="15">
        <v>132</v>
      </c>
      <c r="G7" s="15">
        <v>185.05</v>
      </c>
      <c r="L7" s="9" t="s">
        <v>19</v>
      </c>
    </row>
    <row r="8" spans="1:12" x14ac:dyDescent="0.3">
      <c r="B8" s="1" t="s">
        <v>1</v>
      </c>
      <c r="C8" s="15">
        <v>29.19</v>
      </c>
      <c r="D8" s="15">
        <v>58.64</v>
      </c>
      <c r="E8" s="15">
        <v>94.87</v>
      </c>
      <c r="F8" s="15">
        <v>138.6</v>
      </c>
      <c r="G8" s="15">
        <v>191.08</v>
      </c>
      <c r="K8" t="s">
        <v>20</v>
      </c>
    </row>
    <row r="9" spans="1:12" x14ac:dyDescent="0.3">
      <c r="B9" s="1" t="s">
        <v>2</v>
      </c>
      <c r="C9" s="15">
        <v>27.39</v>
      </c>
      <c r="D9" s="15">
        <v>57.1</v>
      </c>
      <c r="E9" s="15">
        <v>92.52</v>
      </c>
      <c r="F9" s="15">
        <v>134.9</v>
      </c>
      <c r="G9" s="15">
        <v>188.59</v>
      </c>
      <c r="K9">
        <v>30</v>
      </c>
      <c r="L9">
        <f>K9/EXP(1)</f>
        <v>11.036383235143271</v>
      </c>
    </row>
    <row r="10" spans="1:12" x14ac:dyDescent="0.3">
      <c r="B10" s="2" t="s">
        <v>4</v>
      </c>
      <c r="C10" s="3">
        <f>AVERAGE(C7:C9)</f>
        <v>27.403333333333336</v>
      </c>
      <c r="D10" s="3">
        <f t="shared" ref="D10:G10" si="0">AVERAGE(D7:D9)</f>
        <v>57.446666666666665</v>
      </c>
      <c r="E10" s="3">
        <f>AVERAGE(E7:E9)</f>
        <v>92.83</v>
      </c>
      <c r="F10" s="3">
        <f t="shared" si="0"/>
        <v>135.16666666666666</v>
      </c>
      <c r="G10" s="3">
        <f t="shared" si="0"/>
        <v>188.24</v>
      </c>
    </row>
    <row r="11" spans="1:12" x14ac:dyDescent="0.3">
      <c r="C11" s="1">
        <v>25</v>
      </c>
      <c r="D11" s="1">
        <v>20</v>
      </c>
      <c r="E11" s="1">
        <v>15</v>
      </c>
      <c r="F11" s="1">
        <v>10</v>
      </c>
      <c r="G11" s="1">
        <v>5</v>
      </c>
    </row>
    <row r="12" spans="1:12" ht="15" thickBot="1" x14ac:dyDescent="0.35">
      <c r="B12" t="s">
        <v>21</v>
      </c>
      <c r="C12">
        <f>LN(C11/30)</f>
        <v>-0.18232155679395459</v>
      </c>
      <c r="D12">
        <f>LN(D11/30)</f>
        <v>-0.40546510810816444</v>
      </c>
      <c r="E12">
        <f>LN(E11/30)</f>
        <v>-0.69314718055994529</v>
      </c>
      <c r="F12">
        <f>LN(F11/30)</f>
        <v>-1.0986122886681098</v>
      </c>
      <c r="G12">
        <f>LN(G11/30)</f>
        <v>-1.791759469228055</v>
      </c>
      <c r="H12" s="8"/>
    </row>
    <row r="13" spans="1:12" ht="15" thickTop="1" x14ac:dyDescent="0.3">
      <c r="C13" s="3">
        <f>27.4</f>
        <v>27.4</v>
      </c>
      <c r="D13" s="3">
        <f>57.45</f>
        <v>57.45</v>
      </c>
      <c r="E13" s="3">
        <f>92.83</f>
        <v>92.83</v>
      </c>
      <c r="F13" s="3">
        <f>135.17</f>
        <v>135.16999999999999</v>
      </c>
      <c r="G13" s="3">
        <f>188.24</f>
        <v>188.24</v>
      </c>
      <c r="H13" s="8"/>
      <c r="I13" s="6" t="s">
        <v>13</v>
      </c>
      <c r="J13" s="6" t="s">
        <v>14</v>
      </c>
      <c r="K13" s="6" t="s">
        <v>16</v>
      </c>
      <c r="L13" s="17" t="s">
        <v>17</v>
      </c>
    </row>
    <row r="14" spans="1:12" x14ac:dyDescent="0.3">
      <c r="C14">
        <f>C13*C13</f>
        <v>750.75999999999988</v>
      </c>
      <c r="D14">
        <f t="shared" ref="D14:G14" si="1">D13*D13</f>
        <v>3300.5025000000005</v>
      </c>
      <c r="E14">
        <f t="shared" si="1"/>
        <v>8617.4089000000004</v>
      </c>
      <c r="F14">
        <f t="shared" si="1"/>
        <v>18270.928899999995</v>
      </c>
      <c r="G14">
        <f t="shared" si="1"/>
        <v>35434.297600000005</v>
      </c>
      <c r="H14" s="8">
        <f>SUM(C14:G14)</f>
        <v>66373.897900000011</v>
      </c>
      <c r="I14">
        <f t="shared" ref="I14:I19" si="2">SUM(POWER(C28-F28,2),POWER(D28-F28,2),POWER(E28-F28,2))</f>
        <v>4.0466666666667025E-2</v>
      </c>
      <c r="J14">
        <f>$I$23*$I$23*I14/6</f>
        <v>6.8307493811068681E-2</v>
      </c>
      <c r="K14">
        <f>SQRT(J14+POWER(2*$J$23/3,2))</f>
        <v>0.2613782793618854</v>
      </c>
      <c r="L14" s="18">
        <f>K14/10</f>
        <v>2.6137827936188539E-2</v>
      </c>
    </row>
    <row r="15" spans="1:12" ht="15" thickBot="1" x14ac:dyDescent="0.35">
      <c r="C15">
        <f>C13*C12</f>
        <v>-4.9956106561543558</v>
      </c>
      <c r="D15">
        <f t="shared" ref="D15:G15" si="3">D13*D12</f>
        <v>-23.293970460814048</v>
      </c>
      <c r="E15">
        <f t="shared" si="3"/>
        <v>-64.34485277137972</v>
      </c>
      <c r="F15">
        <f t="shared" si="3"/>
        <v>-148.49942305926839</v>
      </c>
      <c r="G15">
        <f t="shared" si="3"/>
        <v>-337.2808024874891</v>
      </c>
      <c r="H15" s="8">
        <f>SUM(C15:G15)</f>
        <v>-578.41465943510559</v>
      </c>
      <c r="I15">
        <f t="shared" si="2"/>
        <v>8.2666666666668352E-3</v>
      </c>
      <c r="J15">
        <f t="shared" ref="J15:J19" si="4">$I$23*$I$23*I15/6</f>
        <v>1.3954084402920286E-2</v>
      </c>
      <c r="K15">
        <f t="shared" ref="K15:K19" si="5">SQRT(J15+POWER(2*$J$23/3,2))</f>
        <v>0.11817442834230846</v>
      </c>
      <c r="L15" s="18">
        <f t="shared" ref="L15:L19" si="6">K15/10</f>
        <v>1.1817442834230845E-2</v>
      </c>
    </row>
    <row r="16" spans="1:12" ht="15" thickTop="1" x14ac:dyDescent="0.3">
      <c r="A16" s="20" t="s">
        <v>23</v>
      </c>
      <c r="H16" s="8"/>
      <c r="I16">
        <f t="shared" si="2"/>
        <v>3.4066666666666467E-2</v>
      </c>
      <c r="J16">
        <f t="shared" si="4"/>
        <v>5.7504331692678053E-2</v>
      </c>
      <c r="K16">
        <f t="shared" si="5"/>
        <v>0.23982377447573702</v>
      </c>
      <c r="L16" s="18">
        <f t="shared" si="6"/>
        <v>2.3982377447573703E-2</v>
      </c>
    </row>
    <row r="17" spans="1:12" x14ac:dyDescent="0.3">
      <c r="A17" s="24" t="s">
        <v>24</v>
      </c>
      <c r="C17" s="7"/>
      <c r="H17" s="8"/>
      <c r="I17">
        <f t="shared" si="2"/>
        <v>1.679999999999985E-2</v>
      </c>
      <c r="J17">
        <f t="shared" si="4"/>
        <v>2.8358300560772653E-2</v>
      </c>
      <c r="K17">
        <f t="shared" si="5"/>
        <v>0.16843221684667029</v>
      </c>
      <c r="L17" s="18">
        <f t="shared" si="6"/>
        <v>1.684322168466703E-2</v>
      </c>
    </row>
    <row r="18" spans="1:12" x14ac:dyDescent="0.3">
      <c r="A18" s="25">
        <f>H15/H14</f>
        <v>-8.7144898482013882E-3</v>
      </c>
      <c r="C18" s="7"/>
      <c r="D18" s="7"/>
      <c r="E18" s="7"/>
      <c r="F18" s="7"/>
      <c r="G18" s="7"/>
      <c r="H18" s="8"/>
      <c r="I18">
        <f t="shared" si="2"/>
        <v>3.7799999999999875E-2</v>
      </c>
      <c r="J18">
        <f t="shared" si="4"/>
        <v>6.3806176261738831E-2</v>
      </c>
      <c r="K18">
        <f t="shared" si="5"/>
        <v>0.25262083717074874</v>
      </c>
      <c r="L18" s="18">
        <f t="shared" si="6"/>
        <v>2.5262083717074873E-2</v>
      </c>
    </row>
    <row r="19" spans="1:12" ht="15" thickBot="1" x14ac:dyDescent="0.35">
      <c r="A19" s="21" t="s">
        <v>25</v>
      </c>
      <c r="C19">
        <f>POWER(C12-$A$18*C13,2)</f>
        <v>3.1872195336463283E-3</v>
      </c>
      <c r="D19">
        <f t="shared" ref="D19:G19" si="7">POWER(D12-$A$18*D13,2)</f>
        <v>9.0596766430585916E-3</v>
      </c>
      <c r="E19">
        <f t="shared" si="7"/>
        <v>1.3414020388118914E-2</v>
      </c>
      <c r="F19">
        <f t="shared" si="7"/>
        <v>6.2925038726630508E-3</v>
      </c>
      <c r="G19">
        <f t="shared" si="7"/>
        <v>2.2904976128542285E-2</v>
      </c>
      <c r="H19" s="8">
        <f>SUM(C19:G19)</f>
        <v>5.4858396566029172E-2</v>
      </c>
      <c r="I19">
        <f t="shared" si="2"/>
        <v>4.4666666666666657E-3</v>
      </c>
      <c r="J19">
        <f t="shared" si="4"/>
        <v>7.5397068951261288E-3</v>
      </c>
      <c r="K19">
        <f t="shared" si="5"/>
        <v>8.6895442954376151E-2</v>
      </c>
      <c r="L19" s="19">
        <f t="shared" si="6"/>
        <v>8.6895442954376158E-3</v>
      </c>
    </row>
    <row r="20" spans="1:12" ht="15.6" thickTop="1" thickBot="1" x14ac:dyDescent="0.35">
      <c r="A20" s="26">
        <f>2*SQRT(H19/(4*H14))</f>
        <v>9.091235195244358E-4</v>
      </c>
      <c r="H20" s="8"/>
    </row>
    <row r="21" spans="1:12" ht="15" thickTop="1" x14ac:dyDescent="0.3">
      <c r="H21" s="8"/>
    </row>
    <row r="22" spans="1:12" x14ac:dyDescent="0.3">
      <c r="H22" s="8"/>
      <c r="I22" t="s">
        <v>15</v>
      </c>
      <c r="J22" t="s">
        <v>22</v>
      </c>
    </row>
    <row r="23" spans="1:12" x14ac:dyDescent="0.3">
      <c r="I23">
        <v>3.1824463052800001</v>
      </c>
      <c r="J23">
        <v>5.0000000000000001E-3</v>
      </c>
    </row>
    <row r="26" spans="1:12" x14ac:dyDescent="0.3">
      <c r="B26" t="s">
        <v>12</v>
      </c>
    </row>
    <row r="27" spans="1:12" x14ac:dyDescent="0.3">
      <c r="B27" s="4"/>
      <c r="C27" s="4" t="s">
        <v>0</v>
      </c>
      <c r="D27" s="4" t="s">
        <v>1</v>
      </c>
      <c r="E27" s="4" t="s">
        <v>2</v>
      </c>
      <c r="F27" s="4" t="s">
        <v>4</v>
      </c>
      <c r="G27" s="4" t="s">
        <v>5</v>
      </c>
      <c r="H27" s="10" t="s">
        <v>26</v>
      </c>
      <c r="I27" s="10" t="s">
        <v>27</v>
      </c>
      <c r="J27" s="14" t="s">
        <v>30</v>
      </c>
      <c r="K27" s="6" t="s">
        <v>28</v>
      </c>
      <c r="L27" s="6" t="s">
        <v>31</v>
      </c>
    </row>
    <row r="28" spans="1:12" x14ac:dyDescent="0.3">
      <c r="B28" s="4" t="s">
        <v>6</v>
      </c>
      <c r="C28" s="15">
        <v>16.07</v>
      </c>
      <c r="D28" s="15">
        <v>16.100000000000001</v>
      </c>
      <c r="E28" s="15">
        <v>15.84</v>
      </c>
      <c r="F28" s="5">
        <f>AVERAGE(C28:E28)</f>
        <v>16.003333333333334</v>
      </c>
      <c r="G28" s="11">
        <f>F28/10</f>
        <v>1.6003333333333334</v>
      </c>
      <c r="H28" s="12">
        <v>7.5200000000000003E-2</v>
      </c>
      <c r="I28">
        <f>G28*G28</f>
        <v>2.561066777777778</v>
      </c>
      <c r="J28">
        <f>I28*H28</f>
        <v>0.19259222168888893</v>
      </c>
      <c r="K28">
        <f>H28*H28</f>
        <v>5.6550400000000001E-3</v>
      </c>
      <c r="L28">
        <f>POWER(I28-$I$38*H28,2)</f>
        <v>0.19849909375058114</v>
      </c>
    </row>
    <row r="29" spans="1:12" x14ac:dyDescent="0.3">
      <c r="B29" s="4" t="s">
        <v>7</v>
      </c>
      <c r="C29" s="15">
        <v>16.91</v>
      </c>
      <c r="D29" s="15">
        <v>16.809999999999999</v>
      </c>
      <c r="E29" s="15">
        <v>16.93</v>
      </c>
      <c r="F29" s="5">
        <f t="shared" ref="F29:F33" si="8">AVERAGE(C29:E29)</f>
        <v>16.883333333333333</v>
      </c>
      <c r="G29" s="11">
        <f t="shared" ref="G29:G33" si="9">F29/10</f>
        <v>1.6883333333333332</v>
      </c>
      <c r="H29" s="12">
        <v>8.1100000000000005E-2</v>
      </c>
      <c r="I29">
        <f t="shared" ref="I29:I33" si="10">G29*G29</f>
        <v>2.8504694444444443</v>
      </c>
      <c r="J29">
        <f t="shared" ref="J29:J33" si="11">I29*H29</f>
        <v>0.23117307194444445</v>
      </c>
      <c r="K29">
        <f t="shared" ref="K29:K33" si="12">H29*H29</f>
        <v>6.5772100000000009E-3</v>
      </c>
      <c r="L29">
        <f t="shared" ref="L29:L33" si="13">POWER(I29-$I$38*H29,2)</f>
        <v>0.15367952147088257</v>
      </c>
    </row>
    <row r="30" spans="1:12" x14ac:dyDescent="0.3">
      <c r="B30" s="4" t="s">
        <v>8</v>
      </c>
      <c r="C30" s="15">
        <v>18.28</v>
      </c>
      <c r="D30" s="15">
        <v>18.22</v>
      </c>
      <c r="E30" s="15">
        <v>18.03</v>
      </c>
      <c r="F30" s="5">
        <f t="shared" si="8"/>
        <v>18.176666666666666</v>
      </c>
      <c r="G30" s="11">
        <f t="shared" si="9"/>
        <v>1.8176666666666665</v>
      </c>
      <c r="H30" s="12">
        <v>8.9499999999999996E-2</v>
      </c>
      <c r="I30">
        <f t="shared" si="10"/>
        <v>3.3039121111111105</v>
      </c>
      <c r="J30">
        <f t="shared" si="11"/>
        <v>0.29570013394444439</v>
      </c>
      <c r="K30">
        <f t="shared" si="12"/>
        <v>8.01025E-3</v>
      </c>
      <c r="L30">
        <f t="shared" si="13"/>
        <v>7.5306694564419213E-2</v>
      </c>
    </row>
    <row r="31" spans="1:12" x14ac:dyDescent="0.3">
      <c r="B31" s="4" t="s">
        <v>9</v>
      </c>
      <c r="C31" s="15">
        <v>20.63</v>
      </c>
      <c r="D31" s="15">
        <v>20.69</v>
      </c>
      <c r="E31" s="15">
        <v>20.51</v>
      </c>
      <c r="F31" s="5">
        <f t="shared" si="8"/>
        <v>20.61</v>
      </c>
      <c r="G31" s="11">
        <f t="shared" si="9"/>
        <v>2.0609999999999999</v>
      </c>
      <c r="H31" s="13">
        <v>0.1007</v>
      </c>
      <c r="I31">
        <f t="shared" si="10"/>
        <v>4.2477209999999994</v>
      </c>
      <c r="J31">
        <f t="shared" si="11"/>
        <v>0.42774550469999995</v>
      </c>
      <c r="K31">
        <f t="shared" si="12"/>
        <v>1.014049E-2</v>
      </c>
      <c r="L31">
        <f t="shared" si="13"/>
        <v>4.910517443257742E-2</v>
      </c>
    </row>
    <row r="32" spans="1:12" x14ac:dyDescent="0.3">
      <c r="B32" s="4" t="s">
        <v>10</v>
      </c>
      <c r="C32" s="15">
        <v>22.13</v>
      </c>
      <c r="D32" s="15">
        <v>22.04</v>
      </c>
      <c r="E32" s="15">
        <v>22.31</v>
      </c>
      <c r="F32" s="5">
        <f t="shared" si="8"/>
        <v>22.16</v>
      </c>
      <c r="G32" s="11">
        <f t="shared" si="9"/>
        <v>2.2160000000000002</v>
      </c>
      <c r="H32" s="13">
        <v>0.1145</v>
      </c>
      <c r="I32">
        <f t="shared" si="10"/>
        <v>4.9106560000000012</v>
      </c>
      <c r="J32">
        <f t="shared" si="11"/>
        <v>0.56227011200000021</v>
      </c>
      <c r="K32">
        <f t="shared" si="12"/>
        <v>1.311025E-2</v>
      </c>
      <c r="L32">
        <f t="shared" si="13"/>
        <v>0.11074848176141733</v>
      </c>
    </row>
    <row r="33" spans="2:12" x14ac:dyDescent="0.3">
      <c r="B33" s="4" t="s">
        <v>11</v>
      </c>
      <c r="C33" s="15">
        <v>23.31</v>
      </c>
      <c r="D33" s="15">
        <v>23.38</v>
      </c>
      <c r="E33" s="15">
        <v>23.4</v>
      </c>
      <c r="F33" s="5">
        <f t="shared" si="8"/>
        <v>23.363333333333333</v>
      </c>
      <c r="G33" s="11">
        <f t="shared" si="9"/>
        <v>2.3363333333333332</v>
      </c>
      <c r="H33" s="13">
        <v>0.13089999999999999</v>
      </c>
      <c r="I33">
        <f t="shared" si="10"/>
        <v>5.4584534444444435</v>
      </c>
      <c r="J33">
        <f t="shared" si="11"/>
        <v>0.71451155587777759</v>
      </c>
      <c r="K33">
        <f t="shared" si="12"/>
        <v>1.7134809999999997E-2</v>
      </c>
      <c r="L33">
        <f t="shared" si="13"/>
        <v>5.0576363972522353E-2</v>
      </c>
    </row>
    <row r="34" spans="2:12" x14ac:dyDescent="0.3">
      <c r="J34">
        <f>SUM(J28:J33)</f>
        <v>2.4239926001555556</v>
      </c>
      <c r="K34" s="8">
        <f>SUM(K28:K33)</f>
        <v>6.0628050000000003E-2</v>
      </c>
      <c r="L34">
        <f>SUM(L28:L33)</f>
        <v>0.63791532995240008</v>
      </c>
    </row>
    <row r="35" spans="2:12" ht="15" thickBot="1" x14ac:dyDescent="0.35"/>
    <row r="36" spans="2:12" ht="15" thickTop="1" x14ac:dyDescent="0.3">
      <c r="I36" s="20" t="s">
        <v>23</v>
      </c>
    </row>
    <row r="37" spans="2:12" x14ac:dyDescent="0.3">
      <c r="I37" s="21" t="s">
        <v>29</v>
      </c>
    </row>
    <row r="38" spans="2:12" x14ac:dyDescent="0.3">
      <c r="I38" s="21">
        <f>J34/SUM(K28:K33)</f>
        <v>39.981371661393624</v>
      </c>
    </row>
    <row r="39" spans="2:12" x14ac:dyDescent="0.3">
      <c r="I39" s="22" t="s">
        <v>25</v>
      </c>
    </row>
    <row r="40" spans="2:12" ht="15" thickBot="1" x14ac:dyDescent="0.35">
      <c r="I40" s="23">
        <f>2*SQRT(L34/(5*K34))</f>
        <v>2.9012804590297758</v>
      </c>
    </row>
    <row r="41" spans="2:12" ht="15" thickTop="1" x14ac:dyDescent="0.3"/>
  </sheetData>
  <pageMargins left="0.7" right="0.7" top="0.75" bottom="0.75" header="0.3" footer="0.3"/>
  <pageSetup orientation="portrait" r:id="rId1"/>
  <ignoredErrors>
    <ignoredError sqref="C10:D10 E10:G10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</dc:creator>
  <cp:lastModifiedBy>George</cp:lastModifiedBy>
  <dcterms:created xsi:type="dcterms:W3CDTF">2022-10-17T16:23:39Z</dcterms:created>
  <dcterms:modified xsi:type="dcterms:W3CDTF">2022-10-17T22:06:22Z</dcterms:modified>
</cp:coreProperties>
</file>