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naveensingh/Downloads/ICQ/"/>
    </mc:Choice>
  </mc:AlternateContent>
  <xr:revisionPtr revIDLastSave="0" documentId="13_ncr:1_{9987FAF1-3758-CC4C-A36D-70E2BBF7CD40}" xr6:coauthVersionLast="47" xr6:coauthVersionMax="47" xr10:uidLastSave="{00000000-0000-0000-0000-000000000000}"/>
  <bookViews>
    <workbookView xWindow="0" yWindow="500" windowWidth="28800" windowHeight="15800" activeTab="2" xr2:uid="{F9928A6F-8C6B-402F-BA3A-D14EE87BD7D6}"/>
  </bookViews>
  <sheets>
    <sheet name="ICQ questions" sheetId="3" r:id="rId1"/>
    <sheet name="Rates" sheetId="1" r:id="rId2"/>
    <sheet name="Weighting sheet" sheetId="2" r:id="rId3"/>
    <sheet name="Weight per process" sheetId="4" r:id="rId4"/>
  </sheets>
  <externalReferences>
    <externalReference r:id="rId5"/>
    <externalReference r:id="rId6"/>
    <externalReference r:id="rId7"/>
    <externalReference r:id="rId8"/>
    <externalReference r:id="rId9"/>
  </externalReferences>
  <definedNames>
    <definedName name="_xlnm._FilterDatabase" localSheetId="2" hidden="1">'Weighting sheet'!$M$1:$Y$88</definedName>
    <definedName name="AccountType">[1]Query!$A$2:$B$1380</definedName>
    <definedName name="AllCountriesExp">[2]Expenditure!$B$2:$B$101</definedName>
    <definedName name="AllCountriesInd">[2]Indicators!$D$2:$D$101</definedName>
    <definedName name="AllCountriesSupp">[2]Supp!$B$2:$B$101</definedName>
    <definedName name="AuditYear">'[2]Rating Factors'!$B$56:$D$60</definedName>
    <definedName name="CBLLedger2013">'[2]Ledger Data'!$B$4:$C$129</definedName>
    <definedName name="CBLLedger2014">'[2]Ledger Data'!$F$4:$G$129</definedName>
    <definedName name="ConfidenceLevel">'[3]OIOS Score - Sept 2018'!#REF!</definedName>
    <definedName name="conflict" hidden="1">#REF!</definedName>
    <definedName name="conflict1" hidden="1">#REF!</definedName>
    <definedName name="Corruption">'[2]Rating Factors'!$B$78:$D$82</definedName>
    <definedName name="CPI_2014">'[2]CPI Corruption Index 2014'!$C$2:$F$176</definedName>
    <definedName name="_xlnm.Database">#REF!</definedName>
    <definedName name="database1">#REF!</definedName>
    <definedName name="dic">#REF!</definedName>
    <definedName name="dicc">#REF!</definedName>
    <definedName name="DollarVolume">'[2]Rating Factors'!$B$5:$D$9</definedName>
    <definedName name="Exclude_Ledger_Below">'[3]OIOS Score - Sept 2018'!#REF!</definedName>
    <definedName name="ExpTrend">'[2]Rating Factors'!$B$22:$D$28</definedName>
    <definedName name="FinalScore">'[4]Final Score'!$B$2:$N$130</definedName>
    <definedName name="FinalScoreOrdered">'[3]OIOS Score - Sept 2018'!#REF!</definedName>
    <definedName name="Focus2015">'[2]Focus Data'!$B$4:$H$126</definedName>
    <definedName name="Focus2016">'[2]Focus Data'!$J$4:$O$127</definedName>
    <definedName name="FocusBudget">'[2]Rating Factors'!$B$14:$D$18</definedName>
    <definedName name="Implementers2015">'[2]Staff + offices'!$S$4:$T$109</definedName>
    <definedName name="IntContStaffValOfExp">'[2]Rating Factors'!$B$93:$D$97</definedName>
    <definedName name="InternalControl2015">'[2]Staff + offices'!$O$4:$Q$113</definedName>
    <definedName name="IPRisk">'[2]Rating Factors'!$B$32:$D$36</definedName>
    <definedName name="ISOtoABC">'[2]Cost Centres'!$D$3:$E$140</definedName>
    <definedName name="Just_category">'[5]Extensions of agreements '!#REF!</definedName>
    <definedName name="List">#REF!</definedName>
    <definedName name="list1">#REF!</definedName>
    <definedName name="Locations">'[2]Staff + offices'!$K$4:$L$123</definedName>
    <definedName name="msrp2">'[2]Rating Factors'!#REF!</definedName>
    <definedName name="MSRPName2Users">'[2]Rating Factors'!#REF!</definedName>
    <definedName name="MSRPUsers">'[2]Rating Factors'!$B$116:$D$118</definedName>
    <definedName name="MSRPUsers2015">'[2]MSRP Users'!$G$3:$H$91</definedName>
    <definedName name="nnnsfd">'[2]MSRP Users'!#REF!</definedName>
    <definedName name="noof">#REF!</definedName>
    <definedName name="nooff">#REF!</definedName>
    <definedName name="noofff">'[2]MSRP Users'!#REF!</definedName>
    <definedName name="nooffs">'[2]MSRP Users'!#REF!</definedName>
    <definedName name="NoOfIPs2012">#REF!</definedName>
    <definedName name="NoOfIPs2013">#REF!</definedName>
    <definedName name="NoOfIPs2014">#REF!</definedName>
    <definedName name="NoOfMSRPName2Users">'[2]MSRP Users'!#REF!</definedName>
    <definedName name="NoOfMSRPName2Users2012">'[2]MSRP Users'!#REF!</definedName>
    <definedName name="NoOfMSRPName2Users2013">'[2]MSRP Users'!#REF!</definedName>
    <definedName name="NoOfMSRPName2Users2014">'[2]MSRP Users'!#REF!</definedName>
    <definedName name="NoOfMSRPUsers">'[2]MSRP Users'!#REF!</definedName>
    <definedName name="NoOfMSRPUsers2012">'[2]MSRP Users'!#REF!</definedName>
    <definedName name="NoOfMSRPUsers2013">'[2]MSRP Users'!#REF!</definedName>
    <definedName name="NoOfMSRPUsers2014">'[2]MSRP Users'!#REF!</definedName>
    <definedName name="NoOfOffices">'[2]Rating Factors'!$B$48:$D$52</definedName>
    <definedName name="NoOfPillars">'[2]Rating Factors'!$B$109:$D$112</definedName>
    <definedName name="NoOfStaff">'[2]Rating Factors'!$B$40:$D$44</definedName>
    <definedName name="noooff">#REF!</definedName>
    <definedName name="nooofff">'[2]MSRP Users'!#REF!</definedName>
    <definedName name="noooo">'[2]MSRP Users'!#REF!</definedName>
    <definedName name="PPA" hidden="1">#REF!</definedName>
    <definedName name="_xlnm.Print_Area">#REF!</definedName>
    <definedName name="PRINT_AREA_MI">#REF!</definedName>
    <definedName name="_xlnm.Print_Titles">#REF!</definedName>
    <definedName name="PRINT_TITLES_MI">#REF!</definedName>
    <definedName name="Procurement">[1]Indicators!$B$4:$D$8</definedName>
    <definedName name="SecurityPhase">'[2]Rating Factors'!$B$101:$D$105</definedName>
    <definedName name="SickLeave">'[2]Rating Factors'!$B$129:$D$133</definedName>
    <definedName name="SickLeave2015">'[2]Sick Leave'!$A$2:$B$119</definedName>
    <definedName name="Staffing2014">'[2]Staff + offices'!$G$4:$I$127</definedName>
    <definedName name="Staffing2015">'[2]Staff + offices'!$B$4:$D$123</definedName>
    <definedName name="Status">#REF!</definedName>
    <definedName name="T15b">#REF!</definedName>
    <definedName name="Tab7new">#REF!</definedName>
    <definedName name="tpoc00">#REF!</definedName>
    <definedName name="UrbanRefugees">'[2]Rating Factors'!$B$123:$D$125</definedName>
    <definedName name="UrbanRefugees2012">#REF!</definedName>
    <definedName name="UrbanRefugees2013">#REF!</definedName>
    <definedName name="UrbanRefugees2014">'[2]Urban Refugees'!$J$2:$K$92</definedName>
    <definedName name="VacancyRate">'[2]Rating Factors'!$B$86:$D$89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7" i="2" l="1"/>
  <c r="W50" i="2"/>
  <c r="Y2" i="2"/>
  <c r="Y4" i="2"/>
  <c r="O2" i="2"/>
  <c r="P4" i="2"/>
  <c r="M3" i="2"/>
  <c r="M2" i="2"/>
  <c r="T2" i="2" s="1"/>
  <c r="P6" i="2"/>
  <c r="N6" i="2"/>
  <c r="G3" i="2"/>
  <c r="R3" i="2"/>
  <c r="R48" i="2"/>
  <c r="N2" i="2"/>
  <c r="F27" i="2"/>
  <c r="D3" i="1" l="1"/>
  <c r="T3" i="2"/>
  <c r="M4" i="2"/>
  <c r="T4" i="2" s="1"/>
  <c r="M5" i="2"/>
  <c r="T5" i="2" s="1"/>
  <c r="M6" i="2"/>
  <c r="T6" i="2" s="1"/>
  <c r="M7" i="2"/>
  <c r="T7" i="2" s="1"/>
  <c r="M8" i="2"/>
  <c r="T8" i="2" s="1"/>
  <c r="M9" i="2"/>
  <c r="T9" i="2" s="1"/>
  <c r="M10" i="2"/>
  <c r="T10" i="2" s="1"/>
  <c r="M11" i="2"/>
  <c r="T11" i="2" s="1"/>
  <c r="M12" i="2"/>
  <c r="T12" i="2" s="1"/>
  <c r="M13" i="2"/>
  <c r="T13" i="2" s="1"/>
  <c r="M14" i="2"/>
  <c r="T14" i="2" s="1"/>
  <c r="U14" i="2" s="1"/>
  <c r="V14" i="2" s="1"/>
  <c r="M15" i="2"/>
  <c r="T15" i="2" s="1"/>
  <c r="U15" i="2" s="1"/>
  <c r="V15" i="2" s="1"/>
  <c r="M16" i="2"/>
  <c r="T16" i="2" s="1"/>
  <c r="M17" i="2"/>
  <c r="T17" i="2" s="1"/>
  <c r="M18" i="2"/>
  <c r="T18" i="2" s="1"/>
  <c r="M19" i="2"/>
  <c r="T19" i="2" s="1"/>
  <c r="U19" i="2" s="1"/>
  <c r="M20" i="2"/>
  <c r="T20" i="2" s="1"/>
  <c r="M21" i="2"/>
  <c r="T21" i="2" s="1"/>
  <c r="M22" i="2"/>
  <c r="T22" i="2" s="1"/>
  <c r="M23" i="2"/>
  <c r="T23" i="2" s="1"/>
  <c r="U23" i="2" s="1"/>
  <c r="M24" i="2"/>
  <c r="T24" i="2" s="1"/>
  <c r="M25" i="2"/>
  <c r="T25" i="2" s="1"/>
  <c r="M26" i="2"/>
  <c r="T26" i="2" s="1"/>
  <c r="U26" i="2" s="1"/>
  <c r="V26" i="2" s="1"/>
  <c r="D18" i="1"/>
  <c r="N3" i="2"/>
  <c r="N4" i="2"/>
  <c r="D20" i="1" s="1"/>
  <c r="N5" i="2"/>
  <c r="N7" i="2"/>
  <c r="D23" i="1" s="1"/>
  <c r="N8" i="2"/>
  <c r="N9" i="2"/>
  <c r="D25" i="1" s="1"/>
  <c r="N10" i="2"/>
  <c r="D26" i="1" s="1"/>
  <c r="N11" i="2"/>
  <c r="D27" i="1" s="1"/>
  <c r="N12" i="2"/>
  <c r="N13" i="2"/>
  <c r="D29" i="1" s="1"/>
  <c r="N14" i="2"/>
  <c r="X14" i="2" s="1"/>
  <c r="N15" i="2"/>
  <c r="N16" i="2"/>
  <c r="D32" i="1" s="1"/>
  <c r="N17" i="2"/>
  <c r="D33" i="1" s="1"/>
  <c r="N18" i="2"/>
  <c r="N19" i="2"/>
  <c r="D35" i="1" s="1"/>
  <c r="N20" i="2"/>
  <c r="D36" i="1" s="1"/>
  <c r="N21" i="2"/>
  <c r="D37" i="1" s="1"/>
  <c r="N22" i="2"/>
  <c r="D38" i="1" s="1"/>
  <c r="N23" i="2"/>
  <c r="D39" i="1" s="1"/>
  <c r="N24" i="2"/>
  <c r="N25" i="2"/>
  <c r="D41" i="1" s="1"/>
  <c r="N26" i="2"/>
  <c r="X26" i="2" s="1"/>
  <c r="M29" i="2"/>
  <c r="T29" i="2" s="1"/>
  <c r="T30" i="2"/>
  <c r="M31" i="2"/>
  <c r="T31" i="2" s="1"/>
  <c r="M32" i="2"/>
  <c r="T32" i="2" s="1"/>
  <c r="M33" i="2"/>
  <c r="T33" i="2" s="1"/>
  <c r="M34" i="2"/>
  <c r="T34" i="2" s="1"/>
  <c r="U34" i="2" s="1"/>
  <c r="V34" i="2" s="1"/>
  <c r="M35" i="2"/>
  <c r="T35" i="2" s="1"/>
  <c r="M36" i="2"/>
  <c r="T36" i="2" s="1"/>
  <c r="M37" i="2"/>
  <c r="T37" i="2" s="1"/>
  <c r="U37" i="2" s="1"/>
  <c r="V37" i="2" s="1"/>
  <c r="M38" i="2"/>
  <c r="T38" i="2" s="1"/>
  <c r="U38" i="2" s="1"/>
  <c r="M39" i="2"/>
  <c r="T39" i="2" s="1"/>
  <c r="U39" i="2" s="1"/>
  <c r="N29" i="2"/>
  <c r="D43" i="1" s="1"/>
  <c r="N30" i="2"/>
  <c r="D44" i="1" s="1"/>
  <c r="N31" i="2"/>
  <c r="D45" i="1" s="1"/>
  <c r="N32" i="2"/>
  <c r="D46" i="1" s="1"/>
  <c r="N33" i="2"/>
  <c r="D47" i="1" s="1"/>
  <c r="N34" i="2"/>
  <c r="D48" i="1" s="1"/>
  <c r="N35" i="2"/>
  <c r="D49" i="1" s="1"/>
  <c r="N36" i="2"/>
  <c r="D50" i="1" s="1"/>
  <c r="N37" i="2"/>
  <c r="D51" i="1" s="1"/>
  <c r="N38" i="2"/>
  <c r="D52" i="1" s="1"/>
  <c r="N39" i="2"/>
  <c r="D53" i="1" s="1"/>
  <c r="M42" i="2"/>
  <c r="T42" i="2" s="1"/>
  <c r="U42" i="2" s="1"/>
  <c r="V42" i="2" s="1"/>
  <c r="M43" i="2"/>
  <c r="T43" i="2" s="1"/>
  <c r="M44" i="2"/>
  <c r="T44" i="2" s="1"/>
  <c r="U44" i="2" s="1"/>
  <c r="V44" i="2" s="1"/>
  <c r="M45" i="2"/>
  <c r="T45" i="2" s="1"/>
  <c r="U45" i="2" s="1"/>
  <c r="V45" i="2" s="1"/>
  <c r="N42" i="2"/>
  <c r="X42" i="2" s="1"/>
  <c r="N43" i="2"/>
  <c r="D55" i="1" s="1"/>
  <c r="N44" i="2"/>
  <c r="X44" i="2" s="1"/>
  <c r="N45" i="2"/>
  <c r="X45" i="2" s="1"/>
  <c r="M48" i="2"/>
  <c r="T48" i="2" s="1"/>
  <c r="M49" i="2"/>
  <c r="T49" i="2" s="1"/>
  <c r="M50" i="2"/>
  <c r="T50" i="2" s="1"/>
  <c r="M51" i="2"/>
  <c r="T51" i="2" s="1"/>
  <c r="M52" i="2"/>
  <c r="T52" i="2" s="1"/>
  <c r="M53" i="2"/>
  <c r="T53" i="2" s="1"/>
  <c r="U53" i="2" s="1"/>
  <c r="V53" i="2" s="1"/>
  <c r="M54" i="2"/>
  <c r="T54" i="2" s="1"/>
  <c r="U54" i="2" s="1"/>
  <c r="V54" i="2" s="1"/>
  <c r="M55" i="2"/>
  <c r="T55" i="2" s="1"/>
  <c r="M56" i="2"/>
  <c r="T56" i="2" s="1"/>
  <c r="M57" i="2"/>
  <c r="T57" i="2" s="1"/>
  <c r="U57" i="2" s="1"/>
  <c r="V57" i="2" s="1"/>
  <c r="M58" i="2"/>
  <c r="T58" i="2" s="1"/>
  <c r="U58" i="2" s="1"/>
  <c r="V58" i="2" s="1"/>
  <c r="M59" i="2"/>
  <c r="T59" i="2" s="1"/>
  <c r="U59" i="2" s="1"/>
  <c r="N48" i="2"/>
  <c r="D58" i="1" s="1"/>
  <c r="N49" i="2"/>
  <c r="D59" i="1" s="1"/>
  <c r="N50" i="2"/>
  <c r="D60" i="1" s="1"/>
  <c r="N51" i="2"/>
  <c r="D61" i="1" s="1"/>
  <c r="N52" i="2"/>
  <c r="D62" i="1" s="1"/>
  <c r="N53" i="2"/>
  <c r="D63" i="1" s="1"/>
  <c r="N54" i="2"/>
  <c r="D64" i="1" s="1"/>
  <c r="N55" i="2"/>
  <c r="D65" i="1" s="1"/>
  <c r="N56" i="2"/>
  <c r="D66" i="1" s="1"/>
  <c r="N57" i="2"/>
  <c r="D67" i="1" s="1"/>
  <c r="N58" i="2"/>
  <c r="D68" i="1" s="1"/>
  <c r="N59" i="2"/>
  <c r="D69" i="1" s="1"/>
  <c r="M62" i="2"/>
  <c r="T62" i="2" s="1"/>
  <c r="M63" i="2"/>
  <c r="T63" i="2" s="1"/>
  <c r="M64" i="2"/>
  <c r="T64" i="2" s="1"/>
  <c r="U64" i="2" s="1"/>
  <c r="V64" i="2" s="1"/>
  <c r="N62" i="2"/>
  <c r="D70" i="1" s="1"/>
  <c r="N63" i="2"/>
  <c r="D71" i="1" s="1"/>
  <c r="N64" i="2"/>
  <c r="D72" i="1" s="1"/>
  <c r="M67" i="2"/>
  <c r="T67" i="2" s="1"/>
  <c r="U67" i="2" s="1"/>
  <c r="V67" i="2" s="1"/>
  <c r="M68" i="2"/>
  <c r="T68" i="2" s="1"/>
  <c r="M69" i="2"/>
  <c r="T69" i="2" s="1"/>
  <c r="M70" i="2"/>
  <c r="T70" i="2" s="1"/>
  <c r="N67" i="2"/>
  <c r="D73" i="1" s="1"/>
  <c r="N68" i="2"/>
  <c r="D74" i="1" s="1"/>
  <c r="N69" i="2"/>
  <c r="D75" i="1" s="1"/>
  <c r="N70" i="2"/>
  <c r="D76" i="1" s="1"/>
  <c r="M73" i="2"/>
  <c r="T73" i="2" s="1"/>
  <c r="M74" i="2"/>
  <c r="T74" i="2" s="1"/>
  <c r="M75" i="2"/>
  <c r="T75" i="2" s="1"/>
  <c r="M76" i="2"/>
  <c r="T76" i="2" s="1"/>
  <c r="M77" i="2"/>
  <c r="T77" i="2" s="1"/>
  <c r="M78" i="2"/>
  <c r="T78" i="2" s="1"/>
  <c r="M79" i="2"/>
  <c r="T79" i="2" s="1"/>
  <c r="N73" i="2"/>
  <c r="D77" i="1" s="1"/>
  <c r="N74" i="2"/>
  <c r="D78" i="1" s="1"/>
  <c r="N75" i="2"/>
  <c r="D79" i="1" s="1"/>
  <c r="N76" i="2"/>
  <c r="D80" i="1" s="1"/>
  <c r="N77" i="2"/>
  <c r="D81" i="1" s="1"/>
  <c r="N78" i="2"/>
  <c r="D82" i="1" s="1"/>
  <c r="N79" i="2"/>
  <c r="D83" i="1" s="1"/>
  <c r="M82" i="2"/>
  <c r="T82" i="2" s="1"/>
  <c r="M83" i="2"/>
  <c r="T83" i="2" s="1"/>
  <c r="M84" i="2"/>
  <c r="T84" i="2" s="1"/>
  <c r="M85" i="2"/>
  <c r="T85" i="2" s="1"/>
  <c r="M86" i="2"/>
  <c r="T86" i="2" s="1"/>
  <c r="U86" i="2" s="1"/>
  <c r="N82" i="2"/>
  <c r="D84" i="1" s="1"/>
  <c r="N83" i="2"/>
  <c r="D85" i="1" s="1"/>
  <c r="N84" i="2"/>
  <c r="D86" i="1" s="1"/>
  <c r="N85" i="2"/>
  <c r="D87" i="1" s="1"/>
  <c r="N86" i="2"/>
  <c r="D88" i="1" s="1"/>
  <c r="R26" i="2"/>
  <c r="R6" i="2"/>
  <c r="R7" i="2" s="1"/>
  <c r="R8" i="2" s="1"/>
  <c r="R9" i="2" s="1"/>
  <c r="R10" i="2" s="1"/>
  <c r="R11" i="2" s="1"/>
  <c r="R2" i="2"/>
  <c r="R4" i="2" s="1"/>
  <c r="R5" i="2" s="1"/>
  <c r="D1" i="1"/>
  <c r="D2" i="1"/>
  <c r="D4" i="1"/>
  <c r="D21" i="1"/>
  <c r="D22" i="1"/>
  <c r="G2" i="2"/>
  <c r="G4" i="2" s="1"/>
  <c r="G5" i="2" s="1"/>
  <c r="Q71" i="2"/>
  <c r="R12" i="2"/>
  <c r="R13" i="2" s="1"/>
  <c r="R14" i="2"/>
  <c r="R15" i="2"/>
  <c r="R16" i="2"/>
  <c r="R17" i="2" s="1"/>
  <c r="R18" i="2" s="1"/>
  <c r="R19" i="2"/>
  <c r="R20" i="2"/>
  <c r="R21" i="2" s="1"/>
  <c r="R22" i="2" s="1"/>
  <c r="R23" i="2"/>
  <c r="R24" i="2"/>
  <c r="R25" i="2" s="1"/>
  <c r="R29" i="2"/>
  <c r="R30" i="2" s="1"/>
  <c r="R31" i="2" s="1"/>
  <c r="R32" i="2" s="1"/>
  <c r="R33" i="2" s="1"/>
  <c r="R34" i="2"/>
  <c r="R35" i="2"/>
  <c r="R36" i="2" s="1"/>
  <c r="R37" i="2"/>
  <c r="R38" i="2"/>
  <c r="R39" i="2"/>
  <c r="R42" i="2"/>
  <c r="R43" i="2"/>
  <c r="R44" i="2"/>
  <c r="R45" i="2"/>
  <c r="R49" i="2"/>
  <c r="R50" i="2"/>
  <c r="R51" i="2" s="1"/>
  <c r="R52" i="2" s="1"/>
  <c r="R53" i="2"/>
  <c r="R54" i="2"/>
  <c r="R55" i="2"/>
  <c r="R56" i="2" s="1"/>
  <c r="R57" i="2"/>
  <c r="R58" i="2"/>
  <c r="R59" i="2"/>
  <c r="R62" i="2"/>
  <c r="R63" i="2" s="1"/>
  <c r="R64" i="2"/>
  <c r="R67" i="2"/>
  <c r="R68" i="2"/>
  <c r="R69" i="2" s="1"/>
  <c r="R70" i="2" s="1"/>
  <c r="R73" i="2"/>
  <c r="R74" i="2" s="1"/>
  <c r="R75" i="2"/>
  <c r="R76" i="2" s="1"/>
  <c r="R77" i="2" s="1"/>
  <c r="R78" i="2"/>
  <c r="R79" i="2" s="1"/>
  <c r="R82" i="2"/>
  <c r="R83" i="2" s="1"/>
  <c r="R84" i="2"/>
  <c r="R85" i="2" s="1"/>
  <c r="R86" i="2"/>
  <c r="O3" i="2"/>
  <c r="P3" i="2"/>
  <c r="O4" i="2"/>
  <c r="O5" i="2"/>
  <c r="P5" i="2"/>
  <c r="O6" i="2"/>
  <c r="O7" i="2"/>
  <c r="P7" i="2"/>
  <c r="O8" i="2"/>
  <c r="P8" i="2"/>
  <c r="O9" i="2"/>
  <c r="P9" i="2"/>
  <c r="O10" i="2"/>
  <c r="P10" i="2"/>
  <c r="O11" i="2"/>
  <c r="P11" i="2"/>
  <c r="O12" i="2"/>
  <c r="P12" i="2"/>
  <c r="O13" i="2"/>
  <c r="P13" i="2"/>
  <c r="O14" i="2"/>
  <c r="P14" i="2"/>
  <c r="O15" i="2"/>
  <c r="P15" i="2"/>
  <c r="O16" i="2"/>
  <c r="P16" i="2"/>
  <c r="O17" i="2"/>
  <c r="P17" i="2"/>
  <c r="O18" i="2"/>
  <c r="P18" i="2"/>
  <c r="O19" i="2"/>
  <c r="P19" i="2"/>
  <c r="O20" i="2"/>
  <c r="P20" i="2"/>
  <c r="O21" i="2"/>
  <c r="P21" i="2"/>
  <c r="O22" i="2"/>
  <c r="P22" i="2"/>
  <c r="O23" i="2"/>
  <c r="P23" i="2"/>
  <c r="O24" i="2"/>
  <c r="P24" i="2"/>
  <c r="O25" i="2"/>
  <c r="P25" i="2"/>
  <c r="O26" i="2"/>
  <c r="P26" i="2"/>
  <c r="N27" i="2"/>
  <c r="O27" i="2"/>
  <c r="P27" i="2"/>
  <c r="N28" i="2"/>
  <c r="O28" i="2"/>
  <c r="P28" i="2"/>
  <c r="O29" i="2"/>
  <c r="P29" i="2"/>
  <c r="O30" i="2"/>
  <c r="P30" i="2"/>
  <c r="O31" i="2"/>
  <c r="P31" i="2"/>
  <c r="O32" i="2"/>
  <c r="P32" i="2"/>
  <c r="O33" i="2"/>
  <c r="P33" i="2"/>
  <c r="O34" i="2"/>
  <c r="P34" i="2"/>
  <c r="O35" i="2"/>
  <c r="P35" i="2"/>
  <c r="O36" i="2"/>
  <c r="P36" i="2"/>
  <c r="O37" i="2"/>
  <c r="P37" i="2"/>
  <c r="O38" i="2"/>
  <c r="P38" i="2"/>
  <c r="O39" i="2"/>
  <c r="P39" i="2"/>
  <c r="N40" i="2"/>
  <c r="O40" i="2"/>
  <c r="P40" i="2"/>
  <c r="N41" i="2"/>
  <c r="O41" i="2"/>
  <c r="P41" i="2"/>
  <c r="O42" i="2"/>
  <c r="P42" i="2"/>
  <c r="O43" i="2"/>
  <c r="P43" i="2"/>
  <c r="O44" i="2"/>
  <c r="P44" i="2"/>
  <c r="O45" i="2"/>
  <c r="P45" i="2"/>
  <c r="N46" i="2"/>
  <c r="O46" i="2"/>
  <c r="P46" i="2"/>
  <c r="N47" i="2"/>
  <c r="O47" i="2"/>
  <c r="P47" i="2"/>
  <c r="O48" i="2"/>
  <c r="P48" i="2"/>
  <c r="O49" i="2"/>
  <c r="P49" i="2"/>
  <c r="O50" i="2"/>
  <c r="P50" i="2"/>
  <c r="O51" i="2"/>
  <c r="P51" i="2"/>
  <c r="O52" i="2"/>
  <c r="P52" i="2"/>
  <c r="O53" i="2"/>
  <c r="P53" i="2"/>
  <c r="O54" i="2"/>
  <c r="P54" i="2"/>
  <c r="O55" i="2"/>
  <c r="P55" i="2"/>
  <c r="O56" i="2"/>
  <c r="P56" i="2"/>
  <c r="O57" i="2"/>
  <c r="P57" i="2"/>
  <c r="O58" i="2"/>
  <c r="P58" i="2"/>
  <c r="O59" i="2"/>
  <c r="P59" i="2"/>
  <c r="N60" i="2"/>
  <c r="O60" i="2"/>
  <c r="P60" i="2"/>
  <c r="N61" i="2"/>
  <c r="O61" i="2"/>
  <c r="P61" i="2"/>
  <c r="O62" i="2"/>
  <c r="P62" i="2"/>
  <c r="O63" i="2"/>
  <c r="P63" i="2"/>
  <c r="O64" i="2"/>
  <c r="P64" i="2"/>
  <c r="N65" i="2"/>
  <c r="O65" i="2"/>
  <c r="P65" i="2"/>
  <c r="N66" i="2"/>
  <c r="O66" i="2"/>
  <c r="P66" i="2"/>
  <c r="O67" i="2"/>
  <c r="P67" i="2"/>
  <c r="O68" i="2"/>
  <c r="P68" i="2"/>
  <c r="O69" i="2"/>
  <c r="P69" i="2"/>
  <c r="O70" i="2"/>
  <c r="P70" i="2"/>
  <c r="N71" i="2"/>
  <c r="O71" i="2"/>
  <c r="P71" i="2"/>
  <c r="N72" i="2"/>
  <c r="O72" i="2"/>
  <c r="P72" i="2"/>
  <c r="O73" i="2"/>
  <c r="P73" i="2"/>
  <c r="O74" i="2"/>
  <c r="P74" i="2"/>
  <c r="O75" i="2"/>
  <c r="P75" i="2"/>
  <c r="O76" i="2"/>
  <c r="P76" i="2"/>
  <c r="O77" i="2"/>
  <c r="P77" i="2"/>
  <c r="O78" i="2"/>
  <c r="P78" i="2"/>
  <c r="O79" i="2"/>
  <c r="P79" i="2"/>
  <c r="N80" i="2"/>
  <c r="O80" i="2"/>
  <c r="P80" i="2"/>
  <c r="N81" i="2"/>
  <c r="O81" i="2"/>
  <c r="P81" i="2"/>
  <c r="O82" i="2"/>
  <c r="P82" i="2"/>
  <c r="O83" i="2"/>
  <c r="P83" i="2"/>
  <c r="O84" i="2"/>
  <c r="P84" i="2"/>
  <c r="O85" i="2"/>
  <c r="P85" i="2"/>
  <c r="O86" i="2"/>
  <c r="P86" i="2"/>
  <c r="P2" i="2"/>
  <c r="Q87" i="2"/>
  <c r="Q80" i="2"/>
  <c r="Q65" i="2"/>
  <c r="Q60" i="2"/>
  <c r="Q46" i="2"/>
  <c r="Q40" i="2"/>
  <c r="Q27" i="2"/>
  <c r="K89" i="2"/>
  <c r="F87" i="2"/>
  <c r="G86" i="2"/>
  <c r="G84" i="2"/>
  <c r="G85" i="2" s="1"/>
  <c r="G82" i="2"/>
  <c r="G83" i="2" s="1"/>
  <c r="F80" i="2"/>
  <c r="G78" i="2"/>
  <c r="G79" i="2" s="1"/>
  <c r="G75" i="2"/>
  <c r="G76" i="2" s="1"/>
  <c r="G77" i="2" s="1"/>
  <c r="G73" i="2"/>
  <c r="G74" i="2" s="1"/>
  <c r="F71" i="2"/>
  <c r="G68" i="2"/>
  <c r="G69" i="2" s="1"/>
  <c r="G70" i="2" s="1"/>
  <c r="G67" i="2"/>
  <c r="F65" i="2"/>
  <c r="G64" i="2"/>
  <c r="G62" i="2"/>
  <c r="G63" i="2" s="1"/>
  <c r="F60" i="2"/>
  <c r="G59" i="2"/>
  <c r="G58" i="2"/>
  <c r="G57" i="2"/>
  <c r="G55" i="2"/>
  <c r="G56" i="2" s="1"/>
  <c r="G54" i="2"/>
  <c r="G53" i="2"/>
  <c r="G50" i="2"/>
  <c r="G51" i="2" s="1"/>
  <c r="G52" i="2" s="1"/>
  <c r="G48" i="2"/>
  <c r="G49" i="2" s="1"/>
  <c r="F46" i="2"/>
  <c r="G45" i="2"/>
  <c r="G44" i="2"/>
  <c r="G43" i="2"/>
  <c r="G42" i="2"/>
  <c r="F40" i="2"/>
  <c r="G39" i="2"/>
  <c r="G38" i="2"/>
  <c r="G37" i="2"/>
  <c r="G35" i="2"/>
  <c r="G36" i="2" s="1"/>
  <c r="G34" i="2"/>
  <c r="G29" i="2"/>
  <c r="G30" i="2" s="1"/>
  <c r="G31" i="2" s="1"/>
  <c r="G32" i="2" s="1"/>
  <c r="G33" i="2" s="1"/>
  <c r="G26" i="2"/>
  <c r="G24" i="2"/>
  <c r="G25" i="2" s="1"/>
  <c r="G23" i="2"/>
  <c r="G20" i="2"/>
  <c r="G21" i="2" s="1"/>
  <c r="G22" i="2" s="1"/>
  <c r="G19" i="2"/>
  <c r="G16" i="2"/>
  <c r="G17" i="2" s="1"/>
  <c r="G18" i="2" s="1"/>
  <c r="G15" i="2"/>
  <c r="G14" i="2"/>
  <c r="G12" i="2"/>
  <c r="G13" i="2" s="1"/>
  <c r="G6" i="2"/>
  <c r="G7" i="2" s="1"/>
  <c r="G8" i="2" s="1"/>
  <c r="G9" i="2" s="1"/>
  <c r="G10" i="2" s="1"/>
  <c r="G11" i="2" s="1"/>
  <c r="U4" i="2" l="1"/>
  <c r="U5" i="2"/>
  <c r="U3" i="2"/>
  <c r="X3" i="2" s="1"/>
  <c r="U2" i="2"/>
  <c r="X2" i="2" s="1"/>
  <c r="X5" i="2"/>
  <c r="D28" i="1"/>
  <c r="X12" i="2"/>
  <c r="D19" i="1"/>
  <c r="T66" i="2"/>
  <c r="T41" i="2"/>
  <c r="T61" i="2"/>
  <c r="T81" i="2"/>
  <c r="T88" i="2"/>
  <c r="T28" i="2"/>
  <c r="D24" i="1"/>
  <c r="D57" i="1"/>
  <c r="X64" i="2"/>
  <c r="D56" i="1"/>
  <c r="U83" i="2"/>
  <c r="X83" i="2" s="1"/>
  <c r="D54" i="1"/>
  <c r="X15" i="2"/>
  <c r="U78" i="2"/>
  <c r="X78" i="2" s="1"/>
  <c r="X86" i="2"/>
  <c r="U77" i="2"/>
  <c r="X77" i="2" s="1"/>
  <c r="X37" i="2"/>
  <c r="U17" i="2"/>
  <c r="X17" i="2" s="1"/>
  <c r="U52" i="2"/>
  <c r="X52" i="2" s="1"/>
  <c r="U25" i="2"/>
  <c r="X25" i="2" s="1"/>
  <c r="X59" i="2"/>
  <c r="V59" i="2"/>
  <c r="U11" i="2"/>
  <c r="X11" i="2" s="1"/>
  <c r="U70" i="2"/>
  <c r="X70" i="2" s="1"/>
  <c r="U13" i="2"/>
  <c r="X13" i="2" s="1"/>
  <c r="U36" i="2"/>
  <c r="X36" i="2" s="1"/>
  <c r="U24" i="2"/>
  <c r="U18" i="2"/>
  <c r="X18" i="2" s="1"/>
  <c r="V19" i="2"/>
  <c r="X19" i="2"/>
  <c r="U10" i="2"/>
  <c r="X10" i="2" s="1"/>
  <c r="U43" i="2"/>
  <c r="V43" i="2" s="1"/>
  <c r="W43" i="2" s="1"/>
  <c r="T47" i="2"/>
  <c r="V23" i="2"/>
  <c r="X23" i="2"/>
  <c r="U55" i="2"/>
  <c r="X55" i="2" s="1"/>
  <c r="X34" i="2"/>
  <c r="U30" i="2"/>
  <c r="X30" i="2" s="1"/>
  <c r="U22" i="2"/>
  <c r="X22" i="2" s="1"/>
  <c r="U12" i="2"/>
  <c r="U16" i="2"/>
  <c r="X16" i="2" s="1"/>
  <c r="X4" i="2"/>
  <c r="D40" i="1"/>
  <c r="T72" i="2"/>
  <c r="D31" i="1"/>
  <c r="U85" i="2"/>
  <c r="X85" i="2" s="1"/>
  <c r="U73" i="2"/>
  <c r="X73" i="2" s="1"/>
  <c r="X57" i="2"/>
  <c r="U48" i="2"/>
  <c r="X48" i="2" s="1"/>
  <c r="D42" i="1"/>
  <c r="D34" i="1"/>
  <c r="D30" i="1"/>
  <c r="V86" i="2"/>
  <c r="U63" i="2"/>
  <c r="X63" i="2" s="1"/>
  <c r="U68" i="2"/>
  <c r="U69" i="2"/>
  <c r="X69" i="2" s="1"/>
  <c r="U84" i="2"/>
  <c r="U75" i="2"/>
  <c r="U62" i="2"/>
  <c r="U74" i="2"/>
  <c r="X74" i="2" s="1"/>
  <c r="X58" i="2"/>
  <c r="U51" i="2"/>
  <c r="X51" i="2" s="1"/>
  <c r="U50" i="2"/>
  <c r="X50" i="2" s="1"/>
  <c r="U82" i="2"/>
  <c r="U79" i="2"/>
  <c r="X79" i="2" s="1"/>
  <c r="X53" i="2"/>
  <c r="U56" i="2"/>
  <c r="X56" i="2" s="1"/>
  <c r="U49" i="2"/>
  <c r="X49" i="2" s="1"/>
  <c r="X39" i="2"/>
  <c r="V39" i="2"/>
  <c r="V38" i="2"/>
  <c r="X38" i="2"/>
  <c r="U35" i="2"/>
  <c r="U31" i="2"/>
  <c r="X31" i="2" s="1"/>
  <c r="U76" i="2"/>
  <c r="X76" i="2" s="1"/>
  <c r="X67" i="2"/>
  <c r="X54" i="2"/>
  <c r="U8" i="2"/>
  <c r="X8" i="2" s="1"/>
  <c r="U9" i="2"/>
  <c r="X9" i="2" s="1"/>
  <c r="U6" i="2"/>
  <c r="U32" i="2"/>
  <c r="X32" i="2" s="1"/>
  <c r="U29" i="2"/>
  <c r="U33" i="2"/>
  <c r="X33" i="2" s="1"/>
  <c r="U20" i="2"/>
  <c r="U21" i="2"/>
  <c r="X21" i="2" s="1"/>
  <c r="U7" i="2"/>
  <c r="X7" i="2" s="1"/>
  <c r="V2" i="2" l="1"/>
  <c r="X6" i="2"/>
  <c r="V6" i="2"/>
  <c r="W45" i="2"/>
  <c r="Y45" i="2" s="1"/>
  <c r="W42" i="2"/>
  <c r="Y42" i="2" s="1"/>
  <c r="X43" i="2"/>
  <c r="Y43" i="2" s="1"/>
  <c r="W44" i="2"/>
  <c r="Y44" i="2" s="1"/>
  <c r="V12" i="2"/>
  <c r="V24" i="2"/>
  <c r="V48" i="2"/>
  <c r="V84" i="2"/>
  <c r="V16" i="2"/>
  <c r="X84" i="2"/>
  <c r="X24" i="2"/>
  <c r="V73" i="2"/>
  <c r="V55" i="2"/>
  <c r="V68" i="2"/>
  <c r="V50" i="2"/>
  <c r="X68" i="2"/>
  <c r="X35" i="2"/>
  <c r="V35" i="2"/>
  <c r="V82" i="2"/>
  <c r="X82" i="2"/>
  <c r="X75" i="2"/>
  <c r="V75" i="2"/>
  <c r="X20" i="2"/>
  <c r="V20" i="2"/>
  <c r="V29" i="2"/>
  <c r="X29" i="2"/>
  <c r="V62" i="2"/>
  <c r="X62" i="2"/>
  <c r="V78" i="2"/>
  <c r="W2" i="2" l="1"/>
  <c r="W6" i="2"/>
  <c r="W73" i="2"/>
  <c r="Y74" i="2" s="1"/>
  <c r="W35" i="2"/>
  <c r="Y36" i="2" s="1"/>
  <c r="Y46" i="2"/>
  <c r="Y47" i="2" s="1"/>
  <c r="W46" i="2"/>
  <c r="W14" i="2"/>
  <c r="Y14" i="2" s="1"/>
  <c r="W55" i="2"/>
  <c r="Y55" i="2" s="1"/>
  <c r="W38" i="2"/>
  <c r="Y38" i="2" s="1"/>
  <c r="W57" i="2"/>
  <c r="Y57" i="2" s="1"/>
  <c r="W20" i="2"/>
  <c r="W78" i="2"/>
  <c r="Y79" i="2" s="1"/>
  <c r="W58" i="2"/>
  <c r="Y58" i="2" s="1"/>
  <c r="W59" i="2"/>
  <c r="Y59" i="2" s="1"/>
  <c r="W12" i="2"/>
  <c r="W24" i="2"/>
  <c r="W39" i="2"/>
  <c r="Y39" i="2" s="1"/>
  <c r="W23" i="2"/>
  <c r="Y23" i="2" s="1"/>
  <c r="W62" i="2"/>
  <c r="Y62" i="2" s="1"/>
  <c r="W64" i="2"/>
  <c r="Y64" i="2" s="1"/>
  <c r="W82" i="2"/>
  <c r="W86" i="2"/>
  <c r="Y86" i="2" s="1"/>
  <c r="W19" i="2"/>
  <c r="Y19" i="2" s="1"/>
  <c r="W54" i="2"/>
  <c r="Y54" i="2" s="1"/>
  <c r="W53" i="2"/>
  <c r="Y53" i="2" s="1"/>
  <c r="W15" i="2"/>
  <c r="Y15" i="2" s="1"/>
  <c r="W48" i="2"/>
  <c r="W26" i="2"/>
  <c r="Y26" i="2" s="1"/>
  <c r="W29" i="2"/>
  <c r="Y29" i="2" s="1"/>
  <c r="Y37" i="2"/>
  <c r="W34" i="2"/>
  <c r="Y34" i="2" s="1"/>
  <c r="W75" i="2"/>
  <c r="W16" i="2"/>
  <c r="W84" i="2"/>
  <c r="W68" i="2"/>
  <c r="Y68" i="2" s="1"/>
  <c r="W67" i="2"/>
  <c r="Y3" i="2" l="1"/>
  <c r="Y22" i="2"/>
  <c r="Y21" i="2"/>
  <c r="Y20" i="2"/>
  <c r="W27" i="2"/>
  <c r="Y73" i="2"/>
  <c r="D9" i="1"/>
  <c r="F4" i="4" s="1"/>
  <c r="Y35" i="2"/>
  <c r="Y78" i="2"/>
  <c r="Y56" i="2"/>
  <c r="Y77" i="2"/>
  <c r="Y76" i="2"/>
  <c r="W87" i="2"/>
  <c r="Y83" i="2"/>
  <c r="Y5" i="2"/>
  <c r="Y85" i="2"/>
  <c r="Y84" i="2"/>
  <c r="W60" i="2"/>
  <c r="Y48" i="2"/>
  <c r="Y49" i="2"/>
  <c r="Y51" i="2"/>
  <c r="Y52" i="2"/>
  <c r="Y50" i="2"/>
  <c r="Y25" i="2"/>
  <c r="Y24" i="2"/>
  <c r="W71" i="2"/>
  <c r="Y67" i="2"/>
  <c r="Y75" i="2"/>
  <c r="Y6" i="2"/>
  <c r="Y11" i="2"/>
  <c r="Y10" i="2"/>
  <c r="Y7" i="2"/>
  <c r="Y8" i="2"/>
  <c r="Y9" i="2"/>
  <c r="Y70" i="2"/>
  <c r="Y69" i="2"/>
  <c r="Y18" i="2"/>
  <c r="Y17" i="2"/>
  <c r="Y16" i="2"/>
  <c r="W40" i="2"/>
  <c r="Y30" i="2"/>
  <c r="Y32" i="2"/>
  <c r="Y31" i="2"/>
  <c r="Y33" i="2"/>
  <c r="W65" i="2"/>
  <c r="Y63" i="2"/>
  <c r="Y65" i="2" s="1"/>
  <c r="Y66" i="2" s="1"/>
  <c r="Y82" i="2"/>
  <c r="Y12" i="2"/>
  <c r="Y13" i="2"/>
  <c r="W80" i="2"/>
  <c r="Y27" i="2" l="1"/>
  <c r="D7" i="1" s="1"/>
  <c r="F2" i="4" s="1"/>
  <c r="D14" i="1"/>
  <c r="F9" i="4" s="1"/>
  <c r="Y87" i="2"/>
  <c r="Y88" i="2" s="1"/>
  <c r="Y40" i="2"/>
  <c r="Y41" i="2" s="1"/>
  <c r="Y80" i="2"/>
  <c r="Y81" i="2" s="1"/>
  <c r="Y71" i="2"/>
  <c r="Y72" i="2" s="1"/>
  <c r="Y60" i="2"/>
  <c r="Y61" i="2" s="1"/>
  <c r="D11" i="1"/>
  <c r="F6" i="4" s="1"/>
  <c r="Y28" i="2" l="1"/>
  <c r="D13" i="1"/>
  <c r="F8" i="4" s="1"/>
  <c r="D10" i="1"/>
  <c r="F5" i="4" s="1"/>
  <c r="E2" i="4" s="1"/>
  <c r="G2" i="4" s="1"/>
  <c r="D8" i="1"/>
  <c r="F3" i="4" s="1"/>
  <c r="D12" i="1"/>
  <c r="F7" i="4" s="1"/>
  <c r="E4" i="4" s="1"/>
  <c r="G4" i="4" s="1"/>
  <c r="E3" i="4" l="1"/>
  <c r="G3" i="4" s="1"/>
  <c r="E8" i="4"/>
  <c r="G8" i="4" s="1"/>
  <c r="E6" i="4"/>
  <c r="G6" i="4" s="1"/>
  <c r="E7" i="4"/>
  <c r="G7" i="4" s="1"/>
  <c r="E5" i="4"/>
  <c r="G5" i="4" s="1"/>
  <c r="E9" i="4"/>
  <c r="G9" i="4" s="1"/>
  <c r="G10" i="4" l="1"/>
  <c r="D6" i="1" s="1"/>
  <c r="B92" i="1" s="1" a="1"/>
  <c r="AI92" i="1" s="1"/>
  <c r="BT94" i="1" l="1"/>
  <c r="B93" i="1"/>
  <c r="AQ92" i="1"/>
  <c r="AU92" i="1"/>
  <c r="CJ92" i="1"/>
  <c r="S92" i="1"/>
  <c r="AR93" i="1"/>
  <c r="CG93" i="1"/>
  <c r="AS93" i="1"/>
  <c r="CC94" i="1"/>
  <c r="AP92" i="1"/>
  <c r="AC94" i="1"/>
  <c r="BU94" i="1"/>
  <c r="Q92" i="1"/>
  <c r="BN94" i="1"/>
  <c r="CI93" i="1"/>
  <c r="AY94" i="1"/>
  <c r="BN93" i="1"/>
  <c r="BO94" i="1"/>
  <c r="AF92" i="1"/>
  <c r="P94" i="1"/>
  <c r="BO92" i="1"/>
  <c r="BC95" i="1"/>
  <c r="X95" i="1"/>
  <c r="AI95" i="1"/>
  <c r="BG92" i="1"/>
  <c r="AO92" i="1"/>
  <c r="AF95" i="1"/>
  <c r="BI94" i="1"/>
  <c r="R92" i="1"/>
  <c r="CF93" i="1"/>
  <c r="AN92" i="1"/>
  <c r="AG92" i="1"/>
  <c r="BW94" i="1"/>
  <c r="AN93" i="1"/>
  <c r="AK94" i="1"/>
  <c r="G92" i="1"/>
  <c r="AT93" i="1"/>
  <c r="AC92" i="1"/>
  <c r="R95" i="1"/>
  <c r="N95" i="1"/>
  <c r="BC93" i="1"/>
  <c r="AY92" i="1"/>
  <c r="Z92" i="1"/>
  <c r="CJ95" i="1"/>
  <c r="AO95" i="1"/>
  <c r="AG94" i="1"/>
  <c r="AH92" i="1"/>
  <c r="D95" i="1"/>
  <c r="G93" i="1"/>
  <c r="AR94" i="1"/>
  <c r="AZ92" i="1"/>
  <c r="BT95" i="1"/>
  <c r="BL95" i="1"/>
  <c r="Y93" i="1"/>
  <c r="O93" i="1"/>
  <c r="BH94" i="1"/>
  <c r="BH93" i="1"/>
  <c r="AT94" i="1"/>
  <c r="Y95" i="1"/>
  <c r="Y94" i="1"/>
  <c r="BJ94" i="1"/>
  <c r="CC93" i="1"/>
  <c r="J94" i="1"/>
  <c r="BR93" i="1"/>
  <c r="CD92" i="1"/>
  <c r="BN92" i="1"/>
  <c r="BK94" i="1"/>
  <c r="BA95" i="1"/>
  <c r="T92" i="1"/>
  <c r="AV92" i="1"/>
  <c r="BJ93" i="1"/>
  <c r="BK93" i="1"/>
  <c r="F94" i="1"/>
  <c r="BQ92" i="1"/>
  <c r="AQ94" i="1"/>
  <c r="AY95" i="1"/>
  <c r="AM92" i="1"/>
  <c r="AF93" i="1"/>
  <c r="R93" i="1"/>
  <c r="B94" i="1"/>
  <c r="D92" i="1"/>
  <c r="E92" i="1"/>
  <c r="J95" i="1"/>
  <c r="AG95" i="1"/>
  <c r="T94" i="1"/>
  <c r="AH93" i="1"/>
  <c r="O94" i="1"/>
  <c r="CH94" i="1"/>
  <c r="E94" i="1"/>
  <c r="CK93" i="1"/>
  <c r="AM95" i="1"/>
  <c r="BA92" i="1"/>
  <c r="BB93" i="1"/>
  <c r="AD93" i="1"/>
  <c r="BI92" i="1"/>
  <c r="AP94" i="1"/>
  <c r="AZ94" i="1"/>
  <c r="AQ95" i="1"/>
  <c r="L92" i="1"/>
  <c r="AZ93" i="1"/>
  <c r="C93" i="1"/>
  <c r="N94" i="1"/>
  <c r="BD94" i="1"/>
  <c r="U95" i="1"/>
  <c r="BC92" i="1"/>
  <c r="CC95" i="1"/>
  <c r="BL94" i="1"/>
  <c r="BS92" i="1"/>
  <c r="CI94" i="1"/>
  <c r="G95" i="1"/>
  <c r="T95" i="1"/>
  <c r="AM94" i="1"/>
  <c r="BP94" i="1"/>
  <c r="AJ93" i="1"/>
  <c r="BF93" i="1"/>
  <c r="K93" i="1"/>
  <c r="K95" i="1"/>
  <c r="V92" i="1"/>
  <c r="BU93" i="1"/>
  <c r="BO95" i="1"/>
  <c r="BM93" i="1"/>
  <c r="C95" i="1"/>
  <c r="W95" i="1"/>
  <c r="CJ94" i="1"/>
  <c r="CD93" i="1"/>
  <c r="I92" i="1"/>
  <c r="H95" i="1"/>
  <c r="T93" i="1"/>
  <c r="CH92" i="1"/>
  <c r="I93" i="1"/>
  <c r="AP95" i="1"/>
  <c r="AN95" i="1"/>
  <c r="AU95" i="1"/>
  <c r="CI92" i="1"/>
  <c r="BE92" i="1"/>
  <c r="BR92" i="1"/>
  <c r="BM92" i="1"/>
  <c r="AW94" i="1"/>
  <c r="AD94" i="1"/>
  <c r="BI93" i="1"/>
  <c r="CI95" i="1"/>
  <c r="H94" i="1"/>
  <c r="U92" i="1"/>
  <c r="AA92" i="1"/>
  <c r="BK95" i="1"/>
  <c r="BP92" i="1"/>
  <c r="Z95" i="1"/>
  <c r="BX92" i="1"/>
  <c r="AO94" i="1"/>
  <c r="BW95" i="1"/>
  <c r="BS93" i="1"/>
  <c r="BP95" i="1"/>
  <c r="V95" i="1"/>
  <c r="CJ93" i="1"/>
  <c r="AM93" i="1"/>
  <c r="BW93" i="1"/>
  <c r="V94" i="1"/>
  <c r="F93" i="1"/>
  <c r="BW92" i="1"/>
  <c r="BM95" i="1"/>
  <c r="C92" i="1"/>
  <c r="AJ92" i="1"/>
  <c r="AS94" i="1"/>
  <c r="BL92" i="1"/>
  <c r="BC94" i="1"/>
  <c r="BA94" i="1"/>
  <c r="AV94" i="1"/>
  <c r="S94" i="1"/>
  <c r="AJ94" i="1"/>
  <c r="CE92" i="1"/>
  <c r="AP93" i="1"/>
  <c r="BZ92" i="1"/>
  <c r="M92" i="1"/>
  <c r="P95" i="1"/>
  <c r="AW93" i="1"/>
  <c r="BE95" i="1"/>
  <c r="M93" i="1"/>
  <c r="CF94" i="1"/>
  <c r="CF92" i="1"/>
  <c r="H93" i="1"/>
  <c r="BY94" i="1"/>
  <c r="D94" i="1"/>
  <c r="CE94" i="1"/>
  <c r="P92" i="1"/>
  <c r="CA94" i="1"/>
  <c r="BT92" i="1"/>
  <c r="BF92" i="1"/>
  <c r="AL93" i="1"/>
  <c r="BU95" i="1"/>
  <c r="BD92" i="1"/>
  <c r="CD95" i="1"/>
  <c r="AW95" i="1"/>
  <c r="BV95" i="1"/>
  <c r="AE93" i="1"/>
  <c r="BJ92" i="1"/>
  <c r="AV93" i="1"/>
  <c r="AQ93" i="1"/>
  <c r="BX93" i="1"/>
  <c r="BH95" i="1"/>
  <c r="AA94" i="1"/>
  <c r="BV92" i="1"/>
  <c r="CB95" i="1"/>
  <c r="BX94" i="1"/>
  <c r="Z93" i="1"/>
  <c r="BK92" i="1"/>
  <c r="AI93" i="1"/>
  <c r="AD95" i="1"/>
  <c r="CG92" i="1"/>
  <c r="AY93" i="1"/>
  <c r="W93" i="1"/>
  <c r="BG94" i="1"/>
  <c r="CA92" i="1"/>
  <c r="CA93" i="1"/>
  <c r="Z94" i="1"/>
  <c r="E95" i="1"/>
  <c r="AL95" i="1"/>
  <c r="AZ95" i="1"/>
  <c r="C94" i="1"/>
  <c r="AO93" i="1"/>
  <c r="BB92" i="1"/>
  <c r="Q94" i="1"/>
  <c r="BQ95" i="1"/>
  <c r="X93" i="1"/>
  <c r="AV95" i="1"/>
  <c r="F92" i="1"/>
  <c r="BS95" i="1"/>
  <c r="L93" i="1"/>
  <c r="AX95" i="1"/>
  <c r="AD92" i="1"/>
  <c r="CG94" i="1"/>
  <c r="AX92" i="1"/>
  <c r="W94" i="1"/>
  <c r="AT92" i="1"/>
  <c r="CK94" i="1"/>
  <c r="BB95" i="1"/>
  <c r="AK95" i="1"/>
  <c r="BI95" i="1"/>
  <c r="AI94" i="1"/>
  <c r="AC95" i="1"/>
  <c r="X94" i="1"/>
  <c r="BA93" i="1"/>
  <c r="AX94" i="1"/>
  <c r="K94" i="1"/>
  <c r="AB94" i="1"/>
  <c r="X92" i="1"/>
  <c r="O92" i="1"/>
  <c r="B95" i="1"/>
  <c r="BV94" i="1"/>
  <c r="AG93" i="1"/>
  <c r="AE92" i="1"/>
  <c r="BY95" i="1"/>
  <c r="F95" i="1"/>
  <c r="J92" i="1"/>
  <c r="V93" i="1"/>
  <c r="AA95" i="1"/>
  <c r="S93" i="1"/>
  <c r="AF94" i="1"/>
  <c r="AE94" i="1"/>
  <c r="BE94" i="1"/>
  <c r="BF94" i="1"/>
  <c r="BE93" i="1"/>
  <c r="BB94" i="1"/>
  <c r="AC93" i="1"/>
  <c r="AB92" i="1"/>
  <c r="I95" i="1"/>
  <c r="BQ93" i="1"/>
  <c r="N93" i="1"/>
  <c r="BX95" i="1"/>
  <c r="CD94" i="1"/>
  <c r="BY93" i="1"/>
  <c r="M94" i="1"/>
  <c r="U94" i="1"/>
  <c r="Y92" i="1"/>
  <c r="BT93" i="1"/>
  <c r="S95" i="1"/>
  <c r="AN94" i="1"/>
  <c r="AA93" i="1"/>
  <c r="CC92" i="1"/>
  <c r="L95" i="1"/>
  <c r="CG95" i="1"/>
  <c r="CB92" i="1"/>
  <c r="BV93" i="1"/>
  <c r="AH95" i="1"/>
  <c r="BL93" i="1"/>
  <c r="R94" i="1"/>
  <c r="BP93" i="1"/>
  <c r="AT95" i="1"/>
  <c r="AJ95" i="1"/>
  <c r="J93" i="1"/>
  <c r="BM94" i="1"/>
  <c r="W92" i="1"/>
  <c r="AU93" i="1"/>
  <c r="D93" i="1"/>
  <c r="BQ94" i="1"/>
  <c r="I94" i="1"/>
  <c r="E93" i="1"/>
  <c r="BG93" i="1"/>
  <c r="AR95" i="1"/>
  <c r="BS94" i="1"/>
  <c r="CB93" i="1"/>
  <c r="AK93" i="1"/>
  <c r="AH94" i="1"/>
  <c r="BO93" i="1"/>
  <c r="L94" i="1"/>
  <c r="H92" i="1"/>
  <c r="BJ95" i="1"/>
  <c r="BR94" i="1"/>
  <c r="BZ93" i="1"/>
  <c r="BR95" i="1"/>
  <c r="CF95" i="1"/>
  <c r="AS95" i="1"/>
  <c r="BH92" i="1"/>
  <c r="AB95" i="1"/>
  <c r="M95" i="1"/>
  <c r="AL94" i="1"/>
  <c r="N92" i="1"/>
  <c r="BD95" i="1"/>
  <c r="AW92" i="1"/>
  <c r="CA95" i="1"/>
  <c r="AB93" i="1"/>
  <c r="BN95" i="1"/>
  <c r="BU92" i="1"/>
  <c r="O95" i="1"/>
  <c r="U93" i="1"/>
  <c r="AU94" i="1"/>
  <c r="CK92" i="1"/>
  <c r="AL92" i="1"/>
  <c r="CH95" i="1"/>
  <c r="BG95" i="1"/>
  <c r="AS92" i="1"/>
  <c r="Q95" i="1"/>
  <c r="B92" i="1"/>
  <c r="BZ94" i="1"/>
  <c r="CH93" i="1"/>
  <c r="CE95" i="1"/>
  <c r="G94" i="1"/>
  <c r="BD93" i="1"/>
  <c r="AR92" i="1"/>
  <c r="K92" i="1"/>
  <c r="CB94" i="1"/>
  <c r="AK92" i="1"/>
  <c r="CK95" i="1"/>
  <c r="BY92" i="1"/>
  <c r="AX93" i="1"/>
  <c r="BZ95" i="1"/>
  <c r="P93" i="1"/>
  <c r="BF95" i="1"/>
  <c r="Q93" i="1"/>
  <c r="CE93" i="1"/>
  <c r="AE95" i="1"/>
</calcChain>
</file>

<file path=xl/sharedStrings.xml><?xml version="1.0" encoding="utf-8"?>
<sst xmlns="http://schemas.openxmlformats.org/spreadsheetml/2006/main" count="1929" uniqueCount="537">
  <si>
    <t>EN</t>
  </si>
  <si>
    <t>Validity checks</t>
  </si>
  <si>
    <t>Partner Information</t>
  </si>
  <si>
    <t>Partner Name</t>
  </si>
  <si>
    <t>Partner ID</t>
  </si>
  <si>
    <t>Business Unit</t>
  </si>
  <si>
    <t>IP Agreement Number*</t>
  </si>
  <si>
    <t>FY 2018</t>
  </si>
  <si>
    <t>* If this ICQ covers more than 1 IP agreement number, separate then with a ";" with no spaces</t>
  </si>
  <si>
    <t>TO BE COMPLETED BY THE PARTNER'S AUDITOR</t>
  </si>
  <si>
    <t>TO BE COMPLETED BY LOCAL MANAGEMENT</t>
  </si>
  <si>
    <t>Process #</t>
  </si>
  <si>
    <t>Process</t>
  </si>
  <si>
    <t>General risk</t>
  </si>
  <si>
    <t>Key control #</t>
  </si>
  <si>
    <t>Key control title</t>
  </si>
  <si>
    <t>Key control attribute #</t>
  </si>
  <si>
    <t>Key control attribute</t>
  </si>
  <si>
    <t>Applicability of the control at the Partner?</t>
  </si>
  <si>
    <t>Existence of the control</t>
  </si>
  <si>
    <t>Prior year recommendation status</t>
  </si>
  <si>
    <t>Comments</t>
  </si>
  <si>
    <t>Management letter finding</t>
  </si>
  <si>
    <t>Risk</t>
  </si>
  <si>
    <t>Risk Criticality</t>
  </si>
  <si>
    <t>Auditor's recommendation</t>
  </si>
  <si>
    <t>Management comments and proposed actions</t>
  </si>
  <si>
    <t>Deadlines for actions and responsible person</t>
  </si>
  <si>
    <t>PFR Internal Control questionnaire assessment</t>
  </si>
  <si>
    <t>A</t>
  </si>
  <si>
    <t>Payment and Bank management</t>
  </si>
  <si>
    <t xml:space="preserve">Invalid payments are processed </t>
  </si>
  <si>
    <t>A1</t>
  </si>
  <si>
    <t>Payment traceability</t>
  </si>
  <si>
    <t>A1.1</t>
  </si>
  <si>
    <t>The name of the bank account holder is same as the legitimate name of the partner and concurrent account details as stipulated in the Partnership Agreement</t>
  </si>
  <si>
    <t>Yes</t>
  </si>
  <si>
    <t>Adequate</t>
  </si>
  <si>
    <t>N/A - no prior year finding</t>
  </si>
  <si>
    <t>Select answer</t>
  </si>
  <si>
    <t>A1.2</t>
  </si>
  <si>
    <t>Funds provided by UNHCR are held in a separate account (as mentioned in the PPA), or if not, UNHCR HQ has approved a pooled bank account</t>
  </si>
  <si>
    <t>A1.3</t>
  </si>
  <si>
    <t>If the account is interest bearing, the interest is reported and transferred to UNHCR</t>
  </si>
  <si>
    <t>No</t>
  </si>
  <si>
    <t>N/A</t>
  </si>
  <si>
    <t>A1.4</t>
  </si>
  <si>
    <t>The accounting system allows proper and clear identification of transactions related to UNHCR provided funds vis a vis to others (including expenditure)</t>
  </si>
  <si>
    <t>A2</t>
  </si>
  <si>
    <t>Payment authorization</t>
  </si>
  <si>
    <t>A2.1</t>
  </si>
  <si>
    <t>All electronic payments have to be approved by at least two authorized signatories.
If ebanking systems are used, authorized signatures have to be reflected in the system.</t>
  </si>
  <si>
    <t>A2.2</t>
  </si>
  <si>
    <t>The authorized and updated signatory list is communicated to the bank regularly to make sure that only current employees are authorized signatories.</t>
  </si>
  <si>
    <t>A2.3</t>
  </si>
  <si>
    <t>An adequate cashbook (including cash on hand &amp; at bank), recording all receipts and payments, is maintained</t>
  </si>
  <si>
    <t>A2.4</t>
  </si>
  <si>
    <t>All accounting and supporting documents are retained in an organized system that allows ease of access, and identification.</t>
  </si>
  <si>
    <t>Fully remediated</t>
  </si>
  <si>
    <t>A2.5</t>
  </si>
  <si>
    <t>All disbursements made by the partner are reviewed by authorized person to ensure that there are in line with the project budget and purposes.</t>
  </si>
  <si>
    <t>A2.6</t>
  </si>
  <si>
    <t>There is appropriate segregation of duties between the preparation and approval of payments.</t>
  </si>
  <si>
    <t>A3</t>
  </si>
  <si>
    <t>Bank reconciliation</t>
  </si>
  <si>
    <t>A3.1</t>
  </si>
  <si>
    <t>Bank reconciliations are performed properly and at least on a monthly basis.</t>
  </si>
  <si>
    <t>Inadequate</t>
  </si>
  <si>
    <t>Medium</t>
  </si>
  <si>
    <t>A3.2</t>
  </si>
  <si>
    <t>Bank reconciliations are approved by a supervisor and there is segregation of duties between the preparer and approver of the reconciliation.</t>
  </si>
  <si>
    <t>Value Added Tax (VAT), though recoverable, is reported as project expenditure in the PFR</t>
  </si>
  <si>
    <t>A4</t>
  </si>
  <si>
    <t>VAT reconciliations</t>
  </si>
  <si>
    <t>A4.1</t>
  </si>
  <si>
    <t>Project expenditures are reviewed to ensure VAT is recovered where applicable and not recorded as project expenditure.</t>
  </si>
  <si>
    <t>Cash on hand is misused</t>
  </si>
  <si>
    <t>A5</t>
  </si>
  <si>
    <t>Petty cash support documentation</t>
  </si>
  <si>
    <t>A5.1</t>
  </si>
  <si>
    <t>Cash in and cash out movements are recorded in a petty cash journal.</t>
  </si>
  <si>
    <t>A6</t>
  </si>
  <si>
    <t>Petty cash reconciliation</t>
  </si>
  <si>
    <t>A6.1</t>
  </si>
  <si>
    <t xml:space="preserve">Petty Cash is counted, documented and reconciled to the petty cash journal and the ledger on, at least, a monthly basis on a regular basis. </t>
  </si>
  <si>
    <t>A6.2</t>
  </si>
  <si>
    <t>Petty cash reconciliations are approved by a supervisor. There is segregation of duties between the preparer and approver of the reconciliation</t>
  </si>
  <si>
    <t>A6.3</t>
  </si>
  <si>
    <t>Appropriate security arrangements are in place for the cashbox (e.g. secure location, restricted access, adequate procedures in place to update access rights and to renew key or code combination etc.)</t>
  </si>
  <si>
    <t>Cheques are misused</t>
  </si>
  <si>
    <t>A7</t>
  </si>
  <si>
    <t>Tracking of cheques</t>
  </si>
  <si>
    <t>A7.1</t>
  </si>
  <si>
    <t>The use of cheques is tracked through the numbering of cheques and the archiving of cheque slips.</t>
  </si>
  <si>
    <t xml:space="preserve">Invalid cheque payments are processed </t>
  </si>
  <si>
    <t>A8</t>
  </si>
  <si>
    <t>Cheque payment authorization</t>
  </si>
  <si>
    <t>A8.1</t>
  </si>
  <si>
    <t>The list of cheque signatories is reviewed regularly to make sure that only current employees are authorized signatories.</t>
  </si>
  <si>
    <t>A8.2</t>
  </si>
  <si>
    <t xml:space="preserve">Cheque payments are approved by at least two authorized persons, an authorized cheque signatory and a member of the finance/admin team. </t>
  </si>
  <si>
    <t>A8.3</t>
  </si>
  <si>
    <t>Cheque payments are supported by appropriate documentation justifying the disbursement.</t>
  </si>
  <si>
    <t>High</t>
  </si>
  <si>
    <t>A9</t>
  </si>
  <si>
    <t>Cheque payment reconciliation</t>
  </si>
  <si>
    <t>A9.1</t>
  </si>
  <si>
    <t>Cheque reconciliations are approved by a supervisor and there is segregation of duties between the preparer and approver of the reconciliation.</t>
  </si>
  <si>
    <t>A9.2</t>
  </si>
  <si>
    <t>Cheque payments are issued in the official name of the suppliers, and stamped / crossed with “First beneficiary only” (or equivalent)</t>
  </si>
  <si>
    <t>A10</t>
  </si>
  <si>
    <t>Repayment of undisbursed funds</t>
  </si>
  <si>
    <t>A10.1</t>
  </si>
  <si>
    <t>Undisbursed funds are appropriately refunded to UNHCR.</t>
  </si>
  <si>
    <t>Beneficiary support documentation</t>
  </si>
  <si>
    <t>A10.2</t>
  </si>
  <si>
    <t>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t>
  </si>
  <si>
    <t xml:space="preserve">Accounts payable are incorrectly recorded in the general ledger </t>
  </si>
  <si>
    <t>A11</t>
  </si>
  <si>
    <t>Accounts payables reconciliations</t>
  </si>
  <si>
    <t>A11.1</t>
  </si>
  <si>
    <t>Accounts payable are reconciled with the general ledger at least on a monthly basis.</t>
  </si>
  <si>
    <t>Process controls  Assessment</t>
  </si>
  <si>
    <t>Requires improvements</t>
  </si>
  <si>
    <t>Payment and Bank management overall process rating</t>
  </si>
  <si>
    <t>B</t>
  </si>
  <si>
    <t>Procurement</t>
  </si>
  <si>
    <t>Invalid purchases are made</t>
  </si>
  <si>
    <t>B1</t>
  </si>
  <si>
    <t>Procurement policies and procedures</t>
  </si>
  <si>
    <t>B1.1</t>
  </si>
  <si>
    <t>There are official, written, documented and approved standard procurement procedures.</t>
  </si>
  <si>
    <t xml:space="preserve">Procurement </t>
  </si>
  <si>
    <t>B1.2</t>
  </si>
  <si>
    <t>There is a vendor management system (e.g. list of suppliers, supplier performance evaluation, contract arrangements)</t>
  </si>
  <si>
    <t>B1.3</t>
  </si>
  <si>
    <t>Formal guidelines and procedures are in place to assist in identifying, monitoring and dealing with potential conflicts of interest with potential suppliers, fraudulent acts and code of conduct for employees and suppliers</t>
  </si>
  <si>
    <t>B1.4</t>
  </si>
  <si>
    <t xml:space="preserve">Formal processes and guidelines are in place for formal and informal solicitation methods, including clearly defined thresholds. </t>
  </si>
  <si>
    <t>B1.5</t>
  </si>
  <si>
    <t xml:space="preserve">There is a well-defined and credible process and practice for evaluation of solicited bids, including bidding criteria that takes into account technical specifications and price aspects.  </t>
  </si>
  <si>
    <t>B1.6</t>
  </si>
  <si>
    <t>All necessary procurement source documents are in place (e.g. purchase requisitions, purchase orders, receiving reports)</t>
  </si>
  <si>
    <t>B2</t>
  </si>
  <si>
    <t>Segregation of duties</t>
  </si>
  <si>
    <t>B2.1</t>
  </si>
  <si>
    <t>There is appropriate segregation of duties between the ordering, receiving and accounting for purchases.</t>
  </si>
  <si>
    <t>B3</t>
  </si>
  <si>
    <t>Delegations of authority</t>
  </si>
  <si>
    <t>B3.1</t>
  </si>
  <si>
    <t>There are formal delegations of authorities in place for approving purchase requisitions, purchase orders, receiving reports, contracts and invoices.</t>
  </si>
  <si>
    <t>B3.2</t>
  </si>
  <si>
    <t xml:space="preserve">Invoices are approved according to the delegations of authority </t>
  </si>
  <si>
    <t>Goods or services delivered do not match the purchase order</t>
  </si>
  <si>
    <t>B4</t>
  </si>
  <si>
    <t>Approval of receiving report</t>
  </si>
  <si>
    <t>B4.1</t>
  </si>
  <si>
    <t>A receiving report is signed off to certify that the goods or services comply with the purchase order (quantity and quality).</t>
  </si>
  <si>
    <t>Invoices do not match purchase orders and receiving reports</t>
  </si>
  <si>
    <t>B5</t>
  </si>
  <si>
    <t>Invoice approval</t>
  </si>
  <si>
    <t>B5.1</t>
  </si>
  <si>
    <t>Upon Payment, a three-way match (check of price and quantity) between the purchase order/ contract, the invoice and the receiving report is performed.</t>
  </si>
  <si>
    <t>Purchases allocated to UNCHR project relate to non-UNHCR project</t>
  </si>
  <si>
    <t>B6</t>
  </si>
  <si>
    <t>Review of purchase allocation to project</t>
  </si>
  <si>
    <t>B6.1</t>
  </si>
  <si>
    <t>Allocation of purchases to UNHCR project and related adjustments are independently reviewed to verify that they are correct, including that rebates are completely and accurately declared, according to a well-defined, documented and approved allocation policy.</t>
  </si>
  <si>
    <t>Procurement overall process rating</t>
  </si>
  <si>
    <t>C</t>
  </si>
  <si>
    <t>Management of activities subcontracted to sub-partners</t>
  </si>
  <si>
    <t>Service delivery for activities sub-contracted to sub-partners is poor and not consistent with UNHCR contract with the partner</t>
  </si>
  <si>
    <t>C1</t>
  </si>
  <si>
    <t>Selection of sub-partners</t>
  </si>
  <si>
    <t>C1.1</t>
  </si>
  <si>
    <t>There is a defined process for the selection of sub-partners including the determination of selection criteria and the assessment of the sub-partner against these criteria.</t>
  </si>
  <si>
    <t>C2</t>
  </si>
  <si>
    <t>Agreements with sub-partners</t>
  </si>
  <si>
    <t>C2.1</t>
  </si>
  <si>
    <t>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</si>
  <si>
    <t>Service delivery for activities sub-contracted to third partners is poor and not consistent with UNHCR contract with the partner</t>
  </si>
  <si>
    <t>C3</t>
  </si>
  <si>
    <t>Monitoring of sub-contracted activities</t>
  </si>
  <si>
    <t>C3.1</t>
  </si>
  <si>
    <t>Activity and financial reports for subcontracted activities are reviewed regularly.</t>
  </si>
  <si>
    <t>C4</t>
  </si>
  <si>
    <t>Assurance over sub-contracted activities</t>
  </si>
  <si>
    <t>C4.1</t>
  </si>
  <si>
    <t>Key Sub partners have well defined, documented and approved polices &amp; procedures (e.g. HR, Finance, Procurement ..etc.).
Key sub-partners are officially registered with the government and audited on an annual basis or other form of assurance is obtained.</t>
  </si>
  <si>
    <t>Management of activities subcontracted to sub-partners overall process rating</t>
  </si>
  <si>
    <t>D</t>
  </si>
  <si>
    <t>Personnel engagement and payment</t>
  </si>
  <si>
    <t>Payroll payments are inaccurate, made for "ghost" employees, or for valid employees but hours not worked</t>
  </si>
  <si>
    <t>D1</t>
  </si>
  <si>
    <t>Review of payroll Masterfile changes</t>
  </si>
  <si>
    <t>D1.1</t>
  </si>
  <si>
    <t xml:space="preserve">There are written &amp; approved policies and procedures for personnel engagement (vetting recruitment, employment, termination, code of conduct, disciplinary and personnel management processes) </t>
  </si>
  <si>
    <t>D1.2</t>
  </si>
  <si>
    <t>There is sufficient evidence that transparent and competitive processes are undertaken in the engagement of personnel.</t>
  </si>
  <si>
    <t>D2</t>
  </si>
  <si>
    <t>Payroll segregation of duties</t>
  </si>
  <si>
    <t>D2.1</t>
  </si>
  <si>
    <t>There is a clear allocation/ breakdown of the use of the UNHCR provided contribution flat rate per /person into ( gross salary, net payment, other entitlements) as well as supporting documentation.</t>
  </si>
  <si>
    <t>D2.2</t>
  </si>
  <si>
    <t>There is segregation of duties between the maintenance of payroll data and the approval of payroll payments.</t>
  </si>
  <si>
    <t>D2.3</t>
  </si>
  <si>
    <t>Key changes such as employees, changes to bank accounts details, changes to salary bases and terminations are checked against source documentation.</t>
  </si>
  <si>
    <t>Payroll payments are inaccurate, made for "ghost" employees, or for valid employees but hours not worked
Payroll allocation to projects/donors is inaccurate</t>
  </si>
  <si>
    <t>D3</t>
  </si>
  <si>
    <t>Review of time and attendance</t>
  </si>
  <si>
    <t>D3.1</t>
  </si>
  <si>
    <t>Time and attendance are reviewed and approved to ensure accuracy and validity of hours worked.</t>
  </si>
  <si>
    <t>D4</t>
  </si>
  <si>
    <t>Payroll authorization</t>
  </si>
  <si>
    <t>D4.1</t>
  </si>
  <si>
    <t xml:space="preserve"> A review of payroll is performed before processing the payment, including an analysis of variances vs prior period, of overtime, bonuses and vacation.</t>
  </si>
  <si>
    <t>Allocation of payroll costs to projects/donors is inaccurate</t>
  </si>
  <si>
    <t>D5</t>
  </si>
  <si>
    <t>Payroll allocation review</t>
  </si>
  <si>
    <t>D5.1</t>
  </si>
  <si>
    <t>Allocation of payroll costs and adjustments made to coding of hours to projects and donors are reviewed independently.</t>
  </si>
  <si>
    <t>D5.2</t>
  </si>
  <si>
    <t>An independent review is performed to ensure that total hours charged to all projects (across various donors) do not exceed total worked hours.</t>
  </si>
  <si>
    <t>Recording of payroll into the general ledger is inaccurate</t>
  </si>
  <si>
    <t>D6</t>
  </si>
  <si>
    <t>Payroll accounting</t>
  </si>
  <si>
    <t>D6.1</t>
  </si>
  <si>
    <t>There is appropriate segregation of duties between payroll accounting and approval of payroll payments.</t>
  </si>
  <si>
    <t>D7</t>
  </si>
  <si>
    <t>Payroll reconciliation</t>
  </si>
  <si>
    <t>D7.1</t>
  </si>
  <si>
    <t>Payroll reconciliations between wage payment and general ledger (and sub ledger if applicable) are performed regularly.</t>
  </si>
  <si>
    <t>Personnel expenses are inaccurate and/ or invalid</t>
  </si>
  <si>
    <t>D8</t>
  </si>
  <si>
    <t>Personnel expense approval</t>
  </si>
  <si>
    <t>D8.1</t>
  </si>
  <si>
    <t>Personnel expenses (incl. travel etc.) are approved independently to verify that they are valid and in compliance with the project agreement.</t>
  </si>
  <si>
    <t>Inaccurate or incomplete salary calculations, unauthorized salary payments and lack of criteria / base to monitor and to evaluate employees' performance.</t>
  </si>
  <si>
    <t>D9</t>
  </si>
  <si>
    <t xml:space="preserve">Completeness of Personnel Files </t>
  </si>
  <si>
    <t>D9.1</t>
  </si>
  <si>
    <t>Personnel Files are complete, accurate and updated.</t>
  </si>
  <si>
    <t>Personnel engagement and payment overall process rating</t>
  </si>
  <si>
    <t>E</t>
  </si>
  <si>
    <t>Budget</t>
  </si>
  <si>
    <t>Overruns are incurred</t>
  </si>
  <si>
    <t>E1</t>
  </si>
  <si>
    <t>Budget follow-up</t>
  </si>
  <si>
    <t>E1.1</t>
  </si>
  <si>
    <t xml:space="preserve">Expenditure against budget is monitored on a regular basis (periodically). </t>
  </si>
  <si>
    <t>Budget line transfer approval</t>
  </si>
  <si>
    <t>E1.2</t>
  </si>
  <si>
    <t>E2</t>
  </si>
  <si>
    <t>Budget accuracy</t>
  </si>
  <si>
    <t>E2.1</t>
  </si>
  <si>
    <t>Budget compliance  overall process rating</t>
  </si>
  <si>
    <t>F</t>
  </si>
  <si>
    <t>Goods and Property</t>
  </si>
  <si>
    <t>Fixed assets are not controlled</t>
  </si>
  <si>
    <t>F1</t>
  </si>
  <si>
    <t>Fixed assets controlling</t>
  </si>
  <si>
    <t>F1.1</t>
  </si>
  <si>
    <t>The partner undertakes a periodic physical verification of fixed assets (UNHCR Provided Good and Properties in cash or kind).
Proper documentation is kept by partner evidencing the periodic physical verification of fixed assets.</t>
  </si>
  <si>
    <t>F1.2</t>
  </si>
  <si>
    <t>A three-way match (check of cost and quantity) between the fixed assets register, the “Goods &amp; Property Report / Annex D” and the general ledger.</t>
  </si>
  <si>
    <t>Inventory are not well kept</t>
  </si>
  <si>
    <t>F2</t>
  </si>
  <si>
    <t>Inventory controlling</t>
  </si>
  <si>
    <t>F2.1</t>
  </si>
  <si>
    <t>The partner maintains proper and secured storage of inventory</t>
  </si>
  <si>
    <t>Inventory are not controlled</t>
  </si>
  <si>
    <t>F2.2</t>
  </si>
  <si>
    <t>The partner has an inventory management system that enables tracking,  monitoring and control of supply distribution.</t>
  </si>
  <si>
    <t>F2.3</t>
  </si>
  <si>
    <t xml:space="preserve">Inventory is counted and reconciled to the accounts at least on an annual basis.
Inventory counts is well approved and documented. </t>
  </si>
  <si>
    <t>Goods and Property overall process rating</t>
  </si>
  <si>
    <t>G</t>
  </si>
  <si>
    <t>General control environment</t>
  </si>
  <si>
    <t xml:space="preserve">There is no internal control system in place </t>
  </si>
  <si>
    <t>G1</t>
  </si>
  <si>
    <t>Existence of the internal control environment</t>
  </si>
  <si>
    <t>G1.1</t>
  </si>
  <si>
    <t>There are policies and procedures in place defining minimum standards of internal control system.</t>
  </si>
  <si>
    <t>G1.2</t>
  </si>
  <si>
    <t>Responsibilities related to internal control system have been assigned within the partner's personnel.</t>
  </si>
  <si>
    <t>G1.3</t>
  </si>
  <si>
    <t>There are control procedures to prevent double funding / charging of expenditures (e.g. “Paid” Stamp, Project / Donor Code ..etc)</t>
  </si>
  <si>
    <t>G1.4</t>
  </si>
  <si>
    <t xml:space="preserve"> There are control procedures to prevent Misclassification of expenditure between PFR line items</t>
  </si>
  <si>
    <t>G1.5</t>
  </si>
  <si>
    <t xml:space="preserve">There are control procedures to ensure that all expenditure incurred are reported in PFR </t>
  </si>
  <si>
    <t>Misconducts and fraud are not identified and managed appropriately</t>
  </si>
  <si>
    <t>G2</t>
  </si>
  <si>
    <t>Anti-fraud</t>
  </si>
  <si>
    <t>G2.1</t>
  </si>
  <si>
    <t>There are policies for prevention, detection and response related to fraud and non-ethical conduct.</t>
  </si>
  <si>
    <t>G2.2</t>
  </si>
  <si>
    <t>There is an operating investigation process.</t>
  </si>
  <si>
    <t>G2.3</t>
  </si>
  <si>
    <t>There is an operating mechanism to report allegations.</t>
  </si>
  <si>
    <t>G3</t>
  </si>
  <si>
    <t>Code of conduct</t>
  </si>
  <si>
    <t>G3.1</t>
  </si>
  <si>
    <t>The code of conduct in place is communicated regularly to all partner's personnel providing clear guidelines in the event of a fraud.</t>
  </si>
  <si>
    <t>G3.2</t>
  </si>
  <si>
    <t>There are regular trainings to raise awareness regarding code of conduct breaches and to fraud</t>
  </si>
  <si>
    <t>General control environment overall process rating</t>
  </si>
  <si>
    <t>H</t>
  </si>
  <si>
    <t xml:space="preserve">Compliance with other terms of the partnership agreement </t>
  </si>
  <si>
    <t xml:space="preserve">The partner does not comply with the Terms of the Project Partnership Agreement </t>
  </si>
  <si>
    <t>H1</t>
  </si>
  <si>
    <t>Monitoring of the project operation performance</t>
  </si>
  <si>
    <t>H1.1</t>
  </si>
  <si>
    <t xml:space="preserve">Project  work plans and expected results are regularly reviewed and updated by the Partner </t>
  </si>
  <si>
    <t>H1.2</t>
  </si>
  <si>
    <t>Adjustments performance and plans are made in concurement with the outcome of performance and financial monitoring done by UNHCR and in timely manner.</t>
  </si>
  <si>
    <t>H2</t>
  </si>
  <si>
    <t>Monitoring of the project financial performance</t>
  </si>
  <si>
    <t>H2.1</t>
  </si>
  <si>
    <t>Performance and Financial Reports are submitted to UNHCR according to the dates agreed in the PPA.</t>
  </si>
  <si>
    <t>H2.2</t>
  </si>
  <si>
    <t>Funding requests are made to UNHCR in accordance with the Project Work Plan/Instalment Plan in timely manner</t>
  </si>
  <si>
    <t>H3</t>
  </si>
  <si>
    <t>Implementation of PY recommendations</t>
  </si>
  <si>
    <t>H3.1</t>
  </si>
  <si>
    <t>Prior year audit recommendations were appropriately implemented.</t>
  </si>
  <si>
    <t>PPA compliance and others overall rating</t>
  </si>
  <si>
    <t>#</t>
  </si>
  <si>
    <t>Additional information required</t>
  </si>
  <si>
    <t>Results</t>
  </si>
  <si>
    <t>I1</t>
  </si>
  <si>
    <t>Accounting system - Paper based or name of software package</t>
  </si>
  <si>
    <t>I2</t>
  </si>
  <si>
    <t>Procurement system - Paper based or name of software package</t>
  </si>
  <si>
    <t>I3</t>
  </si>
  <si>
    <t>Payroll system - Paper based or name of software package</t>
  </si>
  <si>
    <t>I4</t>
  </si>
  <si>
    <t>Accounting is modified cash or accrual based?</t>
  </si>
  <si>
    <t>I5</t>
  </si>
  <si>
    <t>% of Bank payments and cash payments?</t>
  </si>
  <si>
    <t>J1</t>
  </si>
  <si>
    <t>Is there an independent whistleblowing mechanism to report bribery, fraud or misconduct?</t>
  </si>
  <si>
    <t>J2</t>
  </si>
  <si>
    <t>Is there a code of conduct and / or code of ethics?</t>
  </si>
  <si>
    <t>J3</t>
  </si>
  <si>
    <t>Are there policies / procedures specific to managing the prevention and reporting of abuse, sexual exploitation or other misconducts?</t>
  </si>
  <si>
    <t>J4</t>
  </si>
  <si>
    <t>Are there policies on managing fraud and bribery?</t>
  </si>
  <si>
    <t>J5</t>
  </si>
  <si>
    <t>Do the board members and the directors sign an independence declaration on a regular basis?</t>
  </si>
  <si>
    <t>J6</t>
  </si>
  <si>
    <t>Is there personnel background checks upon hiring?</t>
  </si>
  <si>
    <t>Partner Code</t>
  </si>
  <si>
    <t>Partner name</t>
  </si>
  <si>
    <t>PPA number</t>
  </si>
  <si>
    <t>Business UNIT</t>
  </si>
  <si>
    <t>Region</t>
  </si>
  <si>
    <t>Overall ICQ score (highest/best=1 or 100%)</t>
  </si>
  <si>
    <t>A: Payment and Bank management</t>
  </si>
  <si>
    <t>B:Procurement</t>
  </si>
  <si>
    <t>C: Management of activities subcontracted to sub-partners</t>
  </si>
  <si>
    <t>D: Personnel engagement and payment</t>
  </si>
  <si>
    <t>E: Budget</t>
  </si>
  <si>
    <t>F: Goods and Property</t>
  </si>
  <si>
    <t>G: General control environment</t>
  </si>
  <si>
    <t>H: Compliance with other terms of the partnership agreement</t>
  </si>
  <si>
    <t># of audits</t>
  </si>
  <si>
    <t>Budget (Agreement)</t>
  </si>
  <si>
    <t>Audit firm</t>
  </si>
  <si>
    <t>A1.1: The name of the bank account holder is same as the legitimate name of the partner and concurent account details as stipulated in the Partnership Agreement</t>
  </si>
  <si>
    <t>A1.2: Funds provided by UNHCR are held in a separate account (as mentioned in the PA), or if not, UNHCR HQ has approved a pooled bank account</t>
  </si>
  <si>
    <t>A1.3: If the account is interest bearing, the interest is reported and transferred to UNHCR</t>
  </si>
  <si>
    <t>A1.4: The accounting system allows proper and clear identification of transactions related to UNHCR provided funds vis a vis to others (including expenditure)</t>
  </si>
  <si>
    <t>A2.1: All electronic payments have to be approved by at least two authorized signatories. If ebanking systems are used, authorized signatures have to be reflected in the system.</t>
  </si>
  <si>
    <t>A2.2:The authorized and updated signatory list is communicated to the bank regularly to make sure that only current employees are authorized signatories.</t>
  </si>
  <si>
    <t>A2.3: An adequate cashbook, recording all receipts and payments, is maintained</t>
  </si>
  <si>
    <t>A2.4: All accounting and supporting documents are retained in an organized system that allows ease of access, and identification.</t>
  </si>
  <si>
    <t>A2.5: All disbursements made by the partner are reviewed by authorised person to ensure that there are in line with the project budget and purposes.</t>
  </si>
  <si>
    <t>A2.6: There is appropriate segregation of duties between the preparation and approval of payments.</t>
  </si>
  <si>
    <t>A3.1: Bank reconciliations are performed at least on a monthly basis.</t>
  </si>
  <si>
    <t>A3.2: Bank reconciliations are approved by a supervisor and there is segregation of duties between the preparer and approver of the reconciliation.</t>
  </si>
  <si>
    <t>A4.1: Project expenditures are reviewed to ensure VAT is recovered where applicable and not recorded as project expenditure.</t>
  </si>
  <si>
    <t>A5.1: Cash in and cash out movements are recorded in a petty cash journal.</t>
  </si>
  <si>
    <t>A6.1: Petty cash counted is reconciled to the petty cash journal and the ledger on, at least, a monthly basis.</t>
  </si>
  <si>
    <t>A6.2: Petty cash reconciliations are approved by a supervisor. There is segregation of duties between the preparer and approver of the reconciliation</t>
  </si>
  <si>
    <t>A6.3: Appropriate security arrangements are in place for the cashbox (e.g. secure location, restricted access, adequate procedures in place to update access rights and to renew key or code combination etc.)</t>
  </si>
  <si>
    <t>A7.1: The use of cheques is tracked through the numbering of cheques and the archiving of cheque slips.</t>
  </si>
  <si>
    <t>A8.1: The list of cheque signatories is reviewed regularly to make sure that only current employees are authorized signatories.</t>
  </si>
  <si>
    <t xml:space="preserve">A8.2: Cheque payments are approved by at least two authorised persons, an authorized cheque signatory and a member of the finance/admin team. </t>
  </si>
  <si>
    <t>A8.3: Cheque payments are supported by appropriate documentation justifying the disbursement.</t>
  </si>
  <si>
    <t>A9.1: Cheque reconciliations are approved by a supervisor and there is segregation of duties between the preparer and approver of the reconciliation.</t>
  </si>
  <si>
    <t>A10.1: Undisbursed funds are appropriately refunded to UNHCR.</t>
  </si>
  <si>
    <t xml:space="preserve">A10.2: Where Cash Assistance including vouchers (CBI) is distributed to Persons of Concern (e.g. to refugees) through cash or other modes (e.g. bank, mobile, vouchers), a detailed list of beneficiaries is maintained. This list should be signed off by the individuals </t>
  </si>
  <si>
    <t>A11.1: Accounts payable are reconciled with the general ledger at least on a monthly basis.</t>
  </si>
  <si>
    <t>B1.1: There are written standard procurement procedures</t>
  </si>
  <si>
    <t>B1.2: There is a vendor management system (e.g. list of suppliers, supplier performance evaluation, contract arrangements)</t>
  </si>
  <si>
    <t>B1.3: Formal guidelines and procedures are in place to assist in identifying, monitoring and dealing with potential conflicts of interest with potential suppliers, fraudulent acts and code of conduct for employees and suppliers</t>
  </si>
  <si>
    <t xml:space="preserve">B1.4: Formal processes and guidelines are in place for formal and informal solicitation methods, including clearly defined thresholds. </t>
  </si>
  <si>
    <t xml:space="preserve">B1.5: There is a well-defined and credible process and practice for evaluation of solicited bids, including bidding criteria that takes into account technical specifications and price aspects.  </t>
  </si>
  <si>
    <t>B2.1: There is appropriate segregation of duties between the ordering, receiving and accounting for purchases.</t>
  </si>
  <si>
    <t>B3.1: There are formal delegations of authorities in place for approving purchase requisitions, purchase orders, contracts and invoices.</t>
  </si>
  <si>
    <t xml:space="preserve">B3.2: Invoices are approved according to the delegations of authority </t>
  </si>
  <si>
    <t>B4.1: A receiving report is signed off to certify that the goods or services comply with the purchase order (quantity and quality).</t>
  </si>
  <si>
    <t>B5.1: A three-way match (check of price and quantity) between the purchase order/ contract, the invoice and the receiving report is performed.</t>
  </si>
  <si>
    <t>B6.1: Allocation of purchases to UNHCR project and related adjustments are independently reviewed to verify that they are correct, including that rebates are completely and accurately declared.</t>
  </si>
  <si>
    <t>C1.1: There is a defined process for the selection of sub-partners including the determination of selection criteria and the assessment of the sub-partner against these criteria.</t>
  </si>
  <si>
    <t>C2.1: 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</si>
  <si>
    <t>C3.1: Activity and financial reports for subcontracted activities are reviewed regularly.</t>
  </si>
  <si>
    <t>C4.1: Key sub-partners are audited on an annual basis or other form of assurance is obtained.</t>
  </si>
  <si>
    <t xml:space="preserve">D1.1: There are written policies and procedures for personnel engagement (vetting recruitment, employment, termination, code of conduct, disciplinary and personnel management processes) </t>
  </si>
  <si>
    <t>D1.2: There is sufficient evidence that transparent and competitive processes are undertaken in the engagement of personnel.</t>
  </si>
  <si>
    <t>D2.1: There is a clear allocation/ breakdown of the use of the UNHCR provided contribution flat rate per /person into ( gross salary, net payment, other entitlements) as well as supporting documentation.</t>
  </si>
  <si>
    <t>D2.2: There is segregation of duties between the maintenance of payroll data and the approval of payroll payments.</t>
  </si>
  <si>
    <t>D2.3: Key changes such as employees, changes to bank accounts details, changes to salary bases and terminations are checked against source documentation.</t>
  </si>
  <si>
    <t>D3.1: Time and attendance is reviewed and approved to ensure accuracy and validity of hours worked.</t>
  </si>
  <si>
    <t>D4.1:  A review of payroll is performed before processing the payment, including an analysis of variances vs prior period, of overtime, bonuses and vacation.</t>
  </si>
  <si>
    <t>D5.1: Allocation of payroll costs and adjustments made to coding of hours to projects and donors are reviewed independently.</t>
  </si>
  <si>
    <t>D5.2: An independent review is performed to ensure that total hours charged to all projects (across various donors) do not exceed total worked hours.</t>
  </si>
  <si>
    <t>D6.1: There is appropriate segregation of duties between payroll accounting and approval of payroll payments.</t>
  </si>
  <si>
    <t>D7.1: Payroll reconciliations between wage payment and general ledger (and sub ledger if applicable) are performed regularly.</t>
  </si>
  <si>
    <t>D8.1: Personnel expenses (incl. travel etc.) are approved independently to verify that they are valid and in compliance with the project agreement.</t>
  </si>
  <si>
    <t xml:space="preserve">E1.1: Expenditure against budget is monitored on a regular basis (periodically). </t>
  </si>
  <si>
    <t>E1.2: The following budget line transfers are only made upon advance written authorization by UNHCR :
- over 20 per cent of the authorized level provided (by Output Level )
- changes to Partner Personnel costs 
- impacting overall Project Budget 
Documentation is maintained for such transfers.</t>
  </si>
  <si>
    <t>E2.1: PHSC is accurately budgeted and expensed in accordance with UNHCR policy (Guidance Note: 3  issued 20th March 2015)</t>
  </si>
  <si>
    <t>F1.1: The partner undertakes a periodic physical verification of fixed assets (UNHCR Provided Good and Properties in cash or kind).</t>
  </si>
  <si>
    <t>F2.1: The partner maintains proper and secured storage of inventory</t>
  </si>
  <si>
    <t>F2.2: The partner has an inventory management system that enables tracking,  monitoring and control of supply distribution.</t>
  </si>
  <si>
    <t>F2.3: Inventory is counted and reconciled to the accounts at least on an annual basis.</t>
  </si>
  <si>
    <t>G1.1: There are policies and procedures in place defining minimum standards of internal control system.</t>
  </si>
  <si>
    <t>G1.2: Responsibilities related to internal control system have been assigned within the partner's personnel.</t>
  </si>
  <si>
    <t>G2.1: There are policies for prevention, detection and response related to fraud and non-ethical conduct.</t>
  </si>
  <si>
    <t>G2.2: There is an operating investigation process.</t>
  </si>
  <si>
    <t>G2.3: There is an operating mechanism to report allegations.</t>
  </si>
  <si>
    <t>G3.1: The code of conduct in place is communicated regularly to all partner's personnel providing clear guidelines in the event of a fraud.</t>
  </si>
  <si>
    <t>G3.2: There are regular trainings to raise awareness regarding code of conduct breaches and to fraud</t>
  </si>
  <si>
    <t xml:space="preserve">H1.1: Project  work plans and expected results are regularly reviewed and updated by the Partner </t>
  </si>
  <si>
    <t>H1.2: Adjustments performance and plans are made in concurement with the outcome of performance and financial monitoring done by UNHCR and in timely manner.</t>
  </si>
  <si>
    <t>H2.1: Performance and Financial Reports are submitted to UNHCR according to the dates agreed in the PA.</t>
  </si>
  <si>
    <t>H2.2: Funding requests are made to UNHCR in accordance with the Project Work Plan/Instalment Plan in timely manner</t>
  </si>
  <si>
    <t>H3.1: Prior year audit recommendations were appropriately implemented.</t>
  </si>
  <si>
    <t>Weight</t>
  </si>
  <si>
    <t>Weight ctrl</t>
  </si>
  <si>
    <t>Section weight</t>
  </si>
  <si>
    <t>Is Applicable Ratio</t>
  </si>
  <si>
    <t>Weight According to Applicable Ratio</t>
  </si>
  <si>
    <t>Is Applicable Weight</t>
  </si>
  <si>
    <t>Weight per Category</t>
  </si>
  <si>
    <t>Existence of Control ICQ % according to Weight</t>
  </si>
  <si>
    <t>Existence of Control ICQ % according to Weight per category</t>
  </si>
  <si>
    <t xml:space="preserve">Invalid payment are processed </t>
  </si>
  <si>
    <t>The name of the bank account holder is same as the legitimate name of the partner and concurent account details as stipulated in the Partnership Agreement</t>
  </si>
  <si>
    <t>An adequate cashbook, recording all receipts and payments, is maintained</t>
  </si>
  <si>
    <t>All disbursements made by the partner are reviewed by authorised person to ensure that there are in line with the project budget and purposes.</t>
  </si>
  <si>
    <t>Bank reconciliations are performed at least on a monthly basis.</t>
  </si>
  <si>
    <t>Petty cash counted is reconciled to the petty cash journal and the ledger on, at least, a monthly basis.</t>
  </si>
  <si>
    <t xml:space="preserve">Cheque payments are approved by at least two authorised persons, an authorized cheque signatory and a member of the finance/admin team. </t>
  </si>
  <si>
    <t>There are written standard procurement procedures</t>
  </si>
  <si>
    <t>There are formal delegations of authorities in place for approving purchase requisitions, purchase orders, contracts and invoices.</t>
  </si>
  <si>
    <t>A three-way match (check of price and quantity) between the purchase order/ contract, the invoice and the receiving report is performed.</t>
  </si>
  <si>
    <t>Allocation of purchases to UNHCR project and related adjustments are independently reviewed to verify that they are correct, including that rebates are completely and accurately declared.</t>
  </si>
  <si>
    <t>Key sub-partners are audited on an annual basis or other form of assurance is obtained.</t>
  </si>
  <si>
    <t>Review of payroll Master file changes</t>
  </si>
  <si>
    <t xml:space="preserve">There are written policies and procedures for personnel engagement (vetting recruitment, employment, termination, code of conduct, disciplinary and personnel management processes) </t>
  </si>
  <si>
    <r>
      <t>There is segregation of duties between</t>
    </r>
    <r>
      <rPr>
        <sz val="9"/>
        <color indexed="8"/>
        <rFont val="Georgia"/>
        <family val="1"/>
      </rPr>
      <t xml:space="preserve"> the maintenance of payroll data and the approval of payroll payments.</t>
    </r>
  </si>
  <si>
    <t>Time and attendance is reviewed and approved to ensure accuracy and validity of hours worked.</t>
  </si>
  <si>
    <t>The following budget line transfers are only made upon advance written authorization by UNHCR :
- over 20 per cent of the authorized level provided (by Output Level )
- changes to Partner Personnel costs 
- impacting overall Project Budget 
Documentation is maintained for such transfers.</t>
  </si>
  <si>
    <t>PHSC Budget miscalculated</t>
  </si>
  <si>
    <t>PHSC is accurately budgeted and expensed in accordance with UNHCR policy (Guidance Note: 3  issued 20th March 2015)</t>
  </si>
  <si>
    <t>The partner undertakes a periodic physical verification of fixed assets (UNHCR Provided Good and Properties in cash or kind).</t>
  </si>
  <si>
    <t>Inventory is counted and reconciled to the accounts at least on an annual basis.</t>
  </si>
  <si>
    <t>PPA compliance and others</t>
  </si>
  <si>
    <t>Code</t>
  </si>
  <si>
    <t>Section Weight</t>
  </si>
  <si>
    <t>Section Re-Weight according to applicability</t>
  </si>
  <si>
    <t>Calculation for Section Weight</t>
  </si>
  <si>
    <t>Final Section Weight</t>
  </si>
  <si>
    <t>EN - English</t>
  </si>
  <si>
    <t>EUROPEAN COUNCIL ON REFUGEES AND EXILES</t>
  </si>
  <si>
    <t>BEL01</t>
  </si>
  <si>
    <t>FY2021</t>
  </si>
  <si>
    <t>Funds provided by UNHCR may be held in a separate or pooled account. The account shall be preferably an interest bearing (as mentioned in the PA).</t>
  </si>
  <si>
    <t>The interest earned is credited or approtioned (in accordance with the size of UNHCR funds in relation to other funds in the pooled account) to UNHCR.</t>
  </si>
  <si>
    <t>The account does not generate interest</t>
  </si>
  <si>
    <t>The accounting system is cost/project based and there is a specific code for the UNHCR project</t>
  </si>
  <si>
    <t>No project code on the invoice</t>
  </si>
  <si>
    <t>We noted that the various invoices do not refer to the project (analytical code, project number, etc.), making it more difficult to identify and link expenses to the correct project.</t>
  </si>
  <si>
    <t>Invalid payments made</t>
  </si>
  <si>
    <t>We recommend that the Partner ensures that the mention of "Project" is indicated at the level of the supporting documents relating to the project in order to be able to make the link between the various expenses incurred.</t>
  </si>
  <si>
    <t>The reconciliation are performed on a quarterly basis</t>
  </si>
  <si>
    <t>The petty cash is counted during the closure of the books,  and checked during the annual audit</t>
  </si>
  <si>
    <t>The organisation do not use cheques</t>
  </si>
  <si>
    <t>N/a</t>
  </si>
  <si>
    <t>Requires improvement</t>
  </si>
  <si>
    <t>NO</t>
  </si>
  <si>
    <t>N/a -  ECRE do not have sub-partners</t>
  </si>
  <si>
    <t>In November 2021 ECRE updated the previous
Staff Handbook to complement the information contained in the staff work regulations</t>
  </si>
  <si>
    <t>Lack of recruitment procedures</t>
  </si>
  <si>
    <t>Following our interviews with ECRE staff, we found that recruitment and personnel procedures/policies within the entity were not formalized.</t>
  </si>
  <si>
    <t>Non-compliance with procedures.</t>
  </si>
  <si>
    <t>We recommend that the Partner develop and formalize its own recruitment procedures and HR policy in a manual.</t>
  </si>
  <si>
    <t xml:space="preserve">It has been noted that sometimes no formal consultancy contracts have been signed. There was only a general agreement by email with the consultants. 
</t>
  </si>
  <si>
    <t>Costs of unauthorised personnel could be claimed to the project</t>
  </si>
  <si>
    <t>We highly recommend service contracts to be concluded with all consultants.</t>
  </si>
  <si>
    <t>This is already organisational policy. It was not respected by staff members for two contracts. All staff will be reminded of this policy, as will the finance officer preparing payments.</t>
  </si>
  <si>
    <t>There is a clear allocation/ breakdown of the use of the UNHCR provided contribution maximum budgeting rate per /person into ( gross salary, net payment, other entitlements) as well as supporting documentation.</t>
  </si>
  <si>
    <t xml:space="preserve">Differences between the actual personnel costs reported with the supporting payroll documentation have been noted. </t>
  </si>
  <si>
    <t>Inaccuracy of the actual cost reported.</t>
  </si>
  <si>
    <t>We recommend a global actual personnel cost analysis to be performed on a regular basis and upon the submission of the final financial report to UNHCR.</t>
  </si>
  <si>
    <t>We have updated our method of calculating staff costs to represent the real likely costs, removing the "precompte" from the calculations of staff costs for the purpose of budgeting (of course, it is still used when potential liabilities are estimated as required by law)</t>
  </si>
  <si>
    <t>On a quarterly basis, the Finance Manager and the Director review the budget against the actual expenditure of each project and verify complaint with the general grant financial rules. The Finance Manager left the organisation soon before the beginning of this audit. It is recommended to replace the position as soon as possible and implement the same procedure.</t>
  </si>
  <si>
    <t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t>
  </si>
  <si>
    <t>PICSC Budget miscalculated</t>
  </si>
  <si>
    <t xml:space="preserve">PICSC is accurately budgeted and applied to expenses claimed in the PFR </t>
  </si>
  <si>
    <t>The asset register is kept and regular checks are done during the annual audit</t>
  </si>
  <si>
    <t xml:space="preserve">In November 2021 ECRE updated the previous
Staff Handbook with a specific policy related to Conflict of interest and confidentiality 
Staff Handbook </t>
  </si>
  <si>
    <t>Internal control procedures are not formalized in a manual.</t>
  </si>
  <si>
    <t>We found that the Partner does not have a procedures manual summarizing the internal control policies and procedures in place within the entity. Indeed, our auditors were unable to obtain a procedures manual from ECRE during the audit  in Brussels.</t>
  </si>
  <si>
    <t>Lack of internal control system</t>
  </si>
  <si>
    <t>We recommend that the Partner adopts formal procedures in order to establish the necessary controls over the expenses incurred.</t>
  </si>
  <si>
    <t>We have procedures formalized in the Human Resources Manual, with instructions for staff to follow and standard forms. So staff know what paperwork needs to be completed and no expense goes by without the forms and related control.</t>
  </si>
  <si>
    <t xml:space="preserve">In November 2021 ECRE updated the previous
Staff Handbook  with a specific Whistle blower Protection Policy
</t>
  </si>
  <si>
    <t>No formal guidelines</t>
  </si>
  <si>
    <t xml:space="preserve">We found that the Partner has no formal policy for preventing, detecting, and addressing fraud and unethical behaviour. 
</t>
  </si>
  <si>
    <t>Inappropriate behaviour and fraud are not identified and managed appropriately</t>
  </si>
  <si>
    <t>We recommend that the partner develop and formalize their own fraud prevention policies to ensure that fraud and malpractice are identified and managed appropriately.</t>
  </si>
  <si>
    <t>Since 2012 ECRE has benefited from a fraud prevention policy in the form of the "whistle blower policy" provided for in the Human Resources Manual. The whistle blower policy aims to protect the private and public funds entrusted to us. A detailed procedure is provided in the event of the discovery of fraud (or other illegal behaviour or illicit activities) which explains to staff the steps to follow in several scenarios. In general there is protection against fraud as only Catherine Woollard and Evelyne Rottiers can make payments and payments require two electronic signatures. Also, the ECRE Board of Directors has a Finance Committee which examines the financial reports in more detail. We also have a consultant who carries out a second check on the projects and an auditor who carries out an official global audit every year. The staff does not know how to cheat. The only danger would be by one of the 4 credit cards but we would notice it at the latest one month after the expense. There are only 4 people who currently own a credit card and the limits on the cards are €5000.</t>
  </si>
  <si>
    <t>On a monthly basis. There is a work plan revied with the line manager and the Director</t>
  </si>
  <si>
    <t>Winbooks</t>
  </si>
  <si>
    <t>No - paper based. Procurement policy</t>
  </si>
  <si>
    <t>SdWorx-  payroll provider</t>
  </si>
  <si>
    <t>Accrual based</t>
  </si>
  <si>
    <t>Small percent of cash payments.</t>
  </si>
  <si>
    <t>Staff Handbook. The latest update has been issued in 2022. The employee has to sign a declaration where they declare that have red the Handbook</t>
  </si>
  <si>
    <t>Yes. It is a separate document</t>
  </si>
  <si>
    <t>Under the Staff Handbook and Staff regulation ( work regulation). In December 2021 all the staff member joined an online certified training on prevention of sexual exploitation and abuse</t>
  </si>
  <si>
    <t>Yes. The board member signed a conflict of interest declaration at the start of the board. The Director signed the declaration according to the grand terms</t>
  </si>
  <si>
    <t>Under the Belgian law, ECRE verified only the crimal check. References letter from former 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</si>
</sst>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0.000%"/>
    <numFmt numFmtId="166" formatCode="0.00000%"/>
    <numFmt numFmtId="167" formatCode="0.000000%"/>
    <numFmt numFmtId="168" formatCode="0.00000000%"/>
    <numFmt numFmtId="172" formatCode="0.000000"/>
    <numFmt numFmtId="174" formatCode="0.0000%"/>
  </numFmts>
  <fonts count="27" x14ac:knownFonts="1">
    <font>
      <sz val="11"/>
      <color theme="1"/>
      <name val="Calibri"/>
      <family val="2"/>
      <scheme val="minor"/>
    </font>
    <font>
      <sz val="11"/>
      <color theme="1"/>
      <name val="Calibri"/>
      <family val="2"/>
      <scheme val="minor"/>
    </font>
    <font>
      <b/>
      <sz val="15"/>
      <color theme="3"/>
      <name val="Calibri"/>
      <family val="2"/>
      <scheme val="minor"/>
    </font>
    <font>
      <b/>
      <sz val="9"/>
      <color theme="3"/>
      <name val="Calibri"/>
      <family val="2"/>
      <scheme val="minor"/>
    </font>
    <font>
      <sz val="9"/>
      <color theme="1"/>
      <name val="Georgia"/>
      <family val="1"/>
    </font>
    <font>
      <b/>
      <sz val="9"/>
      <color theme="0"/>
      <name val="Georgia"/>
      <family val="1"/>
    </font>
    <font>
      <b/>
      <sz val="9"/>
      <name val="Georgia"/>
      <family val="1"/>
    </font>
    <font>
      <sz val="11"/>
      <color theme="1"/>
      <name val="Georgia"/>
      <family val="1"/>
    </font>
    <font>
      <sz val="9"/>
      <name val="Georgia"/>
      <family val="1"/>
    </font>
    <font>
      <sz val="11"/>
      <name val="Georgia"/>
      <family val="1"/>
    </font>
    <font>
      <b/>
      <sz val="9"/>
      <color theme="1"/>
      <name val="Georgia"/>
      <family val="1"/>
    </font>
    <font>
      <sz val="9"/>
      <color indexed="8"/>
      <name val="Georgia"/>
      <family val="1"/>
    </font>
    <font>
      <sz val="9"/>
      <color theme="0"/>
      <name val="Arial"/>
      <family val="2"/>
    </font>
    <font>
      <b/>
      <sz val="9"/>
      <color theme="0"/>
      <name val="Arial"/>
      <family val="2"/>
    </font>
    <font>
      <sz val="9"/>
      <color theme="1"/>
      <name val="Arial"/>
      <family val="2"/>
    </font>
    <font>
      <sz val="9"/>
      <color theme="9" tint="-0.249977111117893"/>
      <name val="Arial"/>
      <family val="2"/>
    </font>
    <font>
      <sz val="9"/>
      <color theme="2"/>
      <name val="Arial"/>
      <family val="2"/>
    </font>
    <font>
      <b/>
      <sz val="9"/>
      <color theme="1"/>
      <name val="Arial"/>
      <family val="2"/>
    </font>
    <font>
      <b/>
      <i/>
      <sz val="9"/>
      <color theme="0"/>
      <name val="Arial"/>
      <family val="2"/>
    </font>
    <font>
      <b/>
      <sz val="9"/>
      <name val="Arial"/>
      <family val="2"/>
    </font>
    <font>
      <sz val="9"/>
      <name val="Arial"/>
      <family val="2"/>
    </font>
    <font>
      <sz val="9"/>
      <color theme="0" tint="-0.249977111117893"/>
      <name val="Arial"/>
      <family val="2"/>
    </font>
    <font>
      <b/>
      <sz val="11"/>
      <color theme="3"/>
      <name val="Calibri"/>
      <family val="2"/>
      <scheme val="minor"/>
    </font>
    <font>
      <b/>
      <i/>
      <sz val="11"/>
      <color theme="3"/>
      <name val="Calibri"/>
      <family val="2"/>
      <scheme val="minor"/>
    </font>
    <font>
      <sz val="11"/>
      <color theme="0"/>
      <name val="Calibri"/>
      <family val="2"/>
      <scheme val="minor"/>
    </font>
    <font>
      <b/>
      <i/>
      <sz val="11"/>
      <color theme="0"/>
      <name val="Calibri"/>
      <family val="2"/>
      <scheme val="minor"/>
    </font>
    <font>
      <i/>
      <sz val="9"/>
      <color theme="1"/>
      <name val="Arial"/>
      <family val="2"/>
    </font>
  </fonts>
  <fills count="21">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theme="4"/>
        <bgColor indexed="64"/>
      </patternFill>
    </fill>
    <fill>
      <patternFill patternType="solid">
        <fgColor theme="9"/>
        <bgColor indexed="64"/>
      </patternFill>
    </fill>
    <fill>
      <patternFill patternType="solid">
        <fgColor theme="7"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rgb="FFFF0000"/>
        <bgColor indexed="64"/>
      </patternFill>
    </fill>
    <fill>
      <patternFill patternType="solid">
        <fgColor theme="5"/>
        <bgColor indexed="64"/>
      </patternFill>
    </fill>
    <fill>
      <patternFill patternType="solid">
        <fgColor theme="5" tint="-0.249977111117893"/>
        <bgColor indexed="64"/>
      </patternFill>
    </fill>
    <fill>
      <patternFill patternType="solid">
        <fgColor theme="2" tint="-0.749992370372631"/>
        <bgColor indexed="64"/>
      </patternFill>
    </fill>
    <fill>
      <patternFill patternType="solid">
        <fgColor theme="2" tint="-0.499984740745262"/>
        <bgColor indexed="64"/>
      </patternFill>
    </fill>
    <fill>
      <patternFill patternType="solid">
        <fgColor theme="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2060"/>
        <bgColor indexed="64"/>
      </patternFill>
    </fill>
    <fill>
      <patternFill patternType="solid">
        <fgColor rgb="FFFFFF00"/>
        <bgColor indexed="64"/>
      </patternFill>
    </fill>
  </fills>
  <borders count="3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hair">
        <color indexed="64"/>
      </bottom>
      <diagonal/>
    </border>
    <border>
      <left/>
      <right/>
      <top/>
      <bottom style="thin">
        <color auto="1"/>
      </bottom>
      <diagonal/>
    </border>
    <border>
      <left/>
      <right style="thin">
        <color indexed="64"/>
      </right>
      <top style="thin">
        <color indexed="64"/>
      </top>
      <bottom/>
      <diagonal/>
    </border>
    <border>
      <left style="thin">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auto="1"/>
      </right>
      <top/>
      <bottom/>
      <diagonal/>
    </border>
    <border>
      <left style="thin">
        <color indexed="64"/>
      </left>
      <right/>
      <top/>
      <bottom style="thin">
        <color auto="1"/>
      </bottom>
      <diagonal/>
    </border>
    <border>
      <left/>
      <right style="thin">
        <color auto="1"/>
      </right>
      <top/>
      <bottom style="thin">
        <color auto="1"/>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diagonal/>
    </border>
    <border>
      <left/>
      <right/>
      <top style="medium">
        <color indexed="64"/>
      </top>
      <bottom/>
      <diagonal/>
    </border>
    <border>
      <left/>
      <right style="thin">
        <color auto="1"/>
      </right>
      <top style="medium">
        <color indexed="64"/>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hair">
        <color indexed="64"/>
      </top>
      <bottom/>
      <diagonal/>
    </border>
    <border>
      <left/>
      <right/>
      <top style="thin">
        <color auto="1"/>
      </top>
      <bottom style="medium">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268">
    <xf numFmtId="0" fontId="0" fillId="0" borderId="0" xfId="0"/>
    <xf numFmtId="0" fontId="3" fillId="2" borderId="2" xfId="3" applyFont="1" applyFill="1" applyBorder="1" applyAlignment="1">
      <alignment horizontal="center" vertical="center" wrapText="1"/>
    </xf>
    <xf numFmtId="0" fontId="3" fillId="3" borderId="2" xfId="3" applyFont="1" applyFill="1" applyBorder="1" applyAlignment="1">
      <alignment horizontal="center" vertical="center" wrapText="1"/>
    </xf>
    <xf numFmtId="0" fontId="3" fillId="2" borderId="2" xfId="3" applyNumberFormat="1" applyFont="1" applyFill="1" applyBorder="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9" fontId="5" fillId="5" borderId="4" xfId="2" applyFont="1" applyFill="1" applyBorder="1" applyAlignment="1" applyProtection="1">
      <alignment horizontal="center" vertical="center" wrapText="1"/>
      <protection locked="0"/>
    </xf>
    <xf numFmtId="9" fontId="5" fillId="2" borderId="4" xfId="2" applyFont="1" applyFill="1" applyBorder="1" applyAlignment="1" applyProtection="1">
      <alignment horizontal="center" vertical="center" wrapText="1"/>
      <protection locked="0"/>
    </xf>
    <xf numFmtId="9" fontId="6" fillId="6" borderId="4" xfId="2" applyFont="1" applyFill="1" applyBorder="1" applyAlignment="1" applyProtection="1">
      <alignment horizontal="center" vertical="center" wrapText="1"/>
      <protection locked="0"/>
    </xf>
    <xf numFmtId="0" fontId="7" fillId="7" borderId="0" xfId="0" applyFont="1" applyFill="1"/>
    <xf numFmtId="0" fontId="4" fillId="0" borderId="5" xfId="0" applyFont="1" applyBorder="1" applyAlignment="1">
      <alignment horizontal="center" vertical="center" wrapText="1"/>
    </xf>
    <xf numFmtId="0" fontId="8" fillId="0" borderId="5" xfId="0" applyFont="1" applyBorder="1" applyAlignment="1">
      <alignment vertical="center" wrapText="1"/>
    </xf>
    <xf numFmtId="0" fontId="8" fillId="7" borderId="5" xfId="0" applyFont="1" applyFill="1" applyBorder="1" applyAlignment="1">
      <alignment horizontal="center" vertical="center" wrapText="1"/>
    </xf>
    <xf numFmtId="9" fontId="8" fillId="0" borderId="5" xfId="2" applyFont="1" applyFill="1" applyBorder="1" applyAlignment="1" applyProtection="1">
      <alignment horizontal="center" vertical="center" wrapText="1"/>
    </xf>
    <xf numFmtId="0" fontId="8" fillId="0" borderId="5" xfId="0" applyFont="1" applyBorder="1" applyAlignment="1">
      <alignment horizontal="center" vertical="center" wrapText="1"/>
    </xf>
    <xf numFmtId="0" fontId="8" fillId="7" borderId="5" xfId="0" applyFont="1" applyFill="1" applyBorder="1" applyAlignment="1">
      <alignment horizontal="left" vertical="center" wrapText="1"/>
    </xf>
    <xf numFmtId="9" fontId="4" fillId="7" borderId="5" xfId="2" applyFont="1" applyFill="1" applyBorder="1" applyAlignment="1">
      <alignment horizontal="center" vertical="center"/>
    </xf>
    <xf numFmtId="9" fontId="9" fillId="8" borderId="6" xfId="2" applyFont="1" applyFill="1" applyBorder="1" applyAlignment="1">
      <alignment horizontal="center"/>
    </xf>
    <xf numFmtId="0" fontId="4" fillId="0" borderId="7" xfId="0" applyFont="1" applyBorder="1" applyAlignment="1">
      <alignment horizontal="center" vertical="center" wrapText="1"/>
    </xf>
    <xf numFmtId="0" fontId="8" fillId="0" borderId="7" xfId="0" applyFont="1" applyBorder="1" applyAlignment="1">
      <alignment vertical="center" wrapText="1"/>
    </xf>
    <xf numFmtId="0" fontId="8" fillId="7" borderId="7" xfId="0" applyFont="1" applyFill="1" applyBorder="1" applyAlignment="1">
      <alignment horizontal="center" vertical="center" wrapText="1"/>
    </xf>
    <xf numFmtId="9" fontId="8" fillId="0" borderId="7" xfId="2" applyFont="1" applyFill="1" applyBorder="1" applyAlignment="1" applyProtection="1">
      <alignment horizontal="center" vertical="center" wrapText="1"/>
    </xf>
    <xf numFmtId="0" fontId="8" fillId="0" borderId="7" xfId="0" applyFont="1" applyBorder="1" applyAlignment="1">
      <alignment horizontal="center" vertical="center" wrapText="1"/>
    </xf>
    <xf numFmtId="0" fontId="8" fillId="7" borderId="7" xfId="0" applyFont="1" applyFill="1" applyBorder="1" applyAlignment="1">
      <alignment horizontal="left" vertical="center" wrapText="1"/>
    </xf>
    <xf numFmtId="9" fontId="4" fillId="7" borderId="7" xfId="2" applyFont="1" applyFill="1" applyBorder="1" applyAlignment="1">
      <alignment horizontal="center" vertical="center"/>
    </xf>
    <xf numFmtId="9" fontId="9" fillId="8" borderId="8" xfId="2" applyFont="1" applyFill="1" applyBorder="1" applyAlignment="1">
      <alignment horizontal="center"/>
    </xf>
    <xf numFmtId="0" fontId="4" fillId="7" borderId="7" xfId="0" applyFont="1" applyFill="1" applyBorder="1" applyAlignment="1">
      <alignment horizontal="center" vertical="center" wrapText="1"/>
    </xf>
    <xf numFmtId="0" fontId="8" fillId="7" borderId="7" xfId="0" applyFont="1" applyFill="1" applyBorder="1" applyAlignment="1">
      <alignment vertical="center" wrapText="1"/>
    </xf>
    <xf numFmtId="9" fontId="8" fillId="7" borderId="7" xfId="2" applyFont="1" applyFill="1" applyBorder="1" applyAlignment="1" applyProtection="1">
      <alignment horizontal="center" vertical="center" wrapText="1"/>
    </xf>
    <xf numFmtId="0" fontId="8" fillId="0" borderId="7" xfId="0" applyFont="1" applyBorder="1" applyAlignment="1">
      <alignment horizontal="left" vertical="center" wrapText="1"/>
    </xf>
    <xf numFmtId="0" fontId="4" fillId="0" borderId="7" xfId="0" applyFont="1" applyBorder="1" applyAlignment="1">
      <alignment vertical="center" wrapText="1"/>
    </xf>
    <xf numFmtId="9" fontId="4" fillId="0" borderId="7" xfId="2" applyFont="1" applyFill="1" applyBorder="1" applyAlignment="1" applyProtection="1">
      <alignment horizontal="center" vertical="center" wrapText="1"/>
    </xf>
    <xf numFmtId="9" fontId="10" fillId="0" borderId="9" xfId="2" applyFont="1" applyFill="1" applyBorder="1" applyAlignment="1" applyProtection="1">
      <alignment horizontal="center" vertical="center" wrapText="1"/>
    </xf>
    <xf numFmtId="0" fontId="4" fillId="0" borderId="9" xfId="0" applyFont="1" applyBorder="1" applyAlignment="1">
      <alignment horizontal="center" vertical="center" wrapText="1"/>
    </xf>
    <xf numFmtId="0" fontId="4" fillId="0" borderId="9" xfId="0" quotePrefix="1" applyFont="1" applyBorder="1" applyAlignment="1">
      <alignment horizontal="center" vertical="center" wrapText="1"/>
    </xf>
    <xf numFmtId="9" fontId="4" fillId="7" borderId="9" xfId="2" applyFont="1" applyFill="1" applyBorder="1" applyAlignment="1">
      <alignment horizontal="center" vertical="center"/>
    </xf>
    <xf numFmtId="9" fontId="9" fillId="8" borderId="10" xfId="2" applyFont="1" applyFill="1" applyBorder="1" applyAlignment="1">
      <alignment horizontal="center"/>
    </xf>
    <xf numFmtId="0" fontId="5" fillId="9" borderId="11" xfId="0" applyFont="1" applyFill="1" applyBorder="1" applyAlignment="1">
      <alignment vertical="center"/>
    </xf>
    <xf numFmtId="0" fontId="5" fillId="9" borderId="12" xfId="0" applyFont="1" applyFill="1" applyBorder="1" applyAlignment="1">
      <alignment vertical="center"/>
    </xf>
    <xf numFmtId="9" fontId="5" fillId="9" borderId="12" xfId="2" applyFont="1" applyFill="1" applyBorder="1" applyAlignment="1" applyProtection="1">
      <alignment horizontal="center" vertical="center"/>
    </xf>
    <xf numFmtId="9" fontId="6" fillId="6" borderId="13" xfId="2" applyFont="1" applyFill="1" applyBorder="1" applyAlignment="1" applyProtection="1">
      <alignment horizontal="center" vertical="center"/>
    </xf>
    <xf numFmtId="0" fontId="4" fillId="0" borderId="14" xfId="0" applyFont="1" applyBorder="1" applyAlignment="1">
      <alignment horizontal="center" vertical="center" wrapText="1"/>
    </xf>
    <xf numFmtId="0" fontId="4" fillId="0" borderId="14" xfId="0" applyFont="1" applyBorder="1" applyAlignment="1">
      <alignment vertical="center" wrapText="1"/>
    </xf>
    <xf numFmtId="9" fontId="4" fillId="0" borderId="14" xfId="2" applyFont="1" applyFill="1" applyBorder="1" applyAlignment="1" applyProtection="1">
      <alignment horizontal="center" vertical="center" wrapText="1"/>
    </xf>
    <xf numFmtId="0" fontId="8" fillId="0" borderId="14" xfId="0" applyFont="1" applyBorder="1" applyAlignment="1">
      <alignment horizontal="center" vertical="center" wrapText="1"/>
    </xf>
    <xf numFmtId="0" fontId="8" fillId="0" borderId="14" xfId="0" applyFont="1" applyBorder="1" applyAlignment="1">
      <alignment horizontal="left" vertical="center" wrapText="1"/>
    </xf>
    <xf numFmtId="9" fontId="4" fillId="7" borderId="14" xfId="2" applyFont="1" applyFill="1" applyBorder="1" applyAlignment="1">
      <alignment horizontal="center" vertical="center"/>
    </xf>
    <xf numFmtId="0" fontId="4" fillId="0" borderId="5" xfId="0" applyFont="1" applyBorder="1" applyAlignment="1">
      <alignment vertical="center" wrapText="1"/>
    </xf>
    <xf numFmtId="9" fontId="4" fillId="0" borderId="5" xfId="2" applyFont="1" applyFill="1" applyBorder="1" applyAlignment="1" applyProtection="1">
      <alignment horizontal="center" vertical="center" wrapText="1"/>
    </xf>
    <xf numFmtId="0" fontId="8" fillId="0" borderId="5"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8" fillId="7" borderId="5" xfId="0" applyFont="1" applyFill="1" applyBorder="1" applyAlignment="1">
      <alignment vertical="center" wrapText="1"/>
    </xf>
    <xf numFmtId="9" fontId="8" fillId="7" borderId="5" xfId="2" applyFont="1" applyFill="1" applyBorder="1" applyAlignment="1" applyProtection="1">
      <alignment horizontal="center" vertical="center" wrapText="1"/>
    </xf>
    <xf numFmtId="0" fontId="4" fillId="7" borderId="0" xfId="0" applyFont="1" applyFill="1" applyAlignment="1">
      <alignment horizontal="center" vertical="top" wrapText="1"/>
    </xf>
    <xf numFmtId="0" fontId="4" fillId="7" borderId="0" xfId="0" applyFont="1" applyFill="1" applyAlignment="1">
      <alignment vertical="top" wrapText="1"/>
    </xf>
    <xf numFmtId="0" fontId="4" fillId="7" borderId="0" xfId="0" applyFont="1" applyFill="1" applyAlignment="1">
      <alignment horizontal="center" vertical="center" wrapText="1"/>
    </xf>
    <xf numFmtId="0" fontId="4" fillId="7" borderId="0" xfId="0" applyFont="1" applyFill="1" applyAlignment="1">
      <alignment horizontal="center" vertical="center"/>
    </xf>
    <xf numFmtId="9" fontId="7" fillId="7" borderId="0" xfId="0" applyNumberFormat="1" applyFont="1" applyFill="1" applyAlignment="1">
      <alignment horizontal="center"/>
    </xf>
    <xf numFmtId="0" fontId="7" fillId="7" borderId="0" xfId="0" applyFont="1" applyFill="1" applyAlignment="1">
      <alignment horizontal="center"/>
    </xf>
    <xf numFmtId="0" fontId="13" fillId="11" borderId="16" xfId="0" applyFont="1" applyFill="1" applyBorder="1" applyAlignment="1" applyProtection="1">
      <alignment horizontal="center" vertical="center" wrapText="1"/>
      <protection hidden="1"/>
    </xf>
    <xf numFmtId="0" fontId="13" fillId="11" borderId="16" xfId="0" applyFont="1" applyFill="1" applyBorder="1" applyAlignment="1" applyProtection="1">
      <alignment horizontal="center" vertical="top" wrapText="1"/>
      <protection hidden="1"/>
    </xf>
    <xf numFmtId="0" fontId="13" fillId="11" borderId="21" xfId="0" applyFont="1" applyFill="1" applyBorder="1" applyAlignment="1" applyProtection="1">
      <alignment horizontal="center" vertical="top" wrapText="1"/>
      <protection hidden="1"/>
    </xf>
    <xf numFmtId="0" fontId="13" fillId="11" borderId="23" xfId="0" applyFont="1" applyFill="1" applyBorder="1" applyAlignment="1" applyProtection="1">
      <alignment horizontal="center" vertical="top" wrapText="1"/>
      <protection hidden="1"/>
    </xf>
    <xf numFmtId="0" fontId="13" fillId="14" borderId="12" xfId="0" applyFont="1" applyFill="1" applyBorder="1" applyAlignment="1" applyProtection="1">
      <alignment vertical="top" wrapText="1"/>
      <protection hidden="1"/>
    </xf>
    <xf numFmtId="0" fontId="13" fillId="11" borderId="29" xfId="0" applyFont="1" applyFill="1" applyBorder="1" applyAlignment="1" applyProtection="1">
      <alignment horizontal="center" vertical="center" wrapText="1"/>
      <protection hidden="1"/>
    </xf>
    <xf numFmtId="0" fontId="13" fillId="11" borderId="30" xfId="0" applyFont="1" applyFill="1" applyBorder="1" applyAlignment="1" applyProtection="1">
      <alignment horizontal="center" vertical="center" wrapText="1"/>
      <protection hidden="1"/>
    </xf>
    <xf numFmtId="0" fontId="13" fillId="14" borderId="30" xfId="0" applyFont="1" applyFill="1" applyBorder="1" applyAlignment="1" applyProtection="1">
      <alignment horizontal="center" vertical="center" wrapText="1"/>
      <protection hidden="1"/>
    </xf>
    <xf numFmtId="0" fontId="13" fillId="11" borderId="13" xfId="0" applyFont="1" applyFill="1" applyBorder="1" applyAlignment="1" applyProtection="1">
      <alignment horizontal="center" vertical="center" wrapText="1"/>
      <protection hidden="1"/>
    </xf>
    <xf numFmtId="0" fontId="18" fillId="11" borderId="30" xfId="0" applyFont="1" applyFill="1" applyBorder="1" applyAlignment="1" applyProtection="1">
      <alignment horizontal="center" vertical="center" wrapText="1"/>
      <protection hidden="1"/>
    </xf>
    <xf numFmtId="0" fontId="18" fillId="11" borderId="31" xfId="0" applyFont="1" applyFill="1" applyBorder="1" applyAlignment="1" applyProtection="1">
      <alignment horizontal="center" vertical="center" wrapText="1"/>
      <protection hidden="1"/>
    </xf>
    <xf numFmtId="0" fontId="18" fillId="14" borderId="30" xfId="0" applyFont="1" applyFill="1" applyBorder="1" applyAlignment="1" applyProtection="1">
      <alignment horizontal="center" vertical="center" wrapText="1"/>
      <protection hidden="1"/>
    </xf>
    <xf numFmtId="0" fontId="18" fillId="14" borderId="31" xfId="0" applyFont="1" applyFill="1" applyBorder="1" applyAlignment="1" applyProtection="1">
      <alignment horizontal="center" vertical="center" wrapText="1"/>
      <protection hidden="1"/>
    </xf>
    <xf numFmtId="0" fontId="13" fillId="11" borderId="32" xfId="0" applyFont="1" applyFill="1" applyBorder="1" applyAlignment="1" applyProtection="1">
      <alignment vertical="center"/>
      <protection hidden="1"/>
    </xf>
    <xf numFmtId="0" fontId="13" fillId="11" borderId="33" xfId="0" applyFont="1" applyFill="1" applyBorder="1" applyAlignment="1" applyProtection="1">
      <alignment vertical="center" wrapText="1"/>
      <protection hidden="1"/>
    </xf>
    <xf numFmtId="0" fontId="20" fillId="7" borderId="35" xfId="0" applyFont="1" applyFill="1" applyBorder="1" applyAlignment="1" applyProtection="1">
      <alignment horizontal="center" vertical="center" wrapText="1"/>
      <protection hidden="1"/>
    </xf>
    <xf numFmtId="0" fontId="20" fillId="7" borderId="2" xfId="0" applyFont="1" applyFill="1" applyBorder="1" applyAlignment="1" applyProtection="1">
      <alignment horizontal="left" vertical="center" wrapText="1"/>
      <protection hidden="1"/>
    </xf>
    <xf numFmtId="0" fontId="14" fillId="16" borderId="35" xfId="0" applyFont="1" applyFill="1" applyBorder="1" applyAlignment="1" applyProtection="1">
      <alignment horizontal="center" vertical="center" wrapText="1"/>
      <protection locked="0"/>
    </xf>
    <xf numFmtId="0" fontId="21" fillId="16" borderId="35" xfId="0" applyFont="1" applyFill="1" applyBorder="1" applyAlignment="1" applyProtection="1">
      <alignment vertical="center" wrapText="1"/>
      <protection locked="0" hidden="1"/>
    </xf>
    <xf numFmtId="0" fontId="14" fillId="7" borderId="2" xfId="0" applyFont="1" applyFill="1" applyBorder="1" applyAlignment="1" applyProtection="1">
      <alignment horizontal="center" vertical="center" wrapText="1"/>
      <protection hidden="1"/>
    </xf>
    <xf numFmtId="0" fontId="20" fillId="7" borderId="2" xfId="0" applyFont="1" applyFill="1" applyBorder="1" applyAlignment="1" applyProtection="1">
      <alignment vertical="center" wrapText="1"/>
      <protection hidden="1"/>
    </xf>
    <xf numFmtId="0" fontId="14" fillId="16" borderId="23" xfId="0" applyFont="1" applyFill="1" applyBorder="1" applyAlignment="1" applyProtection="1">
      <alignment horizontal="center" vertical="center" wrapText="1"/>
      <protection hidden="1"/>
    </xf>
    <xf numFmtId="0" fontId="13" fillId="11" borderId="18" xfId="0" applyFont="1" applyFill="1" applyBorder="1" applyAlignment="1" applyProtection="1">
      <alignment vertical="center"/>
      <protection hidden="1"/>
    </xf>
    <xf numFmtId="0" fontId="13" fillId="11" borderId="36" xfId="0" applyFont="1" applyFill="1" applyBorder="1" applyAlignment="1" applyProtection="1">
      <alignment vertical="center"/>
      <protection hidden="1"/>
    </xf>
    <xf numFmtId="0" fontId="20" fillId="16" borderId="35" xfId="0" applyFont="1" applyFill="1" applyBorder="1" applyAlignment="1" applyProtection="1">
      <alignment vertical="center" wrapText="1"/>
      <protection locked="0"/>
    </xf>
    <xf numFmtId="0" fontId="21" fillId="16" borderId="35" xfId="0" applyFont="1" applyFill="1" applyBorder="1" applyAlignment="1" applyProtection="1">
      <alignment vertical="center" wrapText="1"/>
      <protection locked="0"/>
    </xf>
    <xf numFmtId="0" fontId="21" fillId="16" borderId="35" xfId="0" applyFont="1" applyFill="1" applyBorder="1" applyAlignment="1" applyProtection="1">
      <alignment horizontal="left" vertical="center" wrapText="1"/>
      <protection locked="0"/>
    </xf>
    <xf numFmtId="0" fontId="20" fillId="7" borderId="6" xfId="0" applyFont="1" applyFill="1" applyBorder="1" applyAlignment="1" applyProtection="1">
      <alignment horizontal="center" vertical="center" wrapText="1"/>
      <protection hidden="1"/>
    </xf>
    <xf numFmtId="0" fontId="20" fillId="7" borderId="6" xfId="0" applyFont="1" applyFill="1" applyBorder="1" applyAlignment="1" applyProtection="1">
      <alignment vertical="center" wrapText="1"/>
      <protection hidden="1"/>
    </xf>
    <xf numFmtId="0" fontId="20" fillId="7" borderId="2" xfId="0" applyFont="1" applyFill="1" applyBorder="1" applyAlignment="1" applyProtection="1">
      <alignment horizontal="center" vertical="center" wrapText="1"/>
      <protection hidden="1"/>
    </xf>
    <xf numFmtId="0" fontId="20" fillId="16" borderId="35" xfId="0" applyFont="1" applyFill="1" applyBorder="1" applyAlignment="1" applyProtection="1">
      <alignment horizontal="center" vertical="center" wrapText="1"/>
      <protection locked="0"/>
    </xf>
    <xf numFmtId="0" fontId="13" fillId="11" borderId="2" xfId="0" applyFont="1" applyFill="1" applyBorder="1" applyAlignment="1" applyProtection="1">
      <alignment horizontal="center" vertical="center" wrapText="1"/>
      <protection hidden="1"/>
    </xf>
    <xf numFmtId="0" fontId="13" fillId="11" borderId="2" xfId="0" applyFont="1" applyFill="1" applyBorder="1" applyAlignment="1" applyProtection="1">
      <alignment vertical="center"/>
      <protection hidden="1"/>
    </xf>
    <xf numFmtId="0" fontId="20" fillId="7" borderId="2" xfId="0" applyFont="1" applyFill="1" applyBorder="1" applyAlignment="1" applyProtection="1">
      <alignment horizontal="left" vertical="center" wrapText="1"/>
      <protection locked="0"/>
    </xf>
    <xf numFmtId="9" fontId="20" fillId="7" borderId="2" xfId="2" applyFont="1" applyFill="1" applyBorder="1" applyAlignment="1" applyProtection="1">
      <alignment horizontal="left" vertical="center" wrapText="1"/>
      <protection locked="0"/>
    </xf>
    <xf numFmtId="0" fontId="5" fillId="4" borderId="2" xfId="0" applyFont="1" applyFill="1" applyBorder="1" applyAlignment="1" applyProtection="1">
      <alignment horizontal="center" vertical="center" wrapText="1"/>
      <protection locked="0"/>
    </xf>
    <xf numFmtId="9" fontId="7" fillId="7" borderId="0" xfId="0" applyNumberFormat="1" applyFont="1" applyFill="1"/>
    <xf numFmtId="9" fontId="8" fillId="17" borderId="5" xfId="2" applyFont="1" applyFill="1" applyBorder="1" applyAlignment="1" applyProtection="1">
      <alignment horizontal="center" vertical="center" wrapText="1"/>
    </xf>
    <xf numFmtId="9" fontId="4" fillId="17" borderId="5" xfId="2" applyFont="1" applyFill="1" applyBorder="1" applyAlignment="1">
      <alignment horizontal="center" vertical="center"/>
    </xf>
    <xf numFmtId="9" fontId="8" fillId="17" borderId="7" xfId="2" applyFont="1" applyFill="1" applyBorder="1" applyAlignment="1" applyProtection="1">
      <alignment horizontal="center" vertical="center" wrapText="1"/>
    </xf>
    <xf numFmtId="9" fontId="4" fillId="17" borderId="7" xfId="2" applyFont="1" applyFill="1" applyBorder="1" applyAlignment="1">
      <alignment horizontal="center" vertical="center"/>
    </xf>
    <xf numFmtId="9" fontId="8" fillId="18" borderId="7" xfId="2" applyFont="1" applyFill="1" applyBorder="1" applyAlignment="1" applyProtection="1">
      <alignment horizontal="center" vertical="center" wrapText="1"/>
    </xf>
    <xf numFmtId="9" fontId="4" fillId="18" borderId="7" xfId="2" applyFont="1" applyFill="1" applyBorder="1" applyAlignment="1">
      <alignment horizontal="center" vertical="center"/>
    </xf>
    <xf numFmtId="9" fontId="4" fillId="18" borderId="7" xfId="2" applyFont="1" applyFill="1" applyBorder="1" applyAlignment="1" applyProtection="1">
      <alignment horizontal="center" vertical="center" wrapText="1"/>
    </xf>
    <xf numFmtId="9" fontId="4" fillId="17" borderId="7" xfId="2" applyFont="1" applyFill="1" applyBorder="1" applyAlignment="1" applyProtection="1">
      <alignment horizontal="center" vertical="center" wrapText="1"/>
    </xf>
    <xf numFmtId="9" fontId="4" fillId="17" borderId="14" xfId="2" applyFont="1" applyFill="1" applyBorder="1" applyAlignment="1" applyProtection="1">
      <alignment horizontal="center" vertical="center" wrapText="1"/>
    </xf>
    <xf numFmtId="9" fontId="4" fillId="17" borderId="14" xfId="2" applyFont="1" applyFill="1" applyBorder="1" applyAlignment="1">
      <alignment horizontal="center" vertical="center"/>
    </xf>
    <xf numFmtId="9" fontId="4" fillId="17" borderId="5" xfId="2" applyFont="1" applyFill="1" applyBorder="1" applyAlignment="1" applyProtection="1">
      <alignment horizontal="center" vertical="center" wrapText="1"/>
    </xf>
    <xf numFmtId="9" fontId="5" fillId="19" borderId="4" xfId="2" applyFont="1" applyFill="1" applyBorder="1" applyAlignment="1" applyProtection="1">
      <alignment horizontal="center" vertical="center" wrapText="1"/>
      <protection locked="0"/>
    </xf>
    <xf numFmtId="0" fontId="4" fillId="20" borderId="7" xfId="0" applyFont="1" applyFill="1" applyBorder="1" applyAlignment="1">
      <alignment horizontal="center" vertical="center" wrapText="1"/>
    </xf>
    <xf numFmtId="164" fontId="0" fillId="0" borderId="0" xfId="0" applyNumberFormat="1"/>
    <xf numFmtId="0" fontId="23" fillId="0" borderId="0" xfId="0" applyFont="1" applyAlignment="1">
      <alignment horizontal="center" vertical="center"/>
    </xf>
    <xf numFmtId="0" fontId="22" fillId="6" borderId="0" xfId="0" applyFont="1" applyFill="1" applyAlignment="1">
      <alignment horizontal="center" vertical="center"/>
    </xf>
    <xf numFmtId="2" fontId="23" fillId="0" borderId="0" xfId="0" applyNumberFormat="1" applyFont="1" applyAlignment="1">
      <alignment horizontal="center" vertical="center"/>
    </xf>
    <xf numFmtId="0" fontId="0" fillId="19" borderId="0" xfId="0" applyFill="1" applyAlignment="1">
      <alignment horizontal="center"/>
    </xf>
    <xf numFmtId="0" fontId="4" fillId="19" borderId="0" xfId="0" applyFont="1" applyFill="1" applyAlignment="1">
      <alignment horizontal="center" wrapText="1"/>
    </xf>
    <xf numFmtId="0" fontId="4" fillId="19" borderId="0" xfId="0" applyFont="1" applyFill="1" applyAlignment="1">
      <alignment horizontal="center"/>
    </xf>
    <xf numFmtId="164" fontId="4" fillId="19" borderId="0" xfId="0" applyNumberFormat="1" applyFont="1" applyFill="1" applyAlignment="1">
      <alignment horizontal="center"/>
    </xf>
    <xf numFmtId="164" fontId="0" fillId="19" borderId="0" xfId="1" applyFont="1" applyFill="1" applyAlignment="1">
      <alignment horizontal="center"/>
    </xf>
    <xf numFmtId="10" fontId="0" fillId="19" borderId="0" xfId="2" applyNumberFormat="1" applyFont="1" applyFill="1" applyAlignment="1">
      <alignment horizontal="center"/>
    </xf>
    <xf numFmtId="0" fontId="0" fillId="0" borderId="0" xfId="0" applyAlignment="1">
      <alignment horizontal="center"/>
    </xf>
    <xf numFmtId="9" fontId="0" fillId="0" borderId="0" xfId="0" applyNumberFormat="1"/>
    <xf numFmtId="2" fontId="0" fillId="0" borderId="0" xfId="0" applyNumberFormat="1"/>
    <xf numFmtId="0" fontId="0" fillId="0" borderId="0" xfId="0" applyAlignment="1">
      <alignment horizontal="center" vertical="center" wrapText="1"/>
    </xf>
    <xf numFmtId="9" fontId="0" fillId="0" borderId="0" xfId="0" applyNumberFormat="1" applyAlignment="1">
      <alignment horizontal="center" vertical="center" wrapText="1"/>
    </xf>
    <xf numFmtId="3" fontId="23" fillId="0" borderId="0" xfId="0" applyNumberFormat="1" applyFont="1" applyAlignment="1">
      <alignment horizontal="center" vertical="center"/>
    </xf>
    <xf numFmtId="0" fontId="23" fillId="0" borderId="0" xfId="0" applyFont="1" applyAlignment="1">
      <alignment horizontal="center" vertical="center" wrapText="1"/>
    </xf>
    <xf numFmtId="0" fontId="24" fillId="0" borderId="0" xfId="0" applyFont="1"/>
    <xf numFmtId="0" fontId="24" fillId="0" borderId="0" xfId="0" applyFont="1" applyAlignment="1">
      <alignment horizontal="center"/>
    </xf>
    <xf numFmtId="0" fontId="25" fillId="0" borderId="0" xfId="0" applyFont="1" applyAlignment="1">
      <alignment horizontal="center" vertical="center"/>
    </xf>
    <xf numFmtId="0" fontId="0" fillId="6" borderId="2" xfId="0" applyFill="1" applyBorder="1" applyAlignment="1">
      <alignment horizontal="center" vertical="center" wrapText="1"/>
    </xf>
    <xf numFmtId="0" fontId="23" fillId="6" borderId="2" xfId="0" applyFont="1" applyFill="1" applyBorder="1" applyAlignment="1">
      <alignment horizontal="center" vertical="center" wrapText="1"/>
    </xf>
    <xf numFmtId="0" fontId="12" fillId="0" borderId="0" xfId="0" applyFont="1" applyAlignment="1" applyProtection="1">
      <alignment vertical="top" wrapText="1"/>
      <protection hidden="1"/>
    </xf>
    <xf numFmtId="0" fontId="13" fillId="11" borderId="16" xfId="0" applyFont="1" applyFill="1" applyBorder="1" applyAlignment="1">
      <alignment horizontal="right" vertical="top" wrapText="1"/>
    </xf>
    <xf numFmtId="0" fontId="14" fillId="0" borderId="0" xfId="0" applyFont="1" applyAlignment="1">
      <alignment horizontal="center" vertical="center" wrapText="1"/>
    </xf>
    <xf numFmtId="0" fontId="14" fillId="0" borderId="0" xfId="0" applyFont="1" applyAlignment="1">
      <alignment vertical="top" wrapText="1"/>
    </xf>
    <xf numFmtId="0" fontId="14" fillId="0" borderId="0" xfId="0" applyFont="1" applyAlignment="1">
      <alignment horizontal="center" vertical="top" wrapText="1"/>
    </xf>
    <xf numFmtId="0" fontId="15" fillId="0" borderId="0" xfId="0" applyFont="1" applyAlignment="1">
      <alignment horizontal="left" vertical="top" wrapText="1"/>
    </xf>
    <xf numFmtId="0" fontId="16" fillId="7" borderId="2" xfId="0" applyFont="1" applyFill="1" applyBorder="1" applyAlignment="1" applyProtection="1">
      <alignment horizontal="center" vertical="center" wrapText="1"/>
      <protection hidden="1"/>
    </xf>
    <xf numFmtId="0" fontId="14" fillId="0" borderId="0" xfId="0" applyFont="1" applyAlignment="1" applyProtection="1">
      <alignment horizontal="center" vertical="top" wrapText="1"/>
      <protection hidden="1"/>
    </xf>
    <xf numFmtId="0" fontId="14" fillId="0" borderId="0" xfId="0" applyFont="1" applyAlignment="1" applyProtection="1">
      <alignment horizontal="center" vertical="center" wrapText="1"/>
      <protection hidden="1"/>
    </xf>
    <xf numFmtId="0" fontId="14" fillId="0" borderId="0" xfId="0" applyFont="1" applyAlignment="1" applyProtection="1">
      <alignment vertical="top" wrapText="1"/>
      <protection hidden="1"/>
    </xf>
    <xf numFmtId="0" fontId="17" fillId="0" borderId="0" xfId="0" applyFont="1" applyAlignment="1">
      <alignment horizontal="left" vertical="top" wrapText="1"/>
    </xf>
    <xf numFmtId="0" fontId="14" fillId="0" borderId="0" xfId="0" applyFont="1" applyAlignment="1">
      <alignment horizontal="left" vertical="top" wrapText="1"/>
    </xf>
    <xf numFmtId="0" fontId="19" fillId="14" borderId="33" xfId="0" applyFont="1" applyFill="1" applyBorder="1" applyAlignment="1">
      <alignment vertical="center" wrapText="1"/>
    </xf>
    <xf numFmtId="0" fontId="13" fillId="11" borderId="33" xfId="0" applyFont="1" applyFill="1" applyBorder="1" applyAlignment="1">
      <alignment vertical="center" wrapText="1"/>
    </xf>
    <xf numFmtId="0" fontId="13" fillId="11" borderId="34" xfId="0" applyFont="1" applyFill="1" applyBorder="1" applyAlignment="1">
      <alignment vertical="center" wrapText="1"/>
    </xf>
    <xf numFmtId="0" fontId="19" fillId="14" borderId="34" xfId="0" applyFont="1" applyFill="1" applyBorder="1" applyAlignment="1">
      <alignment vertical="center" wrapText="1"/>
    </xf>
    <xf numFmtId="0" fontId="14" fillId="0" borderId="2" xfId="0" applyFont="1" applyBorder="1" applyAlignment="1" applyProtection="1">
      <alignment horizontal="center" vertical="center" wrapText="1"/>
      <protection hidden="1"/>
    </xf>
    <xf numFmtId="0" fontId="20" fillId="0" borderId="2" xfId="0" applyFont="1" applyBorder="1" applyAlignment="1" applyProtection="1">
      <alignment vertical="center" wrapText="1"/>
      <protection hidden="1"/>
    </xf>
    <xf numFmtId="0" fontId="20" fillId="0" borderId="2" xfId="0" applyFont="1" applyBorder="1" applyAlignment="1" applyProtection="1">
      <alignment horizontal="center" vertical="center" wrapText="1"/>
      <protection hidden="1"/>
    </xf>
    <xf numFmtId="9" fontId="20" fillId="15" borderId="35" xfId="0" applyNumberFormat="1" applyFont="1" applyFill="1" applyBorder="1" applyAlignment="1">
      <alignment horizontal="center" vertical="center" wrapText="1"/>
    </xf>
    <xf numFmtId="9" fontId="20" fillId="15" borderId="23" xfId="0" applyNumberFormat="1" applyFont="1" applyFill="1" applyBorder="1" applyAlignment="1">
      <alignment horizontal="center" vertical="center" wrapText="1"/>
    </xf>
    <xf numFmtId="9" fontId="20" fillId="0" borderId="15" xfId="0" applyNumberFormat="1" applyFont="1" applyBorder="1" applyAlignment="1" applyProtection="1">
      <alignment horizontal="center" vertical="center" wrapText="1"/>
      <protection locked="0" hidden="1"/>
    </xf>
    <xf numFmtId="0" fontId="20" fillId="15" borderId="35" xfId="0" applyFont="1" applyFill="1" applyBorder="1" applyAlignment="1">
      <alignment horizontal="center" vertical="center" wrapText="1"/>
    </xf>
    <xf numFmtId="0" fontId="20" fillId="15" borderId="35" xfId="0" applyFont="1" applyFill="1" applyBorder="1" applyAlignment="1">
      <alignment vertical="center" wrapText="1"/>
    </xf>
    <xf numFmtId="0" fontId="14" fillId="0" borderId="6" xfId="0" applyFont="1" applyBorder="1" applyAlignment="1" applyProtection="1">
      <alignment horizontal="center" vertical="center" wrapText="1"/>
      <protection hidden="1"/>
    </xf>
    <xf numFmtId="0" fontId="20" fillId="0" borderId="2" xfId="0" applyFont="1" applyBorder="1" applyAlignment="1" applyProtection="1">
      <alignment horizontal="left" vertical="center" wrapText="1"/>
      <protection hidden="1"/>
    </xf>
    <xf numFmtId="0" fontId="14" fillId="0" borderId="6" xfId="0" applyFont="1" applyBorder="1" applyAlignment="1" applyProtection="1">
      <alignment vertical="center" wrapText="1"/>
      <protection hidden="1"/>
    </xf>
    <xf numFmtId="0" fontId="14" fillId="0" borderId="35" xfId="0" applyFont="1" applyBorder="1" applyAlignment="1" applyProtection="1">
      <alignment horizontal="center" vertical="center" wrapText="1"/>
      <protection hidden="1"/>
    </xf>
    <xf numFmtId="0" fontId="14" fillId="0" borderId="35" xfId="0" quotePrefix="1" applyFont="1" applyBorder="1" applyAlignment="1" applyProtection="1">
      <alignment horizontal="center" vertical="center" wrapText="1"/>
      <protection hidden="1"/>
    </xf>
    <xf numFmtId="0" fontId="13" fillId="14" borderId="36" xfId="0" applyFont="1" applyFill="1" applyBorder="1" applyAlignment="1">
      <alignment vertical="center"/>
    </xf>
    <xf numFmtId="0" fontId="13" fillId="11" borderId="36" xfId="0" applyFont="1" applyFill="1" applyBorder="1" applyAlignment="1">
      <alignment vertical="center"/>
    </xf>
    <xf numFmtId="0" fontId="13" fillId="11" borderId="19" xfId="0" applyFont="1" applyFill="1" applyBorder="1" applyAlignment="1">
      <alignment vertical="center"/>
    </xf>
    <xf numFmtId="0" fontId="19" fillId="14" borderId="36" xfId="0" applyFont="1" applyFill="1" applyBorder="1" applyAlignment="1">
      <alignment vertical="center"/>
    </xf>
    <xf numFmtId="0" fontId="19" fillId="14" borderId="19" xfId="0" applyFont="1" applyFill="1" applyBorder="1" applyAlignment="1">
      <alignment vertical="center"/>
    </xf>
    <xf numFmtId="0" fontId="14" fillId="0" borderId="2" xfId="0" applyFont="1" applyBorder="1" applyAlignment="1" applyProtection="1">
      <alignment vertical="center" wrapText="1"/>
      <protection hidden="1"/>
    </xf>
    <xf numFmtId="0" fontId="20" fillId="15" borderId="35" xfId="0" applyFont="1" applyFill="1" applyBorder="1" applyAlignment="1">
      <alignment horizontal="left" vertical="center" wrapText="1"/>
    </xf>
    <xf numFmtId="0" fontId="14" fillId="0" borderId="2" xfId="0" applyFont="1" applyBorder="1" applyAlignment="1" applyProtection="1">
      <alignment horizontal="left" vertical="center" wrapText="1"/>
      <protection hidden="1"/>
    </xf>
    <xf numFmtId="0" fontId="20" fillId="0" borderId="35" xfId="0" applyFont="1" applyBorder="1" applyAlignment="1" applyProtection="1">
      <alignment horizontal="left" vertical="center" wrapText="1"/>
      <protection hidden="1"/>
    </xf>
    <xf numFmtId="0" fontId="20" fillId="0" borderId="6" xfId="0" applyFont="1" applyBorder="1" applyAlignment="1" applyProtection="1">
      <alignment horizontal="left" vertical="center" wrapText="1"/>
      <protection hidden="1"/>
    </xf>
    <xf numFmtId="0" fontId="13" fillId="7" borderId="0" xfId="0" applyFont="1" applyFill="1" applyAlignment="1">
      <alignment vertical="center"/>
    </xf>
    <xf numFmtId="0" fontId="20" fillId="7" borderId="0" xfId="0" applyFont="1" applyFill="1" applyAlignment="1" applyProtection="1">
      <alignment horizontal="center" vertical="center" wrapText="1"/>
      <protection locked="0"/>
    </xf>
    <xf numFmtId="0" fontId="14" fillId="0" borderId="0" xfId="0" applyFont="1" applyAlignment="1">
      <alignment vertical="center"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15" fillId="0" borderId="0" xfId="0" applyFont="1" applyAlignment="1">
      <alignment horizontal="left" vertical="center" wrapText="1"/>
    </xf>
    <xf numFmtId="0" fontId="14" fillId="7" borderId="0" xfId="0" applyFont="1" applyFill="1" applyAlignment="1" applyProtection="1">
      <alignment horizontal="center" vertical="top" wrapText="1"/>
      <protection locked="0"/>
    </xf>
    <xf numFmtId="0" fontId="13" fillId="7" borderId="0" xfId="0" applyFont="1" applyFill="1" applyAlignment="1">
      <alignment horizontal="center" vertical="center"/>
    </xf>
    <xf numFmtId="0" fontId="20" fillId="7" borderId="0" xfId="0" applyFont="1" applyFill="1" applyAlignment="1" applyProtection="1">
      <alignment horizontal="left" vertical="center" wrapText="1"/>
      <protection locked="0"/>
    </xf>
    <xf numFmtId="0" fontId="14" fillId="7" borderId="0" xfId="0" applyFont="1" applyFill="1" applyAlignment="1" applyProtection="1">
      <alignment horizontal="left" vertical="top" wrapText="1"/>
      <protection locked="0"/>
    </xf>
    <xf numFmtId="0" fontId="15" fillId="7" borderId="0" xfId="0" applyFont="1" applyFill="1" applyAlignment="1">
      <alignment horizontal="left" vertical="top" wrapText="1"/>
    </xf>
    <xf numFmtId="0" fontId="14" fillId="0" borderId="35" xfId="0" applyFont="1" applyBorder="1" applyAlignment="1" applyProtection="1">
      <alignment horizontal="center" vertical="center" wrapText="1"/>
      <protection locked="0"/>
    </xf>
    <xf numFmtId="0" fontId="14" fillId="0" borderId="23" xfId="0" applyFont="1" applyBorder="1" applyAlignment="1" applyProtection="1">
      <alignment horizontal="center" vertical="center" wrapText="1"/>
      <protection hidden="1"/>
    </xf>
    <xf numFmtId="166" fontId="4" fillId="17" borderId="5" xfId="2" applyNumberFormat="1" applyFont="1" applyFill="1" applyBorder="1" applyAlignment="1">
      <alignment horizontal="center" vertical="center"/>
    </xf>
    <xf numFmtId="167" fontId="4" fillId="18" borderId="7" xfId="2" applyNumberFormat="1" applyFont="1" applyFill="1" applyBorder="1" applyAlignment="1">
      <alignment horizontal="center" vertical="center"/>
    </xf>
    <xf numFmtId="168" fontId="4" fillId="18" borderId="7" xfId="2" applyNumberFormat="1" applyFont="1" applyFill="1" applyBorder="1" applyAlignment="1">
      <alignment horizontal="center" vertical="center"/>
    </xf>
    <xf numFmtId="165" fontId="4" fillId="17" borderId="7" xfId="2" applyNumberFormat="1" applyFont="1" applyFill="1" applyBorder="1" applyAlignment="1">
      <alignment horizontal="center" vertical="center"/>
    </xf>
    <xf numFmtId="0" fontId="14" fillId="7" borderId="18" xfId="0" applyFont="1" applyFill="1" applyBorder="1" applyAlignment="1" applyProtection="1">
      <alignment horizontal="center" vertical="center" wrapText="1"/>
      <protection locked="0" hidden="1"/>
    </xf>
    <xf numFmtId="0" fontId="14" fillId="7" borderId="19" xfId="0" applyFont="1" applyFill="1" applyBorder="1" applyAlignment="1" applyProtection="1">
      <alignment horizontal="center" vertical="center" wrapText="1"/>
      <protection locked="0" hidden="1"/>
    </xf>
    <xf numFmtId="0" fontId="20" fillId="0" borderId="18" xfId="0" applyFont="1" applyBorder="1" applyAlignment="1" applyProtection="1">
      <alignment horizontal="left" vertical="center" wrapText="1"/>
      <protection hidden="1"/>
    </xf>
    <xf numFmtId="0" fontId="20" fillId="0" borderId="19" xfId="0" applyFont="1" applyBorder="1" applyAlignment="1" applyProtection="1">
      <alignment horizontal="left" vertical="center" wrapText="1"/>
      <protection hidden="1"/>
    </xf>
    <xf numFmtId="0" fontId="20" fillId="7" borderId="18" xfId="0" applyFont="1" applyFill="1" applyBorder="1" applyAlignment="1" applyProtection="1">
      <alignment horizontal="left" vertical="center" wrapText="1"/>
      <protection locked="0"/>
    </xf>
    <xf numFmtId="0" fontId="20" fillId="7" borderId="36" xfId="0" applyFont="1" applyFill="1" applyBorder="1" applyAlignment="1" applyProtection="1">
      <alignment horizontal="left" vertical="center" wrapText="1"/>
      <protection locked="0"/>
    </xf>
    <xf numFmtId="0" fontId="20" fillId="7" borderId="19" xfId="0" applyFont="1" applyFill="1" applyBorder="1" applyAlignment="1" applyProtection="1">
      <alignment horizontal="left" vertical="center" wrapText="1"/>
      <protection locked="0"/>
    </xf>
    <xf numFmtId="0" fontId="14" fillId="7" borderId="18" xfId="0" applyFont="1" applyFill="1" applyBorder="1" applyAlignment="1" applyProtection="1">
      <alignment horizontal="left" vertical="top" wrapText="1"/>
      <protection locked="0"/>
    </xf>
    <xf numFmtId="0" fontId="14" fillId="7" borderId="36" xfId="0" applyFont="1" applyFill="1" applyBorder="1" applyAlignment="1" applyProtection="1">
      <alignment horizontal="left" vertical="top" wrapText="1"/>
      <protection locked="0"/>
    </xf>
    <xf numFmtId="0" fontId="14" fillId="7" borderId="19" xfId="0" applyFont="1" applyFill="1" applyBorder="1" applyAlignment="1" applyProtection="1">
      <alignment horizontal="left" vertical="top" wrapText="1"/>
      <protection locked="0"/>
    </xf>
    <xf numFmtId="0" fontId="13" fillId="11" borderId="18" xfId="0" applyFont="1" applyFill="1" applyBorder="1" applyAlignment="1" applyProtection="1">
      <alignment horizontal="left" vertical="center"/>
      <protection hidden="1"/>
    </xf>
    <xf numFmtId="0" fontId="13" fillId="11" borderId="19" xfId="0" applyFont="1" applyFill="1" applyBorder="1" applyAlignment="1" applyProtection="1">
      <alignment horizontal="left" vertical="center"/>
      <protection hidden="1"/>
    </xf>
    <xf numFmtId="0" fontId="13" fillId="11" borderId="18" xfId="0" applyFont="1" applyFill="1" applyBorder="1" applyAlignment="1" applyProtection="1">
      <alignment horizontal="center" vertical="center"/>
      <protection hidden="1"/>
    </xf>
    <xf numFmtId="0" fontId="13" fillId="11" borderId="36" xfId="0" applyFont="1" applyFill="1" applyBorder="1" applyAlignment="1" applyProtection="1">
      <alignment horizontal="center" vertical="center"/>
      <protection hidden="1"/>
    </xf>
    <xf numFmtId="0" fontId="13" fillId="11" borderId="19" xfId="0" applyFont="1" applyFill="1" applyBorder="1" applyAlignment="1" applyProtection="1">
      <alignment horizontal="center" vertical="center"/>
      <protection hidden="1"/>
    </xf>
    <xf numFmtId="0" fontId="20" fillId="0" borderId="18" xfId="0" applyFont="1" applyBorder="1" applyAlignment="1" applyProtection="1">
      <alignment horizontal="left" vertical="center" wrapText="1"/>
      <protection locked="0"/>
    </xf>
    <xf numFmtId="0" fontId="20" fillId="0" borderId="36" xfId="0" applyFont="1" applyBorder="1" applyAlignment="1" applyProtection="1">
      <alignment horizontal="left" vertical="center" wrapText="1"/>
      <protection locked="0"/>
    </xf>
    <xf numFmtId="0" fontId="20" fillId="0" borderId="19" xfId="0" applyFont="1" applyBorder="1" applyAlignment="1" applyProtection="1">
      <alignment horizontal="left" vertical="center" wrapText="1"/>
      <protection locked="0"/>
    </xf>
    <xf numFmtId="0" fontId="17" fillId="0" borderId="18" xfId="0" applyFont="1" applyBorder="1" applyAlignment="1" applyProtection="1">
      <alignment horizontal="center" vertical="center" wrapText="1"/>
      <protection hidden="1"/>
    </xf>
    <xf numFmtId="0" fontId="17" fillId="0" borderId="36" xfId="0" applyFont="1" applyBorder="1" applyAlignment="1" applyProtection="1">
      <alignment horizontal="center" vertical="center" wrapText="1"/>
      <protection hidden="1"/>
    </xf>
    <xf numFmtId="0" fontId="17" fillId="0" borderId="19" xfId="0" applyFont="1" applyBorder="1" applyAlignment="1" applyProtection="1">
      <alignment horizontal="center" vertical="center" wrapText="1"/>
      <protection hidden="1"/>
    </xf>
    <xf numFmtId="0" fontId="14" fillId="15" borderId="18" xfId="0" applyFont="1" applyFill="1" applyBorder="1" applyAlignment="1">
      <alignment horizontal="center" vertical="center" wrapText="1"/>
    </xf>
    <xf numFmtId="0" fontId="14" fillId="15" borderId="19" xfId="0" applyFont="1" applyFill="1" applyBorder="1" applyAlignment="1">
      <alignment horizontal="center" vertical="center" wrapText="1"/>
    </xf>
    <xf numFmtId="0" fontId="14" fillId="0" borderId="18" xfId="0" applyFont="1" applyBorder="1" applyAlignment="1" applyProtection="1">
      <alignment horizontal="center" vertical="center" wrapText="1"/>
      <protection locked="0" hidden="1"/>
    </xf>
    <xf numFmtId="0" fontId="14" fillId="0" borderId="19" xfId="0" applyFont="1" applyBorder="1" applyAlignment="1" applyProtection="1">
      <alignment horizontal="center" vertical="center" wrapText="1"/>
      <protection locked="0" hidden="1"/>
    </xf>
    <xf numFmtId="0" fontId="13" fillId="12" borderId="24" xfId="0" applyFont="1" applyFill="1" applyBorder="1" applyAlignment="1">
      <alignment horizontal="center" vertical="center" wrapText="1"/>
    </xf>
    <xf numFmtId="0" fontId="13" fillId="13" borderId="24" xfId="0" applyFont="1" applyFill="1" applyBorder="1" applyAlignment="1">
      <alignment horizontal="center" vertical="center" wrapText="1"/>
    </xf>
    <xf numFmtId="0" fontId="13" fillId="14" borderId="25" xfId="0" applyFont="1" applyFill="1" applyBorder="1" applyAlignment="1" applyProtection="1">
      <alignment horizontal="center" vertical="top" wrapText="1"/>
      <protection hidden="1"/>
    </xf>
    <xf numFmtId="0" fontId="13" fillId="14" borderId="26" xfId="0" applyFont="1" applyFill="1" applyBorder="1" applyAlignment="1" applyProtection="1">
      <alignment horizontal="center" vertical="top" wrapText="1"/>
      <protection hidden="1"/>
    </xf>
    <xf numFmtId="0" fontId="13" fillId="11" borderId="12" xfId="0" applyFont="1" applyFill="1" applyBorder="1" applyAlignment="1" applyProtection="1">
      <alignment horizontal="center" vertical="top" wrapText="1"/>
      <protection hidden="1"/>
    </xf>
    <xf numFmtId="0" fontId="13" fillId="11" borderId="26" xfId="0" applyFont="1" applyFill="1" applyBorder="1" applyAlignment="1" applyProtection="1">
      <alignment horizontal="center" vertical="top" wrapText="1"/>
      <protection hidden="1"/>
    </xf>
    <xf numFmtId="0" fontId="13" fillId="11" borderId="27" xfId="0" applyFont="1" applyFill="1" applyBorder="1" applyAlignment="1" applyProtection="1">
      <alignment horizontal="center" vertical="top" wrapText="1"/>
      <protection hidden="1"/>
    </xf>
    <xf numFmtId="0" fontId="13" fillId="11" borderId="28" xfId="0" applyFont="1" applyFill="1" applyBorder="1" applyAlignment="1" applyProtection="1">
      <alignment horizontal="center" vertical="top" wrapText="1"/>
      <protection hidden="1"/>
    </xf>
    <xf numFmtId="0" fontId="13" fillId="14" borderId="12" xfId="0" applyFont="1" applyFill="1" applyBorder="1" applyAlignment="1" applyProtection="1">
      <alignment horizontal="center" vertical="top" wrapText="1"/>
      <protection hidden="1"/>
    </xf>
    <xf numFmtId="0" fontId="26" fillId="0" borderId="38" xfId="0" applyFont="1" applyBorder="1" applyAlignment="1" applyProtection="1">
      <alignment horizontal="left" vertical="top" wrapText="1"/>
      <protection hidden="1"/>
    </xf>
    <xf numFmtId="0" fontId="13" fillId="10" borderId="15" xfId="0" applyFont="1" applyFill="1" applyBorder="1" applyAlignment="1" applyProtection="1">
      <alignment horizontal="center" vertical="center" wrapText="1"/>
      <protection locked="0"/>
    </xf>
    <xf numFmtId="0" fontId="13" fillId="11" borderId="17" xfId="0" applyFont="1" applyFill="1" applyBorder="1" applyAlignment="1" applyProtection="1">
      <alignment horizontal="left" vertical="center" wrapText="1"/>
      <protection hidden="1"/>
    </xf>
    <xf numFmtId="0" fontId="13" fillId="11" borderId="20" xfId="0" applyFont="1" applyFill="1" applyBorder="1" applyAlignment="1" applyProtection="1">
      <alignment horizontal="left" vertical="center" wrapText="1"/>
      <protection hidden="1"/>
    </xf>
    <xf numFmtId="0" fontId="13" fillId="11" borderId="22" xfId="0" applyFont="1" applyFill="1" applyBorder="1" applyAlignment="1" applyProtection="1">
      <alignment horizontal="left" vertical="center" wrapText="1"/>
      <protection hidden="1"/>
    </xf>
    <xf numFmtId="0" fontId="14" fillId="7" borderId="18" xfId="0" applyFont="1" applyFill="1" applyBorder="1" applyAlignment="1" applyProtection="1">
      <alignment horizontal="center" vertical="top" wrapText="1"/>
      <protection hidden="1"/>
    </xf>
    <xf numFmtId="0" fontId="14" fillId="7" borderId="19" xfId="0" applyFont="1" applyFill="1" applyBorder="1" applyAlignment="1" applyProtection="1">
      <alignment horizontal="center" vertical="top" wrapText="1"/>
      <protection hidden="1"/>
    </xf>
    <xf numFmtId="0" fontId="14" fillId="8" borderId="18" xfId="0" applyFont="1" applyFill="1" applyBorder="1" applyAlignment="1" applyProtection="1">
      <alignment horizontal="center" vertical="top" wrapText="1"/>
      <protection locked="0"/>
    </xf>
    <xf numFmtId="0" fontId="14" fillId="8" borderId="19" xfId="0" applyFont="1" applyFill="1" applyBorder="1" applyAlignment="1" applyProtection="1">
      <alignment horizontal="center" vertical="top" wrapText="1"/>
      <protection locked="0"/>
    </xf>
    <xf numFmtId="9" fontId="8" fillId="18" borderId="37" xfId="2" applyFont="1" applyFill="1" applyBorder="1" applyAlignment="1" applyProtection="1">
      <alignment horizontal="center" vertical="center" wrapText="1"/>
    </xf>
    <xf numFmtId="9" fontId="8" fillId="18" borderId="14" xfId="2" applyFont="1" applyFill="1" applyBorder="1" applyAlignment="1" applyProtection="1">
      <alignment horizontal="center" vertical="center" wrapText="1"/>
    </xf>
    <xf numFmtId="9" fontId="4" fillId="17" borderId="14" xfId="2" applyFont="1" applyFill="1" applyBorder="1" applyAlignment="1" applyProtection="1">
      <alignment horizontal="center" vertical="center" wrapText="1"/>
    </xf>
    <xf numFmtId="9" fontId="4" fillId="17" borderId="7" xfId="2" applyFont="1" applyFill="1" applyBorder="1" applyAlignment="1" applyProtection="1">
      <alignment horizontal="center" vertical="center" wrapText="1"/>
    </xf>
    <xf numFmtId="9" fontId="4" fillId="17" borderId="5" xfId="2" applyFont="1" applyFill="1" applyBorder="1" applyAlignment="1" applyProtection="1">
      <alignment horizontal="center" vertical="center" wrapText="1"/>
    </xf>
    <xf numFmtId="9" fontId="4" fillId="18" borderId="7" xfId="2" applyFont="1" applyFill="1" applyBorder="1" applyAlignment="1" applyProtection="1">
      <alignment horizontal="center" vertical="center" wrapText="1"/>
    </xf>
    <xf numFmtId="9" fontId="8" fillId="17" borderId="5" xfId="2" applyFont="1" applyFill="1" applyBorder="1" applyAlignment="1" applyProtection="1">
      <alignment horizontal="center" vertical="center" wrapText="1"/>
    </xf>
    <xf numFmtId="9" fontId="8" fillId="17" borderId="7" xfId="2" applyFont="1" applyFill="1" applyBorder="1" applyAlignment="1" applyProtection="1">
      <alignment horizontal="center" vertical="center" wrapText="1"/>
    </xf>
    <xf numFmtId="9" fontId="8" fillId="18" borderId="7" xfId="2" applyFont="1" applyFill="1" applyBorder="1" applyAlignment="1" applyProtection="1">
      <alignment horizontal="center" vertical="center" wrapText="1"/>
    </xf>
    <xf numFmtId="9" fontId="8" fillId="0" borderId="7" xfId="2" applyFont="1" applyFill="1" applyBorder="1" applyAlignment="1" applyProtection="1">
      <alignment horizontal="center" vertical="center" wrapText="1"/>
    </xf>
    <xf numFmtId="0" fontId="10" fillId="0" borderId="9" xfId="0" applyFont="1" applyBorder="1" applyAlignment="1">
      <alignment horizontal="center" vertical="center" wrapText="1"/>
    </xf>
    <xf numFmtId="9" fontId="8" fillId="0" borderId="5" xfId="2" applyFont="1" applyFill="1" applyBorder="1" applyAlignment="1" applyProtection="1">
      <alignment horizontal="center" vertical="center" wrapText="1"/>
    </xf>
    <xf numFmtId="9" fontId="8" fillId="7" borderId="7" xfId="2" applyFont="1" applyFill="1" applyBorder="1" applyAlignment="1" applyProtection="1">
      <alignment horizontal="center" vertical="center" wrapText="1"/>
    </xf>
    <xf numFmtId="9" fontId="4" fillId="0" borderId="14" xfId="2" applyFont="1" applyFill="1" applyBorder="1" applyAlignment="1" applyProtection="1">
      <alignment horizontal="center" vertical="center" wrapText="1"/>
    </xf>
    <xf numFmtId="9" fontId="4" fillId="0" borderId="7" xfId="2" applyFont="1" applyFill="1" applyBorder="1" applyAlignment="1" applyProtection="1">
      <alignment horizontal="center" vertical="center" wrapText="1"/>
    </xf>
    <xf numFmtId="9" fontId="4" fillId="0" borderId="5" xfId="2" applyFont="1" applyFill="1" applyBorder="1" applyAlignment="1" applyProtection="1">
      <alignment horizontal="center" vertical="center" wrapText="1"/>
    </xf>
    <xf numFmtId="9" fontId="8" fillId="7" borderId="5" xfId="2" applyFont="1" applyFill="1" applyBorder="1" applyAlignment="1" applyProtection="1">
      <alignment horizontal="center" vertical="center" wrapText="1"/>
    </xf>
    <xf numFmtId="172" fontId="23" fillId="0" borderId="0" xfId="0" applyNumberFormat="1" applyFont="1" applyAlignment="1">
      <alignment horizontal="center" vertical="center"/>
    </xf>
    <xf numFmtId="10" fontId="4" fillId="17" borderId="5" xfId="2" applyNumberFormat="1" applyFont="1" applyFill="1" applyBorder="1" applyAlignment="1">
      <alignment horizontal="center" vertical="center"/>
    </xf>
    <xf numFmtId="165" fontId="4" fillId="17" borderId="5" xfId="2" applyNumberFormat="1" applyFont="1" applyFill="1" applyBorder="1" applyAlignment="1">
      <alignment horizontal="center" vertical="center"/>
    </xf>
    <xf numFmtId="174" fontId="4" fillId="17" borderId="5" xfId="2" applyNumberFormat="1" applyFont="1" applyFill="1" applyBorder="1" applyAlignment="1">
      <alignment horizontal="center" vertical="center"/>
    </xf>
    <xf numFmtId="10" fontId="4" fillId="18" borderId="7" xfId="2" applyNumberFormat="1" applyFont="1" applyFill="1" applyBorder="1" applyAlignment="1">
      <alignment horizontal="center" vertical="center"/>
    </xf>
    <xf numFmtId="165" fontId="4" fillId="18" borderId="7" xfId="2" applyNumberFormat="1" applyFont="1" applyFill="1" applyBorder="1" applyAlignment="1">
      <alignment horizontal="center" vertical="center"/>
    </xf>
    <xf numFmtId="174" fontId="4" fillId="18" borderId="7" xfId="2" applyNumberFormat="1" applyFont="1" applyFill="1" applyBorder="1" applyAlignment="1">
      <alignment horizontal="center" vertical="center"/>
    </xf>
    <xf numFmtId="10" fontId="4" fillId="17" borderId="7" xfId="2" applyNumberFormat="1" applyFont="1" applyFill="1" applyBorder="1" applyAlignment="1">
      <alignment horizontal="center" vertical="center"/>
    </xf>
    <xf numFmtId="10" fontId="8" fillId="17" borderId="7" xfId="2" applyNumberFormat="1" applyFont="1" applyFill="1" applyBorder="1" applyAlignment="1" applyProtection="1">
      <alignment horizontal="center" vertical="center" wrapText="1"/>
    </xf>
    <xf numFmtId="165" fontId="8" fillId="17" borderId="5" xfId="2" applyNumberFormat="1" applyFont="1" applyFill="1" applyBorder="1" applyAlignment="1" applyProtection="1">
      <alignment horizontal="center" vertical="center" wrapText="1"/>
    </xf>
    <xf numFmtId="165" fontId="8" fillId="17" borderId="7" xfId="2" applyNumberFormat="1" applyFont="1" applyFill="1" applyBorder="1" applyAlignment="1" applyProtection="1">
      <alignment horizontal="center" vertical="center" wrapText="1"/>
    </xf>
    <xf numFmtId="165" fontId="8" fillId="18" borderId="7" xfId="2" applyNumberFormat="1" applyFont="1" applyFill="1" applyBorder="1" applyAlignment="1" applyProtection="1">
      <alignment horizontal="center" vertical="center" wrapText="1"/>
    </xf>
    <xf numFmtId="10" fontId="4" fillId="18" borderId="7" xfId="2" applyNumberFormat="1" applyFont="1" applyFill="1" applyBorder="1" applyAlignment="1" applyProtection="1">
      <alignment horizontal="center" vertical="center" wrapText="1"/>
    </xf>
    <xf numFmtId="165" fontId="4" fillId="18" borderId="7" xfId="2" applyNumberFormat="1" applyFont="1" applyFill="1" applyBorder="1" applyAlignment="1" applyProtection="1">
      <alignment horizontal="center" vertical="center" wrapText="1"/>
    </xf>
    <xf numFmtId="165" fontId="4" fillId="17" borderId="7" xfId="2" applyNumberFormat="1" applyFont="1" applyFill="1" applyBorder="1" applyAlignment="1" applyProtection="1">
      <alignment horizontal="center" vertical="center" wrapText="1"/>
    </xf>
    <xf numFmtId="165" fontId="4" fillId="17" borderId="14" xfId="2" applyNumberFormat="1" applyFont="1" applyFill="1" applyBorder="1" applyAlignment="1" applyProtection="1">
      <alignment horizontal="center" vertical="center" wrapText="1"/>
    </xf>
    <xf numFmtId="10" fontId="8" fillId="17" borderId="5" xfId="2" applyNumberFormat="1" applyFont="1" applyFill="1" applyBorder="1" applyAlignment="1" applyProtection="1">
      <alignment horizontal="center" vertical="center" wrapText="1"/>
    </xf>
    <xf numFmtId="165" fontId="4" fillId="17" borderId="5" xfId="2" applyNumberFormat="1" applyFont="1" applyFill="1" applyBorder="1" applyAlignment="1" applyProtection="1">
      <alignment horizontal="center" vertical="center" wrapText="1"/>
    </xf>
    <xf numFmtId="10" fontId="4" fillId="17" borderId="5" xfId="2" applyNumberFormat="1" applyFont="1" applyFill="1" applyBorder="1" applyAlignment="1" applyProtection="1">
      <alignment horizontal="center" vertical="center" wrapText="1"/>
    </xf>
    <xf numFmtId="10" fontId="4" fillId="17" borderId="7" xfId="2" applyNumberFormat="1" applyFont="1" applyFill="1" applyBorder="1" applyAlignment="1" applyProtection="1">
      <alignment horizontal="center" vertical="center" wrapText="1"/>
    </xf>
  </cellXfs>
  <cellStyles count="4">
    <cellStyle name="Comma" xfId="1" builtinId="3"/>
    <cellStyle name="Heading 1" xfId="3" builtinId="16"/>
    <cellStyle name="Normal" xfId="0" builtinId="0"/>
    <cellStyle name="Per cent" xfId="2" builtinId="5"/>
  </cellStyles>
  <dxfs count="67">
    <dxf>
      <numFmt numFmtId="2" formatCode="0.00"/>
      <border diagonalUp="0" diagonalDown="0" outline="0">
        <left/>
        <right/>
        <top/>
        <bottom/>
      </border>
    </dxf>
    <dxf>
      <numFmt numFmtId="2" formatCode="0.00"/>
    </dxf>
    <dxf>
      <numFmt numFmtId="2" formatCode="0.00"/>
      <border diagonalUp="0" diagonalDown="0" outline="0">
        <left/>
        <right/>
        <top/>
        <bottom/>
      </border>
    </dxf>
    <dxf>
      <numFmt numFmtId="2" formatCode="0.00"/>
    </dxf>
    <dxf>
      <numFmt numFmtId="13" formatCode="0%"/>
      <border diagonalUp="0" diagonalDown="0" outline="0">
        <left/>
        <right/>
        <top/>
        <bottom/>
      </border>
    </dxf>
    <dxf>
      <numFmt numFmtId="13" formatCode="0%"/>
    </dxf>
    <dxf>
      <numFmt numFmtId="13" formatCode="0%"/>
      <border diagonalUp="0" diagonalDown="0" outline="0">
        <left/>
        <right/>
        <top/>
        <bottom/>
      </border>
    </dxf>
    <dxf>
      <numFmt numFmtId="13" formatCode="0%"/>
    </dxf>
    <dxf>
      <font>
        <b/>
        <i val="0"/>
        <strike val="0"/>
        <condense val="0"/>
        <extend val="0"/>
        <outline val="0"/>
        <shadow val="0"/>
        <u val="none"/>
        <vertAlign val="baseline"/>
        <sz val="9"/>
        <color theme="3"/>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outline="0">
        <left/>
        <right/>
        <top/>
        <bottom/>
      </border>
    </dxf>
    <dxf>
      <border diagonalUp="0" diagonalDown="0" outline="0">
        <left/>
        <right/>
        <top/>
        <bottom/>
      </border>
    </dxf>
    <dxf>
      <alignment horizontal="center" vertical="center" textRotation="0" wrapText="1" indent="0" justifyLastLine="0" shrinkToFit="0" readingOrder="0"/>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Z:/Users/aryal/Desktop/documents%20for%20modulation%20-%202015/Latest%20Modulation%20-%2028%20Dec/documents%20for%20modulation%20-%202015/NEW.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file:///Z:/Users/aryal/Desktop/documents%20for%20modulation%20-%202015/Latest%20Modulation%20-%2028%20Dec/documents%20for%20modulation%20-%202015/Working%20files%20-%20not%20for%20use/2016%20Risk%20Planning%20Data%20Working%2027-vii-15%20-%20Received%20from%20OIOS%20on%2025%20August%202015.xls?134A9EFF" TargetMode="External"/><Relationship Id="rId1" Type="http://schemas.openxmlformats.org/officeDocument/2006/relationships/externalLinkPath" Target="file:///134A9EFF/2016%20Risk%20Planning%20Data%20Working%2027-vii-15%20-%20Received%20from%20OIOS%20on%2025%20August%20201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Users/habimade/Desktop/2018%20Modulation%20Desktop%20%20-%20OLD/Final%20List%20-%20modulation%20and%20selection%20of%20audits%20-%20January%202019/2018_Modulation-Similation_January%202019%20-%20for%20Final%20List%20-%2007-01-201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Z:/Users/meynetli/Desktop/AUDIT/2015%20Risk%20Planning%20Data20-vi-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Users/habimade/Desktop/2018%20Modulation%20Desktop%20%20-%20OLD%20-%20Feb%202019/Final%20List%20-%20modulation%20and%20selection%20of%20audits%20-%20January%202019/2018%20Project%20Audit%20-%20Additional%20projects%20identified%20-%207%20January%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HNIP999"/>
      <sheetName val="Query"/>
      <sheetName val="Indicators"/>
      <sheetName val="Data list"/>
    </sheetNames>
    <sheetDataSet>
      <sheetData sheetId="0"/>
      <sheetData sheetId="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 a country"/>
      <sheetName val="Compare countries"/>
      <sheetName val="Final Score Ordered"/>
      <sheetName val="Final Score Ordered Americas"/>
      <sheetName val="Final Score Ordered Europe"/>
      <sheetName val="Final Score Ordered MENA"/>
      <sheetName val="Final Score Ordered Asia"/>
      <sheetName val="Final Score Ordered Africa"/>
      <sheetName val="Weights"/>
      <sheetName val="Rating Factors"/>
      <sheetName val="Indicators"/>
      <sheetName val="Final Score"/>
      <sheetName val="Expenditure"/>
      <sheetName val="Supp"/>
      <sheetName val="Is Indicator Default"/>
      <sheetName val="Staff + offices"/>
      <sheetName val="Focus Data"/>
      <sheetName val="Ledger Data"/>
      <sheetName val="Cost Centres"/>
      <sheetName val="Sources"/>
      <sheetName val="CountryNames"/>
      <sheetName val="CPI Corruption Index 2014"/>
      <sheetName val="MSRP Users"/>
      <sheetName val="Urban Refugees"/>
      <sheetName val="Sick Leav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HCR Interim List 23 -11-2018"/>
      <sheetName val="Preliminary List - 26-09-2018"/>
      <sheetName val="PAs Not Selected - Jan 2019"/>
      <sheetName val="Final List 2018 -  7 Jan 2019"/>
      <sheetName val="Summary 2.9  "/>
      <sheetName val="All Test"/>
      <sheetName val="2017 unaudited &gt;50K ICQ&lt;0 in 16"/>
      <sheetName val="Previous requests to remove"/>
      <sheetName val="Final List - 7 Jan 2019"/>
      <sheetName val="62 PAs changed from interim"/>
      <sheetName val="2014-15-16-17-18"/>
      <sheetName val="Summary 3 - 2.9 - 2.8 "/>
      <sheetName val="For the NFF Final List"/>
      <sheetName val="Summary"/>
      <sheetName val="Analysis Stats 2018- NFF-Prelim"/>
      <sheetName val="New partners for 2018"/>
      <sheetName val="PQP"/>
      <sheetName val="Pivot 2018"/>
      <sheetName val="HNIP998"/>
      <sheetName val="Sheet3"/>
      <sheetName val="HNIP999"/>
      <sheetName val="Query"/>
      <sheetName val="Modified 2014 to 2017"/>
      <sheetName val="Previous Year Audit"/>
      <sheetName val="Unaudited 2012 13 14 15 16 17"/>
      <sheetName val="Modulation 2014-15-16"/>
      <sheetName val="Scenario in Number"/>
      <sheetName val="Scenario in Number in %"/>
      <sheetName val="Scenario in Value"/>
      <sheetName val="Scenario in Value in %"/>
      <sheetName val="ICQ Scoring-2017"/>
      <sheetName val="ICQ Scoring-2016"/>
      <sheetName val="ICQ Scoring-2015"/>
      <sheetName val="ICQ Scoring -2014"/>
      <sheetName val="OIOS Score - Sept 2018"/>
      <sheetName val="PPAs with Adverse or Disclaimer"/>
      <sheetName val="Final List 2018 -  15 Jan 2019"/>
      <sheetName val="Final list - Additional "/>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refreshError="1"/>
      <sheetData sheetId="36" refreshError="1"/>
      <sheetData sheetId="3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 a country"/>
      <sheetName val="Compare countries"/>
      <sheetName val="Supp"/>
      <sheetName val="Weights"/>
      <sheetName val="Final Score Ordered"/>
      <sheetName val="Final Score Ordered Americas"/>
      <sheetName val="Final Score Ordered Europe"/>
      <sheetName val="Final Score Ordered MENA"/>
      <sheetName val="Final Score Ordered Asia"/>
      <sheetName val="Final Score Ordered Africa"/>
      <sheetName val="Rating Factors"/>
      <sheetName val="Indicators"/>
      <sheetName val="Final Score"/>
      <sheetName val="Expenditure"/>
      <sheetName val="Is Indicator Default"/>
      <sheetName val="Staff + offices"/>
      <sheetName val="Ledger Data"/>
      <sheetName val="2012 Data"/>
      <sheetName val="2013 Data"/>
      <sheetName val="2014 Data"/>
      <sheetName val="Cost Centres"/>
      <sheetName val="Sources"/>
      <sheetName val="CountryNames"/>
      <sheetName val="CPI Corruption Index 2013"/>
      <sheetName val="Focus Budget 2014"/>
      <sheetName val="FocusBudget 2015"/>
      <sheetName val="MSRP Users"/>
      <sheetName val="Urban Refuge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nsions of agreements "/>
      <sheetName val="Final List 2018 -  7 Jan 2019"/>
      <sheetName val="Final list-Additional projects "/>
      <sheetName val="Moore Stephens"/>
      <sheetName val="KPMG"/>
      <sheetName val="BDO Jordan"/>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4ED353-FDC4-450D-8700-56A868F8D67F}" name="Table1" displayName="Table1" ref="A1:G10" totalsRowCount="1" headerRowDxfId="11">
  <autoFilter ref="A1:G9" xr:uid="{148FB23F-C853-485C-AE57-C992D78ACBC1}"/>
  <tableColumns count="7">
    <tableColumn id="1" xr3:uid="{BAA10A5E-1EEF-4462-A0D0-3FA7DBDC7C95}" name="Code" totalsRowDxfId="10"/>
    <tableColumn id="2" xr3:uid="{D3AF465E-CFA6-40CD-B900-5FD46E847B72}" name="Process #" totalsRowDxfId="9"/>
    <tableColumn id="3" xr3:uid="{CDD08CE4-B4DE-4998-8F57-82A180DD3C54}" name="Process" dataDxfId="8" dataCellStyle="Heading 1"/>
    <tableColumn id="4" xr3:uid="{CE7E4E55-81D4-4D29-996B-43E1BE5D365B}" name="Section Weight" dataDxfId="7" totalsRowDxfId="6"/>
    <tableColumn id="6" xr3:uid="{5E475585-701B-491E-A18C-F67FE755BDCE}" name="Section Re-Weight according to applicability" dataDxfId="5" totalsRowDxfId="4">
      <calculatedColumnFormula>IF(Table1[[#This Row],[Calculation for Section Weight]]="N/A","N/A",Table1[[#This Row],[Section Weight]]/(SUMIF(Table1[Calculation for Section Weight],"&gt;=0",Table1[Section Weight])))</calculatedColumnFormula>
    </tableColumn>
    <tableColumn id="5" xr3:uid="{84B8A2E2-F26F-4A2C-B15A-312C2BF99908}" name="Calculation for Section Weight" dataDxfId="3" totalsRowDxfId="2">
      <calculatedColumnFormula>Rates!D7</calculatedColumnFormula>
    </tableColumn>
    <tableColumn id="7" xr3:uid="{26394B97-354A-4CE0-9A31-ED891AE93C0A}" name="Final Section Weight" totalsRowFunction="custom" dataDxfId="1" totalsRowDxfId="0">
      <calculatedColumnFormula>IFERROR(Table1[[#This Row],[Section Re-Weight according to applicability]]*Table1[[#This Row],[Calculation for Section Weight]],0)</calculatedColumnFormula>
      <totalsRowFormula>SUM(Table1[Final Section Weight])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34D6-3CF3-47A7-B3BF-5900A8292D7C}">
  <sheetPr codeName="Sheet4"/>
  <dimension ref="A1:AA118"/>
  <sheetViews>
    <sheetView topLeftCell="F29" workbookViewId="0">
      <selection activeCell="K38" sqref="K38"/>
    </sheetView>
  </sheetViews>
  <sheetFormatPr baseColWidth="10" defaultColWidth="9.1640625" defaultRowHeight="12" outlineLevelCol="1" x14ac:dyDescent="0.2"/>
  <cols>
    <col min="1" max="1" width="1.5" style="135" customWidth="1"/>
    <col min="2" max="2" width="12.83203125" style="136" customWidth="1"/>
    <col min="3" max="3" width="20.5" style="135" customWidth="1"/>
    <col min="4" max="4" width="32.1640625" style="135" customWidth="1"/>
    <col min="5" max="5" width="9.5" style="136" customWidth="1"/>
    <col min="6" max="6" width="17.33203125" style="135" customWidth="1"/>
    <col min="7" max="7" width="11.83203125" style="134" customWidth="1"/>
    <col min="8" max="8" width="61.5" style="135" customWidth="1"/>
    <col min="9" max="9" width="13" style="136" customWidth="1"/>
    <col min="10" max="10" width="15.5" style="137" customWidth="1"/>
    <col min="11" max="11" width="13" style="137" customWidth="1"/>
    <col min="12" max="12" width="15.83203125" style="137" customWidth="1"/>
    <col min="13" max="13" width="16.6640625" style="137" customWidth="1"/>
    <col min="14" max="14" width="35.83203125" style="137" customWidth="1"/>
    <col min="15" max="16" width="35.5" style="135" customWidth="1" outlineLevel="1"/>
    <col min="17" max="17" width="12.1640625" style="135" customWidth="1" outlineLevel="1"/>
    <col min="18" max="18" width="35.5" style="135" customWidth="1" outlineLevel="1"/>
    <col min="19" max="20" width="30.1640625" style="135" customWidth="1" outlineLevel="1"/>
    <col min="21" max="21" width="31" style="137" customWidth="1"/>
    <col min="22" max="23" width="35.5" style="135" customWidth="1" outlineLevel="1"/>
    <col min="24" max="24" width="12.1640625" style="135" customWidth="1" outlineLevel="1"/>
    <col min="25" max="25" width="35.5" style="135" customWidth="1" outlineLevel="1"/>
    <col min="26" max="27" width="30.1640625" style="135" customWidth="1" outlineLevel="1"/>
    <col min="28" max="29" width="9.1640625" style="135"/>
    <col min="30" max="30" width="7.83203125" style="135" bestFit="1" customWidth="1"/>
    <col min="31" max="16384" width="9.1640625" style="135"/>
  </cols>
  <sheetData>
    <row r="1" spans="1:27" ht="26" x14ac:dyDescent="0.2">
      <c r="A1" s="132" t="s">
        <v>0</v>
      </c>
      <c r="B1" s="223" t="s">
        <v>476</v>
      </c>
      <c r="C1" s="223"/>
      <c r="D1" s="133"/>
      <c r="E1" s="133"/>
      <c r="F1" s="60" t="s">
        <v>1</v>
      </c>
    </row>
    <row r="2" spans="1:27" ht="13" x14ac:dyDescent="0.2">
      <c r="B2" s="224" t="s">
        <v>2</v>
      </c>
      <c r="C2" s="61" t="s">
        <v>3</v>
      </c>
      <c r="D2" s="227" t="s">
        <v>477</v>
      </c>
      <c r="E2" s="228"/>
      <c r="F2" s="138"/>
    </row>
    <row r="3" spans="1:27" ht="13" x14ac:dyDescent="0.2">
      <c r="B3" s="225">
        <v>0</v>
      </c>
      <c r="C3" s="62" t="s">
        <v>4</v>
      </c>
      <c r="D3" s="229">
        <v>1022023</v>
      </c>
      <c r="E3" s="230"/>
      <c r="F3" s="138">
        <v>1</v>
      </c>
    </row>
    <row r="4" spans="1:27" ht="13" x14ac:dyDescent="0.2">
      <c r="B4" s="225">
        <v>0</v>
      </c>
      <c r="C4" s="62" t="s">
        <v>5</v>
      </c>
      <c r="D4" s="229" t="s">
        <v>478</v>
      </c>
      <c r="E4" s="230"/>
      <c r="F4" s="138">
        <v>1</v>
      </c>
    </row>
    <row r="5" spans="1:27" ht="14" thickBot="1" x14ac:dyDescent="0.25">
      <c r="B5" s="226">
        <v>0</v>
      </c>
      <c r="C5" s="63" t="s">
        <v>6</v>
      </c>
      <c r="D5" s="229">
        <v>61</v>
      </c>
      <c r="E5" s="230"/>
      <c r="F5" s="138">
        <v>1</v>
      </c>
      <c r="K5" s="213" t="s">
        <v>479</v>
      </c>
      <c r="L5" s="213"/>
      <c r="M5" s="213"/>
      <c r="N5" s="213"/>
      <c r="O5" s="213"/>
      <c r="P5" s="213"/>
      <c r="Q5" s="213"/>
      <c r="R5" s="213"/>
      <c r="S5" s="213"/>
      <c r="T5" s="213"/>
      <c r="U5" s="214" t="s">
        <v>7</v>
      </c>
      <c r="V5" s="214"/>
      <c r="W5" s="214"/>
      <c r="X5" s="214"/>
      <c r="Y5" s="214"/>
      <c r="Z5" s="214"/>
      <c r="AA5" s="214"/>
    </row>
    <row r="6" spans="1:27" ht="13" thickBot="1" x14ac:dyDescent="0.25">
      <c r="B6" s="139"/>
      <c r="C6" s="222" t="s">
        <v>8</v>
      </c>
      <c r="D6" s="222"/>
      <c r="E6" s="222"/>
      <c r="F6" s="222"/>
      <c r="G6" s="140"/>
      <c r="H6" s="141"/>
      <c r="I6" s="215" t="s">
        <v>7</v>
      </c>
      <c r="J6" s="216"/>
      <c r="K6" s="217" t="s">
        <v>9</v>
      </c>
      <c r="L6" s="217">
        <v>0</v>
      </c>
      <c r="M6" s="217" t="s">
        <v>10</v>
      </c>
      <c r="N6" s="217">
        <v>0</v>
      </c>
      <c r="O6" s="217" t="s">
        <v>10</v>
      </c>
      <c r="P6" s="217">
        <v>0</v>
      </c>
      <c r="Q6" s="217" t="s">
        <v>10</v>
      </c>
      <c r="R6" s="218">
        <v>0</v>
      </c>
      <c r="S6" s="219" t="s">
        <v>10</v>
      </c>
      <c r="T6" s="220">
        <v>0</v>
      </c>
      <c r="U6" s="64"/>
      <c r="V6" s="64"/>
      <c r="W6" s="64"/>
      <c r="X6" s="64"/>
      <c r="Y6" s="64"/>
      <c r="Z6" s="221"/>
      <c r="AA6" s="221"/>
    </row>
    <row r="7" spans="1:27" s="142" customFormat="1" ht="40" thickBot="1" x14ac:dyDescent="0.25">
      <c r="B7" s="65" t="s">
        <v>11</v>
      </c>
      <c r="C7" s="66" t="s">
        <v>12</v>
      </c>
      <c r="D7" s="66" t="s">
        <v>13</v>
      </c>
      <c r="E7" s="66" t="s">
        <v>14</v>
      </c>
      <c r="F7" s="66" t="s">
        <v>15</v>
      </c>
      <c r="G7" s="66" t="s">
        <v>16</v>
      </c>
      <c r="H7" s="66" t="s">
        <v>17</v>
      </c>
      <c r="I7" s="67" t="s">
        <v>18</v>
      </c>
      <c r="J7" s="67" t="s">
        <v>19</v>
      </c>
      <c r="K7" s="68" t="s">
        <v>18</v>
      </c>
      <c r="L7" s="66" t="s">
        <v>19</v>
      </c>
      <c r="M7" s="66" t="s">
        <v>20</v>
      </c>
      <c r="N7" s="66" t="s">
        <v>21</v>
      </c>
      <c r="O7" s="66" t="s">
        <v>22</v>
      </c>
      <c r="P7" s="66" t="s">
        <v>23</v>
      </c>
      <c r="Q7" s="66" t="s">
        <v>24</v>
      </c>
      <c r="R7" s="66" t="s">
        <v>25</v>
      </c>
      <c r="S7" s="69" t="s">
        <v>26</v>
      </c>
      <c r="T7" s="70" t="s">
        <v>27</v>
      </c>
      <c r="U7" s="67" t="s">
        <v>21</v>
      </c>
      <c r="V7" s="67" t="s">
        <v>22</v>
      </c>
      <c r="W7" s="67" t="s">
        <v>23</v>
      </c>
      <c r="X7" s="67" t="s">
        <v>24</v>
      </c>
      <c r="Y7" s="67" t="s">
        <v>25</v>
      </c>
      <c r="Z7" s="71" t="s">
        <v>26</v>
      </c>
      <c r="AA7" s="72" t="s">
        <v>27</v>
      </c>
    </row>
    <row r="8" spans="1:27" s="143" customFormat="1" x14ac:dyDescent="0.2">
      <c r="B8" s="73" t="s">
        <v>28</v>
      </c>
      <c r="C8" s="74"/>
      <c r="D8" s="74"/>
      <c r="E8" s="74"/>
      <c r="F8" s="74"/>
      <c r="G8" s="74"/>
      <c r="H8" s="74"/>
      <c r="I8" s="144"/>
      <c r="J8" s="144"/>
      <c r="K8" s="145"/>
      <c r="L8" s="145"/>
      <c r="M8" s="145"/>
      <c r="N8" s="145"/>
      <c r="O8" s="145"/>
      <c r="P8" s="145"/>
      <c r="Q8" s="145"/>
      <c r="R8" s="145"/>
      <c r="S8" s="145"/>
      <c r="T8" s="146"/>
      <c r="U8" s="144"/>
      <c r="V8" s="144"/>
      <c r="W8" s="144"/>
      <c r="X8" s="144"/>
      <c r="Y8" s="144"/>
      <c r="Z8" s="144"/>
      <c r="AA8" s="147"/>
    </row>
    <row r="9" spans="1:27" ht="26" x14ac:dyDescent="0.2">
      <c r="B9" s="148" t="s">
        <v>29</v>
      </c>
      <c r="C9" s="149" t="s">
        <v>30</v>
      </c>
      <c r="D9" s="149" t="s">
        <v>31</v>
      </c>
      <c r="E9" s="75" t="s">
        <v>32</v>
      </c>
      <c r="F9" s="149" t="s">
        <v>33</v>
      </c>
      <c r="G9" s="150" t="s">
        <v>34</v>
      </c>
      <c r="H9" s="157" t="s">
        <v>35</v>
      </c>
      <c r="I9" s="151" t="s">
        <v>36</v>
      </c>
      <c r="J9" s="152" t="s">
        <v>37</v>
      </c>
      <c r="K9" s="153" t="s">
        <v>36</v>
      </c>
      <c r="L9" s="153" t="s">
        <v>37</v>
      </c>
      <c r="M9" s="153" t="s">
        <v>38</v>
      </c>
      <c r="N9" s="77"/>
      <c r="O9" s="77"/>
      <c r="P9" s="77"/>
      <c r="Q9" s="78" t="s">
        <v>39</v>
      </c>
      <c r="R9" s="77"/>
      <c r="S9" s="77"/>
      <c r="T9" s="77"/>
      <c r="U9" s="154"/>
      <c r="V9" s="154"/>
      <c r="W9" s="154"/>
      <c r="X9" s="155"/>
      <c r="Y9" s="154"/>
      <c r="Z9" s="154"/>
      <c r="AA9" s="154"/>
    </row>
    <row r="10" spans="1:27" ht="26" x14ac:dyDescent="0.2">
      <c r="B10" s="148" t="s">
        <v>29</v>
      </c>
      <c r="C10" s="149" t="s">
        <v>30</v>
      </c>
      <c r="D10" s="149" t="s">
        <v>31</v>
      </c>
      <c r="E10" s="75" t="s">
        <v>32</v>
      </c>
      <c r="F10" s="149" t="s">
        <v>33</v>
      </c>
      <c r="G10" s="150" t="s">
        <v>40</v>
      </c>
      <c r="H10" s="157" t="s">
        <v>480</v>
      </c>
      <c r="I10" s="151" t="s">
        <v>36</v>
      </c>
      <c r="J10" s="152" t="s">
        <v>37</v>
      </c>
      <c r="K10" s="153" t="s">
        <v>36</v>
      </c>
      <c r="L10" s="153" t="s">
        <v>37</v>
      </c>
      <c r="M10" s="153" t="s">
        <v>38</v>
      </c>
      <c r="N10" s="77"/>
      <c r="O10" s="77"/>
      <c r="P10" s="77"/>
      <c r="Q10" s="78" t="s">
        <v>39</v>
      </c>
      <c r="R10" s="77"/>
      <c r="S10" s="77"/>
      <c r="T10" s="77"/>
      <c r="U10" s="154"/>
      <c r="V10" s="154"/>
      <c r="W10" s="154"/>
      <c r="X10" s="155"/>
      <c r="Y10" s="154"/>
      <c r="Z10" s="154"/>
      <c r="AA10" s="154"/>
    </row>
    <row r="11" spans="1:27" ht="26" x14ac:dyDescent="0.2">
      <c r="B11" s="79" t="s">
        <v>29</v>
      </c>
      <c r="C11" s="80" t="s">
        <v>30</v>
      </c>
      <c r="D11" s="80" t="s">
        <v>31</v>
      </c>
      <c r="E11" s="75" t="s">
        <v>32</v>
      </c>
      <c r="F11" s="80" t="s">
        <v>33</v>
      </c>
      <c r="G11" s="150" t="s">
        <v>42</v>
      </c>
      <c r="H11" s="157" t="s">
        <v>481</v>
      </c>
      <c r="I11" s="151" t="s">
        <v>36</v>
      </c>
      <c r="J11" s="152" t="s">
        <v>37</v>
      </c>
      <c r="K11" s="153" t="s">
        <v>36</v>
      </c>
      <c r="L11" s="153" t="s">
        <v>37</v>
      </c>
      <c r="M11" s="153" t="s">
        <v>38</v>
      </c>
      <c r="N11" s="77"/>
      <c r="O11" s="77"/>
      <c r="P11" s="77"/>
      <c r="Q11" s="78" t="s">
        <v>39</v>
      </c>
      <c r="R11" s="77"/>
      <c r="S11" s="77"/>
      <c r="T11" s="77"/>
      <c r="U11" s="154" t="s">
        <v>482</v>
      </c>
      <c r="V11" s="154"/>
      <c r="W11" s="154"/>
      <c r="X11" s="155"/>
      <c r="Y11" s="154"/>
      <c r="Z11" s="154"/>
      <c r="AA11" s="154"/>
    </row>
    <row r="12" spans="1:27" ht="65" x14ac:dyDescent="0.2">
      <c r="B12" s="148" t="s">
        <v>29</v>
      </c>
      <c r="C12" s="149" t="s">
        <v>30</v>
      </c>
      <c r="D12" s="149" t="s">
        <v>31</v>
      </c>
      <c r="E12" s="75" t="s">
        <v>32</v>
      </c>
      <c r="F12" s="149" t="s">
        <v>33</v>
      </c>
      <c r="G12" s="150" t="s">
        <v>46</v>
      </c>
      <c r="H12" s="157" t="s">
        <v>47</v>
      </c>
      <c r="I12" s="151" t="s">
        <v>36</v>
      </c>
      <c r="J12" s="152" t="s">
        <v>37</v>
      </c>
      <c r="K12" s="153" t="s">
        <v>36</v>
      </c>
      <c r="L12" s="153" t="s">
        <v>37</v>
      </c>
      <c r="M12" s="153" t="s">
        <v>58</v>
      </c>
      <c r="N12" s="182" t="s">
        <v>483</v>
      </c>
      <c r="O12" s="77"/>
      <c r="P12" s="77"/>
      <c r="Q12" s="78" t="s">
        <v>39</v>
      </c>
      <c r="R12" s="77"/>
      <c r="S12" s="77"/>
      <c r="T12" s="77"/>
      <c r="U12" s="154" t="s">
        <v>484</v>
      </c>
      <c r="V12" s="154" t="s">
        <v>485</v>
      </c>
      <c r="W12" s="154" t="s">
        <v>486</v>
      </c>
      <c r="X12" s="155" t="s">
        <v>68</v>
      </c>
      <c r="Y12" s="154" t="s">
        <v>487</v>
      </c>
      <c r="Z12" s="154"/>
      <c r="AA12" s="154"/>
    </row>
    <row r="13" spans="1:27" ht="39" x14ac:dyDescent="0.2">
      <c r="B13" s="148" t="s">
        <v>29</v>
      </c>
      <c r="C13" s="149" t="s">
        <v>30</v>
      </c>
      <c r="D13" s="149" t="s">
        <v>31</v>
      </c>
      <c r="E13" s="75" t="s">
        <v>48</v>
      </c>
      <c r="F13" s="149" t="s">
        <v>49</v>
      </c>
      <c r="G13" s="150" t="s">
        <v>50</v>
      </c>
      <c r="H13" s="76" t="s">
        <v>51</v>
      </c>
      <c r="I13" s="151" t="s">
        <v>36</v>
      </c>
      <c r="J13" s="152" t="s">
        <v>37</v>
      </c>
      <c r="K13" s="153" t="s">
        <v>36</v>
      </c>
      <c r="L13" s="153" t="s">
        <v>37</v>
      </c>
      <c r="M13" s="153" t="s">
        <v>38</v>
      </c>
      <c r="N13" s="77"/>
      <c r="O13" s="77"/>
      <c r="P13" s="77"/>
      <c r="Q13" s="78" t="s">
        <v>39</v>
      </c>
      <c r="R13" s="77"/>
      <c r="S13" s="77"/>
      <c r="T13" s="77"/>
      <c r="U13" s="154"/>
      <c r="V13" s="154"/>
      <c r="W13" s="154"/>
      <c r="X13" s="155"/>
      <c r="Y13" s="154"/>
      <c r="Z13" s="154"/>
      <c r="AA13" s="154"/>
    </row>
    <row r="14" spans="1:27" ht="26" x14ac:dyDescent="0.2">
      <c r="B14" s="148" t="s">
        <v>29</v>
      </c>
      <c r="C14" s="149" t="s">
        <v>30</v>
      </c>
      <c r="D14" s="149" t="s">
        <v>31</v>
      </c>
      <c r="E14" s="75" t="s">
        <v>48</v>
      </c>
      <c r="F14" s="149" t="s">
        <v>49</v>
      </c>
      <c r="G14" s="150" t="s">
        <v>52</v>
      </c>
      <c r="H14" s="76" t="s">
        <v>53</v>
      </c>
      <c r="I14" s="151" t="s">
        <v>36</v>
      </c>
      <c r="J14" s="152" t="s">
        <v>37</v>
      </c>
      <c r="K14" s="153" t="s">
        <v>36</v>
      </c>
      <c r="L14" s="153" t="s">
        <v>37</v>
      </c>
      <c r="M14" s="153" t="s">
        <v>38</v>
      </c>
      <c r="N14" s="77"/>
      <c r="O14" s="77"/>
      <c r="P14" s="77"/>
      <c r="Q14" s="78" t="s">
        <v>39</v>
      </c>
      <c r="R14" s="77"/>
      <c r="S14" s="77"/>
      <c r="T14" s="77"/>
      <c r="U14" s="154"/>
      <c r="V14" s="154"/>
      <c r="W14" s="154"/>
      <c r="X14" s="155"/>
      <c r="Y14" s="154"/>
      <c r="Z14" s="154"/>
      <c r="AA14" s="154"/>
    </row>
    <row r="15" spans="1:27" ht="26" x14ac:dyDescent="0.2">
      <c r="B15" s="148" t="s">
        <v>29</v>
      </c>
      <c r="C15" s="149" t="s">
        <v>30</v>
      </c>
      <c r="D15" s="149" t="s">
        <v>31</v>
      </c>
      <c r="E15" s="75" t="s">
        <v>48</v>
      </c>
      <c r="F15" s="149" t="s">
        <v>49</v>
      </c>
      <c r="G15" s="150" t="s">
        <v>54</v>
      </c>
      <c r="H15" s="76" t="s">
        <v>55</v>
      </c>
      <c r="I15" s="151" t="s">
        <v>36</v>
      </c>
      <c r="J15" s="152" t="s">
        <v>37</v>
      </c>
      <c r="K15" s="153" t="s">
        <v>36</v>
      </c>
      <c r="L15" s="153" t="s">
        <v>37</v>
      </c>
      <c r="M15" s="153" t="s">
        <v>38</v>
      </c>
      <c r="N15" s="77"/>
      <c r="O15" s="77"/>
      <c r="P15" s="77"/>
      <c r="Q15" s="78" t="s">
        <v>39</v>
      </c>
      <c r="R15" s="77"/>
      <c r="S15" s="77"/>
      <c r="T15" s="77"/>
      <c r="U15" s="154"/>
      <c r="V15" s="154"/>
      <c r="W15" s="154"/>
      <c r="X15" s="155"/>
      <c r="Y15" s="154"/>
      <c r="Z15" s="154"/>
      <c r="AA15" s="154"/>
    </row>
    <row r="16" spans="1:27" ht="26" x14ac:dyDescent="0.2">
      <c r="B16" s="148" t="s">
        <v>29</v>
      </c>
      <c r="C16" s="149" t="s">
        <v>30</v>
      </c>
      <c r="D16" s="149" t="s">
        <v>31</v>
      </c>
      <c r="E16" s="75" t="s">
        <v>48</v>
      </c>
      <c r="F16" s="149" t="s">
        <v>49</v>
      </c>
      <c r="G16" s="150" t="s">
        <v>56</v>
      </c>
      <c r="H16" s="76" t="s">
        <v>57</v>
      </c>
      <c r="I16" s="151" t="s">
        <v>36</v>
      </c>
      <c r="J16" s="152" t="s">
        <v>37</v>
      </c>
      <c r="K16" s="153" t="s">
        <v>36</v>
      </c>
      <c r="L16" s="153" t="s">
        <v>37</v>
      </c>
      <c r="M16" s="153" t="s">
        <v>38</v>
      </c>
      <c r="N16" s="77"/>
      <c r="O16" s="77"/>
      <c r="P16" s="77"/>
      <c r="Q16" s="78" t="s">
        <v>39</v>
      </c>
      <c r="R16" s="77"/>
      <c r="S16" s="77"/>
      <c r="T16" s="77"/>
      <c r="U16" s="154"/>
      <c r="V16" s="154"/>
      <c r="W16" s="154"/>
      <c r="X16" s="155"/>
      <c r="Y16" s="154"/>
      <c r="Z16" s="154"/>
      <c r="AA16" s="154"/>
    </row>
    <row r="17" spans="2:27" ht="26" x14ac:dyDescent="0.2">
      <c r="B17" s="148" t="s">
        <v>29</v>
      </c>
      <c r="C17" s="149" t="s">
        <v>30</v>
      </c>
      <c r="D17" s="149" t="s">
        <v>31</v>
      </c>
      <c r="E17" s="75" t="s">
        <v>48</v>
      </c>
      <c r="F17" s="149" t="s">
        <v>49</v>
      </c>
      <c r="G17" s="150" t="s">
        <v>59</v>
      </c>
      <c r="H17" s="76" t="s">
        <v>60</v>
      </c>
      <c r="I17" s="151" t="s">
        <v>36</v>
      </c>
      <c r="J17" s="152" t="s">
        <v>37</v>
      </c>
      <c r="K17" s="153" t="s">
        <v>36</v>
      </c>
      <c r="L17" s="153" t="s">
        <v>37</v>
      </c>
      <c r="M17" s="153" t="s">
        <v>38</v>
      </c>
      <c r="N17" s="77"/>
      <c r="O17" s="77"/>
      <c r="P17" s="77"/>
      <c r="Q17" s="78" t="s">
        <v>39</v>
      </c>
      <c r="R17" s="77"/>
      <c r="S17" s="77"/>
      <c r="T17" s="77"/>
      <c r="U17" s="154"/>
      <c r="V17" s="154"/>
      <c r="W17" s="154"/>
      <c r="X17" s="155"/>
      <c r="Y17" s="154"/>
      <c r="Z17" s="154"/>
      <c r="AA17" s="154"/>
    </row>
    <row r="18" spans="2:27" ht="26" x14ac:dyDescent="0.2">
      <c r="B18" s="156" t="s">
        <v>29</v>
      </c>
      <c r="C18" s="149" t="s">
        <v>30</v>
      </c>
      <c r="D18" s="149" t="s">
        <v>31</v>
      </c>
      <c r="E18" s="75" t="s">
        <v>48</v>
      </c>
      <c r="F18" s="149" t="s">
        <v>49</v>
      </c>
      <c r="G18" s="150" t="s">
        <v>61</v>
      </c>
      <c r="H18" s="157" t="s">
        <v>62</v>
      </c>
      <c r="I18" s="151" t="s">
        <v>36</v>
      </c>
      <c r="J18" s="152" t="s">
        <v>37</v>
      </c>
      <c r="K18" s="153" t="s">
        <v>36</v>
      </c>
      <c r="L18" s="153" t="s">
        <v>37</v>
      </c>
      <c r="M18" s="153" t="s">
        <v>38</v>
      </c>
      <c r="N18" s="77"/>
      <c r="O18" s="77"/>
      <c r="P18" s="77"/>
      <c r="Q18" s="78" t="s">
        <v>39</v>
      </c>
      <c r="R18" s="77"/>
      <c r="S18" s="77"/>
      <c r="T18" s="77"/>
      <c r="U18" s="154"/>
      <c r="V18" s="154"/>
      <c r="W18" s="154"/>
      <c r="X18" s="155"/>
      <c r="Y18" s="154"/>
      <c r="Z18" s="154"/>
      <c r="AA18" s="154"/>
    </row>
    <row r="19" spans="2:27" ht="26" x14ac:dyDescent="0.2">
      <c r="B19" s="148" t="s">
        <v>29</v>
      </c>
      <c r="C19" s="149" t="s">
        <v>30</v>
      </c>
      <c r="D19" s="149" t="s">
        <v>31</v>
      </c>
      <c r="E19" s="75" t="s">
        <v>63</v>
      </c>
      <c r="F19" s="149" t="s">
        <v>64</v>
      </c>
      <c r="G19" s="150" t="s">
        <v>65</v>
      </c>
      <c r="H19" s="76" t="s">
        <v>66</v>
      </c>
      <c r="I19" s="151" t="s">
        <v>44</v>
      </c>
      <c r="J19" s="152" t="s">
        <v>45</v>
      </c>
      <c r="K19" s="153" t="s">
        <v>44</v>
      </c>
      <c r="L19" s="153" t="s">
        <v>45</v>
      </c>
      <c r="M19" s="153" t="s">
        <v>38</v>
      </c>
      <c r="N19" s="182" t="s">
        <v>488</v>
      </c>
      <c r="O19" s="77"/>
      <c r="P19" s="77"/>
      <c r="Q19" s="78" t="s">
        <v>39</v>
      </c>
      <c r="R19" s="77"/>
      <c r="S19" s="77"/>
      <c r="T19" s="77"/>
      <c r="U19" s="154"/>
      <c r="V19" s="154"/>
      <c r="W19" s="154"/>
      <c r="X19" s="155"/>
      <c r="Y19" s="154"/>
      <c r="Z19" s="154"/>
      <c r="AA19" s="154"/>
    </row>
    <row r="20" spans="2:27" ht="26" x14ac:dyDescent="0.2">
      <c r="B20" s="148" t="s">
        <v>29</v>
      </c>
      <c r="C20" s="149" t="s">
        <v>30</v>
      </c>
      <c r="D20" s="149" t="s">
        <v>31</v>
      </c>
      <c r="E20" s="75" t="s">
        <v>63</v>
      </c>
      <c r="F20" s="149" t="s">
        <v>64</v>
      </c>
      <c r="G20" s="150" t="s">
        <v>69</v>
      </c>
      <c r="H20" s="76" t="s">
        <v>70</v>
      </c>
      <c r="I20" s="151" t="s">
        <v>36</v>
      </c>
      <c r="J20" s="152" t="s">
        <v>37</v>
      </c>
      <c r="K20" s="153" t="s">
        <v>36</v>
      </c>
      <c r="L20" s="153" t="s">
        <v>37</v>
      </c>
      <c r="M20" s="153" t="s">
        <v>38</v>
      </c>
      <c r="N20" s="77"/>
      <c r="O20" s="77"/>
      <c r="P20" s="77"/>
      <c r="Q20" s="78" t="s">
        <v>39</v>
      </c>
      <c r="R20" s="77"/>
      <c r="S20" s="77"/>
      <c r="T20" s="77"/>
      <c r="U20" s="154"/>
      <c r="V20" s="154"/>
      <c r="W20" s="154"/>
      <c r="X20" s="155"/>
      <c r="Y20" s="154"/>
      <c r="Z20" s="154"/>
      <c r="AA20" s="154"/>
    </row>
    <row r="21" spans="2:27" ht="39" x14ac:dyDescent="0.2">
      <c r="B21" s="156" t="s">
        <v>29</v>
      </c>
      <c r="C21" s="149" t="s">
        <v>30</v>
      </c>
      <c r="D21" s="158" t="s">
        <v>71</v>
      </c>
      <c r="E21" s="148" t="s">
        <v>72</v>
      </c>
      <c r="F21" s="158" t="s">
        <v>73</v>
      </c>
      <c r="G21" s="150" t="s">
        <v>74</v>
      </c>
      <c r="H21" s="76" t="s">
        <v>75</v>
      </c>
      <c r="I21" s="151" t="s">
        <v>36</v>
      </c>
      <c r="J21" s="152" t="s">
        <v>37</v>
      </c>
      <c r="K21" s="153" t="s">
        <v>36</v>
      </c>
      <c r="L21" s="153" t="s">
        <v>37</v>
      </c>
      <c r="M21" s="153" t="s">
        <v>38</v>
      </c>
      <c r="N21" s="77"/>
      <c r="O21" s="77"/>
      <c r="P21" s="77"/>
      <c r="Q21" s="78" t="s">
        <v>39</v>
      </c>
      <c r="R21" s="77"/>
      <c r="S21" s="77"/>
      <c r="T21" s="77"/>
      <c r="U21" s="154"/>
      <c r="V21" s="154"/>
      <c r="W21" s="154"/>
      <c r="X21" s="155"/>
      <c r="Y21" s="154"/>
      <c r="Z21" s="154"/>
      <c r="AA21" s="154"/>
    </row>
    <row r="22" spans="2:27" ht="26" x14ac:dyDescent="0.2">
      <c r="B22" s="148" t="s">
        <v>29</v>
      </c>
      <c r="C22" s="149" t="s">
        <v>30</v>
      </c>
      <c r="D22" s="149" t="s">
        <v>76</v>
      </c>
      <c r="E22" s="75" t="s">
        <v>77</v>
      </c>
      <c r="F22" s="149" t="s">
        <v>78</v>
      </c>
      <c r="G22" s="150" t="s">
        <v>79</v>
      </c>
      <c r="H22" s="76" t="s">
        <v>80</v>
      </c>
      <c r="I22" s="151" t="s">
        <v>36</v>
      </c>
      <c r="J22" s="152" t="s">
        <v>37</v>
      </c>
      <c r="K22" s="153" t="s">
        <v>36</v>
      </c>
      <c r="L22" s="153" t="s">
        <v>37</v>
      </c>
      <c r="M22" s="153" t="s">
        <v>38</v>
      </c>
      <c r="N22" s="77"/>
      <c r="O22" s="77"/>
      <c r="P22" s="77"/>
      <c r="Q22" s="78" t="s">
        <v>39</v>
      </c>
      <c r="R22" s="77"/>
      <c r="S22" s="77"/>
      <c r="T22" s="77"/>
      <c r="U22" s="154"/>
      <c r="V22" s="154"/>
      <c r="W22" s="154"/>
      <c r="X22" s="155"/>
      <c r="Y22" s="154"/>
      <c r="Z22" s="154"/>
      <c r="AA22" s="154"/>
    </row>
    <row r="23" spans="2:27" ht="26" x14ac:dyDescent="0.2">
      <c r="B23" s="148" t="s">
        <v>29</v>
      </c>
      <c r="C23" s="149" t="s">
        <v>30</v>
      </c>
      <c r="D23" s="149" t="s">
        <v>76</v>
      </c>
      <c r="E23" s="75" t="s">
        <v>81</v>
      </c>
      <c r="F23" s="149" t="s">
        <v>82</v>
      </c>
      <c r="G23" s="150" t="s">
        <v>83</v>
      </c>
      <c r="H23" s="76" t="s">
        <v>84</v>
      </c>
      <c r="I23" s="151" t="s">
        <v>36</v>
      </c>
      <c r="J23" s="152" t="s">
        <v>37</v>
      </c>
      <c r="K23" s="153" t="s">
        <v>36</v>
      </c>
      <c r="L23" s="153" t="s">
        <v>37</v>
      </c>
      <c r="M23" s="153" t="s">
        <v>38</v>
      </c>
      <c r="N23" s="182" t="s">
        <v>489</v>
      </c>
      <c r="O23" s="77"/>
      <c r="P23" s="77"/>
      <c r="Q23" s="78" t="s">
        <v>39</v>
      </c>
      <c r="R23" s="77"/>
      <c r="S23" s="77"/>
      <c r="T23" s="77"/>
      <c r="U23" s="154"/>
      <c r="V23" s="154"/>
      <c r="W23" s="154"/>
      <c r="X23" s="155"/>
      <c r="Y23" s="154"/>
      <c r="Z23" s="154"/>
      <c r="AA23" s="154"/>
    </row>
    <row r="24" spans="2:27" ht="26" x14ac:dyDescent="0.2">
      <c r="B24" s="148" t="s">
        <v>29</v>
      </c>
      <c r="C24" s="149" t="s">
        <v>30</v>
      </c>
      <c r="D24" s="149" t="s">
        <v>76</v>
      </c>
      <c r="E24" s="75" t="s">
        <v>81</v>
      </c>
      <c r="F24" s="149" t="s">
        <v>82</v>
      </c>
      <c r="G24" s="150" t="s">
        <v>85</v>
      </c>
      <c r="H24" s="76" t="s">
        <v>86</v>
      </c>
      <c r="I24" s="151" t="s">
        <v>36</v>
      </c>
      <c r="J24" s="152" t="s">
        <v>37</v>
      </c>
      <c r="K24" s="153" t="s">
        <v>36</v>
      </c>
      <c r="L24" s="153" t="s">
        <v>37</v>
      </c>
      <c r="M24" s="153" t="s">
        <v>38</v>
      </c>
      <c r="N24" s="77"/>
      <c r="O24" s="77"/>
      <c r="P24" s="77"/>
      <c r="Q24" s="78" t="s">
        <v>39</v>
      </c>
      <c r="R24" s="77"/>
      <c r="S24" s="77"/>
      <c r="T24" s="77"/>
      <c r="U24" s="154"/>
      <c r="V24" s="154"/>
      <c r="W24" s="154"/>
      <c r="X24" s="155"/>
      <c r="Y24" s="154"/>
      <c r="Z24" s="154"/>
      <c r="AA24" s="154"/>
    </row>
    <row r="25" spans="2:27" ht="39" x14ac:dyDescent="0.2">
      <c r="B25" s="148" t="s">
        <v>29</v>
      </c>
      <c r="C25" s="149" t="s">
        <v>30</v>
      </c>
      <c r="D25" s="149" t="s">
        <v>76</v>
      </c>
      <c r="E25" s="75" t="s">
        <v>81</v>
      </c>
      <c r="F25" s="149" t="s">
        <v>82</v>
      </c>
      <c r="G25" s="150" t="s">
        <v>87</v>
      </c>
      <c r="H25" s="76" t="s">
        <v>88</v>
      </c>
      <c r="I25" s="151" t="s">
        <v>36</v>
      </c>
      <c r="J25" s="152" t="s">
        <v>37</v>
      </c>
      <c r="K25" s="153" t="s">
        <v>36</v>
      </c>
      <c r="L25" s="153" t="s">
        <v>37</v>
      </c>
      <c r="M25" s="153" t="s">
        <v>38</v>
      </c>
      <c r="N25" s="77"/>
      <c r="O25" s="77"/>
      <c r="P25" s="77"/>
      <c r="Q25" s="78" t="s">
        <v>39</v>
      </c>
      <c r="R25" s="77"/>
      <c r="S25" s="77"/>
      <c r="T25" s="77"/>
      <c r="U25" s="154"/>
      <c r="V25" s="154"/>
      <c r="W25" s="154"/>
      <c r="X25" s="155"/>
      <c r="Y25" s="154"/>
      <c r="Z25" s="154"/>
      <c r="AA25" s="154"/>
    </row>
    <row r="26" spans="2:27" ht="26" x14ac:dyDescent="0.2">
      <c r="B26" s="148" t="s">
        <v>29</v>
      </c>
      <c r="C26" s="149" t="s">
        <v>30</v>
      </c>
      <c r="D26" s="149" t="s">
        <v>89</v>
      </c>
      <c r="E26" s="75" t="s">
        <v>90</v>
      </c>
      <c r="F26" s="149" t="s">
        <v>91</v>
      </c>
      <c r="G26" s="150" t="s">
        <v>92</v>
      </c>
      <c r="H26" s="76" t="s">
        <v>93</v>
      </c>
      <c r="I26" s="152" t="s">
        <v>44</v>
      </c>
      <c r="J26" s="152" t="s">
        <v>45</v>
      </c>
      <c r="K26" s="153" t="s">
        <v>44</v>
      </c>
      <c r="L26" s="153" t="s">
        <v>45</v>
      </c>
      <c r="M26" s="153" t="s">
        <v>38</v>
      </c>
      <c r="N26" s="182" t="s">
        <v>490</v>
      </c>
      <c r="O26" s="77"/>
      <c r="P26" s="77"/>
      <c r="Q26" s="78" t="s">
        <v>39</v>
      </c>
      <c r="R26" s="77"/>
      <c r="S26" s="77"/>
      <c r="T26" s="77"/>
      <c r="U26" s="154"/>
      <c r="V26" s="154"/>
      <c r="W26" s="154"/>
      <c r="X26" s="155"/>
      <c r="Y26" s="154"/>
      <c r="Z26" s="154"/>
      <c r="AA26" s="154"/>
    </row>
    <row r="27" spans="2:27" ht="26" x14ac:dyDescent="0.2">
      <c r="B27" s="148" t="s">
        <v>29</v>
      </c>
      <c r="C27" s="149" t="s">
        <v>30</v>
      </c>
      <c r="D27" s="149" t="s">
        <v>94</v>
      </c>
      <c r="E27" s="75" t="s">
        <v>95</v>
      </c>
      <c r="F27" s="149" t="s">
        <v>96</v>
      </c>
      <c r="G27" s="150" t="s">
        <v>97</v>
      </c>
      <c r="H27" s="76" t="s">
        <v>98</v>
      </c>
      <c r="I27" s="152" t="s">
        <v>44</v>
      </c>
      <c r="J27" s="152" t="s">
        <v>45</v>
      </c>
      <c r="K27" s="153" t="s">
        <v>44</v>
      </c>
      <c r="L27" s="153" t="s">
        <v>45</v>
      </c>
      <c r="M27" s="153" t="s">
        <v>38</v>
      </c>
      <c r="N27" s="182" t="s">
        <v>491</v>
      </c>
      <c r="O27" s="77"/>
      <c r="P27" s="77"/>
      <c r="Q27" s="78" t="s">
        <v>39</v>
      </c>
      <c r="R27" s="77"/>
      <c r="S27" s="77"/>
      <c r="T27" s="77"/>
      <c r="U27" s="154"/>
      <c r="V27" s="154"/>
      <c r="W27" s="154"/>
      <c r="X27" s="155"/>
      <c r="Y27" s="154"/>
      <c r="Z27" s="154"/>
      <c r="AA27" s="154"/>
    </row>
    <row r="28" spans="2:27" ht="26" x14ac:dyDescent="0.2">
      <c r="B28" s="148" t="s">
        <v>29</v>
      </c>
      <c r="C28" s="149" t="s">
        <v>30</v>
      </c>
      <c r="D28" s="149" t="s">
        <v>94</v>
      </c>
      <c r="E28" s="75" t="s">
        <v>95</v>
      </c>
      <c r="F28" s="149" t="s">
        <v>96</v>
      </c>
      <c r="G28" s="150" t="s">
        <v>99</v>
      </c>
      <c r="H28" s="76" t="s">
        <v>100</v>
      </c>
      <c r="I28" s="152" t="s">
        <v>44</v>
      </c>
      <c r="J28" s="152" t="s">
        <v>45</v>
      </c>
      <c r="K28" s="153" t="s">
        <v>44</v>
      </c>
      <c r="L28" s="153" t="s">
        <v>45</v>
      </c>
      <c r="M28" s="153" t="s">
        <v>38</v>
      </c>
      <c r="N28" s="182" t="s">
        <v>491</v>
      </c>
      <c r="O28" s="77"/>
      <c r="P28" s="77"/>
      <c r="Q28" s="78" t="s">
        <v>39</v>
      </c>
      <c r="R28" s="77"/>
      <c r="S28" s="77"/>
      <c r="T28" s="77"/>
      <c r="U28" s="154"/>
      <c r="V28" s="154"/>
      <c r="W28" s="154"/>
      <c r="X28" s="155"/>
      <c r="Y28" s="154"/>
      <c r="Z28" s="154"/>
      <c r="AA28" s="154"/>
    </row>
    <row r="29" spans="2:27" ht="26" x14ac:dyDescent="0.2">
      <c r="B29" s="148" t="s">
        <v>29</v>
      </c>
      <c r="C29" s="149" t="s">
        <v>30</v>
      </c>
      <c r="D29" s="149" t="s">
        <v>94</v>
      </c>
      <c r="E29" s="75" t="s">
        <v>95</v>
      </c>
      <c r="F29" s="149" t="s">
        <v>96</v>
      </c>
      <c r="G29" s="150" t="s">
        <v>101</v>
      </c>
      <c r="H29" s="76" t="s">
        <v>102</v>
      </c>
      <c r="I29" s="152" t="s">
        <v>44</v>
      </c>
      <c r="J29" s="152" t="s">
        <v>45</v>
      </c>
      <c r="K29" s="153" t="s">
        <v>44</v>
      </c>
      <c r="L29" s="153" t="s">
        <v>45</v>
      </c>
      <c r="M29" s="153" t="s">
        <v>38</v>
      </c>
      <c r="N29" s="182" t="s">
        <v>491</v>
      </c>
      <c r="O29" s="77"/>
      <c r="P29" s="77"/>
      <c r="Q29" s="78" t="s">
        <v>39</v>
      </c>
      <c r="R29" s="77"/>
      <c r="S29" s="77"/>
      <c r="T29" s="77"/>
      <c r="U29" s="154"/>
      <c r="V29" s="154"/>
      <c r="W29" s="154"/>
      <c r="X29" s="155"/>
      <c r="Y29" s="154"/>
      <c r="Z29" s="154"/>
      <c r="AA29" s="154"/>
    </row>
    <row r="30" spans="2:27" ht="26" x14ac:dyDescent="0.2">
      <c r="B30" s="148" t="s">
        <v>29</v>
      </c>
      <c r="C30" s="149" t="s">
        <v>30</v>
      </c>
      <c r="D30" s="149" t="s">
        <v>94</v>
      </c>
      <c r="E30" s="75" t="s">
        <v>104</v>
      </c>
      <c r="F30" s="149" t="s">
        <v>105</v>
      </c>
      <c r="G30" s="150" t="s">
        <v>106</v>
      </c>
      <c r="H30" s="76" t="s">
        <v>107</v>
      </c>
      <c r="I30" s="152" t="s">
        <v>44</v>
      </c>
      <c r="J30" s="152" t="s">
        <v>45</v>
      </c>
      <c r="K30" s="153" t="s">
        <v>44</v>
      </c>
      <c r="L30" s="153" t="s">
        <v>45</v>
      </c>
      <c r="M30" s="153" t="s">
        <v>38</v>
      </c>
      <c r="N30" s="182" t="s">
        <v>491</v>
      </c>
      <c r="O30" s="77"/>
      <c r="P30" s="77"/>
      <c r="Q30" s="78" t="s">
        <v>39</v>
      </c>
      <c r="R30" s="77"/>
      <c r="S30" s="77"/>
      <c r="T30" s="77"/>
      <c r="U30" s="154"/>
      <c r="V30" s="154"/>
      <c r="W30" s="154"/>
      <c r="X30" s="155"/>
      <c r="Y30" s="154"/>
      <c r="Z30" s="154"/>
      <c r="AA30" s="154"/>
    </row>
    <row r="31" spans="2:27" ht="26" x14ac:dyDescent="0.2">
      <c r="B31" s="148" t="s">
        <v>29</v>
      </c>
      <c r="C31" s="149" t="s">
        <v>30</v>
      </c>
      <c r="D31" s="149" t="s">
        <v>94</v>
      </c>
      <c r="E31" s="75" t="s">
        <v>104</v>
      </c>
      <c r="F31" s="149" t="s">
        <v>105</v>
      </c>
      <c r="G31" s="150" t="s">
        <v>108</v>
      </c>
      <c r="H31" s="76" t="s">
        <v>109</v>
      </c>
      <c r="I31" s="152" t="s">
        <v>44</v>
      </c>
      <c r="J31" s="152" t="s">
        <v>45</v>
      </c>
      <c r="K31" s="153" t="s">
        <v>44</v>
      </c>
      <c r="L31" s="153" t="s">
        <v>45</v>
      </c>
      <c r="M31" s="153" t="s">
        <v>38</v>
      </c>
      <c r="N31" s="182" t="s">
        <v>491</v>
      </c>
      <c r="O31" s="77"/>
      <c r="P31" s="77"/>
      <c r="Q31" s="78"/>
      <c r="R31" s="77"/>
      <c r="S31" s="77"/>
      <c r="T31" s="77"/>
      <c r="U31" s="154"/>
      <c r="V31" s="154"/>
      <c r="W31" s="154"/>
      <c r="X31" s="155"/>
      <c r="Y31" s="154"/>
      <c r="Z31" s="154"/>
      <c r="AA31" s="154"/>
    </row>
    <row r="32" spans="2:27" ht="26" x14ac:dyDescent="0.2">
      <c r="B32" s="148" t="s">
        <v>29</v>
      </c>
      <c r="C32" s="149" t="s">
        <v>30</v>
      </c>
      <c r="D32" s="149" t="s">
        <v>31</v>
      </c>
      <c r="E32" s="75" t="s">
        <v>110</v>
      </c>
      <c r="F32" s="149" t="s">
        <v>111</v>
      </c>
      <c r="G32" s="150" t="s">
        <v>112</v>
      </c>
      <c r="H32" s="76" t="s">
        <v>113</v>
      </c>
      <c r="I32" s="151" t="s">
        <v>36</v>
      </c>
      <c r="J32" s="152" t="s">
        <v>37</v>
      </c>
      <c r="K32" s="153" t="s">
        <v>36</v>
      </c>
      <c r="L32" s="153" t="s">
        <v>37</v>
      </c>
      <c r="M32" s="153" t="s">
        <v>38</v>
      </c>
      <c r="N32" s="77"/>
      <c r="O32" s="77"/>
      <c r="P32" s="77"/>
      <c r="Q32" s="78" t="s">
        <v>39</v>
      </c>
      <c r="R32" s="77"/>
      <c r="S32" s="77"/>
      <c r="T32" s="77"/>
      <c r="U32" s="154"/>
      <c r="V32" s="154"/>
      <c r="W32" s="154"/>
      <c r="X32" s="155"/>
      <c r="Y32" s="154"/>
      <c r="Z32" s="154"/>
      <c r="AA32" s="154"/>
    </row>
    <row r="33" spans="2:27" s="143" customFormat="1" ht="65" x14ac:dyDescent="0.2">
      <c r="B33" s="148" t="s">
        <v>29</v>
      </c>
      <c r="C33" s="149" t="s">
        <v>30</v>
      </c>
      <c r="D33" s="149" t="s">
        <v>31</v>
      </c>
      <c r="E33" s="75" t="s">
        <v>110</v>
      </c>
      <c r="F33" s="149" t="s">
        <v>114</v>
      </c>
      <c r="G33" s="150" t="s">
        <v>115</v>
      </c>
      <c r="H33" s="76" t="s">
        <v>116</v>
      </c>
      <c r="I33" s="152" t="s">
        <v>44</v>
      </c>
      <c r="J33" s="152" t="s">
        <v>45</v>
      </c>
      <c r="K33" s="153" t="s">
        <v>44</v>
      </c>
      <c r="L33" s="153" t="s">
        <v>45</v>
      </c>
      <c r="M33" s="153" t="s">
        <v>38</v>
      </c>
      <c r="N33" s="182" t="s">
        <v>491</v>
      </c>
      <c r="O33" s="77"/>
      <c r="P33" s="77"/>
      <c r="Q33" s="78" t="s">
        <v>39</v>
      </c>
      <c r="R33" s="77"/>
      <c r="S33" s="77"/>
      <c r="T33" s="77"/>
      <c r="U33" s="154" t="s">
        <v>45</v>
      </c>
      <c r="V33" s="154"/>
      <c r="W33" s="154"/>
      <c r="X33" s="155"/>
      <c r="Y33" s="154"/>
      <c r="Z33" s="154"/>
      <c r="AA33" s="154"/>
    </row>
    <row r="34" spans="2:27" ht="26" x14ac:dyDescent="0.2">
      <c r="B34" s="156" t="s">
        <v>29</v>
      </c>
      <c r="C34" s="149" t="s">
        <v>30</v>
      </c>
      <c r="D34" s="158" t="s">
        <v>117</v>
      </c>
      <c r="E34" s="148" t="s">
        <v>118</v>
      </c>
      <c r="F34" s="158" t="s">
        <v>119</v>
      </c>
      <c r="G34" s="150" t="s">
        <v>120</v>
      </c>
      <c r="H34" s="157" t="s">
        <v>121</v>
      </c>
      <c r="I34" s="152" t="s">
        <v>44</v>
      </c>
      <c r="J34" s="152" t="s">
        <v>45</v>
      </c>
      <c r="K34" s="153" t="s">
        <v>44</v>
      </c>
      <c r="L34" s="153" t="s">
        <v>45</v>
      </c>
      <c r="M34" s="153" t="s">
        <v>38</v>
      </c>
      <c r="N34" s="182" t="s">
        <v>491</v>
      </c>
      <c r="O34" s="77"/>
      <c r="P34" s="77"/>
      <c r="Q34" s="78" t="s">
        <v>39</v>
      </c>
      <c r="R34" s="77"/>
      <c r="S34" s="77"/>
      <c r="T34" s="77"/>
      <c r="U34" s="154"/>
      <c r="V34" s="154"/>
      <c r="W34" s="154"/>
      <c r="X34" s="155"/>
      <c r="Y34" s="154"/>
      <c r="Z34" s="154"/>
      <c r="AA34" s="154"/>
    </row>
    <row r="35" spans="2:27" ht="13" x14ac:dyDescent="0.2">
      <c r="B35" s="206" t="s">
        <v>122</v>
      </c>
      <c r="C35" s="207">
        <v>0</v>
      </c>
      <c r="D35" s="207">
        <v>0</v>
      </c>
      <c r="E35" s="207">
        <v>0</v>
      </c>
      <c r="F35" s="208">
        <v>0</v>
      </c>
      <c r="G35" s="159"/>
      <c r="H35" s="160"/>
      <c r="I35" s="209" t="s">
        <v>492</v>
      </c>
      <c r="J35" s="210"/>
      <c r="K35" s="211" t="s">
        <v>37</v>
      </c>
      <c r="L35" s="212"/>
      <c r="M35" s="183"/>
      <c r="N35" s="77"/>
      <c r="O35" s="77"/>
      <c r="P35" s="77"/>
      <c r="Q35" s="78" t="s">
        <v>39</v>
      </c>
      <c r="R35" s="77"/>
      <c r="S35" s="77"/>
      <c r="T35" s="77"/>
      <c r="U35" s="188" t="s">
        <v>123</v>
      </c>
      <c r="V35" s="189"/>
      <c r="W35" s="154"/>
      <c r="X35" s="155"/>
      <c r="Y35" s="154"/>
      <c r="Z35" s="154"/>
      <c r="AA35" s="154"/>
    </row>
    <row r="36" spans="2:27" x14ac:dyDescent="0.2">
      <c r="B36" s="82" t="s">
        <v>124</v>
      </c>
      <c r="C36" s="83"/>
      <c r="D36" s="83"/>
      <c r="E36" s="83"/>
      <c r="F36" s="83"/>
      <c r="G36" s="83"/>
      <c r="H36" s="83"/>
      <c r="I36" s="161"/>
      <c r="J36" s="161"/>
      <c r="K36" s="83"/>
      <c r="L36" s="83"/>
      <c r="M36" s="83"/>
      <c r="N36" s="162"/>
      <c r="O36" s="162"/>
      <c r="P36" s="162"/>
      <c r="Q36" s="162"/>
      <c r="R36" s="162"/>
      <c r="S36" s="162"/>
      <c r="T36" s="163"/>
      <c r="U36" s="164"/>
      <c r="V36" s="164"/>
      <c r="W36" s="164"/>
      <c r="X36" s="164"/>
      <c r="Y36" s="164"/>
      <c r="Z36" s="164"/>
      <c r="AA36" s="165"/>
    </row>
    <row r="37" spans="2:27" ht="26" x14ac:dyDescent="0.2">
      <c r="B37" s="156" t="s">
        <v>125</v>
      </c>
      <c r="C37" s="158" t="s">
        <v>126</v>
      </c>
      <c r="D37" s="166" t="s">
        <v>127</v>
      </c>
      <c r="E37" s="148" t="s">
        <v>128</v>
      </c>
      <c r="F37" s="158" t="s">
        <v>129</v>
      </c>
      <c r="G37" s="150" t="s">
        <v>130</v>
      </c>
      <c r="H37" s="157" t="s">
        <v>131</v>
      </c>
      <c r="I37" s="151" t="s">
        <v>36</v>
      </c>
      <c r="J37" s="152" t="s">
        <v>37</v>
      </c>
      <c r="K37" s="153" t="s">
        <v>36</v>
      </c>
      <c r="L37" s="153" t="s">
        <v>37</v>
      </c>
      <c r="M37" s="153" t="s">
        <v>38</v>
      </c>
      <c r="N37" s="77"/>
      <c r="O37" s="77"/>
      <c r="P37" s="77"/>
      <c r="Q37" s="78" t="s">
        <v>39</v>
      </c>
      <c r="R37" s="77"/>
      <c r="S37" s="77"/>
      <c r="T37" s="77"/>
      <c r="U37" s="154"/>
      <c r="V37" s="154"/>
      <c r="W37" s="154"/>
      <c r="X37" s="155"/>
      <c r="Y37" s="154"/>
      <c r="Z37" s="154"/>
      <c r="AA37" s="154"/>
    </row>
    <row r="38" spans="2:27" ht="26" x14ac:dyDescent="0.2">
      <c r="B38" s="156" t="s">
        <v>125</v>
      </c>
      <c r="C38" s="158" t="s">
        <v>132</v>
      </c>
      <c r="D38" s="166" t="s">
        <v>127</v>
      </c>
      <c r="E38" s="148" t="s">
        <v>128</v>
      </c>
      <c r="F38" s="158" t="s">
        <v>129</v>
      </c>
      <c r="G38" s="150" t="s">
        <v>133</v>
      </c>
      <c r="H38" s="157" t="s">
        <v>134</v>
      </c>
      <c r="I38" s="152" t="s">
        <v>44</v>
      </c>
      <c r="J38" s="152" t="s">
        <v>45</v>
      </c>
      <c r="K38" s="153" t="s">
        <v>44</v>
      </c>
      <c r="L38" s="153" t="s">
        <v>45</v>
      </c>
      <c r="M38" s="153" t="s">
        <v>38</v>
      </c>
      <c r="N38" s="182" t="s">
        <v>491</v>
      </c>
      <c r="O38" s="77"/>
      <c r="P38" s="77"/>
      <c r="Q38" s="78" t="s">
        <v>39</v>
      </c>
      <c r="R38" s="77"/>
      <c r="S38" s="77"/>
      <c r="T38" s="77"/>
      <c r="U38" s="154"/>
      <c r="V38" s="154"/>
      <c r="W38" s="154"/>
      <c r="X38" s="155"/>
      <c r="Y38" s="154"/>
      <c r="Z38" s="154"/>
      <c r="AA38" s="154"/>
    </row>
    <row r="39" spans="2:27" ht="39" x14ac:dyDescent="0.2">
      <c r="B39" s="156" t="s">
        <v>125</v>
      </c>
      <c r="C39" s="158" t="s">
        <v>126</v>
      </c>
      <c r="D39" s="166" t="s">
        <v>127</v>
      </c>
      <c r="E39" s="148" t="s">
        <v>128</v>
      </c>
      <c r="F39" s="158" t="s">
        <v>129</v>
      </c>
      <c r="G39" s="150" t="s">
        <v>135</v>
      </c>
      <c r="H39" s="157" t="s">
        <v>136</v>
      </c>
      <c r="I39" s="151" t="s">
        <v>36</v>
      </c>
      <c r="J39" s="152" t="s">
        <v>37</v>
      </c>
      <c r="K39" s="153" t="s">
        <v>36</v>
      </c>
      <c r="L39" s="153" t="s">
        <v>37</v>
      </c>
      <c r="M39" s="153" t="s">
        <v>38</v>
      </c>
      <c r="N39" s="77"/>
      <c r="O39" s="77"/>
      <c r="P39" s="77"/>
      <c r="Q39" s="78" t="s">
        <v>39</v>
      </c>
      <c r="R39" s="77"/>
      <c r="S39" s="77"/>
      <c r="T39" s="77"/>
      <c r="U39" s="154"/>
      <c r="V39" s="154"/>
      <c r="W39" s="154"/>
      <c r="X39" s="155"/>
      <c r="Y39" s="154"/>
      <c r="Z39" s="154"/>
      <c r="AA39" s="154"/>
    </row>
    <row r="40" spans="2:27" ht="26" x14ac:dyDescent="0.2">
      <c r="B40" s="156" t="s">
        <v>125</v>
      </c>
      <c r="C40" s="158" t="s">
        <v>126</v>
      </c>
      <c r="D40" s="166" t="s">
        <v>127</v>
      </c>
      <c r="E40" s="148" t="s">
        <v>128</v>
      </c>
      <c r="F40" s="158" t="s">
        <v>129</v>
      </c>
      <c r="G40" s="150" t="s">
        <v>137</v>
      </c>
      <c r="H40" s="157" t="s">
        <v>138</v>
      </c>
      <c r="I40" s="151" t="s">
        <v>36</v>
      </c>
      <c r="J40" s="152" t="s">
        <v>37</v>
      </c>
      <c r="K40" s="153" t="s">
        <v>36</v>
      </c>
      <c r="L40" s="153" t="s">
        <v>37</v>
      </c>
      <c r="M40" s="153" t="s">
        <v>38</v>
      </c>
      <c r="N40" s="77"/>
      <c r="O40" s="77"/>
      <c r="P40" s="77"/>
      <c r="Q40" s="78" t="s">
        <v>39</v>
      </c>
      <c r="R40" s="77"/>
      <c r="S40" s="77"/>
      <c r="T40" s="77"/>
      <c r="U40" s="154"/>
      <c r="V40" s="154"/>
      <c r="W40" s="154"/>
      <c r="X40" s="155"/>
      <c r="Y40" s="154"/>
      <c r="Z40" s="154"/>
      <c r="AA40" s="154"/>
    </row>
    <row r="41" spans="2:27" ht="39" x14ac:dyDescent="0.2">
      <c r="B41" s="156" t="s">
        <v>125</v>
      </c>
      <c r="C41" s="158" t="s">
        <v>126</v>
      </c>
      <c r="D41" s="166" t="s">
        <v>127</v>
      </c>
      <c r="E41" s="148" t="s">
        <v>128</v>
      </c>
      <c r="F41" s="158" t="s">
        <v>129</v>
      </c>
      <c r="G41" s="150" t="s">
        <v>139</v>
      </c>
      <c r="H41" s="157" t="s">
        <v>140</v>
      </c>
      <c r="I41" s="151" t="s">
        <v>36</v>
      </c>
      <c r="J41" s="152" t="s">
        <v>37</v>
      </c>
      <c r="K41" s="153" t="s">
        <v>36</v>
      </c>
      <c r="L41" s="153" t="s">
        <v>37</v>
      </c>
      <c r="M41" s="153" t="s">
        <v>38</v>
      </c>
      <c r="N41" s="77"/>
      <c r="O41" s="77"/>
      <c r="P41" s="77"/>
      <c r="Q41" s="78" t="s">
        <v>39</v>
      </c>
      <c r="R41" s="77"/>
      <c r="S41" s="77"/>
      <c r="T41" s="77"/>
      <c r="U41" s="154"/>
      <c r="V41" s="154"/>
      <c r="W41" s="154"/>
      <c r="X41" s="155"/>
      <c r="Y41" s="154"/>
      <c r="Z41" s="154"/>
      <c r="AA41" s="154"/>
    </row>
    <row r="42" spans="2:27" ht="26" x14ac:dyDescent="0.2">
      <c r="B42" s="156" t="s">
        <v>125</v>
      </c>
      <c r="C42" s="158" t="s">
        <v>126</v>
      </c>
      <c r="D42" s="166" t="s">
        <v>127</v>
      </c>
      <c r="E42" s="148" t="s">
        <v>128</v>
      </c>
      <c r="F42" s="158" t="s">
        <v>129</v>
      </c>
      <c r="G42" s="150" t="s">
        <v>141</v>
      </c>
      <c r="H42" s="157" t="s">
        <v>142</v>
      </c>
      <c r="I42" s="151" t="s">
        <v>36</v>
      </c>
      <c r="J42" s="152" t="s">
        <v>37</v>
      </c>
      <c r="K42" s="153" t="s">
        <v>36</v>
      </c>
      <c r="L42" s="153" t="s">
        <v>37</v>
      </c>
      <c r="M42" s="153" t="s">
        <v>38</v>
      </c>
      <c r="N42" s="77"/>
      <c r="O42" s="77"/>
      <c r="P42" s="77"/>
      <c r="Q42" s="78"/>
      <c r="R42" s="77"/>
      <c r="S42" s="77"/>
      <c r="T42" s="77"/>
      <c r="U42" s="154"/>
      <c r="V42" s="154"/>
      <c r="W42" s="154"/>
      <c r="X42" s="155"/>
      <c r="Y42" s="154"/>
      <c r="Z42" s="154"/>
      <c r="AA42" s="154"/>
    </row>
    <row r="43" spans="2:27" ht="26" x14ac:dyDescent="0.2">
      <c r="B43" s="156" t="s">
        <v>125</v>
      </c>
      <c r="C43" s="158" t="s">
        <v>126</v>
      </c>
      <c r="D43" s="158" t="s">
        <v>127</v>
      </c>
      <c r="E43" s="148" t="s">
        <v>143</v>
      </c>
      <c r="F43" s="158" t="s">
        <v>144</v>
      </c>
      <c r="G43" s="150" t="s">
        <v>145</v>
      </c>
      <c r="H43" s="157" t="s">
        <v>146</v>
      </c>
      <c r="I43" s="151" t="s">
        <v>36</v>
      </c>
      <c r="J43" s="152" t="s">
        <v>37</v>
      </c>
      <c r="K43" s="153" t="s">
        <v>36</v>
      </c>
      <c r="L43" s="153" t="s">
        <v>37</v>
      </c>
      <c r="M43" s="153" t="s">
        <v>38</v>
      </c>
      <c r="N43" s="77"/>
      <c r="O43" s="77"/>
      <c r="P43" s="77"/>
      <c r="Q43" s="78" t="s">
        <v>39</v>
      </c>
      <c r="R43" s="77"/>
      <c r="S43" s="77"/>
      <c r="T43" s="77"/>
      <c r="U43" s="154"/>
      <c r="V43" s="154"/>
      <c r="W43" s="154"/>
      <c r="X43" s="155"/>
      <c r="Y43" s="154"/>
      <c r="Z43" s="154"/>
      <c r="AA43" s="154"/>
    </row>
    <row r="44" spans="2:27" ht="26" x14ac:dyDescent="0.2">
      <c r="B44" s="156" t="s">
        <v>125</v>
      </c>
      <c r="C44" s="158" t="s">
        <v>126</v>
      </c>
      <c r="D44" s="158" t="s">
        <v>127</v>
      </c>
      <c r="E44" s="148" t="s">
        <v>147</v>
      </c>
      <c r="F44" s="158" t="s">
        <v>148</v>
      </c>
      <c r="G44" s="150" t="s">
        <v>149</v>
      </c>
      <c r="H44" s="157" t="s">
        <v>150</v>
      </c>
      <c r="I44" s="152" t="s">
        <v>44</v>
      </c>
      <c r="J44" s="152" t="s">
        <v>45</v>
      </c>
      <c r="K44" s="153" t="s">
        <v>44</v>
      </c>
      <c r="L44" s="153" t="s">
        <v>45</v>
      </c>
      <c r="M44" s="153" t="s">
        <v>38</v>
      </c>
      <c r="N44" s="77"/>
      <c r="O44" s="77"/>
      <c r="P44" s="77"/>
      <c r="Q44" s="78" t="s">
        <v>39</v>
      </c>
      <c r="R44" s="77"/>
      <c r="S44" s="77"/>
      <c r="T44" s="77"/>
      <c r="U44" s="154"/>
      <c r="V44" s="154"/>
      <c r="W44" s="154"/>
      <c r="X44" s="155"/>
      <c r="Y44" s="154"/>
      <c r="Z44" s="154"/>
      <c r="AA44" s="154"/>
    </row>
    <row r="45" spans="2:27" ht="26" x14ac:dyDescent="0.2">
      <c r="B45" s="156" t="s">
        <v>125</v>
      </c>
      <c r="C45" s="158" t="s">
        <v>126</v>
      </c>
      <c r="D45" s="158" t="s">
        <v>127</v>
      </c>
      <c r="E45" s="148" t="s">
        <v>147</v>
      </c>
      <c r="F45" s="158" t="s">
        <v>148</v>
      </c>
      <c r="G45" s="150" t="s">
        <v>151</v>
      </c>
      <c r="H45" s="157" t="s">
        <v>152</v>
      </c>
      <c r="I45" s="151" t="s">
        <v>36</v>
      </c>
      <c r="J45" s="152" t="s">
        <v>37</v>
      </c>
      <c r="K45" s="153" t="s">
        <v>36</v>
      </c>
      <c r="L45" s="153" t="s">
        <v>37</v>
      </c>
      <c r="M45" s="153" t="s">
        <v>38</v>
      </c>
      <c r="N45" s="77"/>
      <c r="O45" s="77"/>
      <c r="P45" s="77"/>
      <c r="Q45" s="78" t="s">
        <v>39</v>
      </c>
      <c r="R45" s="77"/>
      <c r="S45" s="77"/>
      <c r="T45" s="77"/>
      <c r="U45" s="154"/>
      <c r="V45" s="154"/>
      <c r="W45" s="154"/>
      <c r="X45" s="155"/>
      <c r="Y45" s="154"/>
      <c r="Z45" s="154"/>
      <c r="AA45" s="154"/>
    </row>
    <row r="46" spans="2:27" ht="26" x14ac:dyDescent="0.2">
      <c r="B46" s="156" t="s">
        <v>125</v>
      </c>
      <c r="C46" s="158" t="s">
        <v>126</v>
      </c>
      <c r="D46" s="158" t="s">
        <v>153</v>
      </c>
      <c r="E46" s="148" t="s">
        <v>154</v>
      </c>
      <c r="F46" s="158" t="s">
        <v>155</v>
      </c>
      <c r="G46" s="150" t="s">
        <v>156</v>
      </c>
      <c r="H46" s="157" t="s">
        <v>157</v>
      </c>
      <c r="I46" s="152" t="s">
        <v>44</v>
      </c>
      <c r="J46" s="152" t="s">
        <v>45</v>
      </c>
      <c r="K46" s="153" t="s">
        <v>44</v>
      </c>
      <c r="L46" s="153" t="s">
        <v>45</v>
      </c>
      <c r="M46" s="153" t="s">
        <v>38</v>
      </c>
      <c r="N46" s="77"/>
      <c r="O46" s="77"/>
      <c r="P46" s="77"/>
      <c r="Q46" s="78" t="s">
        <v>39</v>
      </c>
      <c r="R46" s="77"/>
      <c r="S46" s="77"/>
      <c r="T46" s="77"/>
      <c r="U46" s="154"/>
      <c r="V46" s="154"/>
      <c r="W46" s="154"/>
      <c r="X46" s="155"/>
      <c r="Y46" s="154"/>
      <c r="Z46" s="154"/>
      <c r="AA46" s="154"/>
    </row>
    <row r="47" spans="2:27" ht="26" x14ac:dyDescent="0.2">
      <c r="B47" s="156" t="s">
        <v>125</v>
      </c>
      <c r="C47" s="158" t="s">
        <v>126</v>
      </c>
      <c r="D47" s="158" t="s">
        <v>158</v>
      </c>
      <c r="E47" s="148" t="s">
        <v>159</v>
      </c>
      <c r="F47" s="158" t="s">
        <v>160</v>
      </c>
      <c r="G47" s="150" t="s">
        <v>161</v>
      </c>
      <c r="H47" s="157" t="s">
        <v>162</v>
      </c>
      <c r="I47" s="152" t="s">
        <v>44</v>
      </c>
      <c r="J47" s="152" t="s">
        <v>45</v>
      </c>
      <c r="K47" s="153" t="s">
        <v>493</v>
      </c>
      <c r="L47" s="153" t="s">
        <v>45</v>
      </c>
      <c r="M47" s="153" t="s">
        <v>38</v>
      </c>
      <c r="N47" s="77"/>
      <c r="O47" s="77"/>
      <c r="P47" s="77"/>
      <c r="Q47" s="78" t="s">
        <v>39</v>
      </c>
      <c r="R47" s="77"/>
      <c r="S47" s="77"/>
      <c r="T47" s="77"/>
      <c r="U47" s="154"/>
      <c r="V47" s="154"/>
      <c r="W47" s="154"/>
      <c r="X47" s="155"/>
      <c r="Y47" s="154"/>
      <c r="Z47" s="154"/>
      <c r="AA47" s="154"/>
    </row>
    <row r="48" spans="2:27" ht="52" x14ac:dyDescent="0.2">
      <c r="B48" s="156" t="s">
        <v>125</v>
      </c>
      <c r="C48" s="158" t="s">
        <v>126</v>
      </c>
      <c r="D48" s="158" t="s">
        <v>163</v>
      </c>
      <c r="E48" s="148" t="s">
        <v>164</v>
      </c>
      <c r="F48" s="158" t="s">
        <v>165</v>
      </c>
      <c r="G48" s="150" t="s">
        <v>166</v>
      </c>
      <c r="H48" s="157" t="s">
        <v>167</v>
      </c>
      <c r="I48" s="151" t="s">
        <v>36</v>
      </c>
      <c r="J48" s="152" t="s">
        <v>37</v>
      </c>
      <c r="K48" s="153" t="s">
        <v>36</v>
      </c>
      <c r="L48" s="153" t="s">
        <v>37</v>
      </c>
      <c r="M48" s="153" t="s">
        <v>38</v>
      </c>
      <c r="N48" s="77"/>
      <c r="O48" s="77"/>
      <c r="P48" s="77"/>
      <c r="Q48" s="78" t="s">
        <v>39</v>
      </c>
      <c r="R48" s="77"/>
      <c r="S48" s="77"/>
      <c r="T48" s="77"/>
      <c r="U48" s="154"/>
      <c r="V48" s="154"/>
      <c r="W48" s="154"/>
      <c r="X48" s="155"/>
      <c r="Y48" s="154"/>
      <c r="Z48" s="154"/>
      <c r="AA48" s="154"/>
    </row>
    <row r="49" spans="2:27" ht="13" x14ac:dyDescent="0.2">
      <c r="B49" s="206" t="s">
        <v>122</v>
      </c>
      <c r="C49" s="207">
        <v>0</v>
      </c>
      <c r="D49" s="207">
        <v>0</v>
      </c>
      <c r="E49" s="207">
        <v>0</v>
      </c>
      <c r="F49" s="208">
        <v>0</v>
      </c>
      <c r="G49" s="159"/>
      <c r="H49" s="160"/>
      <c r="I49" s="209" t="s">
        <v>37</v>
      </c>
      <c r="J49" s="210"/>
      <c r="K49" s="188" t="s">
        <v>37</v>
      </c>
      <c r="L49" s="189"/>
      <c r="M49" s="81"/>
      <c r="N49" s="86"/>
      <c r="O49" s="84"/>
      <c r="P49" s="84"/>
      <c r="Q49" s="85" t="s">
        <v>39</v>
      </c>
      <c r="R49" s="84"/>
      <c r="S49" s="84"/>
      <c r="T49" s="84"/>
      <c r="U49" s="167"/>
      <c r="V49" s="155"/>
      <c r="W49" s="155"/>
      <c r="X49" s="155"/>
      <c r="Y49" s="155"/>
      <c r="Z49" s="155"/>
      <c r="AA49" s="155"/>
    </row>
    <row r="50" spans="2:27" x14ac:dyDescent="0.2">
      <c r="B50" s="82" t="s">
        <v>168</v>
      </c>
      <c r="C50" s="83"/>
      <c r="D50" s="83"/>
      <c r="E50" s="83"/>
      <c r="F50" s="83"/>
      <c r="G50" s="83"/>
      <c r="H50" s="83"/>
      <c r="I50" s="161"/>
      <c r="J50" s="161"/>
      <c r="K50" s="83"/>
      <c r="L50" s="83"/>
      <c r="M50" s="83"/>
      <c r="N50" s="162"/>
      <c r="O50" s="162"/>
      <c r="P50" s="162"/>
      <c r="Q50" s="162"/>
      <c r="R50" s="162"/>
      <c r="S50" s="162"/>
      <c r="T50" s="163"/>
      <c r="U50" s="164"/>
      <c r="V50" s="164"/>
      <c r="W50" s="164"/>
      <c r="X50" s="164"/>
      <c r="Y50" s="164"/>
      <c r="Z50" s="164"/>
      <c r="AA50" s="165"/>
    </row>
    <row r="51" spans="2:27" ht="52" x14ac:dyDescent="0.2">
      <c r="B51" s="148" t="s">
        <v>169</v>
      </c>
      <c r="C51" s="166" t="s">
        <v>170</v>
      </c>
      <c r="D51" s="166" t="s">
        <v>171</v>
      </c>
      <c r="E51" s="148" t="s">
        <v>172</v>
      </c>
      <c r="F51" s="166" t="s">
        <v>173</v>
      </c>
      <c r="G51" s="148" t="s">
        <v>174</v>
      </c>
      <c r="H51" s="157" t="s">
        <v>175</v>
      </c>
      <c r="I51" s="152" t="s">
        <v>44</v>
      </c>
      <c r="J51" s="152" t="s">
        <v>45</v>
      </c>
      <c r="K51" s="153" t="s">
        <v>44</v>
      </c>
      <c r="L51" s="153" t="s">
        <v>45</v>
      </c>
      <c r="M51" s="153" t="s">
        <v>38</v>
      </c>
      <c r="N51" s="182" t="s">
        <v>494</v>
      </c>
      <c r="O51" s="77"/>
      <c r="P51" s="77"/>
      <c r="Q51" s="78" t="s">
        <v>39</v>
      </c>
      <c r="R51" s="77"/>
      <c r="S51" s="77"/>
      <c r="T51" s="77"/>
      <c r="U51" s="154"/>
      <c r="V51" s="154"/>
      <c r="W51" s="154"/>
      <c r="X51" s="155"/>
      <c r="Y51" s="154"/>
      <c r="Z51" s="154"/>
      <c r="AA51" s="154"/>
    </row>
    <row r="52" spans="2:27" ht="65" x14ac:dyDescent="0.2">
      <c r="B52" s="148" t="s">
        <v>169</v>
      </c>
      <c r="C52" s="166" t="s">
        <v>170</v>
      </c>
      <c r="D52" s="166" t="s">
        <v>171</v>
      </c>
      <c r="E52" s="148" t="s">
        <v>176</v>
      </c>
      <c r="F52" s="166" t="s">
        <v>177</v>
      </c>
      <c r="G52" s="148" t="s">
        <v>178</v>
      </c>
      <c r="H52" s="157" t="s">
        <v>179</v>
      </c>
      <c r="I52" s="152" t="s">
        <v>44</v>
      </c>
      <c r="J52" s="152" t="s">
        <v>45</v>
      </c>
      <c r="K52" s="153" t="s">
        <v>44</v>
      </c>
      <c r="L52" s="153" t="s">
        <v>45</v>
      </c>
      <c r="M52" s="153" t="s">
        <v>38</v>
      </c>
      <c r="N52" s="182" t="s">
        <v>491</v>
      </c>
      <c r="O52" s="77"/>
      <c r="P52" s="77"/>
      <c r="Q52" s="78" t="s">
        <v>39</v>
      </c>
      <c r="R52" s="77"/>
      <c r="S52" s="77"/>
      <c r="T52" s="77"/>
      <c r="U52" s="154" t="s">
        <v>491</v>
      </c>
      <c r="V52" s="154"/>
      <c r="W52" s="154"/>
      <c r="X52" s="155"/>
      <c r="Y52" s="154"/>
      <c r="Z52" s="154"/>
      <c r="AA52" s="154"/>
    </row>
    <row r="53" spans="2:27" ht="52" x14ac:dyDescent="0.2">
      <c r="B53" s="148" t="s">
        <v>169</v>
      </c>
      <c r="C53" s="166" t="s">
        <v>170</v>
      </c>
      <c r="D53" s="166" t="s">
        <v>180</v>
      </c>
      <c r="E53" s="148" t="s">
        <v>181</v>
      </c>
      <c r="F53" s="166" t="s">
        <v>182</v>
      </c>
      <c r="G53" s="148" t="s">
        <v>183</v>
      </c>
      <c r="H53" s="157" t="s">
        <v>184</v>
      </c>
      <c r="I53" s="152" t="s">
        <v>44</v>
      </c>
      <c r="J53" s="152" t="s">
        <v>45</v>
      </c>
      <c r="K53" s="153" t="s">
        <v>44</v>
      </c>
      <c r="L53" s="153" t="s">
        <v>45</v>
      </c>
      <c r="M53" s="153" t="s">
        <v>38</v>
      </c>
      <c r="N53" s="182" t="s">
        <v>491</v>
      </c>
      <c r="O53" s="77"/>
      <c r="P53" s="77"/>
      <c r="Q53" s="78" t="s">
        <v>39</v>
      </c>
      <c r="R53" s="77"/>
      <c r="S53" s="77"/>
      <c r="T53" s="77"/>
      <c r="U53" s="154" t="s">
        <v>491</v>
      </c>
      <c r="V53" s="154"/>
      <c r="W53" s="154"/>
      <c r="X53" s="155"/>
      <c r="Y53" s="154"/>
      <c r="Z53" s="154"/>
      <c r="AA53" s="154"/>
    </row>
    <row r="54" spans="2:27" s="143" customFormat="1" ht="52" x14ac:dyDescent="0.2">
      <c r="B54" s="148" t="s">
        <v>169</v>
      </c>
      <c r="C54" s="166" t="s">
        <v>170</v>
      </c>
      <c r="D54" s="166" t="s">
        <v>180</v>
      </c>
      <c r="E54" s="148" t="s">
        <v>185</v>
      </c>
      <c r="F54" s="166" t="s">
        <v>186</v>
      </c>
      <c r="G54" s="148" t="s">
        <v>187</v>
      </c>
      <c r="H54" s="157" t="s">
        <v>188</v>
      </c>
      <c r="I54" s="152" t="s">
        <v>44</v>
      </c>
      <c r="J54" s="152" t="s">
        <v>45</v>
      </c>
      <c r="K54" s="153" t="s">
        <v>44</v>
      </c>
      <c r="L54" s="153" t="s">
        <v>45</v>
      </c>
      <c r="M54" s="153" t="s">
        <v>38</v>
      </c>
      <c r="N54" s="182" t="s">
        <v>491</v>
      </c>
      <c r="O54" s="77"/>
      <c r="P54" s="77"/>
      <c r="Q54" s="78" t="s">
        <v>39</v>
      </c>
      <c r="R54" s="77"/>
      <c r="S54" s="77"/>
      <c r="T54" s="77"/>
      <c r="U54" s="154" t="s">
        <v>491</v>
      </c>
      <c r="V54" s="154"/>
      <c r="W54" s="154"/>
      <c r="X54" s="155"/>
      <c r="Y54" s="154"/>
      <c r="Z54" s="154"/>
      <c r="AA54" s="154"/>
    </row>
    <row r="55" spans="2:27" ht="13" x14ac:dyDescent="0.2">
      <c r="B55" s="206" t="s">
        <v>122</v>
      </c>
      <c r="C55" s="207">
        <v>0</v>
      </c>
      <c r="D55" s="207">
        <v>0</v>
      </c>
      <c r="E55" s="207">
        <v>0</v>
      </c>
      <c r="F55" s="208">
        <v>0</v>
      </c>
      <c r="G55" s="159"/>
      <c r="H55" s="160"/>
      <c r="I55" s="209" t="s">
        <v>45</v>
      </c>
      <c r="J55" s="210"/>
      <c r="K55" s="188" t="s">
        <v>45</v>
      </c>
      <c r="L55" s="189"/>
      <c r="M55" s="81"/>
      <c r="N55" s="86"/>
      <c r="O55" s="84"/>
      <c r="P55" s="84"/>
      <c r="Q55" s="85" t="s">
        <v>39</v>
      </c>
      <c r="R55" s="84"/>
      <c r="S55" s="84"/>
      <c r="T55" s="84"/>
      <c r="U55" s="167"/>
      <c r="V55" s="155"/>
      <c r="W55" s="155"/>
      <c r="X55" s="155"/>
      <c r="Y55" s="155"/>
      <c r="Z55" s="155"/>
      <c r="AA55" s="155"/>
    </row>
    <row r="56" spans="2:27" x14ac:dyDescent="0.2">
      <c r="B56" s="82" t="s">
        <v>189</v>
      </c>
      <c r="C56" s="83"/>
      <c r="D56" s="83"/>
      <c r="E56" s="83"/>
      <c r="F56" s="83"/>
      <c r="G56" s="83"/>
      <c r="H56" s="83"/>
      <c r="I56" s="161"/>
      <c r="J56" s="161"/>
      <c r="K56" s="83"/>
      <c r="L56" s="83"/>
      <c r="M56" s="83"/>
      <c r="N56" s="162"/>
      <c r="O56" s="162"/>
      <c r="P56" s="162"/>
      <c r="Q56" s="162"/>
      <c r="R56" s="162"/>
      <c r="S56" s="162"/>
      <c r="T56" s="163"/>
      <c r="U56" s="164"/>
      <c r="V56" s="164"/>
      <c r="W56" s="164"/>
      <c r="X56" s="164"/>
      <c r="Y56" s="164"/>
      <c r="Z56" s="164"/>
      <c r="AA56" s="165"/>
    </row>
    <row r="57" spans="2:27" ht="52" x14ac:dyDescent="0.2">
      <c r="B57" s="148" t="s">
        <v>190</v>
      </c>
      <c r="C57" s="166" t="s">
        <v>191</v>
      </c>
      <c r="D57" s="166" t="s">
        <v>192</v>
      </c>
      <c r="E57" s="148" t="s">
        <v>193</v>
      </c>
      <c r="F57" s="166" t="s">
        <v>194</v>
      </c>
      <c r="G57" s="148" t="s">
        <v>195</v>
      </c>
      <c r="H57" s="168" t="s">
        <v>196</v>
      </c>
      <c r="I57" s="151" t="s">
        <v>44</v>
      </c>
      <c r="J57" s="152" t="s">
        <v>67</v>
      </c>
      <c r="K57" s="153" t="s">
        <v>36</v>
      </c>
      <c r="L57" s="153" t="s">
        <v>37</v>
      </c>
      <c r="M57" s="153" t="s">
        <v>58</v>
      </c>
      <c r="N57" s="182" t="s">
        <v>495</v>
      </c>
      <c r="O57" s="77"/>
      <c r="P57" s="77"/>
      <c r="Q57" s="78" t="s">
        <v>39</v>
      </c>
      <c r="R57" s="77"/>
      <c r="S57" s="77"/>
      <c r="T57" s="77"/>
      <c r="U57" s="154" t="s">
        <v>496</v>
      </c>
      <c r="V57" s="154" t="s">
        <v>497</v>
      </c>
      <c r="W57" s="154" t="s">
        <v>498</v>
      </c>
      <c r="X57" s="154" t="s">
        <v>68</v>
      </c>
      <c r="Y57" s="154" t="s">
        <v>499</v>
      </c>
      <c r="Z57" s="154"/>
      <c r="AA57" s="154"/>
    </row>
    <row r="58" spans="2:27" ht="78" x14ac:dyDescent="0.2">
      <c r="B58" s="148" t="s">
        <v>190</v>
      </c>
      <c r="C58" s="166" t="s">
        <v>191</v>
      </c>
      <c r="D58" s="166" t="s">
        <v>192</v>
      </c>
      <c r="E58" s="148" t="s">
        <v>193</v>
      </c>
      <c r="F58" s="166" t="s">
        <v>194</v>
      </c>
      <c r="G58" s="148" t="s">
        <v>197</v>
      </c>
      <c r="H58" s="168" t="s">
        <v>198</v>
      </c>
      <c r="I58" s="151" t="s">
        <v>36</v>
      </c>
      <c r="J58" s="152" t="s">
        <v>37</v>
      </c>
      <c r="K58" s="153" t="s">
        <v>36</v>
      </c>
      <c r="L58" s="153" t="s">
        <v>67</v>
      </c>
      <c r="M58" s="153" t="s">
        <v>38</v>
      </c>
      <c r="N58" s="77" t="s">
        <v>500</v>
      </c>
      <c r="O58" s="77" t="s">
        <v>500</v>
      </c>
      <c r="P58" s="77" t="s">
        <v>501</v>
      </c>
      <c r="Q58" s="78" t="s">
        <v>68</v>
      </c>
      <c r="R58" s="77" t="s">
        <v>502</v>
      </c>
      <c r="S58" s="77" t="s">
        <v>503</v>
      </c>
      <c r="T58" s="77"/>
      <c r="U58" s="154"/>
      <c r="V58" s="154"/>
      <c r="W58" s="154"/>
      <c r="X58" s="155"/>
      <c r="Y58" s="154"/>
      <c r="Z58" s="154"/>
      <c r="AA58" s="154"/>
    </row>
    <row r="59" spans="2:27" ht="39" x14ac:dyDescent="0.2">
      <c r="B59" s="148" t="s">
        <v>190</v>
      </c>
      <c r="C59" s="166" t="s">
        <v>191</v>
      </c>
      <c r="D59" s="166" t="s">
        <v>192</v>
      </c>
      <c r="E59" s="148" t="s">
        <v>199</v>
      </c>
      <c r="F59" s="166" t="s">
        <v>200</v>
      </c>
      <c r="G59" s="148" t="s">
        <v>201</v>
      </c>
      <c r="H59" s="157" t="s">
        <v>504</v>
      </c>
      <c r="I59" s="151" t="s">
        <v>36</v>
      </c>
      <c r="J59" s="152" t="s">
        <v>37</v>
      </c>
      <c r="K59" s="153" t="s">
        <v>36</v>
      </c>
      <c r="L59" s="153" t="s">
        <v>37</v>
      </c>
      <c r="M59" s="153" t="s">
        <v>38</v>
      </c>
      <c r="N59" s="77"/>
      <c r="O59" s="77"/>
      <c r="P59" s="77"/>
      <c r="Q59" s="78" t="s">
        <v>39</v>
      </c>
      <c r="R59" s="77"/>
      <c r="S59" s="77"/>
      <c r="T59" s="77"/>
      <c r="U59" s="154"/>
      <c r="V59" s="154"/>
      <c r="W59" s="154"/>
      <c r="X59" s="155"/>
      <c r="Y59" s="154"/>
      <c r="Z59" s="154"/>
      <c r="AA59" s="154"/>
    </row>
    <row r="60" spans="2:27" ht="39" x14ac:dyDescent="0.2">
      <c r="B60" s="148" t="s">
        <v>190</v>
      </c>
      <c r="C60" s="166" t="s">
        <v>191</v>
      </c>
      <c r="D60" s="166" t="s">
        <v>192</v>
      </c>
      <c r="E60" s="148" t="s">
        <v>199</v>
      </c>
      <c r="F60" s="166" t="s">
        <v>200</v>
      </c>
      <c r="G60" s="148" t="s">
        <v>203</v>
      </c>
      <c r="H60" s="168" t="s">
        <v>204</v>
      </c>
      <c r="I60" s="151" t="s">
        <v>36</v>
      </c>
      <c r="J60" s="152" t="s">
        <v>37</v>
      </c>
      <c r="K60" s="153" t="s">
        <v>36</v>
      </c>
      <c r="L60" s="153" t="s">
        <v>37</v>
      </c>
      <c r="M60" s="153" t="s">
        <v>38</v>
      </c>
      <c r="N60" s="77"/>
      <c r="O60" s="77"/>
      <c r="P60" s="77"/>
      <c r="Q60" s="78" t="s">
        <v>39</v>
      </c>
      <c r="R60" s="77"/>
      <c r="S60" s="77"/>
      <c r="T60" s="77"/>
      <c r="U60" s="154"/>
      <c r="V60" s="154"/>
      <c r="W60" s="154"/>
      <c r="X60" s="155"/>
      <c r="Y60" s="154"/>
      <c r="Z60" s="154"/>
      <c r="AA60" s="154"/>
    </row>
    <row r="61" spans="2:27" ht="39" x14ac:dyDescent="0.2">
      <c r="B61" s="148" t="s">
        <v>190</v>
      </c>
      <c r="C61" s="166" t="s">
        <v>191</v>
      </c>
      <c r="D61" s="166" t="s">
        <v>192</v>
      </c>
      <c r="E61" s="148" t="s">
        <v>199</v>
      </c>
      <c r="F61" s="166" t="s">
        <v>200</v>
      </c>
      <c r="G61" s="148" t="s">
        <v>205</v>
      </c>
      <c r="H61" s="168" t="s">
        <v>206</v>
      </c>
      <c r="I61" s="151" t="s">
        <v>36</v>
      </c>
      <c r="J61" s="152" t="s">
        <v>37</v>
      </c>
      <c r="K61" s="153" t="s">
        <v>36</v>
      </c>
      <c r="L61" s="153" t="s">
        <v>37</v>
      </c>
      <c r="M61" s="153" t="s">
        <v>38</v>
      </c>
      <c r="N61" s="77"/>
      <c r="O61" s="77"/>
      <c r="P61" s="77"/>
      <c r="Q61" s="78" t="s">
        <v>39</v>
      </c>
      <c r="R61" s="77"/>
      <c r="S61" s="77"/>
      <c r="T61" s="77"/>
      <c r="U61" s="154"/>
      <c r="V61" s="154"/>
      <c r="W61" s="154"/>
      <c r="X61" s="155"/>
      <c r="Y61" s="154"/>
      <c r="Z61" s="154"/>
      <c r="AA61" s="154"/>
    </row>
    <row r="62" spans="2:27" ht="65" x14ac:dyDescent="0.2">
      <c r="B62" s="148" t="s">
        <v>190</v>
      </c>
      <c r="C62" s="166" t="s">
        <v>191</v>
      </c>
      <c r="D62" s="166" t="s">
        <v>207</v>
      </c>
      <c r="E62" s="148" t="s">
        <v>208</v>
      </c>
      <c r="F62" s="166" t="s">
        <v>209</v>
      </c>
      <c r="G62" s="148" t="s">
        <v>210</v>
      </c>
      <c r="H62" s="157" t="s">
        <v>211</v>
      </c>
      <c r="I62" s="151" t="s">
        <v>36</v>
      </c>
      <c r="J62" s="152" t="s">
        <v>37</v>
      </c>
      <c r="K62" s="153" t="s">
        <v>36</v>
      </c>
      <c r="L62" s="153" t="s">
        <v>37</v>
      </c>
      <c r="M62" s="153" t="s">
        <v>38</v>
      </c>
      <c r="N62" s="77"/>
      <c r="O62" s="77"/>
      <c r="P62" s="77"/>
      <c r="Q62" s="78" t="s">
        <v>39</v>
      </c>
      <c r="R62" s="77"/>
      <c r="S62" s="77"/>
      <c r="T62" s="77"/>
      <c r="U62" s="154"/>
      <c r="V62" s="154"/>
      <c r="W62" s="154"/>
      <c r="X62" s="155"/>
      <c r="Y62" s="154"/>
      <c r="Z62" s="154"/>
      <c r="AA62" s="154"/>
    </row>
    <row r="63" spans="2:27" ht="104" x14ac:dyDescent="0.2">
      <c r="B63" s="148" t="s">
        <v>190</v>
      </c>
      <c r="C63" s="166" t="s">
        <v>191</v>
      </c>
      <c r="D63" s="166" t="s">
        <v>192</v>
      </c>
      <c r="E63" s="148" t="s">
        <v>212</v>
      </c>
      <c r="F63" s="166" t="s">
        <v>213</v>
      </c>
      <c r="G63" s="148" t="s">
        <v>214</v>
      </c>
      <c r="H63" s="157" t="s">
        <v>215</v>
      </c>
      <c r="I63" s="151" t="s">
        <v>36</v>
      </c>
      <c r="J63" s="152" t="s">
        <v>37</v>
      </c>
      <c r="K63" s="153" t="s">
        <v>36</v>
      </c>
      <c r="L63" s="153" t="s">
        <v>67</v>
      </c>
      <c r="M63" s="153" t="s">
        <v>38</v>
      </c>
      <c r="N63" s="77" t="s">
        <v>505</v>
      </c>
      <c r="O63" s="77" t="s">
        <v>505</v>
      </c>
      <c r="P63" s="77" t="s">
        <v>506</v>
      </c>
      <c r="Q63" s="78" t="s">
        <v>68</v>
      </c>
      <c r="R63" s="77" t="s">
        <v>507</v>
      </c>
      <c r="S63" s="77" t="s">
        <v>508</v>
      </c>
      <c r="T63" s="77"/>
      <c r="U63" s="154"/>
      <c r="V63" s="154"/>
      <c r="W63" s="154"/>
      <c r="X63" s="155"/>
      <c r="Y63" s="154"/>
      <c r="Z63" s="154"/>
      <c r="AA63" s="154"/>
    </row>
    <row r="64" spans="2:27" ht="26" x14ac:dyDescent="0.2">
      <c r="B64" s="148" t="s">
        <v>190</v>
      </c>
      <c r="C64" s="166" t="s">
        <v>191</v>
      </c>
      <c r="D64" s="166" t="s">
        <v>216</v>
      </c>
      <c r="E64" s="148" t="s">
        <v>217</v>
      </c>
      <c r="F64" s="166" t="s">
        <v>218</v>
      </c>
      <c r="G64" s="159" t="s">
        <v>219</v>
      </c>
      <c r="H64" s="169" t="s">
        <v>220</v>
      </c>
      <c r="I64" s="151" t="s">
        <v>36</v>
      </c>
      <c r="J64" s="152" t="s">
        <v>37</v>
      </c>
      <c r="K64" s="153" t="s">
        <v>36</v>
      </c>
      <c r="L64" s="153" t="s">
        <v>37</v>
      </c>
      <c r="M64" s="153" t="s">
        <v>38</v>
      </c>
      <c r="N64" s="77"/>
      <c r="O64" s="77"/>
      <c r="P64" s="77"/>
      <c r="Q64" s="78" t="s">
        <v>39</v>
      </c>
      <c r="R64" s="77"/>
      <c r="S64" s="77"/>
      <c r="T64" s="77"/>
      <c r="U64" s="154"/>
      <c r="V64" s="154"/>
      <c r="W64" s="154"/>
      <c r="X64" s="155"/>
      <c r="Y64" s="154"/>
      <c r="Z64" s="154"/>
      <c r="AA64" s="154"/>
    </row>
    <row r="65" spans="2:27" ht="26" x14ac:dyDescent="0.2">
      <c r="B65" s="148" t="s">
        <v>190</v>
      </c>
      <c r="C65" s="166" t="s">
        <v>191</v>
      </c>
      <c r="D65" s="166" t="s">
        <v>216</v>
      </c>
      <c r="E65" s="148" t="s">
        <v>217</v>
      </c>
      <c r="F65" s="166" t="s">
        <v>218</v>
      </c>
      <c r="G65" s="159" t="s">
        <v>221</v>
      </c>
      <c r="H65" s="157" t="s">
        <v>222</v>
      </c>
      <c r="I65" s="151" t="s">
        <v>36</v>
      </c>
      <c r="J65" s="152" t="s">
        <v>37</v>
      </c>
      <c r="K65" s="153" t="s">
        <v>36</v>
      </c>
      <c r="L65" s="153" t="s">
        <v>37</v>
      </c>
      <c r="M65" s="153" t="s">
        <v>38</v>
      </c>
      <c r="N65" s="77"/>
      <c r="O65" s="77"/>
      <c r="P65" s="77"/>
      <c r="Q65" s="78" t="s">
        <v>39</v>
      </c>
      <c r="R65" s="77"/>
      <c r="S65" s="77"/>
      <c r="T65" s="77"/>
      <c r="U65" s="154"/>
      <c r="V65" s="154"/>
      <c r="W65" s="154"/>
      <c r="X65" s="155"/>
      <c r="Y65" s="154"/>
      <c r="Z65" s="154"/>
      <c r="AA65" s="154"/>
    </row>
    <row r="66" spans="2:27" ht="26" x14ac:dyDescent="0.2">
      <c r="B66" s="148" t="s">
        <v>190</v>
      </c>
      <c r="C66" s="166" t="s">
        <v>191</v>
      </c>
      <c r="D66" s="166" t="s">
        <v>223</v>
      </c>
      <c r="E66" s="148" t="s">
        <v>224</v>
      </c>
      <c r="F66" s="166" t="s">
        <v>225</v>
      </c>
      <c r="G66" s="156" t="s">
        <v>226</v>
      </c>
      <c r="H66" s="170" t="s">
        <v>227</v>
      </c>
      <c r="I66" s="151" t="s">
        <v>36</v>
      </c>
      <c r="J66" s="152" t="s">
        <v>37</v>
      </c>
      <c r="K66" s="153" t="s">
        <v>36</v>
      </c>
      <c r="L66" s="153" t="s">
        <v>37</v>
      </c>
      <c r="M66" s="153" t="s">
        <v>38</v>
      </c>
      <c r="N66" s="77"/>
      <c r="O66" s="77"/>
      <c r="P66" s="77"/>
      <c r="Q66" s="78" t="s">
        <v>39</v>
      </c>
      <c r="R66" s="77"/>
      <c r="S66" s="77"/>
      <c r="T66" s="77"/>
      <c r="U66" s="154"/>
      <c r="V66" s="154"/>
      <c r="W66" s="154"/>
      <c r="X66" s="155"/>
      <c r="Y66" s="154"/>
      <c r="Z66" s="154"/>
      <c r="AA66" s="154"/>
    </row>
    <row r="67" spans="2:27" ht="26" x14ac:dyDescent="0.2">
      <c r="B67" s="148" t="s">
        <v>190</v>
      </c>
      <c r="C67" s="166" t="s">
        <v>191</v>
      </c>
      <c r="D67" s="166" t="s">
        <v>223</v>
      </c>
      <c r="E67" s="148" t="s">
        <v>228</v>
      </c>
      <c r="F67" s="166" t="s">
        <v>229</v>
      </c>
      <c r="G67" s="148" t="s">
        <v>230</v>
      </c>
      <c r="H67" s="157" t="s">
        <v>231</v>
      </c>
      <c r="I67" s="151" t="s">
        <v>36</v>
      </c>
      <c r="J67" s="152" t="s">
        <v>37</v>
      </c>
      <c r="K67" s="153" t="s">
        <v>36</v>
      </c>
      <c r="L67" s="153" t="s">
        <v>37</v>
      </c>
      <c r="M67" s="153" t="s">
        <v>38</v>
      </c>
      <c r="N67" s="77"/>
      <c r="O67" s="77"/>
      <c r="P67" s="77"/>
      <c r="Q67" s="78" t="s">
        <v>39</v>
      </c>
      <c r="R67" s="77"/>
      <c r="S67" s="77"/>
      <c r="T67" s="77"/>
      <c r="U67" s="154"/>
      <c r="V67" s="154"/>
      <c r="W67" s="154"/>
      <c r="X67" s="155"/>
      <c r="Y67" s="154"/>
      <c r="Z67" s="154"/>
      <c r="AA67" s="154"/>
    </row>
    <row r="68" spans="2:27" ht="26" x14ac:dyDescent="0.2">
      <c r="B68" s="148" t="s">
        <v>190</v>
      </c>
      <c r="C68" s="166" t="s">
        <v>191</v>
      </c>
      <c r="D68" s="166" t="s">
        <v>232</v>
      </c>
      <c r="E68" s="148" t="s">
        <v>233</v>
      </c>
      <c r="F68" s="166" t="s">
        <v>234</v>
      </c>
      <c r="G68" s="148" t="s">
        <v>235</v>
      </c>
      <c r="H68" s="157" t="s">
        <v>236</v>
      </c>
      <c r="I68" s="151" t="s">
        <v>36</v>
      </c>
      <c r="J68" s="152" t="s">
        <v>37</v>
      </c>
      <c r="K68" s="153" t="s">
        <v>36</v>
      </c>
      <c r="L68" s="153" t="s">
        <v>37</v>
      </c>
      <c r="M68" s="153" t="s">
        <v>38</v>
      </c>
      <c r="N68" s="77"/>
      <c r="O68" s="77"/>
      <c r="P68" s="77"/>
      <c r="Q68" s="78" t="s">
        <v>39</v>
      </c>
      <c r="R68" s="77"/>
      <c r="S68" s="77"/>
      <c r="T68" s="77"/>
      <c r="U68" s="154"/>
      <c r="V68" s="154"/>
      <c r="W68" s="154"/>
      <c r="X68" s="155"/>
      <c r="Y68" s="154"/>
      <c r="Z68" s="154"/>
      <c r="AA68" s="154"/>
    </row>
    <row r="69" spans="2:27" ht="52" x14ac:dyDescent="0.2">
      <c r="B69" s="148" t="s">
        <v>190</v>
      </c>
      <c r="C69" s="166" t="s">
        <v>191</v>
      </c>
      <c r="D69" s="166" t="s">
        <v>237</v>
      </c>
      <c r="E69" s="148" t="s">
        <v>238</v>
      </c>
      <c r="F69" s="166" t="s">
        <v>239</v>
      </c>
      <c r="G69" s="148" t="s">
        <v>240</v>
      </c>
      <c r="H69" s="157" t="s">
        <v>241</v>
      </c>
      <c r="I69" s="151" t="s">
        <v>36</v>
      </c>
      <c r="J69" s="152" t="s">
        <v>37</v>
      </c>
      <c r="K69" s="153" t="s">
        <v>36</v>
      </c>
      <c r="L69" s="153" t="s">
        <v>37</v>
      </c>
      <c r="M69" s="153" t="s">
        <v>38</v>
      </c>
      <c r="N69" s="77"/>
      <c r="O69" s="77"/>
      <c r="P69" s="77"/>
      <c r="Q69" s="78" t="s">
        <v>39</v>
      </c>
      <c r="R69" s="77"/>
      <c r="S69" s="77"/>
      <c r="T69" s="77"/>
      <c r="U69" s="154"/>
      <c r="V69" s="154"/>
      <c r="W69" s="154"/>
      <c r="X69" s="155"/>
      <c r="Y69" s="154"/>
      <c r="Z69" s="154"/>
      <c r="AA69" s="154"/>
    </row>
    <row r="70" spans="2:27" ht="13" x14ac:dyDescent="0.2">
      <c r="B70" s="206" t="s">
        <v>122</v>
      </c>
      <c r="C70" s="207">
        <v>0</v>
      </c>
      <c r="D70" s="207">
        <v>0</v>
      </c>
      <c r="E70" s="207">
        <v>0</v>
      </c>
      <c r="F70" s="208">
        <v>0</v>
      </c>
      <c r="G70" s="159"/>
      <c r="H70" s="160"/>
      <c r="I70" s="209" t="s">
        <v>492</v>
      </c>
      <c r="J70" s="210"/>
      <c r="K70" s="188" t="s">
        <v>123</v>
      </c>
      <c r="L70" s="189"/>
      <c r="M70" s="81"/>
      <c r="N70" s="86"/>
      <c r="O70" s="84"/>
      <c r="P70" s="84"/>
      <c r="Q70" s="85" t="s">
        <v>39</v>
      </c>
      <c r="R70" s="84"/>
      <c r="S70" s="84"/>
      <c r="T70" s="84"/>
      <c r="U70" s="167"/>
      <c r="V70" s="155"/>
      <c r="W70" s="155"/>
      <c r="X70" s="155"/>
      <c r="Y70" s="155"/>
      <c r="Z70" s="155"/>
      <c r="AA70" s="155"/>
    </row>
    <row r="71" spans="2:27" x14ac:dyDescent="0.2">
      <c r="B71" s="82" t="s">
        <v>242</v>
      </c>
      <c r="C71" s="83"/>
      <c r="D71" s="83"/>
      <c r="E71" s="83"/>
      <c r="F71" s="83"/>
      <c r="G71" s="83"/>
      <c r="H71" s="83"/>
      <c r="I71" s="161"/>
      <c r="J71" s="161"/>
      <c r="K71" s="83"/>
      <c r="L71" s="83"/>
      <c r="M71" s="83"/>
      <c r="N71" s="162"/>
      <c r="O71" s="162"/>
      <c r="P71" s="162"/>
      <c r="Q71" s="162"/>
      <c r="R71" s="162"/>
      <c r="S71" s="162"/>
      <c r="T71" s="163"/>
      <c r="U71" s="164"/>
      <c r="V71" s="164"/>
      <c r="W71" s="164"/>
      <c r="X71" s="164"/>
      <c r="Y71" s="164"/>
      <c r="Z71" s="164"/>
      <c r="AA71" s="165"/>
    </row>
    <row r="72" spans="2:27" ht="104" x14ac:dyDescent="0.2">
      <c r="B72" s="87" t="s">
        <v>243</v>
      </c>
      <c r="C72" s="88" t="s">
        <v>244</v>
      </c>
      <c r="D72" s="88" t="s">
        <v>245</v>
      </c>
      <c r="E72" s="89" t="s">
        <v>246</v>
      </c>
      <c r="F72" s="88" t="s">
        <v>247</v>
      </c>
      <c r="G72" s="89" t="s">
        <v>248</v>
      </c>
      <c r="H72" s="76" t="s">
        <v>249</v>
      </c>
      <c r="I72" s="151" t="s">
        <v>36</v>
      </c>
      <c r="J72" s="152" t="s">
        <v>37</v>
      </c>
      <c r="K72" s="153" t="s">
        <v>36</v>
      </c>
      <c r="L72" s="153" t="s">
        <v>37</v>
      </c>
      <c r="M72" s="153" t="s">
        <v>38</v>
      </c>
      <c r="N72" s="182" t="s">
        <v>509</v>
      </c>
      <c r="O72" s="77"/>
      <c r="P72" s="77"/>
      <c r="Q72" s="78" t="s">
        <v>39</v>
      </c>
      <c r="R72" s="77"/>
      <c r="S72" s="77"/>
      <c r="T72" s="77"/>
      <c r="U72" s="154"/>
      <c r="V72" s="154"/>
      <c r="W72" s="154"/>
      <c r="X72" s="155"/>
      <c r="Y72" s="154"/>
      <c r="Z72" s="154"/>
      <c r="AA72" s="154"/>
    </row>
    <row r="73" spans="2:27" ht="104" x14ac:dyDescent="0.2">
      <c r="B73" s="89" t="s">
        <v>243</v>
      </c>
      <c r="C73" s="80" t="s">
        <v>244</v>
      </c>
      <c r="D73" s="149" t="s">
        <v>245</v>
      </c>
      <c r="E73" s="150" t="s">
        <v>246</v>
      </c>
      <c r="F73" s="149" t="s">
        <v>250</v>
      </c>
      <c r="G73" s="150" t="s">
        <v>251</v>
      </c>
      <c r="H73" s="157" t="s">
        <v>510</v>
      </c>
      <c r="I73" s="151" t="s">
        <v>36</v>
      </c>
      <c r="J73" s="152" t="s">
        <v>37</v>
      </c>
      <c r="K73" s="153" t="s">
        <v>36</v>
      </c>
      <c r="L73" s="153" t="s">
        <v>37</v>
      </c>
      <c r="M73" s="153" t="s">
        <v>38</v>
      </c>
      <c r="N73" s="77"/>
      <c r="O73" s="77"/>
      <c r="P73" s="77"/>
      <c r="Q73" s="78" t="s">
        <v>39</v>
      </c>
      <c r="R73" s="77"/>
      <c r="S73" s="77"/>
      <c r="T73" s="77"/>
      <c r="U73" s="154"/>
      <c r="V73" s="154"/>
      <c r="W73" s="154"/>
      <c r="X73" s="155"/>
      <c r="Y73" s="154"/>
      <c r="Z73" s="154"/>
      <c r="AA73" s="154"/>
    </row>
    <row r="74" spans="2:27" ht="26" x14ac:dyDescent="0.2">
      <c r="B74" s="89" t="s">
        <v>243</v>
      </c>
      <c r="C74" s="80" t="s">
        <v>244</v>
      </c>
      <c r="D74" s="149" t="s">
        <v>511</v>
      </c>
      <c r="E74" s="150" t="s">
        <v>252</v>
      </c>
      <c r="F74" s="149" t="s">
        <v>253</v>
      </c>
      <c r="G74" s="150" t="s">
        <v>254</v>
      </c>
      <c r="H74" s="157" t="s">
        <v>512</v>
      </c>
      <c r="I74" s="151" t="s">
        <v>36</v>
      </c>
      <c r="J74" s="152" t="s">
        <v>37</v>
      </c>
      <c r="K74" s="153" t="s">
        <v>36</v>
      </c>
      <c r="L74" s="153" t="s">
        <v>37</v>
      </c>
      <c r="M74" s="153" t="s">
        <v>38</v>
      </c>
      <c r="N74" s="77"/>
      <c r="O74" s="77"/>
      <c r="P74" s="77"/>
      <c r="Q74" s="78" t="s">
        <v>39</v>
      </c>
      <c r="R74" s="77"/>
      <c r="S74" s="77"/>
      <c r="T74" s="77"/>
      <c r="U74" s="154" t="s">
        <v>491</v>
      </c>
      <c r="V74" s="154"/>
      <c r="W74" s="154"/>
      <c r="X74" s="155"/>
      <c r="Y74" s="154"/>
      <c r="Z74" s="154"/>
      <c r="AA74" s="154"/>
    </row>
    <row r="75" spans="2:27" ht="13" x14ac:dyDescent="0.2">
      <c r="B75" s="206" t="s">
        <v>122</v>
      </c>
      <c r="C75" s="207">
        <v>0</v>
      </c>
      <c r="D75" s="207">
        <v>0</v>
      </c>
      <c r="E75" s="207">
        <v>0</v>
      </c>
      <c r="F75" s="208">
        <v>0</v>
      </c>
      <c r="G75" s="159"/>
      <c r="H75" s="160"/>
      <c r="I75" s="209" t="s">
        <v>37</v>
      </c>
      <c r="J75" s="210"/>
      <c r="K75" s="188" t="s">
        <v>37</v>
      </c>
      <c r="L75" s="189"/>
      <c r="M75" s="81"/>
      <c r="N75" s="77"/>
      <c r="O75" s="90"/>
      <c r="P75" s="90"/>
      <c r="Q75" s="85" t="s">
        <v>39</v>
      </c>
      <c r="R75" s="90"/>
      <c r="S75" s="90"/>
      <c r="T75" s="90"/>
      <c r="U75" s="154"/>
      <c r="V75" s="154"/>
      <c r="W75" s="154"/>
      <c r="X75" s="155"/>
      <c r="Y75" s="154"/>
      <c r="Z75" s="154"/>
      <c r="AA75" s="154"/>
    </row>
    <row r="76" spans="2:27" x14ac:dyDescent="0.2">
      <c r="B76" s="82" t="s">
        <v>255</v>
      </c>
      <c r="C76" s="83"/>
      <c r="D76" s="83"/>
      <c r="E76" s="83"/>
      <c r="F76" s="83"/>
      <c r="G76" s="83"/>
      <c r="H76" s="83"/>
      <c r="I76" s="161"/>
      <c r="J76" s="161"/>
      <c r="K76" s="83"/>
      <c r="L76" s="83"/>
      <c r="M76" s="83"/>
      <c r="N76" s="162"/>
      <c r="O76" s="162"/>
      <c r="P76" s="162"/>
      <c r="Q76" s="162"/>
      <c r="R76" s="162"/>
      <c r="S76" s="162"/>
      <c r="T76" s="163"/>
      <c r="U76" s="164"/>
      <c r="V76" s="164"/>
      <c r="W76" s="164"/>
      <c r="X76" s="164"/>
      <c r="Y76" s="164"/>
      <c r="Z76" s="164"/>
      <c r="AA76" s="165"/>
    </row>
    <row r="77" spans="2:27" ht="52" x14ac:dyDescent="0.2">
      <c r="B77" s="148" t="s">
        <v>256</v>
      </c>
      <c r="C77" s="149" t="s">
        <v>257</v>
      </c>
      <c r="D77" s="149" t="s">
        <v>258</v>
      </c>
      <c r="E77" s="150" t="s">
        <v>259</v>
      </c>
      <c r="F77" s="149" t="s">
        <v>260</v>
      </c>
      <c r="G77" s="148" t="s">
        <v>261</v>
      </c>
      <c r="H77" s="168" t="s">
        <v>262</v>
      </c>
      <c r="I77" s="151" t="s">
        <v>36</v>
      </c>
      <c r="J77" s="152" t="s">
        <v>37</v>
      </c>
      <c r="K77" s="153" t="s">
        <v>36</v>
      </c>
      <c r="L77" s="153" t="s">
        <v>37</v>
      </c>
      <c r="M77" s="153" t="s">
        <v>38</v>
      </c>
      <c r="N77" s="77"/>
      <c r="O77" s="77"/>
      <c r="P77" s="77"/>
      <c r="Q77" s="78" t="s">
        <v>39</v>
      </c>
      <c r="R77" s="77"/>
      <c r="S77" s="77"/>
      <c r="T77" s="77"/>
      <c r="U77" s="154" t="s">
        <v>491</v>
      </c>
      <c r="V77" s="154"/>
      <c r="W77" s="154"/>
      <c r="X77" s="155"/>
      <c r="Y77" s="154"/>
      <c r="Z77" s="154"/>
      <c r="AA77" s="154"/>
    </row>
    <row r="78" spans="2:27" ht="26" x14ac:dyDescent="0.2">
      <c r="B78" s="148" t="s">
        <v>256</v>
      </c>
      <c r="C78" s="149" t="s">
        <v>257</v>
      </c>
      <c r="D78" s="149" t="s">
        <v>258</v>
      </c>
      <c r="E78" s="150" t="s">
        <v>259</v>
      </c>
      <c r="F78" s="149" t="s">
        <v>260</v>
      </c>
      <c r="G78" s="148" t="s">
        <v>263</v>
      </c>
      <c r="H78" s="168" t="s">
        <v>264</v>
      </c>
      <c r="I78" s="151" t="s">
        <v>36</v>
      </c>
      <c r="J78" s="152" t="s">
        <v>37</v>
      </c>
      <c r="K78" s="153" t="s">
        <v>36</v>
      </c>
      <c r="L78" s="153" t="s">
        <v>37</v>
      </c>
      <c r="M78" s="153" t="s">
        <v>38</v>
      </c>
      <c r="N78" s="182" t="s">
        <v>513</v>
      </c>
      <c r="O78" s="77"/>
      <c r="P78" s="77"/>
      <c r="Q78" s="78"/>
      <c r="R78" s="77"/>
      <c r="S78" s="77"/>
      <c r="T78" s="77"/>
      <c r="U78" s="154" t="s">
        <v>491</v>
      </c>
      <c r="V78" s="154"/>
      <c r="W78" s="154"/>
      <c r="X78" s="155"/>
      <c r="Y78" s="154"/>
      <c r="Z78" s="154"/>
      <c r="AA78" s="154"/>
    </row>
    <row r="79" spans="2:27" ht="26" x14ac:dyDescent="0.2">
      <c r="B79" s="148" t="s">
        <v>256</v>
      </c>
      <c r="C79" s="149" t="s">
        <v>257</v>
      </c>
      <c r="D79" s="149" t="s">
        <v>265</v>
      </c>
      <c r="E79" s="150" t="s">
        <v>266</v>
      </c>
      <c r="F79" s="149" t="s">
        <v>267</v>
      </c>
      <c r="G79" s="148" t="s">
        <v>268</v>
      </c>
      <c r="H79" s="157" t="s">
        <v>269</v>
      </c>
      <c r="I79" s="151" t="s">
        <v>36</v>
      </c>
      <c r="J79" s="152" t="s">
        <v>37</v>
      </c>
      <c r="K79" s="153" t="s">
        <v>36</v>
      </c>
      <c r="L79" s="153" t="s">
        <v>37</v>
      </c>
      <c r="M79" s="153" t="s">
        <v>38</v>
      </c>
      <c r="N79" s="77"/>
      <c r="O79" s="77"/>
      <c r="P79" s="77"/>
      <c r="Q79" s="78" t="s">
        <v>39</v>
      </c>
      <c r="R79" s="77"/>
      <c r="S79" s="77"/>
      <c r="T79" s="77"/>
      <c r="U79" s="154" t="s">
        <v>491</v>
      </c>
      <c r="V79" s="154"/>
      <c r="W79" s="154"/>
      <c r="X79" s="155"/>
      <c r="Y79" s="154"/>
      <c r="Z79" s="154"/>
      <c r="AA79" s="154"/>
    </row>
    <row r="80" spans="2:27" ht="26" x14ac:dyDescent="0.2">
      <c r="B80" s="148" t="s">
        <v>256</v>
      </c>
      <c r="C80" s="149" t="s">
        <v>257</v>
      </c>
      <c r="D80" s="149" t="s">
        <v>270</v>
      </c>
      <c r="E80" s="150" t="s">
        <v>266</v>
      </c>
      <c r="F80" s="149" t="s">
        <v>267</v>
      </c>
      <c r="G80" s="148" t="s">
        <v>271</v>
      </c>
      <c r="H80" s="157" t="s">
        <v>272</v>
      </c>
      <c r="I80" s="151" t="s">
        <v>44</v>
      </c>
      <c r="J80" s="152" t="s">
        <v>45</v>
      </c>
      <c r="K80" s="153" t="s">
        <v>44</v>
      </c>
      <c r="L80" s="153" t="s">
        <v>45</v>
      </c>
      <c r="M80" s="153" t="s">
        <v>38</v>
      </c>
      <c r="N80" s="77"/>
      <c r="O80" s="77"/>
      <c r="P80" s="77"/>
      <c r="Q80" s="78" t="s">
        <v>39</v>
      </c>
      <c r="R80" s="77"/>
      <c r="S80" s="77"/>
      <c r="T80" s="77"/>
      <c r="U80" s="154" t="s">
        <v>491</v>
      </c>
      <c r="V80" s="154"/>
      <c r="W80" s="154"/>
      <c r="X80" s="155"/>
      <c r="Y80" s="154"/>
      <c r="Z80" s="154"/>
      <c r="AA80" s="154"/>
    </row>
    <row r="81" spans="2:27" ht="26" x14ac:dyDescent="0.2">
      <c r="B81" s="148" t="s">
        <v>256</v>
      </c>
      <c r="C81" s="149" t="s">
        <v>257</v>
      </c>
      <c r="D81" s="149" t="s">
        <v>270</v>
      </c>
      <c r="E81" s="150" t="s">
        <v>266</v>
      </c>
      <c r="F81" s="149" t="s">
        <v>267</v>
      </c>
      <c r="G81" s="159" t="s">
        <v>273</v>
      </c>
      <c r="H81" s="169" t="s">
        <v>274</v>
      </c>
      <c r="I81" s="151" t="s">
        <v>36</v>
      </c>
      <c r="J81" s="152" t="s">
        <v>37</v>
      </c>
      <c r="K81" s="153" t="s">
        <v>36</v>
      </c>
      <c r="L81" s="153" t="s">
        <v>37</v>
      </c>
      <c r="M81" s="153" t="s">
        <v>38</v>
      </c>
      <c r="N81" s="77"/>
      <c r="O81" s="77"/>
      <c r="P81" s="77"/>
      <c r="Q81" s="78" t="s">
        <v>39</v>
      </c>
      <c r="R81" s="77"/>
      <c r="S81" s="77"/>
      <c r="T81" s="77"/>
      <c r="U81" s="154" t="s">
        <v>491</v>
      </c>
      <c r="V81" s="154"/>
      <c r="W81" s="154"/>
      <c r="X81" s="155"/>
      <c r="Y81" s="154"/>
      <c r="Z81" s="154"/>
      <c r="AA81" s="154"/>
    </row>
    <row r="82" spans="2:27" ht="13" x14ac:dyDescent="0.2">
      <c r="B82" s="206" t="s">
        <v>122</v>
      </c>
      <c r="C82" s="207">
        <v>0</v>
      </c>
      <c r="D82" s="207">
        <v>0</v>
      </c>
      <c r="E82" s="207">
        <v>0</v>
      </c>
      <c r="F82" s="208">
        <v>0</v>
      </c>
      <c r="G82" s="159"/>
      <c r="H82" s="160"/>
      <c r="I82" s="209" t="s">
        <v>37</v>
      </c>
      <c r="J82" s="210"/>
      <c r="K82" s="188" t="s">
        <v>37</v>
      </c>
      <c r="L82" s="189"/>
      <c r="M82" s="81"/>
      <c r="N82" s="86"/>
      <c r="O82" s="90"/>
      <c r="P82" s="90"/>
      <c r="Q82" s="85" t="s">
        <v>39</v>
      </c>
      <c r="R82" s="90"/>
      <c r="S82" s="90"/>
      <c r="T82" s="90"/>
      <c r="U82" s="167"/>
      <c r="V82" s="154"/>
      <c r="W82" s="154"/>
      <c r="X82" s="155"/>
      <c r="Y82" s="154"/>
      <c r="Z82" s="154"/>
      <c r="AA82" s="154"/>
    </row>
    <row r="83" spans="2:27" x14ac:dyDescent="0.2">
      <c r="B83" s="82" t="s">
        <v>275</v>
      </c>
      <c r="C83" s="83"/>
      <c r="D83" s="83"/>
      <c r="E83" s="83"/>
      <c r="F83" s="83"/>
      <c r="G83" s="83"/>
      <c r="H83" s="83"/>
      <c r="I83" s="161"/>
      <c r="J83" s="161"/>
      <c r="K83" s="83"/>
      <c r="L83" s="83"/>
      <c r="M83" s="83"/>
      <c r="N83" s="162"/>
      <c r="O83" s="162"/>
      <c r="P83" s="162"/>
      <c r="Q83" s="162"/>
      <c r="R83" s="162"/>
      <c r="S83" s="162"/>
      <c r="T83" s="163"/>
      <c r="U83" s="164"/>
      <c r="V83" s="164"/>
      <c r="W83" s="164"/>
      <c r="X83" s="164"/>
      <c r="Y83" s="164"/>
      <c r="Z83" s="164"/>
      <c r="AA83" s="165"/>
    </row>
    <row r="84" spans="2:27" ht="91" x14ac:dyDescent="0.2">
      <c r="B84" s="148" t="s">
        <v>276</v>
      </c>
      <c r="C84" s="149" t="s">
        <v>277</v>
      </c>
      <c r="D84" s="149" t="s">
        <v>278</v>
      </c>
      <c r="E84" s="150" t="s">
        <v>279</v>
      </c>
      <c r="F84" s="149" t="s">
        <v>280</v>
      </c>
      <c r="G84" s="150" t="s">
        <v>281</v>
      </c>
      <c r="H84" s="157" t="s">
        <v>282</v>
      </c>
      <c r="I84" s="151" t="s">
        <v>36</v>
      </c>
      <c r="J84" s="152" t="s">
        <v>37</v>
      </c>
      <c r="K84" s="153" t="s">
        <v>36</v>
      </c>
      <c r="L84" s="153" t="s">
        <v>37</v>
      </c>
      <c r="M84" s="153" t="s">
        <v>58</v>
      </c>
      <c r="N84" s="182" t="s">
        <v>514</v>
      </c>
      <c r="O84" s="77"/>
      <c r="P84" s="77"/>
      <c r="Q84" s="78" t="s">
        <v>39</v>
      </c>
      <c r="R84" s="77"/>
      <c r="S84" s="77"/>
      <c r="T84" s="77"/>
      <c r="U84" s="154" t="s">
        <v>515</v>
      </c>
      <c r="V84" s="154" t="s">
        <v>516</v>
      </c>
      <c r="W84" s="154" t="s">
        <v>517</v>
      </c>
      <c r="X84" s="154" t="s">
        <v>103</v>
      </c>
      <c r="Y84" s="154" t="s">
        <v>518</v>
      </c>
      <c r="Z84" s="154" t="s">
        <v>519</v>
      </c>
      <c r="AA84" s="154"/>
    </row>
    <row r="85" spans="2:27" ht="39" x14ac:dyDescent="0.2">
      <c r="B85" s="148" t="s">
        <v>276</v>
      </c>
      <c r="C85" s="149" t="s">
        <v>277</v>
      </c>
      <c r="D85" s="149" t="s">
        <v>278</v>
      </c>
      <c r="E85" s="150" t="s">
        <v>279</v>
      </c>
      <c r="F85" s="149" t="s">
        <v>280</v>
      </c>
      <c r="G85" s="150" t="s">
        <v>283</v>
      </c>
      <c r="H85" s="157" t="s">
        <v>284</v>
      </c>
      <c r="I85" s="151" t="s">
        <v>36</v>
      </c>
      <c r="J85" s="152" t="s">
        <v>37</v>
      </c>
      <c r="K85" s="153" t="s">
        <v>36</v>
      </c>
      <c r="L85" s="153" t="s">
        <v>37</v>
      </c>
      <c r="M85" s="153" t="s">
        <v>38</v>
      </c>
      <c r="N85" s="77"/>
      <c r="O85" s="77"/>
      <c r="P85" s="77"/>
      <c r="Q85" s="78" t="s">
        <v>39</v>
      </c>
      <c r="R85" s="77"/>
      <c r="S85" s="77"/>
      <c r="T85" s="77"/>
      <c r="U85" s="154"/>
      <c r="V85" s="154"/>
      <c r="W85" s="154"/>
      <c r="X85" s="154"/>
      <c r="Y85" s="154"/>
      <c r="Z85" s="154"/>
      <c r="AA85" s="154"/>
    </row>
    <row r="86" spans="2:27" ht="39" x14ac:dyDescent="0.2">
      <c r="B86" s="148" t="s">
        <v>276</v>
      </c>
      <c r="C86" s="149" t="s">
        <v>277</v>
      </c>
      <c r="D86" s="149" t="s">
        <v>278</v>
      </c>
      <c r="E86" s="150" t="s">
        <v>279</v>
      </c>
      <c r="F86" s="149" t="s">
        <v>280</v>
      </c>
      <c r="G86" s="150" t="s">
        <v>285</v>
      </c>
      <c r="H86" s="157" t="s">
        <v>286</v>
      </c>
      <c r="I86" s="151" t="s">
        <v>36</v>
      </c>
      <c r="J86" s="152" t="s">
        <v>37</v>
      </c>
      <c r="K86" s="153" t="s">
        <v>36</v>
      </c>
      <c r="L86" s="153" t="s">
        <v>37</v>
      </c>
      <c r="M86" s="153" t="s">
        <v>38</v>
      </c>
      <c r="N86" s="77"/>
      <c r="O86" s="77"/>
      <c r="P86" s="77"/>
      <c r="Q86" s="78"/>
      <c r="R86" s="77"/>
      <c r="S86" s="77"/>
      <c r="T86" s="77"/>
      <c r="U86" s="154"/>
      <c r="V86" s="154"/>
      <c r="W86" s="154"/>
      <c r="X86" s="154"/>
      <c r="Y86" s="154"/>
      <c r="Z86" s="154"/>
      <c r="AA86" s="154"/>
    </row>
    <row r="87" spans="2:27" ht="39" x14ac:dyDescent="0.2">
      <c r="B87" s="148" t="s">
        <v>276</v>
      </c>
      <c r="C87" s="149" t="s">
        <v>277</v>
      </c>
      <c r="D87" s="149" t="s">
        <v>278</v>
      </c>
      <c r="E87" s="150" t="s">
        <v>279</v>
      </c>
      <c r="F87" s="149" t="s">
        <v>280</v>
      </c>
      <c r="G87" s="150" t="s">
        <v>287</v>
      </c>
      <c r="H87" s="157" t="s">
        <v>288</v>
      </c>
      <c r="I87" s="151" t="s">
        <v>36</v>
      </c>
      <c r="J87" s="152" t="s">
        <v>37</v>
      </c>
      <c r="K87" s="153" t="s">
        <v>36</v>
      </c>
      <c r="L87" s="153" t="s">
        <v>37</v>
      </c>
      <c r="M87" s="153" t="s">
        <v>38</v>
      </c>
      <c r="N87" s="77"/>
      <c r="O87" s="77"/>
      <c r="P87" s="77"/>
      <c r="Q87" s="78"/>
      <c r="R87" s="77"/>
      <c r="S87" s="77"/>
      <c r="T87" s="77"/>
      <c r="U87" s="154"/>
      <c r="V87" s="154"/>
      <c r="W87" s="154"/>
      <c r="X87" s="155"/>
      <c r="Y87" s="154"/>
      <c r="Z87" s="154"/>
      <c r="AA87" s="154"/>
    </row>
    <row r="88" spans="2:27" ht="39" x14ac:dyDescent="0.2">
      <c r="B88" s="148" t="s">
        <v>276</v>
      </c>
      <c r="C88" s="149" t="s">
        <v>277</v>
      </c>
      <c r="D88" s="149" t="s">
        <v>278</v>
      </c>
      <c r="E88" s="150" t="s">
        <v>279</v>
      </c>
      <c r="F88" s="149" t="s">
        <v>280</v>
      </c>
      <c r="G88" s="150" t="s">
        <v>289</v>
      </c>
      <c r="H88" s="157" t="s">
        <v>290</v>
      </c>
      <c r="I88" s="151" t="s">
        <v>36</v>
      </c>
      <c r="J88" s="152" t="s">
        <v>37</v>
      </c>
      <c r="K88" s="153" t="s">
        <v>36</v>
      </c>
      <c r="L88" s="153" t="s">
        <v>37</v>
      </c>
      <c r="M88" s="153" t="s">
        <v>38</v>
      </c>
      <c r="N88" s="77"/>
      <c r="O88" s="77"/>
      <c r="P88" s="77"/>
      <c r="Q88" s="78"/>
      <c r="R88" s="77"/>
      <c r="S88" s="77"/>
      <c r="T88" s="77"/>
      <c r="U88" s="154"/>
      <c r="V88" s="154"/>
      <c r="W88" s="154"/>
      <c r="X88" s="155"/>
      <c r="Y88" s="154"/>
      <c r="Z88" s="154"/>
      <c r="AA88" s="154"/>
    </row>
    <row r="89" spans="2:27" ht="356" x14ac:dyDescent="0.2">
      <c r="B89" s="148" t="s">
        <v>276</v>
      </c>
      <c r="C89" s="149" t="s">
        <v>277</v>
      </c>
      <c r="D89" s="149" t="s">
        <v>291</v>
      </c>
      <c r="E89" s="150" t="s">
        <v>292</v>
      </c>
      <c r="F89" s="149" t="s">
        <v>293</v>
      </c>
      <c r="G89" s="150" t="s">
        <v>294</v>
      </c>
      <c r="H89" s="157" t="s">
        <v>295</v>
      </c>
      <c r="I89" s="151" t="s">
        <v>36</v>
      </c>
      <c r="J89" s="152" t="s">
        <v>37</v>
      </c>
      <c r="K89" s="153" t="s">
        <v>36</v>
      </c>
      <c r="L89" s="153" t="s">
        <v>37</v>
      </c>
      <c r="M89" s="153" t="s">
        <v>58</v>
      </c>
      <c r="N89" s="182" t="s">
        <v>520</v>
      </c>
      <c r="O89" s="77"/>
      <c r="P89" s="77"/>
      <c r="Q89" s="78" t="s">
        <v>39</v>
      </c>
      <c r="R89" s="77"/>
      <c r="S89" s="77"/>
      <c r="T89" s="77"/>
      <c r="U89" s="154" t="s">
        <v>521</v>
      </c>
      <c r="V89" s="154" t="s">
        <v>522</v>
      </c>
      <c r="W89" s="154" t="s">
        <v>523</v>
      </c>
      <c r="X89" s="154" t="s">
        <v>68</v>
      </c>
      <c r="Y89" s="154" t="s">
        <v>524</v>
      </c>
      <c r="Z89" s="154" t="s">
        <v>525</v>
      </c>
      <c r="AA89" s="154"/>
    </row>
    <row r="90" spans="2:27" ht="26" x14ac:dyDescent="0.2">
      <c r="B90" s="148" t="s">
        <v>276</v>
      </c>
      <c r="C90" s="149" t="s">
        <v>277</v>
      </c>
      <c r="D90" s="149" t="s">
        <v>291</v>
      </c>
      <c r="E90" s="150" t="s">
        <v>292</v>
      </c>
      <c r="F90" s="149" t="s">
        <v>293</v>
      </c>
      <c r="G90" s="150" t="s">
        <v>296</v>
      </c>
      <c r="H90" s="157" t="s">
        <v>297</v>
      </c>
      <c r="I90" s="151" t="s">
        <v>36</v>
      </c>
      <c r="J90" s="152" t="s">
        <v>37</v>
      </c>
      <c r="K90" s="153" t="s">
        <v>36</v>
      </c>
      <c r="L90" s="153" t="s">
        <v>37</v>
      </c>
      <c r="M90" s="153" t="s">
        <v>38</v>
      </c>
      <c r="N90" s="77"/>
      <c r="O90" s="77"/>
      <c r="P90" s="77"/>
      <c r="Q90" s="78" t="s">
        <v>39</v>
      </c>
      <c r="R90" s="77"/>
      <c r="S90" s="77"/>
      <c r="T90" s="77"/>
      <c r="U90" s="154"/>
      <c r="V90" s="154"/>
      <c r="W90" s="154"/>
      <c r="X90" s="155"/>
      <c r="Y90" s="154"/>
      <c r="Z90" s="154"/>
      <c r="AA90" s="154"/>
    </row>
    <row r="91" spans="2:27" ht="26" x14ac:dyDescent="0.2">
      <c r="B91" s="148" t="s">
        <v>276</v>
      </c>
      <c r="C91" s="149" t="s">
        <v>277</v>
      </c>
      <c r="D91" s="149" t="s">
        <v>291</v>
      </c>
      <c r="E91" s="150" t="s">
        <v>292</v>
      </c>
      <c r="F91" s="149" t="s">
        <v>293</v>
      </c>
      <c r="G91" s="150" t="s">
        <v>298</v>
      </c>
      <c r="H91" s="157" t="s">
        <v>299</v>
      </c>
      <c r="I91" s="151" t="s">
        <v>36</v>
      </c>
      <c r="J91" s="152" t="s">
        <v>37</v>
      </c>
      <c r="K91" s="153" t="s">
        <v>36</v>
      </c>
      <c r="L91" s="153" t="s">
        <v>37</v>
      </c>
      <c r="M91" s="153" t="s">
        <v>38</v>
      </c>
      <c r="N91" s="77"/>
      <c r="O91" s="77"/>
      <c r="P91" s="77"/>
      <c r="Q91" s="78" t="s">
        <v>39</v>
      </c>
      <c r="R91" s="77"/>
      <c r="S91" s="77"/>
      <c r="T91" s="77"/>
      <c r="U91" s="154"/>
      <c r="V91" s="154"/>
      <c r="W91" s="154"/>
      <c r="X91" s="155"/>
      <c r="Y91" s="154"/>
      <c r="Z91" s="154"/>
      <c r="AA91" s="154"/>
    </row>
    <row r="92" spans="2:27" ht="26" x14ac:dyDescent="0.2">
      <c r="B92" s="89" t="s">
        <v>276</v>
      </c>
      <c r="C92" s="80" t="s">
        <v>277</v>
      </c>
      <c r="D92" s="80" t="s">
        <v>291</v>
      </c>
      <c r="E92" s="89" t="s">
        <v>300</v>
      </c>
      <c r="F92" s="80" t="s">
        <v>301</v>
      </c>
      <c r="G92" s="89" t="s">
        <v>302</v>
      </c>
      <c r="H92" s="76" t="s">
        <v>303</v>
      </c>
      <c r="I92" s="151" t="s">
        <v>36</v>
      </c>
      <c r="J92" s="152" t="s">
        <v>37</v>
      </c>
      <c r="K92" s="153" t="s">
        <v>36</v>
      </c>
      <c r="L92" s="153" t="s">
        <v>37</v>
      </c>
      <c r="M92" s="153" t="s">
        <v>38</v>
      </c>
      <c r="N92" s="77"/>
      <c r="O92" s="77"/>
      <c r="P92" s="77"/>
      <c r="Q92" s="78" t="s">
        <v>39</v>
      </c>
      <c r="R92" s="77"/>
      <c r="S92" s="77"/>
      <c r="T92" s="77"/>
      <c r="U92" s="154"/>
      <c r="V92" s="154"/>
      <c r="W92" s="154"/>
      <c r="X92" s="155"/>
      <c r="Y92" s="154"/>
      <c r="Z92" s="154"/>
      <c r="AA92" s="154"/>
    </row>
    <row r="93" spans="2:27" ht="26" x14ac:dyDescent="0.2">
      <c r="B93" s="89" t="s">
        <v>276</v>
      </c>
      <c r="C93" s="80" t="s">
        <v>277</v>
      </c>
      <c r="D93" s="80" t="s">
        <v>291</v>
      </c>
      <c r="E93" s="89" t="s">
        <v>300</v>
      </c>
      <c r="F93" s="80" t="s">
        <v>301</v>
      </c>
      <c r="G93" s="89" t="s">
        <v>304</v>
      </c>
      <c r="H93" s="76" t="s">
        <v>305</v>
      </c>
      <c r="I93" s="151" t="s">
        <v>36</v>
      </c>
      <c r="J93" s="152" t="s">
        <v>37</v>
      </c>
      <c r="K93" s="153" t="s">
        <v>36</v>
      </c>
      <c r="L93" s="153" t="s">
        <v>37</v>
      </c>
      <c r="M93" s="153" t="s">
        <v>38</v>
      </c>
      <c r="N93" s="77"/>
      <c r="O93" s="77"/>
      <c r="P93" s="77"/>
      <c r="Q93" s="78" t="s">
        <v>39</v>
      </c>
      <c r="R93" s="77"/>
      <c r="S93" s="77"/>
      <c r="T93" s="77"/>
      <c r="U93" s="154"/>
      <c r="V93" s="154"/>
      <c r="W93" s="154"/>
      <c r="X93" s="155"/>
      <c r="Y93" s="154"/>
      <c r="Z93" s="154"/>
      <c r="AA93" s="154"/>
    </row>
    <row r="94" spans="2:27" ht="13" x14ac:dyDescent="0.2">
      <c r="B94" s="206" t="s">
        <v>122</v>
      </c>
      <c r="C94" s="207">
        <v>0</v>
      </c>
      <c r="D94" s="207">
        <v>0</v>
      </c>
      <c r="E94" s="207">
        <v>0</v>
      </c>
      <c r="F94" s="208">
        <v>0</v>
      </c>
      <c r="G94" s="159"/>
      <c r="H94" s="160"/>
      <c r="I94" s="209" t="s">
        <v>492</v>
      </c>
      <c r="J94" s="210"/>
      <c r="K94" s="211" t="s">
        <v>37</v>
      </c>
      <c r="L94" s="212"/>
      <c r="M94" s="183"/>
      <c r="N94" s="86"/>
      <c r="O94" s="90"/>
      <c r="P94" s="90"/>
      <c r="Q94" s="85" t="s">
        <v>39</v>
      </c>
      <c r="R94" s="90"/>
      <c r="S94" s="90"/>
      <c r="T94" s="90"/>
      <c r="U94" s="167"/>
      <c r="V94" s="154"/>
      <c r="W94" s="154"/>
      <c r="X94" s="155"/>
      <c r="Y94" s="154"/>
      <c r="Z94" s="154"/>
      <c r="AA94" s="154"/>
    </row>
    <row r="95" spans="2:27" x14ac:dyDescent="0.2">
      <c r="B95" s="82" t="s">
        <v>306</v>
      </c>
      <c r="C95" s="83"/>
      <c r="D95" s="83"/>
      <c r="E95" s="83"/>
      <c r="F95" s="83"/>
      <c r="G95" s="83"/>
      <c r="H95" s="83"/>
      <c r="I95" s="161"/>
      <c r="J95" s="161"/>
      <c r="K95" s="83"/>
      <c r="L95" s="83"/>
      <c r="M95" s="83"/>
      <c r="N95" s="162"/>
      <c r="O95" s="162"/>
      <c r="P95" s="162"/>
      <c r="Q95" s="162"/>
      <c r="R95" s="162"/>
      <c r="S95" s="162"/>
      <c r="T95" s="163"/>
      <c r="U95" s="164"/>
      <c r="V95" s="164"/>
      <c r="W95" s="164"/>
      <c r="X95" s="164"/>
      <c r="Y95" s="164"/>
      <c r="Z95" s="164"/>
      <c r="AA95" s="165"/>
    </row>
    <row r="96" spans="2:27" ht="39" x14ac:dyDescent="0.2">
      <c r="B96" s="150" t="s">
        <v>307</v>
      </c>
      <c r="C96" s="149" t="s">
        <v>308</v>
      </c>
      <c r="D96" s="149" t="s">
        <v>309</v>
      </c>
      <c r="E96" s="150" t="s">
        <v>310</v>
      </c>
      <c r="F96" s="149" t="s">
        <v>311</v>
      </c>
      <c r="G96" s="150" t="s">
        <v>312</v>
      </c>
      <c r="H96" s="157" t="s">
        <v>313</v>
      </c>
      <c r="I96" s="151" t="s">
        <v>36</v>
      </c>
      <c r="J96" s="152" t="s">
        <v>37</v>
      </c>
      <c r="K96" s="153" t="s">
        <v>36</v>
      </c>
      <c r="L96" s="153" t="s">
        <v>37</v>
      </c>
      <c r="M96" s="153" t="s">
        <v>38</v>
      </c>
      <c r="N96" s="182" t="s">
        <v>526</v>
      </c>
      <c r="O96" s="77"/>
      <c r="P96" s="77"/>
      <c r="Q96" s="78" t="s">
        <v>39</v>
      </c>
      <c r="R96" s="77"/>
      <c r="S96" s="77"/>
      <c r="T96" s="77"/>
      <c r="U96" s="154"/>
      <c r="V96" s="154"/>
      <c r="W96" s="154"/>
      <c r="X96" s="155"/>
      <c r="Y96" s="154"/>
      <c r="Z96" s="154"/>
      <c r="AA96" s="154"/>
    </row>
    <row r="97" spans="2:27" ht="39" x14ac:dyDescent="0.2">
      <c r="B97" s="150" t="s">
        <v>307</v>
      </c>
      <c r="C97" s="149" t="s">
        <v>308</v>
      </c>
      <c r="D97" s="149" t="s">
        <v>309</v>
      </c>
      <c r="E97" s="150" t="s">
        <v>310</v>
      </c>
      <c r="F97" s="149" t="s">
        <v>311</v>
      </c>
      <c r="G97" s="150" t="s">
        <v>314</v>
      </c>
      <c r="H97" s="157" t="s">
        <v>315</v>
      </c>
      <c r="I97" s="151" t="s">
        <v>36</v>
      </c>
      <c r="J97" s="152" t="s">
        <v>37</v>
      </c>
      <c r="K97" s="153" t="s">
        <v>36</v>
      </c>
      <c r="L97" s="153" t="s">
        <v>37</v>
      </c>
      <c r="M97" s="153" t="s">
        <v>58</v>
      </c>
      <c r="N97" s="77"/>
      <c r="O97" s="77"/>
      <c r="P97" s="77"/>
      <c r="Q97" s="78" t="s">
        <v>39</v>
      </c>
      <c r="R97" s="77"/>
      <c r="S97" s="77"/>
      <c r="T97" s="77"/>
      <c r="U97" s="154"/>
      <c r="V97" s="154"/>
      <c r="W97" s="154"/>
      <c r="X97" s="155"/>
      <c r="Y97" s="154"/>
      <c r="Z97" s="154"/>
      <c r="AA97" s="154"/>
    </row>
    <row r="98" spans="2:27" ht="39" x14ac:dyDescent="0.2">
      <c r="B98" s="150" t="s">
        <v>307</v>
      </c>
      <c r="C98" s="149" t="s">
        <v>308</v>
      </c>
      <c r="D98" s="149" t="s">
        <v>309</v>
      </c>
      <c r="E98" s="150" t="s">
        <v>316</v>
      </c>
      <c r="F98" s="149" t="s">
        <v>317</v>
      </c>
      <c r="G98" s="150" t="s">
        <v>318</v>
      </c>
      <c r="H98" s="157" t="s">
        <v>319</v>
      </c>
      <c r="I98" s="151" t="s">
        <v>36</v>
      </c>
      <c r="J98" s="152" t="s">
        <v>37</v>
      </c>
      <c r="K98" s="153" t="s">
        <v>36</v>
      </c>
      <c r="L98" s="153" t="s">
        <v>37</v>
      </c>
      <c r="M98" s="153" t="s">
        <v>38</v>
      </c>
      <c r="N98" s="77"/>
      <c r="O98" s="77"/>
      <c r="P98" s="77"/>
      <c r="Q98" s="78" t="s">
        <v>39</v>
      </c>
      <c r="R98" s="77"/>
      <c r="S98" s="77"/>
      <c r="T98" s="77"/>
      <c r="U98" s="154"/>
      <c r="V98" s="154"/>
      <c r="W98" s="154"/>
      <c r="X98" s="155"/>
      <c r="Y98" s="154"/>
      <c r="Z98" s="154"/>
      <c r="AA98" s="154"/>
    </row>
    <row r="99" spans="2:27" ht="39" x14ac:dyDescent="0.2">
      <c r="B99" s="150" t="s">
        <v>307</v>
      </c>
      <c r="C99" s="149" t="s">
        <v>308</v>
      </c>
      <c r="D99" s="149" t="s">
        <v>309</v>
      </c>
      <c r="E99" s="150" t="s">
        <v>316</v>
      </c>
      <c r="F99" s="149" t="s">
        <v>317</v>
      </c>
      <c r="G99" s="150" t="s">
        <v>320</v>
      </c>
      <c r="H99" s="157" t="s">
        <v>321</v>
      </c>
      <c r="I99" s="151" t="s">
        <v>36</v>
      </c>
      <c r="J99" s="152" t="s">
        <v>37</v>
      </c>
      <c r="K99" s="153" t="s">
        <v>36</v>
      </c>
      <c r="L99" s="153" t="s">
        <v>37</v>
      </c>
      <c r="M99" s="153" t="s">
        <v>38</v>
      </c>
      <c r="N99" s="77"/>
      <c r="O99" s="77"/>
      <c r="P99" s="77"/>
      <c r="Q99" s="78" t="s">
        <v>39</v>
      </c>
      <c r="R99" s="77"/>
      <c r="S99" s="77"/>
      <c r="T99" s="77"/>
      <c r="U99" s="154"/>
      <c r="V99" s="154"/>
      <c r="W99" s="154"/>
      <c r="X99" s="155"/>
      <c r="Y99" s="154"/>
      <c r="Z99" s="154"/>
      <c r="AA99" s="154"/>
    </row>
    <row r="100" spans="2:27" ht="39" x14ac:dyDescent="0.2">
      <c r="B100" s="148" t="s">
        <v>307</v>
      </c>
      <c r="C100" s="149" t="s">
        <v>308</v>
      </c>
      <c r="D100" s="166" t="s">
        <v>309</v>
      </c>
      <c r="E100" s="148" t="s">
        <v>322</v>
      </c>
      <c r="F100" s="166" t="s">
        <v>323</v>
      </c>
      <c r="G100" s="148" t="s">
        <v>324</v>
      </c>
      <c r="H100" s="168" t="s">
        <v>325</v>
      </c>
      <c r="I100" s="151" t="s">
        <v>36</v>
      </c>
      <c r="J100" s="152" t="s">
        <v>37</v>
      </c>
      <c r="K100" s="153" t="s">
        <v>36</v>
      </c>
      <c r="L100" s="153" t="s">
        <v>37</v>
      </c>
      <c r="M100" s="153" t="s">
        <v>58</v>
      </c>
      <c r="N100" s="77"/>
      <c r="O100" s="77"/>
      <c r="P100" s="77"/>
      <c r="Q100" s="78" t="s">
        <v>39</v>
      </c>
      <c r="R100" s="77"/>
      <c r="S100" s="77"/>
      <c r="T100" s="77"/>
      <c r="U100" s="154" t="s">
        <v>491</v>
      </c>
      <c r="V100" s="154"/>
      <c r="W100" s="154"/>
      <c r="X100" s="155"/>
      <c r="Y100" s="154"/>
      <c r="Z100" s="154"/>
      <c r="AA100" s="154"/>
    </row>
    <row r="101" spans="2:27" x14ac:dyDescent="0.2">
      <c r="B101" s="206" t="s">
        <v>122</v>
      </c>
      <c r="C101" s="207">
        <v>0</v>
      </c>
      <c r="D101" s="207">
        <v>0</v>
      </c>
      <c r="E101" s="207">
        <v>0</v>
      </c>
      <c r="F101" s="208">
        <v>0</v>
      </c>
      <c r="G101" s="159"/>
      <c r="H101" s="160"/>
      <c r="I101" s="209" t="s">
        <v>37</v>
      </c>
      <c r="J101" s="210"/>
      <c r="K101" s="188" t="s">
        <v>37</v>
      </c>
      <c r="L101" s="189"/>
      <c r="M101" s="81"/>
      <c r="N101" s="77"/>
      <c r="O101" s="90"/>
      <c r="P101" s="90"/>
      <c r="Q101" s="85"/>
      <c r="R101" s="90"/>
      <c r="S101" s="90"/>
      <c r="T101" s="90"/>
      <c r="U101" s="154"/>
      <c r="V101" s="154"/>
      <c r="W101" s="154"/>
      <c r="X101" s="155"/>
      <c r="Y101" s="154"/>
      <c r="Z101" s="154"/>
      <c r="AA101" s="154"/>
    </row>
    <row r="102" spans="2:27" x14ac:dyDescent="0.2">
      <c r="B102" s="82" t="s">
        <v>326</v>
      </c>
      <c r="C102" s="83"/>
      <c r="D102" s="83"/>
      <c r="E102" s="83"/>
      <c r="F102" s="83"/>
      <c r="G102" s="83"/>
      <c r="H102" s="83"/>
      <c r="I102" s="161"/>
      <c r="J102" s="161"/>
      <c r="K102" s="83"/>
      <c r="L102" s="83"/>
      <c r="M102" s="83"/>
      <c r="N102" s="162"/>
      <c r="O102" s="162"/>
      <c r="P102" s="162"/>
      <c r="Q102" s="162"/>
      <c r="R102" s="162"/>
      <c r="S102" s="162"/>
      <c r="T102" s="163"/>
      <c r="U102" s="164"/>
      <c r="V102" s="164"/>
      <c r="W102" s="164"/>
      <c r="X102" s="164"/>
      <c r="Y102" s="164"/>
      <c r="Z102" s="164"/>
      <c r="AA102" s="165"/>
    </row>
    <row r="103" spans="2:27" x14ac:dyDescent="0.2">
      <c r="B103" s="171"/>
      <c r="C103" s="171"/>
      <c r="D103" s="171"/>
      <c r="E103" s="171"/>
      <c r="F103" s="171"/>
      <c r="G103" s="171"/>
      <c r="H103" s="171"/>
      <c r="I103" s="171"/>
      <c r="J103" s="171"/>
      <c r="K103" s="171"/>
      <c r="L103" s="171"/>
      <c r="M103" s="171"/>
      <c r="N103" s="172"/>
      <c r="U103" s="172"/>
    </row>
    <row r="104" spans="2:27" x14ac:dyDescent="0.2">
      <c r="B104" s="134"/>
      <c r="C104" s="173"/>
      <c r="D104" s="173"/>
      <c r="E104" s="134"/>
      <c r="F104" s="173"/>
      <c r="H104" s="174"/>
      <c r="I104" s="175"/>
      <c r="J104" s="176"/>
      <c r="K104" s="176"/>
      <c r="L104" s="176"/>
      <c r="M104" s="176"/>
      <c r="N104" s="177"/>
      <c r="U104" s="177"/>
    </row>
    <row r="105" spans="2:27" ht="13" x14ac:dyDescent="0.2">
      <c r="B105" s="91" t="s">
        <v>327</v>
      </c>
      <c r="C105" s="198" t="s">
        <v>328</v>
      </c>
      <c r="D105" s="199">
        <v>0</v>
      </c>
      <c r="E105" s="92" t="s">
        <v>329</v>
      </c>
      <c r="F105" s="200" t="s">
        <v>21</v>
      </c>
      <c r="G105" s="201">
        <v>0</v>
      </c>
      <c r="H105" s="201">
        <v>0</v>
      </c>
      <c r="I105" s="201">
        <v>0</v>
      </c>
      <c r="J105" s="202">
        <v>0</v>
      </c>
      <c r="K105" s="178"/>
      <c r="L105" s="178"/>
      <c r="M105" s="178"/>
      <c r="N105" s="172"/>
      <c r="U105" s="172"/>
    </row>
    <row r="106" spans="2:27" ht="13" x14ac:dyDescent="0.2">
      <c r="B106" s="148" t="s">
        <v>330</v>
      </c>
      <c r="C106" s="190" t="s">
        <v>331</v>
      </c>
      <c r="D106" s="191">
        <v>0</v>
      </c>
      <c r="E106" s="93"/>
      <c r="F106" s="192" t="s">
        <v>527</v>
      </c>
      <c r="G106" s="193"/>
      <c r="H106" s="193"/>
      <c r="I106" s="193"/>
      <c r="J106" s="194"/>
      <c r="K106" s="179"/>
      <c r="L106" s="179"/>
      <c r="M106" s="179"/>
    </row>
    <row r="107" spans="2:27" ht="13" x14ac:dyDescent="0.2">
      <c r="B107" s="148" t="s">
        <v>332</v>
      </c>
      <c r="C107" s="190" t="s">
        <v>333</v>
      </c>
      <c r="D107" s="191">
        <v>0</v>
      </c>
      <c r="E107" s="93"/>
      <c r="F107" s="192" t="s">
        <v>528</v>
      </c>
      <c r="G107" s="193"/>
      <c r="H107" s="193"/>
      <c r="I107" s="193"/>
      <c r="J107" s="194"/>
      <c r="K107" s="179"/>
      <c r="L107" s="179"/>
      <c r="M107" s="179"/>
    </row>
    <row r="108" spans="2:27" ht="13" x14ac:dyDescent="0.2">
      <c r="B108" s="148" t="s">
        <v>334</v>
      </c>
      <c r="C108" s="190" t="s">
        <v>335</v>
      </c>
      <c r="D108" s="191">
        <v>0</v>
      </c>
      <c r="E108" s="93"/>
      <c r="F108" s="195" t="s">
        <v>529</v>
      </c>
      <c r="G108" s="196"/>
      <c r="H108" s="196"/>
      <c r="I108" s="196"/>
      <c r="J108" s="197"/>
      <c r="K108" s="180"/>
      <c r="L108" s="180"/>
      <c r="M108" s="180"/>
    </row>
    <row r="109" spans="2:27" ht="13" x14ac:dyDescent="0.2">
      <c r="B109" s="148" t="s">
        <v>336</v>
      </c>
      <c r="C109" s="190" t="s">
        <v>337</v>
      </c>
      <c r="D109" s="191">
        <v>0</v>
      </c>
      <c r="E109" s="94"/>
      <c r="F109" s="192" t="s">
        <v>530</v>
      </c>
      <c r="G109" s="193"/>
      <c r="H109" s="193"/>
      <c r="I109" s="193"/>
      <c r="J109" s="194"/>
      <c r="K109" s="179"/>
      <c r="L109" s="179"/>
      <c r="M109" s="179"/>
    </row>
    <row r="110" spans="2:27" ht="13" x14ac:dyDescent="0.2">
      <c r="B110" s="148" t="s">
        <v>338</v>
      </c>
      <c r="C110" s="190" t="s">
        <v>339</v>
      </c>
      <c r="D110" s="191">
        <v>0</v>
      </c>
      <c r="E110" s="94"/>
      <c r="F110" s="192" t="s">
        <v>531</v>
      </c>
      <c r="G110" s="193"/>
      <c r="H110" s="193"/>
      <c r="I110" s="193"/>
      <c r="J110" s="194"/>
      <c r="K110" s="179"/>
      <c r="L110" s="179"/>
      <c r="M110" s="179"/>
    </row>
    <row r="111" spans="2:27" x14ac:dyDescent="0.2">
      <c r="K111" s="181"/>
      <c r="L111" s="181"/>
      <c r="M111" s="181"/>
    </row>
    <row r="112" spans="2:27" ht="13" x14ac:dyDescent="0.2">
      <c r="B112" s="91" t="s">
        <v>327</v>
      </c>
      <c r="C112" s="198" t="s">
        <v>328</v>
      </c>
      <c r="D112" s="199">
        <v>0</v>
      </c>
      <c r="E112" s="92" t="s">
        <v>329</v>
      </c>
      <c r="F112" s="200" t="s">
        <v>21</v>
      </c>
      <c r="G112" s="201">
        <v>0</v>
      </c>
      <c r="H112" s="201">
        <v>0</v>
      </c>
      <c r="I112" s="201">
        <v>0</v>
      </c>
      <c r="J112" s="202">
        <v>0</v>
      </c>
      <c r="K112" s="178"/>
      <c r="L112" s="178"/>
      <c r="M112" s="178"/>
    </row>
    <row r="113" spans="2:13" ht="13" x14ac:dyDescent="0.2">
      <c r="B113" s="148" t="s">
        <v>340</v>
      </c>
      <c r="C113" s="190" t="s">
        <v>341</v>
      </c>
      <c r="D113" s="191">
        <v>0</v>
      </c>
      <c r="E113" s="93"/>
      <c r="F113" s="203" t="s">
        <v>532</v>
      </c>
      <c r="G113" s="204"/>
      <c r="H113" s="204"/>
      <c r="I113" s="204"/>
      <c r="J113" s="205"/>
      <c r="K113" s="179"/>
      <c r="L113" s="179"/>
      <c r="M113" s="179"/>
    </row>
    <row r="114" spans="2:13" ht="13" x14ac:dyDescent="0.2">
      <c r="B114" s="148" t="s">
        <v>342</v>
      </c>
      <c r="C114" s="190" t="s">
        <v>343</v>
      </c>
      <c r="D114" s="191">
        <v>0</v>
      </c>
      <c r="E114" s="93"/>
      <c r="F114" s="192" t="s">
        <v>533</v>
      </c>
      <c r="G114" s="193"/>
      <c r="H114" s="193"/>
      <c r="I114" s="193"/>
      <c r="J114" s="194"/>
      <c r="K114" s="179"/>
      <c r="L114" s="179"/>
      <c r="M114" s="179"/>
    </row>
    <row r="115" spans="2:13" ht="13" x14ac:dyDescent="0.2">
      <c r="B115" s="148" t="s">
        <v>344</v>
      </c>
      <c r="C115" s="190" t="s">
        <v>345</v>
      </c>
      <c r="D115" s="191">
        <v>0</v>
      </c>
      <c r="E115" s="93"/>
      <c r="F115" s="195" t="s">
        <v>534</v>
      </c>
      <c r="G115" s="196"/>
      <c r="H115" s="196"/>
      <c r="I115" s="196"/>
      <c r="J115" s="197"/>
      <c r="K115" s="180"/>
      <c r="L115" s="180"/>
      <c r="M115" s="180"/>
    </row>
    <row r="116" spans="2:13" ht="13" x14ac:dyDescent="0.2">
      <c r="B116" s="148" t="s">
        <v>346</v>
      </c>
      <c r="C116" s="190" t="s">
        <v>347</v>
      </c>
      <c r="D116" s="191">
        <v>0</v>
      </c>
      <c r="E116" s="93"/>
      <c r="F116" s="195" t="s">
        <v>36</v>
      </c>
      <c r="G116" s="196"/>
      <c r="H116" s="196"/>
      <c r="I116" s="196"/>
      <c r="J116" s="197"/>
      <c r="K116" s="180"/>
      <c r="L116" s="180"/>
      <c r="M116" s="180"/>
    </row>
    <row r="117" spans="2:13" ht="13" x14ac:dyDescent="0.2">
      <c r="B117" s="148" t="s">
        <v>348</v>
      </c>
      <c r="C117" s="190" t="s">
        <v>349</v>
      </c>
      <c r="D117" s="191">
        <v>0</v>
      </c>
      <c r="E117" s="94"/>
      <c r="F117" s="192" t="s">
        <v>535</v>
      </c>
      <c r="G117" s="193"/>
      <c r="H117" s="193"/>
      <c r="I117" s="193"/>
      <c r="J117" s="194"/>
      <c r="K117" s="179"/>
      <c r="L117" s="179"/>
      <c r="M117" s="179"/>
    </row>
    <row r="118" spans="2:13" ht="13" x14ac:dyDescent="0.2">
      <c r="B118" s="148" t="s">
        <v>350</v>
      </c>
      <c r="C118" s="190" t="s">
        <v>351</v>
      </c>
      <c r="D118" s="191">
        <v>0</v>
      </c>
      <c r="E118" s="94"/>
      <c r="F118" s="192" t="s">
        <v>536</v>
      </c>
      <c r="G118" s="193"/>
      <c r="H118" s="193"/>
      <c r="I118" s="193"/>
      <c r="J118" s="194"/>
      <c r="K118" s="179"/>
      <c r="L118" s="179"/>
      <c r="M118" s="179"/>
    </row>
  </sheetData>
  <protectedRanges>
    <protectedRange sqref="I1:J8 I102:J105 I119:J1048576" name="Range1"/>
    <protectedRange sqref="I9:J101" name="Range1_1"/>
    <protectedRange sqref="I106:J118" name="Range1_2"/>
  </protectedRanges>
  <mergeCells count="64">
    <mergeCell ref="B1:C1"/>
    <mergeCell ref="B2:B5"/>
    <mergeCell ref="D2:E2"/>
    <mergeCell ref="D3:E3"/>
    <mergeCell ref="D4:E4"/>
    <mergeCell ref="D5:E5"/>
    <mergeCell ref="B55:F55"/>
    <mergeCell ref="I55:J55"/>
    <mergeCell ref="K55:L55"/>
    <mergeCell ref="K5:T5"/>
    <mergeCell ref="U5:AA5"/>
    <mergeCell ref="I6:J6"/>
    <mergeCell ref="K6:R6"/>
    <mergeCell ref="S6:T6"/>
    <mergeCell ref="Z6:AA6"/>
    <mergeCell ref="C6:F6"/>
    <mergeCell ref="B35:F35"/>
    <mergeCell ref="I35:J35"/>
    <mergeCell ref="K35:L35"/>
    <mergeCell ref="B49:F49"/>
    <mergeCell ref="I49:J49"/>
    <mergeCell ref="K49:L49"/>
    <mergeCell ref="C105:D105"/>
    <mergeCell ref="F105:J105"/>
    <mergeCell ref="C106:D106"/>
    <mergeCell ref="F106:J106"/>
    <mergeCell ref="C107:D107"/>
    <mergeCell ref="F107:J107"/>
    <mergeCell ref="C108:D108"/>
    <mergeCell ref="F108:J108"/>
    <mergeCell ref="C109:D109"/>
    <mergeCell ref="C110:D110"/>
    <mergeCell ref="F109:J109"/>
    <mergeCell ref="F110:J110"/>
    <mergeCell ref="B70:F70"/>
    <mergeCell ref="I70:J70"/>
    <mergeCell ref="K70:L70"/>
    <mergeCell ref="B75:F75"/>
    <mergeCell ref="I75:J75"/>
    <mergeCell ref="K75:L75"/>
    <mergeCell ref="I82:J82"/>
    <mergeCell ref="K82:L82"/>
    <mergeCell ref="B101:F101"/>
    <mergeCell ref="I101:J101"/>
    <mergeCell ref="K101:L101"/>
    <mergeCell ref="B94:F94"/>
    <mergeCell ref="I94:J94"/>
    <mergeCell ref="K94:L94"/>
    <mergeCell ref="U35:V35"/>
    <mergeCell ref="C118:D118"/>
    <mergeCell ref="F118:J118"/>
    <mergeCell ref="C115:D115"/>
    <mergeCell ref="F115:J115"/>
    <mergeCell ref="C116:D116"/>
    <mergeCell ref="F116:J116"/>
    <mergeCell ref="C117:D117"/>
    <mergeCell ref="F117:J117"/>
    <mergeCell ref="C112:D112"/>
    <mergeCell ref="F112:J112"/>
    <mergeCell ref="C113:D113"/>
    <mergeCell ref="F113:J113"/>
    <mergeCell ref="C114:D114"/>
    <mergeCell ref="F114:J114"/>
    <mergeCell ref="B82:F82"/>
  </mergeCells>
  <conditionalFormatting sqref="N103:N105">
    <cfRule type="expression" dxfId="66" priority="53">
      <formula>OR(AND(I105="No",J105="Satisfactory"),AND(I105="Yes",J105="Unsatisfactory"),J105="N/A", I105="No")</formula>
    </cfRule>
  </conditionalFormatting>
  <conditionalFormatting sqref="O103">
    <cfRule type="expression" dxfId="65" priority="54">
      <formula>(J108="Unsatisfactory")</formula>
    </cfRule>
  </conditionalFormatting>
  <conditionalFormatting sqref="P103">
    <cfRule type="expression" dxfId="64" priority="55">
      <formula>(J108="Unsatisfactory")</formula>
    </cfRule>
  </conditionalFormatting>
  <conditionalFormatting sqref="R103">
    <cfRule type="expression" dxfId="63" priority="56">
      <formula>(J108="Unsatisfactory")</formula>
    </cfRule>
  </conditionalFormatting>
  <conditionalFormatting sqref="S103">
    <cfRule type="expression" dxfId="62" priority="57">
      <formula>(J108="Unsatisfactory")</formula>
    </cfRule>
  </conditionalFormatting>
  <conditionalFormatting sqref="T103">
    <cfRule type="expression" dxfId="61" priority="58">
      <formula>(J108="Unsatisfactory")</formula>
    </cfRule>
  </conditionalFormatting>
  <conditionalFormatting sqref="Q103">
    <cfRule type="expression" dxfId="60" priority="59">
      <formula>J108="Unsatisfactory"</formula>
    </cfRule>
  </conditionalFormatting>
  <conditionalFormatting sqref="U103:U105">
    <cfRule type="expression" dxfId="59" priority="45">
      <formula>OR(AND(S105="No",T105="Satisfactory"),AND(S105="Yes",T105="Unsatisfactory"),T105="N/A", S105="No")</formula>
    </cfRule>
  </conditionalFormatting>
  <conditionalFormatting sqref="V103">
    <cfRule type="expression" dxfId="58" priority="46">
      <formula>(T108="Unsatisfactory")</formula>
    </cfRule>
  </conditionalFormatting>
  <conditionalFormatting sqref="W103">
    <cfRule type="expression" dxfId="57" priority="47">
      <formula>(T108="Unsatisfactory")</formula>
    </cfRule>
  </conditionalFormatting>
  <conditionalFormatting sqref="Y103">
    <cfRule type="expression" dxfId="56" priority="48">
      <formula>(T108="Unsatisfactory")</formula>
    </cfRule>
  </conditionalFormatting>
  <conditionalFormatting sqref="Z103">
    <cfRule type="expression" dxfId="55" priority="49">
      <formula>(T108="Unsatisfactory")</formula>
    </cfRule>
  </conditionalFormatting>
  <conditionalFormatting sqref="AA103">
    <cfRule type="expression" dxfId="54" priority="50">
      <formula>(T108="Unsatisfactory")</formula>
    </cfRule>
  </conditionalFormatting>
  <conditionalFormatting sqref="X103">
    <cfRule type="expression" dxfId="53" priority="51">
      <formula>T108="Unsatisfactory"</formula>
    </cfRule>
  </conditionalFormatting>
  <conditionalFormatting sqref="N101">
    <cfRule type="expression" dxfId="52" priority="40">
      <formula>OR(AND(I101="No",J101="Satisfactory"),AND(I101="Yes",J101="Unsatisfactory"),J101="N/A", I101="No")</formula>
    </cfRule>
  </conditionalFormatting>
  <conditionalFormatting sqref="N9">
    <cfRule type="expression" dxfId="51" priority="41">
      <formula>OR(AND(LEFT(K9,1)="N",LEFT(L9,1)="A"),LEFT(L9,1)="I",AND(LEFT(L9,1)="N",LEFT(I9,1)&lt;&gt;"N"))</formula>
    </cfRule>
  </conditionalFormatting>
  <conditionalFormatting sqref="O9:T9 O57:T57 P58:T58 O59:T62 O64:T69 P63:T63">
    <cfRule type="expression" dxfId="50" priority="39">
      <formula>LEFT($L9,1)="I"</formula>
    </cfRule>
  </conditionalFormatting>
  <conditionalFormatting sqref="N10:N12 N14:N34">
    <cfRule type="expression" dxfId="49" priority="38">
      <formula>OR(AND(LEFT(K10,1)="N",LEFT(L10,1)="A"),LEFT(L10,1)="I",AND(LEFT(L10,1)="N",LEFT(I10,1)&lt;&gt;"N"))</formula>
    </cfRule>
  </conditionalFormatting>
  <conditionalFormatting sqref="O10:T10">
    <cfRule type="expression" dxfId="48" priority="37">
      <formula>LEFT($L10,1)="I"</formula>
    </cfRule>
  </conditionalFormatting>
  <conditionalFormatting sqref="O11:T11">
    <cfRule type="expression" dxfId="47" priority="36">
      <formula>LEFT($L11,1)="I"</formula>
    </cfRule>
  </conditionalFormatting>
  <conditionalFormatting sqref="O12:T34">
    <cfRule type="expression" dxfId="46" priority="35">
      <formula>LEFT($L12,1)="I"</formula>
    </cfRule>
  </conditionalFormatting>
  <conditionalFormatting sqref="N37 N48 N39:N46">
    <cfRule type="expression" dxfId="45" priority="34">
      <formula>OR(AND(LEFT(K37,1)="N",LEFT(L37,1)="A"),LEFT(L37,1)="I",AND(LEFT(L37,1)="N",LEFT(I37,1)&lt;&gt;"N"))</formula>
    </cfRule>
  </conditionalFormatting>
  <conditionalFormatting sqref="O37:T48">
    <cfRule type="expression" dxfId="44" priority="33">
      <formula>LEFT($L37,1)="I"</formula>
    </cfRule>
  </conditionalFormatting>
  <conditionalFormatting sqref="O51:T54">
    <cfRule type="expression" dxfId="43" priority="32">
      <formula>LEFT($L51,1)="I"</formula>
    </cfRule>
  </conditionalFormatting>
  <conditionalFormatting sqref="N57 N64:N69 N59:N62">
    <cfRule type="expression" dxfId="42" priority="31">
      <formula>OR(AND(LEFT(K57,1)="N",LEFT(L57,1)="A"),LEFT(L57,1)="I",AND(LEFT(L57,1)="N",LEFT(I57,1)&lt;&gt;"N"))</formula>
    </cfRule>
  </conditionalFormatting>
  <conditionalFormatting sqref="N72">
    <cfRule type="expression" dxfId="41" priority="30">
      <formula>OR(AND(LEFT(K72,1)="N",LEFT(L72,1)="A"),LEFT(L72,1)="I",AND(LEFT(L72,1)="N",LEFT(I72,1)&lt;&gt;"N"))</formula>
    </cfRule>
  </conditionalFormatting>
  <conditionalFormatting sqref="O72:T74">
    <cfRule type="expression" dxfId="40" priority="29">
      <formula>LEFT($L72,1)="I"</formula>
    </cfRule>
  </conditionalFormatting>
  <conditionalFormatting sqref="O77:T81">
    <cfRule type="expression" dxfId="39" priority="28">
      <formula>LEFT($L77,1)="I"</formula>
    </cfRule>
  </conditionalFormatting>
  <conditionalFormatting sqref="N88:N89 N92:N93">
    <cfRule type="expression" dxfId="38" priority="27">
      <formula>OR(AND(LEFT(K88,1)="N",LEFT(L88,1)="A"),LEFT(L88,1)="I",AND(LEFT(L88,1)="N",LEFT(I88,1)&lt;&gt;"N"))</formula>
    </cfRule>
  </conditionalFormatting>
  <conditionalFormatting sqref="O84:T93">
    <cfRule type="expression" dxfId="37" priority="26">
      <formula>LEFT($L84,1)="I"</formula>
    </cfRule>
  </conditionalFormatting>
  <conditionalFormatting sqref="N97">
    <cfRule type="expression" dxfId="36" priority="25">
      <formula>OR(AND(LEFT(K97,1)="N",LEFT(L97,1)="A"),LEFT(L97,1)="I",AND(LEFT(L97,1)="N",LEFT(I97,1)&lt;&gt;"N"))</formula>
    </cfRule>
  </conditionalFormatting>
  <conditionalFormatting sqref="O96:T100">
    <cfRule type="expression" dxfId="35" priority="24">
      <formula>LEFT($L96,1)="I"</formula>
    </cfRule>
  </conditionalFormatting>
  <conditionalFormatting sqref="N51">
    <cfRule type="expression" dxfId="34" priority="23">
      <formula>OR(AND(LEFT(K51,1)="N",LEFT(L51,1)="A"),LEFT(L51,1)="I",AND(LEFT(L51,1)="N",LEFT(I51,1)&lt;&gt;"N"))</formula>
    </cfRule>
  </conditionalFormatting>
  <conditionalFormatting sqref="N38">
    <cfRule type="expression" dxfId="33" priority="22">
      <formula>OR(AND(LEFT(K38,1)="N",LEFT(L38,1)="A"),LEFT(L38,1)="I",AND(LEFT(L38,1)="N",LEFT(I38,1)&lt;&gt;"N"))</formula>
    </cfRule>
  </conditionalFormatting>
  <conditionalFormatting sqref="N44:N47">
    <cfRule type="expression" dxfId="32" priority="21">
      <formula>LEFT($L44,1)="I"</formula>
    </cfRule>
  </conditionalFormatting>
  <conditionalFormatting sqref="N43">
    <cfRule type="expression" dxfId="31" priority="20">
      <formula>OR(AND(LEFT(K43,1)="N",LEFT(L43,1)="A"),LEFT(L43,1)="I",AND(LEFT(L43,1)="N",LEFT(I43,1)&lt;&gt;"N"))</formula>
    </cfRule>
  </conditionalFormatting>
  <conditionalFormatting sqref="N52:N54">
    <cfRule type="expression" dxfId="30" priority="19">
      <formula>OR(AND(LEFT(K52,1)="N",LEFT(L52,1)="A"),LEFT(L52,1)="I",AND(LEFT(L52,1)="N",LEFT(I52,1)&lt;&gt;"N"))</formula>
    </cfRule>
  </conditionalFormatting>
  <conditionalFormatting sqref="N73:N75">
    <cfRule type="expression" dxfId="29" priority="18">
      <formula>LEFT($L73,1)="I"</formula>
    </cfRule>
  </conditionalFormatting>
  <conditionalFormatting sqref="N78">
    <cfRule type="expression" dxfId="28" priority="17">
      <formula>OR(AND(LEFT(K78,1)="N",LEFT(L78,1)="A"),LEFT(L78,1)="I",AND(LEFT(L78,1)="N",LEFT(I78,1)&lt;&gt;"N"))</formula>
    </cfRule>
  </conditionalFormatting>
  <conditionalFormatting sqref="N79:N81">
    <cfRule type="expression" dxfId="27" priority="16">
      <formula>LEFT($L79,1)="I"</formula>
    </cfRule>
  </conditionalFormatting>
  <conditionalFormatting sqref="N85:N87">
    <cfRule type="expression" dxfId="26" priority="15">
      <formula>LEFT($L85,1)="I"</formula>
    </cfRule>
  </conditionalFormatting>
  <conditionalFormatting sqref="N90:N91">
    <cfRule type="expression" dxfId="25" priority="14">
      <formula>LEFT($L90,1)="I"</formula>
    </cfRule>
  </conditionalFormatting>
  <conditionalFormatting sqref="N98:N100">
    <cfRule type="expression" dxfId="24" priority="13">
      <formula>LEFT($L98,1)="I"</formula>
    </cfRule>
  </conditionalFormatting>
  <conditionalFormatting sqref="N96">
    <cfRule type="expression" dxfId="23" priority="12">
      <formula>OR(AND(LEFT(K96,1)="N",LEFT(L96,1)="A"),LEFT(L96,1)="I",AND(LEFT(L96,1)="N",LEFT(I96,1)&lt;&gt;"N"))</formula>
    </cfRule>
  </conditionalFormatting>
  <conditionalFormatting sqref="N63">
    <cfRule type="expression" dxfId="22" priority="11">
      <formula>OR(AND(LEFT(K63,1)="N",LEFT(L63,1)="A"),LEFT(L63,1)="I",AND(LEFT(L63,1)="N",LEFT(I63,1)&lt;&gt;"N"))</formula>
    </cfRule>
  </conditionalFormatting>
  <conditionalFormatting sqref="U11">
    <cfRule type="expression" dxfId="21" priority="10">
      <formula>OR(AND(LEFT(R11,1)="N",LEFT(S11,1)="A"),LEFT(S11,1)="I",AND(LEFT(S11,1)="N",LEFT(P11,1)&lt;&gt;"N"))</formula>
    </cfRule>
  </conditionalFormatting>
  <conditionalFormatting sqref="N84">
    <cfRule type="expression" dxfId="20" priority="9">
      <formula>OR(AND(LEFT(K84,1)="N",LEFT(L84,1)="A"),LEFT(L84,1)="I",AND(LEFT(L84,1)="N",LEFT(I84,1)&lt;&gt;"N"))</formula>
    </cfRule>
  </conditionalFormatting>
  <conditionalFormatting sqref="N89">
    <cfRule type="expression" dxfId="19" priority="8">
      <formula>OR(AND(LEFT(K86,1)="N",LEFT(L86,1)="A"),LEFT(L86,1)="I",AND(LEFT(L86,1)="N",LEFT(I86,1)&lt;&gt;"N"))</formula>
    </cfRule>
  </conditionalFormatting>
  <conditionalFormatting sqref="N13">
    <cfRule type="expression" dxfId="18" priority="7">
      <formula>LEFT($L13,1)="I"</formula>
    </cfRule>
  </conditionalFormatting>
  <conditionalFormatting sqref="N77">
    <cfRule type="expression" dxfId="17" priority="6">
      <formula>LEFT($L77,1)="I"</formula>
    </cfRule>
  </conditionalFormatting>
  <conditionalFormatting sqref="V89:Z89">
    <cfRule type="expression" dxfId="16" priority="4">
      <formula>LEFT($L89,1)="I"</formula>
    </cfRule>
  </conditionalFormatting>
  <conditionalFormatting sqref="U89">
    <cfRule type="expression" dxfId="15" priority="5">
      <formula>OR(AND(LEFT(R89,1)="N",LEFT(S89,1)="A"),LEFT(S89,1)="I",AND(LEFT(S89,1)="N",LEFT(P89,1)&lt;&gt;"N"))</formula>
    </cfRule>
  </conditionalFormatting>
  <conditionalFormatting sqref="N58">
    <cfRule type="expression" dxfId="14" priority="3">
      <formula>LEFT($L58,1)="I"</formula>
    </cfRule>
  </conditionalFormatting>
  <conditionalFormatting sqref="O58">
    <cfRule type="expression" dxfId="13" priority="2">
      <formula>LEFT($L58,1)="I"</formula>
    </cfRule>
  </conditionalFormatting>
  <conditionalFormatting sqref="O63">
    <cfRule type="expression" dxfId="12" priority="1">
      <formula>OR(AND(LEFT(L63,1)="N",LEFT(M63,1)="A"),LEFT(M63,1)="I",AND(LEFT(M63,1)="N",LEFT(J63,1)&lt;&gt;"N"))</formula>
    </cfRule>
  </conditionalFormatting>
  <dataValidations count="8">
    <dataValidation type="list" allowBlank="1" showInputMessage="1" showErrorMessage="1" sqref="K96:K100 K57:K69 K51:K54 K84:K93 K72:K74 K77:K81 K37:K48 K9:K34" xr:uid="{825A76E6-C67B-6749-A32B-3E24DD1FCFD7}">
      <formula1>INDIRECT(LEFT($A$1,2)&amp;"_YesNo")</formula1>
    </dataValidation>
    <dataValidation type="list" allowBlank="1" showInputMessage="1" showErrorMessage="1" sqref="Q9:Q34 Q37:Q48 Q51:Q54 Q96:Q100 Q72:Q74 Q77:Q81 Q84:Q93 Q57:Q69 X89" xr:uid="{1B36089F-592A-A348-850C-DD53372F476C}">
      <formula1>INDIRECT(LEFT($A$1,2)&amp;"_Risk")</formula1>
    </dataValidation>
    <dataValidation type="list" allowBlank="1" showInputMessage="1" showErrorMessage="1" sqref="M96:M100 M9:M34 M51:M54 M84:M93 M72:M74 M77:M81 M37:M48 M57:M69" xr:uid="{287B7C4D-8178-7644-A794-0C05997CD017}">
      <formula1>INDIRECT(LEFT($A$1,2)&amp;"_PY_Reco")</formula1>
    </dataValidation>
    <dataValidation type="list" allowBlank="1" showInputMessage="1" showErrorMessage="1" sqref="L96:L100 L9:L34 L51:L54 L84:L93 L72:L74 L77:L81 L37:L48 L57:L69" xr:uid="{B71656BC-071D-0F45-B000-9C5AA503C399}">
      <formula1>INDIRECT(LEFT($A$1,2)&amp;"_Adequacy")</formula1>
    </dataValidation>
    <dataValidation type="list" allowBlank="1" showInputMessage="1" showErrorMessage="1" sqref="K35:L35 K82:L82 K94:L94 K49:L49 K55:L55 K70:L70 K75:L75 K101:L101 U35:V35" xr:uid="{233A8A06-9D7A-9D43-9475-A73F9C0163D7}">
      <formula1>INDIRECT(LEFT($A$1,2)&amp;"_Process")</formula1>
    </dataValidation>
    <dataValidation type="list" allowBlank="1" showInputMessage="1" showErrorMessage="1" sqref="E113:E118" xr:uid="{FFD236DF-B65D-DA40-8BF9-5B679015DB25}">
      <formula1>"Yes,No"</formula1>
    </dataValidation>
    <dataValidation type="list" allowBlank="1" showInputMessage="1" showErrorMessage="1" sqref="E106:E108" xr:uid="{B308DD97-67C7-D340-B398-2E72A5699290}">
      <formula1>"Paper based, Software"</formula1>
    </dataValidation>
    <dataValidation type="list" allowBlank="1" showInputMessage="1" showErrorMessage="1" sqref="E109" xr:uid="{4BD14B64-D8BF-3A43-94B6-B54F66F7837E}">
      <formula1>"Cash, Accrual"</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52" id="{21E7C9BC-2C24-F845-8F4A-EB8ECF9407EF}">
            <x14:iconSet iconSet="3Symbols" custom="1">
              <x14:cfvo type="percent">
                <xm:f>0</xm:f>
              </x14:cfvo>
              <x14:cfvo type="num">
                <xm:f>0</xm:f>
              </x14:cfvo>
              <x14:cfvo type="num">
                <xm:f>1</xm:f>
              </x14:cfvo>
              <x14:cfIcon iconSet="3Symbols" iconId="0"/>
              <x14:cfIcon iconSet="3Symbols" iconId="0"/>
              <x14:cfIcon iconSet="3Symbols" iconId="2"/>
            </x14:iconSet>
          </x14:cfRule>
          <xm:sqref>F2</xm:sqref>
        </x14:conditionalFormatting>
        <x14:conditionalFormatting xmlns:xm="http://schemas.microsoft.com/office/excel/2006/main">
          <x14:cfRule type="iconSet" priority="44" id="{009617FD-F20D-474D-9E33-65860559FA16}">
            <x14:iconSet iconSet="3Symbols" showValue="0" custom="1">
              <x14:cfvo type="percent">
                <xm:f>0</xm:f>
              </x14:cfvo>
              <x14:cfvo type="num">
                <xm:f>0</xm:f>
              </x14:cfvo>
              <x14:cfvo type="num">
                <xm:f>1</xm:f>
              </x14:cfvo>
              <x14:cfIcon iconSet="3Symbols" iconId="0"/>
              <x14:cfIcon iconSet="3Symbols" iconId="0"/>
              <x14:cfIcon iconSet="3Symbols" iconId="2"/>
            </x14:iconSet>
          </x14:cfRule>
          <xm:sqref>F4</xm:sqref>
        </x14:conditionalFormatting>
        <x14:conditionalFormatting xmlns:xm="http://schemas.microsoft.com/office/excel/2006/main">
          <x14:cfRule type="iconSet" priority="43" id="{2CBFA970-C114-6D45-9245-87C107A439DD}">
            <x14:iconSet iconSet="3Symbols" showValue="0" custom="1">
              <x14:cfvo type="percent">
                <xm:f>0</xm:f>
              </x14:cfvo>
              <x14:cfvo type="num">
                <xm:f>0</xm:f>
              </x14:cfvo>
              <x14:cfvo type="num">
                <xm:f>1</xm:f>
              </x14:cfvo>
              <x14:cfIcon iconSet="3Symbols" iconId="0"/>
              <x14:cfIcon iconSet="3Symbols" iconId="0"/>
              <x14:cfIcon iconSet="3Symbols" iconId="2"/>
            </x14:iconSet>
          </x14:cfRule>
          <xm:sqref>F3</xm:sqref>
        </x14:conditionalFormatting>
        <x14:conditionalFormatting xmlns:xm="http://schemas.microsoft.com/office/excel/2006/main">
          <x14:cfRule type="iconSet" priority="42" id="{88AB18AC-4E16-2C4E-AF50-8A53993A812D}">
            <x14:iconSet iconSet="3Symbols" showValue="0" custom="1">
              <x14:cfvo type="percent">
                <xm:f>0</xm:f>
              </x14:cfvo>
              <x14:cfvo type="num">
                <xm:f>0</xm:f>
              </x14:cfvo>
              <x14:cfvo type="num">
                <xm:f>1</xm:f>
              </x14:cfvo>
              <x14:cfIcon iconSet="3Symbols" iconId="0"/>
              <x14:cfIcon iconSet="3Symbols" iconId="0"/>
              <x14:cfIcon iconSet="3Symbols" iconId="2"/>
            </x14:iconSet>
          </x14:cfRule>
          <xm:sqref>F5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7CD6-A300-4492-AE58-3995782CAE11}">
  <sheetPr codeName="Sheet1"/>
  <dimension ref="A1:CK95"/>
  <sheetViews>
    <sheetView topLeftCell="B1" workbookViewId="0">
      <selection activeCell="D10" sqref="D10"/>
    </sheetView>
  </sheetViews>
  <sheetFormatPr baseColWidth="10" defaultColWidth="31.5" defaultRowHeight="15" x14ac:dyDescent="0.2"/>
  <cols>
    <col min="1" max="1" width="6.83203125" hidden="1" customWidth="1"/>
    <col min="3" max="3" width="14.5" style="120" customWidth="1"/>
    <col min="4" max="4" width="48.6640625" style="111" bestFit="1" customWidth="1"/>
  </cols>
  <sheetData>
    <row r="1" spans="2:5" x14ac:dyDescent="0.2">
      <c r="B1" s="1" t="s">
        <v>352</v>
      </c>
      <c r="C1" s="114"/>
      <c r="D1" s="111" t="str">
        <f>_xlfn.CONCAT('ICQ questions'!D4:E4,'ICQ questions'!D3)</f>
        <v>BEL011022023</v>
      </c>
    </row>
    <row r="2" spans="2:5" ht="40.5" customHeight="1" x14ac:dyDescent="0.2">
      <c r="B2" s="1" t="s">
        <v>353</v>
      </c>
      <c r="C2" s="115"/>
      <c r="D2" s="111" t="str">
        <f>'ICQ questions'!D2:E2</f>
        <v>EUROPEAN COUNCIL ON REFUGEES AND EXILES</v>
      </c>
    </row>
    <row r="3" spans="2:5" x14ac:dyDescent="0.2">
      <c r="B3" s="1" t="s">
        <v>354</v>
      </c>
      <c r="C3" s="116"/>
      <c r="D3" s="125">
        <f>'ICQ questions'!D5:E5</f>
        <v>61</v>
      </c>
    </row>
    <row r="4" spans="2:5" x14ac:dyDescent="0.2">
      <c r="B4" s="1" t="s">
        <v>355</v>
      </c>
      <c r="C4" s="116"/>
      <c r="D4" s="111" t="str">
        <f>'ICQ questions'!D4:E4</f>
        <v>BEL01</v>
      </c>
    </row>
    <row r="5" spans="2:5" x14ac:dyDescent="0.2">
      <c r="B5" s="1" t="s">
        <v>356</v>
      </c>
      <c r="C5" s="116"/>
      <c r="D5" s="112"/>
    </row>
    <row r="6" spans="2:5" x14ac:dyDescent="0.2">
      <c r="B6" s="2" t="s">
        <v>357</v>
      </c>
      <c r="C6" s="117"/>
      <c r="D6" s="113">
        <f>Table1[[#Totals],[Final Section Weight]]</f>
        <v>0.97315789473684211</v>
      </c>
      <c r="E6" s="110"/>
    </row>
    <row r="7" spans="2:5" x14ac:dyDescent="0.2">
      <c r="B7" s="1" t="s">
        <v>358</v>
      </c>
      <c r="C7" s="118"/>
      <c r="D7" s="113">
        <f>IF('Weighting sheet'!W27=0,"N/A",'Weighting sheet'!Y27)</f>
        <v>0.99999999999999989</v>
      </c>
    </row>
    <row r="8" spans="2:5" x14ac:dyDescent="0.2">
      <c r="B8" s="1" t="s">
        <v>359</v>
      </c>
      <c r="C8" s="118"/>
      <c r="D8" s="113">
        <f>IF('Weighting sheet'!W40=0,"N/A",'Weighting sheet'!Y40)</f>
        <v>0.94</v>
      </c>
    </row>
    <row r="9" spans="2:5" ht="26" x14ac:dyDescent="0.2">
      <c r="B9" s="1" t="s">
        <v>360</v>
      </c>
      <c r="C9" s="118"/>
      <c r="D9" s="113" t="str">
        <f>IF('Weighting sheet'!W46=0,"N/A",'Weighting sheet'!Y46)</f>
        <v>N/A</v>
      </c>
    </row>
    <row r="10" spans="2:5" x14ac:dyDescent="0.2">
      <c r="B10" s="1" t="s">
        <v>361</v>
      </c>
      <c r="C10" s="118"/>
      <c r="D10" s="248">
        <f>IF('Weighting sheet'!W60=0,"N/A",'Weighting sheet'!Y60)</f>
        <v>0.73000000000000009</v>
      </c>
    </row>
    <row r="11" spans="2:5" x14ac:dyDescent="0.2">
      <c r="B11" s="1" t="s">
        <v>362</v>
      </c>
      <c r="C11" s="118"/>
      <c r="D11" s="113">
        <f>IF('Weighting sheet'!W65=0,"N/A",'Weighting sheet'!Y65)</f>
        <v>1</v>
      </c>
    </row>
    <row r="12" spans="2:5" x14ac:dyDescent="0.2">
      <c r="B12" s="1" t="s">
        <v>363</v>
      </c>
      <c r="C12" s="118"/>
      <c r="D12" s="113">
        <f>IF('Weighting sheet'!W71=0,"N/A",'Weighting sheet'!Y71)</f>
        <v>1</v>
      </c>
    </row>
    <row r="13" spans="2:5" x14ac:dyDescent="0.2">
      <c r="B13" s="1" t="s">
        <v>364</v>
      </c>
      <c r="C13" s="118"/>
      <c r="D13" s="113">
        <f>IF('Weighting sheet'!W80=0,"N/A",'Weighting sheet'!Y80)</f>
        <v>1.0000000000000002</v>
      </c>
    </row>
    <row r="14" spans="2:5" ht="26" x14ac:dyDescent="0.2">
      <c r="B14" s="1" t="s">
        <v>365</v>
      </c>
      <c r="C14" s="118"/>
      <c r="D14" s="113">
        <f>IF('Weighting sheet'!W87=0,"N/A",'Weighting sheet'!Y87)</f>
        <v>1</v>
      </c>
    </row>
    <row r="15" spans="2:5" x14ac:dyDescent="0.2">
      <c r="B15" s="3" t="s">
        <v>366</v>
      </c>
      <c r="C15" s="114"/>
      <c r="D15" s="112"/>
    </row>
    <row r="16" spans="2:5" x14ac:dyDescent="0.2">
      <c r="B16" s="1" t="s">
        <v>367</v>
      </c>
      <c r="C16" s="118"/>
      <c r="D16" s="112"/>
    </row>
    <row r="17" spans="1:4" x14ac:dyDescent="0.2">
      <c r="B17" s="1" t="s">
        <v>368</v>
      </c>
      <c r="C17" s="119"/>
      <c r="D17" s="112"/>
    </row>
    <row r="18" spans="1:4" ht="52" x14ac:dyDescent="0.2">
      <c r="A18" t="s">
        <v>34</v>
      </c>
      <c r="B18" s="1" t="s">
        <v>369</v>
      </c>
      <c r="C18" s="116"/>
      <c r="D18" s="111" t="str">
        <f>IF(VLOOKUP(A18,'Weighting sheet'!H:N,7,0)="Select Answer","",VLOOKUP(A18,'Weighting sheet'!H:N,7,0))</f>
        <v>Adequate</v>
      </c>
    </row>
    <row r="19" spans="1:4" ht="52" x14ac:dyDescent="0.2">
      <c r="A19" t="s">
        <v>40</v>
      </c>
      <c r="B19" s="1" t="s">
        <v>370</v>
      </c>
      <c r="C19" s="116"/>
      <c r="D19" s="111" t="str">
        <f>IF(VLOOKUP(A19,'Weighting sheet'!H:N,7,0)="Select Answer","",VLOOKUP(A19,'Weighting sheet'!H:N,7,0))</f>
        <v>Adequate</v>
      </c>
    </row>
    <row r="20" spans="1:4" ht="26" x14ac:dyDescent="0.2">
      <c r="A20" t="s">
        <v>42</v>
      </c>
      <c r="B20" s="1" t="s">
        <v>371</v>
      </c>
      <c r="C20" s="116"/>
      <c r="D20" s="111" t="str">
        <f>IF(VLOOKUP(A20,'Weighting sheet'!H:N,7,0)="Select Answer","",VLOOKUP(A20,'Weighting sheet'!H:N,7,0))</f>
        <v>Adequate</v>
      </c>
    </row>
    <row r="21" spans="1:4" ht="52" x14ac:dyDescent="0.2">
      <c r="A21" t="s">
        <v>46</v>
      </c>
      <c r="B21" s="1" t="s">
        <v>372</v>
      </c>
      <c r="C21" s="116"/>
      <c r="D21" s="111" t="str">
        <f>IF(VLOOKUP(A21,'Weighting sheet'!H:N,7,0)="Select Answer","",VLOOKUP(A21,'Weighting sheet'!H:N,7,0))</f>
        <v>Adequate</v>
      </c>
    </row>
    <row r="22" spans="1:4" ht="65" x14ac:dyDescent="0.2">
      <c r="A22" t="s">
        <v>50</v>
      </c>
      <c r="B22" s="1" t="s">
        <v>373</v>
      </c>
      <c r="C22" s="116"/>
      <c r="D22" s="111" t="str">
        <f>IF(VLOOKUP(A22,'Weighting sheet'!H:N,7,0)="Select Answer","",VLOOKUP(A22,'Weighting sheet'!H:N,7,0))</f>
        <v>Adequate</v>
      </c>
    </row>
    <row r="23" spans="1:4" ht="52" x14ac:dyDescent="0.2">
      <c r="A23" t="s">
        <v>52</v>
      </c>
      <c r="B23" s="1" t="s">
        <v>374</v>
      </c>
      <c r="C23" s="116"/>
      <c r="D23" s="111" t="str">
        <f>IF(VLOOKUP(A23,'Weighting sheet'!H:N,7,0)="Select Answer","",VLOOKUP(A23,'Weighting sheet'!H:N,7,0))</f>
        <v>Adequate</v>
      </c>
    </row>
    <row r="24" spans="1:4" ht="26" x14ac:dyDescent="0.2">
      <c r="A24" t="s">
        <v>54</v>
      </c>
      <c r="B24" s="1" t="s">
        <v>375</v>
      </c>
      <c r="C24" s="116"/>
      <c r="D24" s="111" t="str">
        <f>IF(VLOOKUP(A24,'Weighting sheet'!H:N,7,0)="Select Answer","",VLOOKUP(A24,'Weighting sheet'!H:N,7,0))</f>
        <v>Adequate</v>
      </c>
    </row>
    <row r="25" spans="1:4" ht="39" x14ac:dyDescent="0.2">
      <c r="A25" t="s">
        <v>56</v>
      </c>
      <c r="B25" s="1" t="s">
        <v>376</v>
      </c>
      <c r="C25" s="116"/>
      <c r="D25" s="111" t="str">
        <f>IF(VLOOKUP(A25,'Weighting sheet'!H:N,7,0)="Select Answer","",VLOOKUP(A25,'Weighting sheet'!H:N,7,0))</f>
        <v>Adequate</v>
      </c>
    </row>
    <row r="26" spans="1:4" ht="52" x14ac:dyDescent="0.2">
      <c r="A26" t="s">
        <v>59</v>
      </c>
      <c r="B26" s="1" t="s">
        <v>377</v>
      </c>
      <c r="C26" s="116"/>
      <c r="D26" s="111" t="str">
        <f>IF(VLOOKUP(A26,'Weighting sheet'!H:N,7,0)="Select Answer","",VLOOKUP(A26,'Weighting sheet'!H:N,7,0))</f>
        <v>Adequate</v>
      </c>
    </row>
    <row r="27" spans="1:4" ht="39" x14ac:dyDescent="0.2">
      <c r="A27" t="s">
        <v>61</v>
      </c>
      <c r="B27" s="1" t="s">
        <v>378</v>
      </c>
      <c r="C27" s="116"/>
      <c r="D27" s="111" t="str">
        <f>IF(VLOOKUP(A27,'Weighting sheet'!H:N,7,0)="Select Answer","",VLOOKUP(A27,'Weighting sheet'!H:N,7,0))</f>
        <v>Adequate</v>
      </c>
    </row>
    <row r="28" spans="1:4" ht="26" x14ac:dyDescent="0.2">
      <c r="A28" t="s">
        <v>65</v>
      </c>
      <c r="B28" s="1" t="s">
        <v>379</v>
      </c>
      <c r="C28" s="116"/>
      <c r="D28" s="111" t="str">
        <f>IF(VLOOKUP(A28,'Weighting sheet'!H:N,7,0)="Select Answer","",VLOOKUP(A28,'Weighting sheet'!H:N,7,0))</f>
        <v>N/A</v>
      </c>
    </row>
    <row r="29" spans="1:4" ht="52" x14ac:dyDescent="0.2">
      <c r="A29" t="s">
        <v>69</v>
      </c>
      <c r="B29" s="1" t="s">
        <v>380</v>
      </c>
      <c r="C29" s="116"/>
      <c r="D29" s="111" t="str">
        <f>IF(VLOOKUP(A29,'Weighting sheet'!H:N,7,0)="Select Answer","",VLOOKUP(A29,'Weighting sheet'!H:N,7,0))</f>
        <v>Adequate</v>
      </c>
    </row>
    <row r="30" spans="1:4" ht="39" x14ac:dyDescent="0.2">
      <c r="A30" t="s">
        <v>74</v>
      </c>
      <c r="B30" s="1" t="s">
        <v>381</v>
      </c>
      <c r="C30" s="116"/>
      <c r="D30" s="111" t="str">
        <f>IF(VLOOKUP(A30,'Weighting sheet'!H:N,7,0)="Select Answer","",VLOOKUP(A30,'Weighting sheet'!H:N,7,0))</f>
        <v>Adequate</v>
      </c>
    </row>
    <row r="31" spans="1:4" ht="26" x14ac:dyDescent="0.2">
      <c r="A31" t="s">
        <v>79</v>
      </c>
      <c r="B31" s="1" t="s">
        <v>382</v>
      </c>
      <c r="C31" s="116"/>
      <c r="D31" s="111" t="str">
        <f>IF(VLOOKUP(A31,'Weighting sheet'!H:N,7,0)="Select Answer","",VLOOKUP(A31,'Weighting sheet'!H:N,7,0))</f>
        <v>Adequate</v>
      </c>
    </row>
    <row r="32" spans="1:4" ht="39" x14ac:dyDescent="0.2">
      <c r="A32" t="s">
        <v>83</v>
      </c>
      <c r="B32" s="1" t="s">
        <v>383</v>
      </c>
      <c r="C32" s="116"/>
      <c r="D32" s="111" t="str">
        <f>IF(VLOOKUP(A32,'Weighting sheet'!H:N,7,0)="Select Answer","",VLOOKUP(A32,'Weighting sheet'!H:N,7,0))</f>
        <v>Adequate</v>
      </c>
    </row>
    <row r="33" spans="1:4" ht="52" x14ac:dyDescent="0.2">
      <c r="A33" t="s">
        <v>85</v>
      </c>
      <c r="B33" s="1" t="s">
        <v>384</v>
      </c>
      <c r="C33" s="116"/>
      <c r="D33" s="111" t="str">
        <f>IF(VLOOKUP(A33,'Weighting sheet'!H:N,7,0)="Select Answer","",VLOOKUP(A33,'Weighting sheet'!H:N,7,0))</f>
        <v>Adequate</v>
      </c>
    </row>
    <row r="34" spans="1:4" ht="65" x14ac:dyDescent="0.2">
      <c r="A34" t="s">
        <v>87</v>
      </c>
      <c r="B34" s="1" t="s">
        <v>385</v>
      </c>
      <c r="C34" s="116"/>
      <c r="D34" s="111" t="str">
        <f>IF(VLOOKUP(A34,'Weighting sheet'!H:N,7,0)="Select Answer","",VLOOKUP(A34,'Weighting sheet'!H:N,7,0))</f>
        <v>Adequate</v>
      </c>
    </row>
    <row r="35" spans="1:4" ht="39" x14ac:dyDescent="0.2">
      <c r="A35" t="s">
        <v>92</v>
      </c>
      <c r="B35" s="1" t="s">
        <v>386</v>
      </c>
      <c r="C35" s="116"/>
      <c r="D35" s="111" t="str">
        <f>IF(VLOOKUP(A35,'Weighting sheet'!H:N,7,0)="Select Answer","",VLOOKUP(A35,'Weighting sheet'!H:N,7,0))</f>
        <v>N/A</v>
      </c>
    </row>
    <row r="36" spans="1:4" ht="39" x14ac:dyDescent="0.2">
      <c r="A36" t="s">
        <v>97</v>
      </c>
      <c r="B36" s="1" t="s">
        <v>387</v>
      </c>
      <c r="C36" s="116"/>
      <c r="D36" s="111" t="str">
        <f>IF(VLOOKUP(A36,'Weighting sheet'!H:N,7,0)="Select Answer","",VLOOKUP(A36,'Weighting sheet'!H:N,7,0))</f>
        <v>N/A</v>
      </c>
    </row>
    <row r="37" spans="1:4" ht="52" x14ac:dyDescent="0.2">
      <c r="A37" t="s">
        <v>99</v>
      </c>
      <c r="B37" s="1" t="s">
        <v>388</v>
      </c>
      <c r="C37" s="116"/>
      <c r="D37" s="111" t="str">
        <f>IF(VLOOKUP(A37,'Weighting sheet'!H:N,7,0)="Select Answer","",VLOOKUP(A37,'Weighting sheet'!H:N,7,0))</f>
        <v>N/A</v>
      </c>
    </row>
    <row r="38" spans="1:4" ht="39" x14ac:dyDescent="0.2">
      <c r="A38" t="s">
        <v>101</v>
      </c>
      <c r="B38" s="1" t="s">
        <v>389</v>
      </c>
      <c r="C38" s="116"/>
      <c r="D38" s="111" t="str">
        <f>IF(VLOOKUP(A38,'Weighting sheet'!H:N,7,0)="Select Answer","",VLOOKUP(A38,'Weighting sheet'!H:N,7,0))</f>
        <v>N/A</v>
      </c>
    </row>
    <row r="39" spans="1:4" ht="52" x14ac:dyDescent="0.2">
      <c r="A39" t="s">
        <v>106</v>
      </c>
      <c r="B39" s="1" t="s">
        <v>390</v>
      </c>
      <c r="C39" s="116"/>
      <c r="D39" s="111" t="str">
        <f>IF(VLOOKUP(A39,'Weighting sheet'!H:N,7,0)="Select Answer","",VLOOKUP(A39,'Weighting sheet'!H:N,7,0))</f>
        <v>N/A</v>
      </c>
    </row>
    <row r="40" spans="1:4" ht="26" x14ac:dyDescent="0.2">
      <c r="A40" t="s">
        <v>112</v>
      </c>
      <c r="B40" s="1" t="s">
        <v>391</v>
      </c>
      <c r="C40" s="116"/>
      <c r="D40" s="111" t="str">
        <f>IF(VLOOKUP(A40,'Weighting sheet'!H:N,7,0)="Select Answer","",VLOOKUP(A40,'Weighting sheet'!H:N,7,0))</f>
        <v>Adequate</v>
      </c>
    </row>
    <row r="41" spans="1:4" ht="78" x14ac:dyDescent="0.2">
      <c r="A41" t="s">
        <v>115</v>
      </c>
      <c r="B41" s="1" t="s">
        <v>392</v>
      </c>
      <c r="C41" s="116"/>
      <c r="D41" s="111" t="str">
        <f>IF(VLOOKUP(A41,'Weighting sheet'!H:N,7,0)="Select Answer","",VLOOKUP(A41,'Weighting sheet'!H:N,7,0))</f>
        <v>N/A</v>
      </c>
    </row>
    <row r="42" spans="1:4" ht="26" x14ac:dyDescent="0.2">
      <c r="A42" t="s">
        <v>120</v>
      </c>
      <c r="B42" s="1" t="s">
        <v>393</v>
      </c>
      <c r="C42" s="116"/>
      <c r="D42" s="111" t="str">
        <f>IF(VLOOKUP(A42,'Weighting sheet'!H:N,7,0)="Select Answer","",VLOOKUP(A42,'Weighting sheet'!H:N,7,0))</f>
        <v>N/A</v>
      </c>
    </row>
    <row r="43" spans="1:4" ht="26" x14ac:dyDescent="0.2">
      <c r="A43" t="s">
        <v>130</v>
      </c>
      <c r="B43" s="1" t="s">
        <v>394</v>
      </c>
      <c r="C43" s="116"/>
      <c r="D43" s="111" t="str">
        <f>IF(VLOOKUP(A43,'Weighting sheet'!H:N,7,0)="Select Answer","",VLOOKUP(A43,'Weighting sheet'!H:N,7,0))</f>
        <v>Adequate</v>
      </c>
    </row>
    <row r="44" spans="1:4" ht="39" x14ac:dyDescent="0.2">
      <c r="A44" t="s">
        <v>133</v>
      </c>
      <c r="B44" s="1" t="s">
        <v>395</v>
      </c>
      <c r="C44" s="116"/>
      <c r="D44" s="111" t="str">
        <f>IF(VLOOKUP(A44,'Weighting sheet'!H:N,7,0)="Select Answer","",VLOOKUP(A44,'Weighting sheet'!H:N,7,0))</f>
        <v>N/A</v>
      </c>
    </row>
    <row r="45" spans="1:4" ht="65" x14ac:dyDescent="0.2">
      <c r="A45" t="s">
        <v>135</v>
      </c>
      <c r="B45" s="1" t="s">
        <v>396</v>
      </c>
      <c r="C45" s="116"/>
      <c r="D45" s="111" t="str">
        <f>IF(VLOOKUP(A45,'Weighting sheet'!H:N,7,0)="Select Answer","",VLOOKUP(A45,'Weighting sheet'!H:N,7,0))</f>
        <v>Adequate</v>
      </c>
    </row>
    <row r="46" spans="1:4" ht="39" x14ac:dyDescent="0.2">
      <c r="A46" t="s">
        <v>137</v>
      </c>
      <c r="B46" s="1" t="s">
        <v>397</v>
      </c>
      <c r="C46" s="116"/>
      <c r="D46" s="111" t="str">
        <f>IF(VLOOKUP(A46,'Weighting sheet'!H:N,7,0)="Select Answer","",VLOOKUP(A46,'Weighting sheet'!H:N,7,0))</f>
        <v>Adequate</v>
      </c>
    </row>
    <row r="47" spans="1:4" ht="65" x14ac:dyDescent="0.2">
      <c r="A47" t="s">
        <v>139</v>
      </c>
      <c r="B47" s="1" t="s">
        <v>398</v>
      </c>
      <c r="C47" s="116"/>
      <c r="D47" s="111" t="str">
        <f>IF(VLOOKUP(A47,'Weighting sheet'!H:N,7,0)="Select Answer","",VLOOKUP(A47,'Weighting sheet'!H:N,7,0))</f>
        <v>Adequate</v>
      </c>
    </row>
    <row r="48" spans="1:4" ht="39" x14ac:dyDescent="0.2">
      <c r="A48" t="s">
        <v>145</v>
      </c>
      <c r="B48" s="1" t="s">
        <v>399</v>
      </c>
      <c r="C48" s="116"/>
      <c r="D48" s="111" t="str">
        <f>IF(VLOOKUP(A48,'Weighting sheet'!H:N,7,0)="Select Answer","",VLOOKUP(A48,'Weighting sheet'!H:N,7,0))</f>
        <v>Adequate</v>
      </c>
    </row>
    <row r="49" spans="1:4" ht="52" x14ac:dyDescent="0.2">
      <c r="A49" t="s">
        <v>149</v>
      </c>
      <c r="B49" s="1" t="s">
        <v>400</v>
      </c>
      <c r="C49" s="116"/>
      <c r="D49" s="111" t="str">
        <f>IF(VLOOKUP(A49,'Weighting sheet'!H:N,7,0)="Select Answer","",VLOOKUP(A49,'Weighting sheet'!H:N,7,0))</f>
        <v>N/A</v>
      </c>
    </row>
    <row r="50" spans="1:4" ht="26" x14ac:dyDescent="0.2">
      <c r="A50" t="s">
        <v>151</v>
      </c>
      <c r="B50" s="1" t="s">
        <v>401</v>
      </c>
      <c r="C50" s="116"/>
      <c r="D50" s="111" t="str">
        <f>IF(VLOOKUP(A50,'Weighting sheet'!H:N,7,0)="Select Answer","",VLOOKUP(A50,'Weighting sheet'!H:N,7,0))</f>
        <v>Adequate</v>
      </c>
    </row>
    <row r="51" spans="1:4" ht="39" x14ac:dyDescent="0.2">
      <c r="A51" t="s">
        <v>156</v>
      </c>
      <c r="B51" s="1" t="s">
        <v>402</v>
      </c>
      <c r="C51" s="116"/>
      <c r="D51" s="111" t="str">
        <f>IF(VLOOKUP(A51,'Weighting sheet'!H:N,7,0)="Select Answer","",VLOOKUP(A51,'Weighting sheet'!H:N,7,0))</f>
        <v>N/A</v>
      </c>
    </row>
    <row r="52" spans="1:4" ht="52" x14ac:dyDescent="0.2">
      <c r="A52" t="s">
        <v>161</v>
      </c>
      <c r="B52" s="1" t="s">
        <v>403</v>
      </c>
      <c r="C52" s="116"/>
      <c r="D52" s="111" t="str">
        <f>IF(VLOOKUP(A52,'Weighting sheet'!H:N,7,0)="Select Answer","",VLOOKUP(A52,'Weighting sheet'!H:N,7,0))</f>
        <v>N/A</v>
      </c>
    </row>
    <row r="53" spans="1:4" ht="65" x14ac:dyDescent="0.2">
      <c r="A53" t="s">
        <v>166</v>
      </c>
      <c r="B53" s="1" t="s">
        <v>404</v>
      </c>
      <c r="C53" s="116"/>
      <c r="D53" s="111" t="str">
        <f>IF(VLOOKUP(A53,'Weighting sheet'!H:N,7,0)="Select Answer","",VLOOKUP(A53,'Weighting sheet'!H:N,7,0))</f>
        <v>Adequate</v>
      </c>
    </row>
    <row r="54" spans="1:4" ht="65" x14ac:dyDescent="0.2">
      <c r="A54" t="s">
        <v>174</v>
      </c>
      <c r="B54" s="1" t="s">
        <v>405</v>
      </c>
      <c r="C54" s="116"/>
      <c r="D54" s="111" t="str">
        <f>IF(VLOOKUP(A54,'Weighting sheet'!H:N,7,0)="Select Answer","",VLOOKUP(A54,'Weighting sheet'!H:N,7,0))</f>
        <v>N/A</v>
      </c>
    </row>
    <row r="55" spans="1:4" ht="104" x14ac:dyDescent="0.2">
      <c r="A55" t="s">
        <v>178</v>
      </c>
      <c r="B55" s="1" t="s">
        <v>406</v>
      </c>
      <c r="C55" s="116"/>
      <c r="D55" s="111" t="str">
        <f>IF(VLOOKUP(A55,'Weighting sheet'!H:N,7,0)="Select Answer","",VLOOKUP(A55,'Weighting sheet'!H:N,7,0))</f>
        <v>N/A</v>
      </c>
    </row>
    <row r="56" spans="1:4" ht="26" x14ac:dyDescent="0.2">
      <c r="A56" t="s">
        <v>183</v>
      </c>
      <c r="B56" s="1" t="s">
        <v>407</v>
      </c>
      <c r="C56" s="116"/>
      <c r="D56" s="111" t="str">
        <f>IF(VLOOKUP(A56,'Weighting sheet'!H:N,7,0)="Select Answer","",VLOOKUP(A56,'Weighting sheet'!H:N,7,0))</f>
        <v>N/A</v>
      </c>
    </row>
    <row r="57" spans="1:4" ht="39" x14ac:dyDescent="0.2">
      <c r="A57" t="s">
        <v>187</v>
      </c>
      <c r="B57" s="1" t="s">
        <v>408</v>
      </c>
      <c r="C57" s="116"/>
      <c r="D57" s="111" t="str">
        <f>IF(VLOOKUP(A57,'Weighting sheet'!H:N,7,0)="Select Answer","",VLOOKUP(A57,'Weighting sheet'!H:N,7,0))</f>
        <v>N/A</v>
      </c>
    </row>
    <row r="58" spans="1:4" ht="65" x14ac:dyDescent="0.2">
      <c r="A58" t="s">
        <v>195</v>
      </c>
      <c r="B58" s="1" t="s">
        <v>409</v>
      </c>
      <c r="C58" s="116"/>
      <c r="D58" s="111" t="str">
        <f>IF(VLOOKUP(A58,'Weighting sheet'!H:N,7,0)="Select Answer","",VLOOKUP(A58,'Weighting sheet'!H:N,7,0))</f>
        <v>Adequate</v>
      </c>
    </row>
    <row r="59" spans="1:4" ht="39" x14ac:dyDescent="0.2">
      <c r="A59" t="s">
        <v>197</v>
      </c>
      <c r="B59" s="1" t="s">
        <v>410</v>
      </c>
      <c r="C59" s="116"/>
      <c r="D59" s="111" t="str">
        <f>IF(VLOOKUP(A59,'Weighting sheet'!H:N,7,0)="Select Answer","",VLOOKUP(A59,'Weighting sheet'!H:N,7,0))</f>
        <v>Inadequate</v>
      </c>
    </row>
    <row r="60" spans="1:4" ht="65" x14ac:dyDescent="0.2">
      <c r="A60" t="s">
        <v>201</v>
      </c>
      <c r="B60" s="1" t="s">
        <v>411</v>
      </c>
      <c r="C60" s="116"/>
      <c r="D60" s="111" t="str">
        <f>IF(VLOOKUP(A60,'Weighting sheet'!H:N,7,0)="Select Answer","",VLOOKUP(A60,'Weighting sheet'!H:N,7,0))</f>
        <v>Adequate</v>
      </c>
    </row>
    <row r="61" spans="1:4" ht="39" x14ac:dyDescent="0.2">
      <c r="A61" t="s">
        <v>203</v>
      </c>
      <c r="B61" s="1" t="s">
        <v>412</v>
      </c>
      <c r="C61" s="116"/>
      <c r="D61" s="111" t="str">
        <f>IF(VLOOKUP(A61,'Weighting sheet'!H:N,7,0)="Select Answer","",VLOOKUP(A61,'Weighting sheet'!H:N,7,0))</f>
        <v>Adequate</v>
      </c>
    </row>
    <row r="62" spans="1:4" ht="52" x14ac:dyDescent="0.2">
      <c r="A62" t="s">
        <v>205</v>
      </c>
      <c r="B62" s="1" t="s">
        <v>413</v>
      </c>
      <c r="C62" s="116"/>
      <c r="D62" s="111" t="str">
        <f>IF(VLOOKUP(A62,'Weighting sheet'!H:N,7,0)="Select Answer","",VLOOKUP(A62,'Weighting sheet'!H:N,7,0))</f>
        <v>Adequate</v>
      </c>
    </row>
    <row r="63" spans="1:4" ht="39" x14ac:dyDescent="0.2">
      <c r="A63" t="s">
        <v>210</v>
      </c>
      <c r="B63" s="1" t="s">
        <v>414</v>
      </c>
      <c r="C63" s="116"/>
      <c r="D63" s="111" t="str">
        <f>IF(VLOOKUP(A63,'Weighting sheet'!H:N,7,0)="Select Answer","",VLOOKUP(A63,'Weighting sheet'!H:N,7,0))</f>
        <v>Adequate</v>
      </c>
    </row>
    <row r="64" spans="1:4" ht="52" x14ac:dyDescent="0.2">
      <c r="A64" t="s">
        <v>214</v>
      </c>
      <c r="B64" s="1" t="s">
        <v>415</v>
      </c>
      <c r="C64" s="116"/>
      <c r="D64" s="111" t="str">
        <f>IF(VLOOKUP(A64,'Weighting sheet'!H:N,7,0)="Select Answer","",VLOOKUP(A64,'Weighting sheet'!H:N,7,0))</f>
        <v>Inadequate</v>
      </c>
    </row>
    <row r="65" spans="1:4" ht="52" x14ac:dyDescent="0.2">
      <c r="A65" t="s">
        <v>219</v>
      </c>
      <c r="B65" s="1" t="s">
        <v>416</v>
      </c>
      <c r="C65" s="116"/>
      <c r="D65" s="111" t="str">
        <f>IF(VLOOKUP(A65,'Weighting sheet'!H:N,7,0)="Select Answer","",VLOOKUP(A65,'Weighting sheet'!H:N,7,0))</f>
        <v>Adequate</v>
      </c>
    </row>
    <row r="66" spans="1:4" ht="52" x14ac:dyDescent="0.2">
      <c r="A66" t="s">
        <v>221</v>
      </c>
      <c r="B66" s="1" t="s">
        <v>417</v>
      </c>
      <c r="C66" s="116"/>
      <c r="D66" s="111" t="str">
        <f>IF(VLOOKUP(A66,'Weighting sheet'!H:N,7,0)="Select Answer","",VLOOKUP(A66,'Weighting sheet'!H:N,7,0))</f>
        <v>Adequate</v>
      </c>
    </row>
    <row r="67" spans="1:4" ht="39" x14ac:dyDescent="0.2">
      <c r="A67" t="s">
        <v>226</v>
      </c>
      <c r="B67" s="1" t="s">
        <v>418</v>
      </c>
      <c r="C67" s="116"/>
      <c r="D67" s="111" t="str">
        <f>IF(VLOOKUP(A67,'Weighting sheet'!H:N,7,0)="Select Answer","",VLOOKUP(A67,'Weighting sheet'!H:N,7,0))</f>
        <v>Adequate</v>
      </c>
    </row>
    <row r="68" spans="1:4" ht="39" x14ac:dyDescent="0.2">
      <c r="A68" t="s">
        <v>230</v>
      </c>
      <c r="B68" s="1" t="s">
        <v>419</v>
      </c>
      <c r="C68" s="116"/>
      <c r="D68" s="111" t="str">
        <f>IF(VLOOKUP(A68,'Weighting sheet'!H:N,7,0)="Select Answer","",VLOOKUP(A68,'Weighting sheet'!H:N,7,0))</f>
        <v>Adequate</v>
      </c>
    </row>
    <row r="69" spans="1:4" ht="52" x14ac:dyDescent="0.2">
      <c r="A69" t="s">
        <v>235</v>
      </c>
      <c r="B69" s="1" t="s">
        <v>420</v>
      </c>
      <c r="C69" s="116"/>
      <c r="D69" s="111" t="str">
        <f>IF(VLOOKUP(A69,'Weighting sheet'!H:N,7,0)="Select Answer","",VLOOKUP(A69,'Weighting sheet'!H:N,7,0))</f>
        <v>Adequate</v>
      </c>
    </row>
    <row r="70" spans="1:4" ht="26" x14ac:dyDescent="0.2">
      <c r="A70" t="s">
        <v>248</v>
      </c>
      <c r="B70" s="1" t="s">
        <v>421</v>
      </c>
      <c r="C70" s="116"/>
      <c r="D70" s="111" t="str">
        <f>IF(VLOOKUP(A70,'Weighting sheet'!H:N,7,0)="Select Answer","",VLOOKUP(A70,'Weighting sheet'!H:N,7,0))</f>
        <v>Adequate</v>
      </c>
    </row>
    <row r="71" spans="1:4" ht="117" x14ac:dyDescent="0.2">
      <c r="A71" t="s">
        <v>251</v>
      </c>
      <c r="B71" s="1" t="s">
        <v>422</v>
      </c>
      <c r="C71" s="116"/>
      <c r="D71" s="111" t="str">
        <f>IF(VLOOKUP(A71,'Weighting sheet'!H:N,7,0)="Select Answer","",VLOOKUP(A71,'Weighting sheet'!H:N,7,0))</f>
        <v>Adequate</v>
      </c>
    </row>
    <row r="72" spans="1:4" ht="39" x14ac:dyDescent="0.2">
      <c r="A72" t="s">
        <v>254</v>
      </c>
      <c r="B72" s="1" t="s">
        <v>423</v>
      </c>
      <c r="C72" s="116"/>
      <c r="D72" s="111" t="str">
        <f>IF(VLOOKUP(A72,'Weighting sheet'!H:N,7,0)="Select Answer","",VLOOKUP(A72,'Weighting sheet'!H:N,7,0))</f>
        <v>Adequate</v>
      </c>
    </row>
    <row r="73" spans="1:4" ht="39" x14ac:dyDescent="0.2">
      <c r="A73" t="s">
        <v>261</v>
      </c>
      <c r="B73" s="1" t="s">
        <v>424</v>
      </c>
      <c r="C73" s="116"/>
      <c r="D73" s="111" t="str">
        <f>IF(VLOOKUP(A73,'Weighting sheet'!H:N,7,0)="Select Answer","",VLOOKUP(A73,'Weighting sheet'!H:N,7,0))</f>
        <v>Adequate</v>
      </c>
    </row>
    <row r="74" spans="1:4" ht="26" x14ac:dyDescent="0.2">
      <c r="A74" t="s">
        <v>268</v>
      </c>
      <c r="B74" s="1" t="s">
        <v>425</v>
      </c>
      <c r="C74" s="116"/>
      <c r="D74" s="111" t="str">
        <f>IF(VLOOKUP(A74,'Weighting sheet'!H:N,7,0)="Select Answer","",VLOOKUP(A74,'Weighting sheet'!H:N,7,0))</f>
        <v>Adequate</v>
      </c>
    </row>
    <row r="75" spans="1:4" ht="39" x14ac:dyDescent="0.2">
      <c r="A75" t="s">
        <v>271</v>
      </c>
      <c r="B75" s="1" t="s">
        <v>426</v>
      </c>
      <c r="C75" s="116"/>
      <c r="D75" s="111" t="str">
        <f>IF(VLOOKUP(A75,'Weighting sheet'!H:N,7,0)="Select Answer","",VLOOKUP(A75,'Weighting sheet'!H:N,7,0))</f>
        <v>N/A</v>
      </c>
    </row>
    <row r="76" spans="1:4" ht="26" x14ac:dyDescent="0.2">
      <c r="A76" t="s">
        <v>273</v>
      </c>
      <c r="B76" s="1" t="s">
        <v>427</v>
      </c>
      <c r="C76" s="116"/>
      <c r="D76" s="111" t="str">
        <f>IF(VLOOKUP(A76,'Weighting sheet'!H:N,7,0)="Select Answer","",VLOOKUP(A76,'Weighting sheet'!H:N,7,0))</f>
        <v>Adequate</v>
      </c>
    </row>
    <row r="77" spans="1:4" ht="39" x14ac:dyDescent="0.2">
      <c r="A77" t="s">
        <v>281</v>
      </c>
      <c r="B77" s="1" t="s">
        <v>428</v>
      </c>
      <c r="C77" s="116"/>
      <c r="D77" s="111" t="str">
        <f>IF(VLOOKUP(A77,'Weighting sheet'!H:N,7,0)="Select Answer","",VLOOKUP(A77,'Weighting sheet'!H:N,7,0))</f>
        <v>Adequate</v>
      </c>
    </row>
    <row r="78" spans="1:4" ht="39" x14ac:dyDescent="0.2">
      <c r="A78" t="s">
        <v>283</v>
      </c>
      <c r="B78" s="1" t="s">
        <v>429</v>
      </c>
      <c r="C78" s="116"/>
      <c r="D78" s="111" t="str">
        <f>IF(VLOOKUP(A78,'Weighting sheet'!H:N,7,0)="Select Answer","",VLOOKUP(A78,'Weighting sheet'!H:N,7,0))</f>
        <v>Adequate</v>
      </c>
    </row>
    <row r="79" spans="1:4" ht="39" x14ac:dyDescent="0.2">
      <c r="A79" t="s">
        <v>294</v>
      </c>
      <c r="B79" s="1" t="s">
        <v>430</v>
      </c>
      <c r="C79" s="116"/>
      <c r="D79" s="111" t="str">
        <f>IF(VLOOKUP(A79,'Weighting sheet'!H:N,7,0)="Select Answer","",VLOOKUP(A79,'Weighting sheet'!H:N,7,0))</f>
        <v>Adequate</v>
      </c>
    </row>
    <row r="80" spans="1:4" ht="26" x14ac:dyDescent="0.2">
      <c r="A80" t="s">
        <v>296</v>
      </c>
      <c r="B80" s="1" t="s">
        <v>431</v>
      </c>
      <c r="C80" s="116"/>
      <c r="D80" s="111" t="str">
        <f>IF(VLOOKUP(A80,'Weighting sheet'!H:N,7,0)="Select Answer","",VLOOKUP(A80,'Weighting sheet'!H:N,7,0))</f>
        <v>Adequate</v>
      </c>
    </row>
    <row r="81" spans="1:89" ht="26" x14ac:dyDescent="0.2">
      <c r="A81" t="s">
        <v>298</v>
      </c>
      <c r="B81" s="1" t="s">
        <v>432</v>
      </c>
      <c r="C81" s="116"/>
      <c r="D81" s="111" t="str">
        <f>IF(VLOOKUP(A81,'Weighting sheet'!H:N,7,0)="Select Answer","",VLOOKUP(A81,'Weighting sheet'!H:N,7,0))</f>
        <v>Adequate</v>
      </c>
    </row>
    <row r="82" spans="1:89" ht="52" x14ac:dyDescent="0.2">
      <c r="A82" t="s">
        <v>302</v>
      </c>
      <c r="B82" s="1" t="s">
        <v>433</v>
      </c>
      <c r="C82" s="116"/>
      <c r="D82" s="111" t="str">
        <f>IF(VLOOKUP(A82,'Weighting sheet'!H:N,7,0)="Select Answer","",VLOOKUP(A82,'Weighting sheet'!H:N,7,0))</f>
        <v>Adequate</v>
      </c>
    </row>
    <row r="83" spans="1:89" ht="39" x14ac:dyDescent="0.2">
      <c r="A83" t="s">
        <v>304</v>
      </c>
      <c r="B83" s="1" t="s">
        <v>434</v>
      </c>
      <c r="C83" s="116"/>
      <c r="D83" s="111" t="str">
        <f>IF(VLOOKUP(A83,'Weighting sheet'!H:N,7,0)="Select Answer","",VLOOKUP(A83,'Weighting sheet'!H:N,7,0))</f>
        <v>Adequate</v>
      </c>
    </row>
    <row r="84" spans="1:89" ht="39" x14ac:dyDescent="0.2">
      <c r="A84" t="s">
        <v>312</v>
      </c>
      <c r="B84" s="1" t="s">
        <v>435</v>
      </c>
      <c r="C84" s="116"/>
      <c r="D84" s="111" t="str">
        <f>IF(VLOOKUP(A84,'Weighting sheet'!H:N,7,0)="Select Answer","",VLOOKUP(A84,'Weighting sheet'!H:N,7,0))</f>
        <v>Adequate</v>
      </c>
    </row>
    <row r="85" spans="1:89" ht="52" x14ac:dyDescent="0.2">
      <c r="A85" t="s">
        <v>314</v>
      </c>
      <c r="B85" s="1" t="s">
        <v>436</v>
      </c>
      <c r="C85" s="116"/>
      <c r="D85" s="111" t="str">
        <f>IF(VLOOKUP(A85,'Weighting sheet'!H:N,7,0)="Select Answer","",VLOOKUP(A85,'Weighting sheet'!H:N,7,0))</f>
        <v>Adequate</v>
      </c>
    </row>
    <row r="86" spans="1:89" ht="39" x14ac:dyDescent="0.2">
      <c r="A86" t="s">
        <v>318</v>
      </c>
      <c r="B86" s="1" t="s">
        <v>437</v>
      </c>
      <c r="C86" s="116"/>
      <c r="D86" s="111" t="str">
        <f>IF(VLOOKUP(A86,'Weighting sheet'!H:N,7,0)="Select Answer","",VLOOKUP(A86,'Weighting sheet'!H:N,7,0))</f>
        <v>Adequate</v>
      </c>
    </row>
    <row r="87" spans="1:89" ht="39" x14ac:dyDescent="0.2">
      <c r="A87" t="s">
        <v>320</v>
      </c>
      <c r="B87" s="1" t="s">
        <v>438</v>
      </c>
      <c r="C87" s="116"/>
      <c r="D87" s="111" t="str">
        <f>IF(VLOOKUP(A87,'Weighting sheet'!H:N,7,0)="Select Answer","",VLOOKUP(A87,'Weighting sheet'!H:N,7,0))</f>
        <v>Adequate</v>
      </c>
    </row>
    <row r="88" spans="1:89" ht="26" x14ac:dyDescent="0.2">
      <c r="A88" t="s">
        <v>324</v>
      </c>
      <c r="B88" s="1" t="s">
        <v>439</v>
      </c>
      <c r="C88" s="116"/>
      <c r="D88" s="111" t="str">
        <f>IF(VLOOKUP(A88,'Weighting sheet'!H:N,7,0)="Select Answer","",VLOOKUP(A88,'Weighting sheet'!H:N,7,0))</f>
        <v>Adequate</v>
      </c>
    </row>
    <row r="91" spans="1:89" x14ac:dyDescent="0.2">
      <c r="C91"/>
      <c r="D91"/>
    </row>
    <row r="92" spans="1:89" s="127" customFormat="1" x14ac:dyDescent="0.2">
      <c r="B92" s="127">
        <f t="array" ref="B92:CK95">TRANSPOSE(A1:D88)</f>
        <v>0</v>
      </c>
      <c r="C92" s="128">
        <v>0</v>
      </c>
      <c r="D92" s="129">
        <v>0</v>
      </c>
      <c r="E92" s="127">
        <v>0</v>
      </c>
      <c r="F92" s="127">
        <v>0</v>
      </c>
      <c r="G92" s="127">
        <v>0</v>
      </c>
      <c r="H92" s="127">
        <v>0</v>
      </c>
      <c r="I92" s="127">
        <v>0</v>
      </c>
      <c r="J92" s="127">
        <v>0</v>
      </c>
      <c r="K92" s="127">
        <v>0</v>
      </c>
      <c r="L92" s="127">
        <v>0</v>
      </c>
      <c r="M92" s="127">
        <v>0</v>
      </c>
      <c r="N92" s="127">
        <v>0</v>
      </c>
      <c r="O92" s="127">
        <v>0</v>
      </c>
      <c r="P92" s="127">
        <v>0</v>
      </c>
      <c r="Q92" s="127">
        <v>0</v>
      </c>
      <c r="R92" s="127">
        <v>0</v>
      </c>
      <c r="S92" s="127" t="str">
        <v>A1.1</v>
      </c>
      <c r="T92" s="127" t="str">
        <v>A1.2</v>
      </c>
      <c r="U92" s="127" t="str">
        <v>A1.3</v>
      </c>
      <c r="V92" s="127" t="str">
        <v>A1.4</v>
      </c>
      <c r="W92" s="127" t="str">
        <v>A2.1</v>
      </c>
      <c r="X92" s="127" t="str">
        <v>A2.2</v>
      </c>
      <c r="Y92" s="127" t="str">
        <v>A2.3</v>
      </c>
      <c r="Z92" s="127" t="str">
        <v>A2.4</v>
      </c>
      <c r="AA92" s="127" t="str">
        <v>A2.5</v>
      </c>
      <c r="AB92" s="127" t="str">
        <v>A2.6</v>
      </c>
      <c r="AC92" s="127" t="str">
        <v>A3.1</v>
      </c>
      <c r="AD92" s="127" t="str">
        <v>A3.2</v>
      </c>
      <c r="AE92" s="127" t="str">
        <v>A4.1</v>
      </c>
      <c r="AF92" s="127" t="str">
        <v>A5.1</v>
      </c>
      <c r="AG92" s="127" t="str">
        <v>A6.1</v>
      </c>
      <c r="AH92" s="127" t="str">
        <v>A6.2</v>
      </c>
      <c r="AI92" s="127" t="str">
        <v>A6.3</v>
      </c>
      <c r="AJ92" s="127" t="str">
        <v>A7.1</v>
      </c>
      <c r="AK92" s="127" t="str">
        <v>A8.1</v>
      </c>
      <c r="AL92" s="127" t="str">
        <v>A8.2</v>
      </c>
      <c r="AM92" s="127" t="str">
        <v>A8.3</v>
      </c>
      <c r="AN92" s="127" t="str">
        <v>A9.1</v>
      </c>
      <c r="AO92" s="127" t="str">
        <v>A10.1</v>
      </c>
      <c r="AP92" s="127" t="str">
        <v>A10.2</v>
      </c>
      <c r="AQ92" s="127" t="str">
        <v>A11.1</v>
      </c>
      <c r="AR92" s="127" t="str">
        <v>B1.1</v>
      </c>
      <c r="AS92" s="127" t="str">
        <v>B1.2</v>
      </c>
      <c r="AT92" s="127" t="str">
        <v>B1.3</v>
      </c>
      <c r="AU92" s="127" t="str">
        <v>B1.4</v>
      </c>
      <c r="AV92" s="127" t="str">
        <v>B1.5</v>
      </c>
      <c r="AW92" s="127" t="str">
        <v>B2.1</v>
      </c>
      <c r="AX92" s="127" t="str">
        <v>B3.1</v>
      </c>
      <c r="AY92" s="127" t="str">
        <v>B3.2</v>
      </c>
      <c r="AZ92" s="127" t="str">
        <v>B4.1</v>
      </c>
      <c r="BA92" s="127" t="str">
        <v>B5.1</v>
      </c>
      <c r="BB92" s="127" t="str">
        <v>B6.1</v>
      </c>
      <c r="BC92" s="127" t="str">
        <v>C1.1</v>
      </c>
      <c r="BD92" s="127" t="str">
        <v>C2.1</v>
      </c>
      <c r="BE92" s="127" t="str">
        <v>C3.1</v>
      </c>
      <c r="BF92" s="127" t="str">
        <v>C4.1</v>
      </c>
      <c r="BG92" s="127" t="str">
        <v>D1.1</v>
      </c>
      <c r="BH92" s="127" t="str">
        <v>D1.2</v>
      </c>
      <c r="BI92" s="127" t="str">
        <v>D2.1</v>
      </c>
      <c r="BJ92" s="127" t="str">
        <v>D2.2</v>
      </c>
      <c r="BK92" s="127" t="str">
        <v>D2.3</v>
      </c>
      <c r="BL92" s="127" t="str">
        <v>D3.1</v>
      </c>
      <c r="BM92" s="127" t="str">
        <v>D4.1</v>
      </c>
      <c r="BN92" s="127" t="str">
        <v>D5.1</v>
      </c>
      <c r="BO92" s="127" t="str">
        <v>D5.2</v>
      </c>
      <c r="BP92" s="127" t="str">
        <v>D6.1</v>
      </c>
      <c r="BQ92" s="127" t="str">
        <v>D7.1</v>
      </c>
      <c r="BR92" s="127" t="str">
        <v>D8.1</v>
      </c>
      <c r="BS92" s="127" t="str">
        <v>E1.1</v>
      </c>
      <c r="BT92" s="127" t="str">
        <v>E1.2</v>
      </c>
      <c r="BU92" s="127" t="str">
        <v>E2.1</v>
      </c>
      <c r="BV92" s="127" t="str">
        <v>F1.1</v>
      </c>
      <c r="BW92" s="127" t="str">
        <v>F2.1</v>
      </c>
      <c r="BX92" s="127" t="str">
        <v>F2.2</v>
      </c>
      <c r="BY92" s="127" t="str">
        <v>F2.3</v>
      </c>
      <c r="BZ92" s="127" t="str">
        <v>G1.1</v>
      </c>
      <c r="CA92" s="127" t="str">
        <v>G1.2</v>
      </c>
      <c r="CB92" s="127" t="str">
        <v>G2.1</v>
      </c>
      <c r="CC92" s="127" t="str">
        <v>G2.2</v>
      </c>
      <c r="CD92" s="127" t="str">
        <v>G2.3</v>
      </c>
      <c r="CE92" s="127" t="str">
        <v>G3.1</v>
      </c>
      <c r="CF92" s="127" t="str">
        <v>G3.2</v>
      </c>
      <c r="CG92" s="127" t="str">
        <v>H1.1</v>
      </c>
      <c r="CH92" s="127" t="str">
        <v>H1.2</v>
      </c>
      <c r="CI92" s="127" t="str">
        <v>H2.1</v>
      </c>
      <c r="CJ92" s="127" t="str">
        <v>H2.2</v>
      </c>
      <c r="CK92" s="127" t="str">
        <v>H3.1</v>
      </c>
    </row>
    <row r="93" spans="1:89" s="123" customFormat="1" ht="90.75" customHeight="1" x14ac:dyDescent="0.2">
      <c r="B93" s="130" t="str">
        <v>Partner Code</v>
      </c>
      <c r="C93" s="130" t="str">
        <v>Partner name</v>
      </c>
      <c r="D93" s="131" t="str">
        <v>PPA number</v>
      </c>
      <c r="E93" s="130" t="str">
        <v>Business UNIT</v>
      </c>
      <c r="F93" s="130" t="str">
        <v>Region</v>
      </c>
      <c r="G93" s="130" t="str">
        <v>Overall ICQ score (highest/best=1 or 100%)</v>
      </c>
      <c r="H93" s="130" t="str">
        <v>A: Payment and Bank management</v>
      </c>
      <c r="I93" s="130" t="str">
        <v>B:Procurement</v>
      </c>
      <c r="J93" s="130" t="str">
        <v>C: Management of activities subcontracted to sub-partners</v>
      </c>
      <c r="K93" s="130" t="str">
        <v>D: Personnel engagement and payment</v>
      </c>
      <c r="L93" s="130" t="str">
        <v>E: Budget</v>
      </c>
      <c r="M93" s="130" t="str">
        <v>F: Goods and Property</v>
      </c>
      <c r="N93" s="130" t="str">
        <v>G: General control environment</v>
      </c>
      <c r="O93" s="130" t="str">
        <v>H: Compliance with other terms of the partnership agreement</v>
      </c>
      <c r="P93" s="130" t="str">
        <v># of audits</v>
      </c>
      <c r="Q93" s="130" t="str">
        <v>Budget (Agreement)</v>
      </c>
      <c r="R93" s="130" t="str">
        <v>Audit firm</v>
      </c>
      <c r="S93" s="130" t="str">
        <v>A1.1: The name of the bank account holder is same as the legitimate name of the partner and concurent account details as stipulated in the Partnership Agreement</v>
      </c>
      <c r="T93" s="130" t="str">
        <v>A1.2: Funds provided by UNHCR are held in a separate account (as mentioned in the PA), or if not, UNHCR HQ has approved a pooled bank account</v>
      </c>
      <c r="U93" s="130" t="str">
        <v>A1.3: If the account is interest bearing, the interest is reported and transferred to UNHCR</v>
      </c>
      <c r="V93" s="130" t="str">
        <v>A1.4: The accounting system allows proper and clear identification of transactions related to UNHCR provided funds vis a vis to others (including expenditure)</v>
      </c>
      <c r="W93" s="130" t="str">
        <v>A2.1: All electronic payments have to be approved by at least two authorized signatories. If ebanking systems are used, authorized signatures have to be reflected in the system.</v>
      </c>
      <c r="X93" s="130" t="str">
        <v>A2.2:The authorized and updated signatory list is communicated to the bank regularly to make sure that only current employees are authorized signatories.</v>
      </c>
      <c r="Y93" s="130" t="str">
        <v>A2.3: An adequate cashbook, recording all receipts and payments, is maintained</v>
      </c>
      <c r="Z93" s="130" t="str">
        <v>A2.4: All accounting and supporting documents are retained in an organized system that allows ease of access, and identification.</v>
      </c>
      <c r="AA93" s="130" t="str">
        <v>A2.5: All disbursements made by the partner are reviewed by authorised person to ensure that there are in line with the project budget and purposes.</v>
      </c>
      <c r="AB93" s="130" t="str">
        <v>A2.6: There is appropriate segregation of duties between the preparation and approval of payments.</v>
      </c>
      <c r="AC93" s="130" t="str">
        <v>A3.1: Bank reconciliations are performed at least on a monthly basis.</v>
      </c>
      <c r="AD93" s="130" t="str">
        <v>A3.2: Bank reconciliations are approved by a supervisor and there is segregation of duties between the preparer and approver of the reconciliation.</v>
      </c>
      <c r="AE93" s="130" t="str">
        <v>A4.1: Project expenditures are reviewed to ensure VAT is recovered where applicable and not recorded as project expenditure.</v>
      </c>
      <c r="AF93" s="130" t="str">
        <v>A5.1: Cash in and cash out movements are recorded in a petty cash journal.</v>
      </c>
      <c r="AG93" s="130" t="str">
        <v>A6.1: Petty cash counted is reconciled to the petty cash journal and the ledger on, at least, a monthly basis.</v>
      </c>
      <c r="AH93" s="130" t="str">
        <v>A6.2: Petty cash reconciliations are approved by a supervisor. There is segregation of duties between the preparer and approver of the reconciliation</v>
      </c>
      <c r="AI93" s="130" t="str">
        <v>A6.3: Appropriate security arrangements are in place for the cashbox (e.g. secure location, restricted access, adequate procedures in place to update access rights and to renew key or code combination etc.)</v>
      </c>
      <c r="AJ93" s="130" t="str">
        <v>A7.1: The use of cheques is tracked through the numbering of cheques and the archiving of cheque slips.</v>
      </c>
      <c r="AK93" s="130" t="str">
        <v>A8.1: The list of cheque signatories is reviewed regularly to make sure that only current employees are authorized signatories.</v>
      </c>
      <c r="AL93" s="130" t="str">
        <v xml:space="preserve">A8.2: Cheque payments are approved by at least two authorised persons, an authorized cheque signatory and a member of the finance/admin team. </v>
      </c>
      <c r="AM93" s="130" t="str">
        <v>A8.3: Cheque payments are supported by appropriate documentation justifying the disbursement.</v>
      </c>
      <c r="AN93" s="130" t="str">
        <v>A9.1: Cheque reconciliations are approved by a supervisor and there is segregation of duties between the preparer and approver of the reconciliation.</v>
      </c>
      <c r="AO93" s="130" t="str">
        <v>A10.1: Undisbursed funds are appropriately refunded to UNHCR.</v>
      </c>
      <c r="AP93" s="130" t="str">
        <v xml:space="preserve">A10.2: Where Cash Assistance including vouchers (CBI) is distributed to Persons of Concern (e.g. to refugees) through cash or other modes (e.g. bank, mobile, vouchers), a detailed list of beneficiaries is maintained. This list should be signed off by the individuals </v>
      </c>
      <c r="AQ93" s="130" t="str">
        <v>A11.1: Accounts payable are reconciled with the general ledger at least on a monthly basis.</v>
      </c>
      <c r="AR93" s="130" t="str">
        <v>B1.1: There are written standard procurement procedures</v>
      </c>
      <c r="AS93" s="130" t="str">
        <v>B1.2: There is a vendor management system (e.g. list of suppliers, supplier performance evaluation, contract arrangements)</v>
      </c>
      <c r="AT93" s="130" t="str">
        <v>B1.3: Formal guidelines and procedures are in place to assist in identifying, monitoring and dealing with potential conflicts of interest with potential suppliers, fraudulent acts and code of conduct for employees and suppliers</v>
      </c>
      <c r="AU93" s="130" t="str">
        <v xml:space="preserve">B1.4: Formal processes and guidelines are in place for formal and informal solicitation methods, including clearly defined thresholds. </v>
      </c>
      <c r="AV93" s="130" t="str">
        <v xml:space="preserve">B1.5: There is a well-defined and credible process and practice for evaluation of solicited bids, including bidding criteria that takes into account technical specifications and price aspects.  </v>
      </c>
      <c r="AW93" s="130" t="str">
        <v>B2.1: There is appropriate segregation of duties between the ordering, receiving and accounting for purchases.</v>
      </c>
      <c r="AX93" s="130" t="str">
        <v>B3.1: There are formal delegations of authorities in place for approving purchase requisitions, purchase orders, contracts and invoices.</v>
      </c>
      <c r="AY93" s="130" t="str">
        <v xml:space="preserve">B3.2: Invoices are approved according to the delegations of authority </v>
      </c>
      <c r="AZ93" s="130" t="str">
        <v>B4.1: A receiving report is signed off to certify that the goods or services comply with the purchase order (quantity and quality).</v>
      </c>
      <c r="BA93" s="130" t="str">
        <v>B5.1: A three-way match (check of price and quantity) between the purchase order/ contract, the invoice and the receiving report is performed.</v>
      </c>
      <c r="BB93" s="130" t="str">
        <v>B6.1: Allocation of purchases to UNHCR project and related adjustments are independently reviewed to verify that they are correct, including that rebates are completely and accurately declared.</v>
      </c>
      <c r="BC93" s="130" t="str">
        <v>C1.1: There is a defined process for the selection of sub-partners including the determination of selection criteria and the assessment of the sub-partner against these criteria.</v>
      </c>
      <c r="BD93" s="130" t="str">
        <v>C2.1: 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v>
      </c>
      <c r="BE93" s="130" t="str">
        <v>C3.1: Activity and financial reports for subcontracted activities are reviewed regularly.</v>
      </c>
      <c r="BF93" s="130" t="str">
        <v>C4.1: Key sub-partners are audited on an annual basis or other form of assurance is obtained.</v>
      </c>
      <c r="BG93" s="130" t="str">
        <v xml:space="preserve">D1.1: There are written policies and procedures for personnel engagement (vetting recruitment, employment, termination, code of conduct, disciplinary and personnel management processes) </v>
      </c>
      <c r="BH93" s="130" t="str">
        <v>D1.2: There is sufficient evidence that transparent and competitive processes are undertaken in the engagement of personnel.</v>
      </c>
      <c r="BI93" s="130" t="str">
        <v>D2.1: There is a clear allocation/ breakdown of the use of the UNHCR provided contribution flat rate per /person into ( gross salary, net payment, other entitlements) as well as supporting documentation.</v>
      </c>
      <c r="BJ93" s="130" t="str">
        <v>D2.2: There is segregation of duties between the maintenance of payroll data and the approval of payroll payments.</v>
      </c>
      <c r="BK93" s="130" t="str">
        <v>D2.3: Key changes such as employees, changes to bank accounts details, changes to salary bases and terminations are checked against source documentation.</v>
      </c>
      <c r="BL93" s="130" t="str">
        <v>D3.1: Time and attendance is reviewed and approved to ensure accuracy and validity of hours worked.</v>
      </c>
      <c r="BM93" s="130" t="str">
        <v>D4.1:  A review of payroll is performed before processing the payment, including an analysis of variances vs prior period, of overtime, bonuses and vacation.</v>
      </c>
      <c r="BN93" s="130" t="str">
        <v>D5.1: Allocation of payroll costs and adjustments made to coding of hours to projects and donors are reviewed independently.</v>
      </c>
      <c r="BO93" s="130" t="str">
        <v>D5.2: An independent review is performed to ensure that total hours charged to all projects (across various donors) do not exceed total worked hours.</v>
      </c>
      <c r="BP93" s="130" t="str">
        <v>D6.1: There is appropriate segregation of duties between payroll accounting and approval of payroll payments.</v>
      </c>
      <c r="BQ93" s="130" t="str">
        <v>D7.1: Payroll reconciliations between wage payment and general ledger (and sub ledger if applicable) are performed regularly.</v>
      </c>
      <c r="BR93" s="130" t="str">
        <v>D8.1: Personnel expenses (incl. travel etc.) are approved independently to verify that they are valid and in compliance with the project agreement.</v>
      </c>
      <c r="BS93" s="130" t="str">
        <v xml:space="preserve">E1.1: Expenditure against budget is monitored on a regular basis (periodically). </v>
      </c>
      <c r="BT93" s="130" t="str">
        <v>E1.2: The following budget line transfers are only made upon advance written authorization by UNHCR :
- over 20 per cent of the authorized level provided (by Output Level )
- changes to Partner Personnel costs 
- impacting overall Project Budget 
Documentation is maintained for such transfers.</v>
      </c>
      <c r="BU93" s="130" t="str">
        <v>E2.1: PHSC is accurately budgeted and expensed in accordance with UNHCR policy (Guidance Note: 3  issued 20th March 2015)</v>
      </c>
      <c r="BV93" s="130" t="str">
        <v>F1.1: The partner undertakes a periodic physical verification of fixed assets (UNHCR Provided Good and Properties in cash or kind).</v>
      </c>
      <c r="BW93" s="130" t="str">
        <v>F2.1: The partner maintains proper and secured storage of inventory</v>
      </c>
      <c r="BX93" s="130" t="str">
        <v>F2.2: The partner has an inventory management system that enables tracking,  monitoring and control of supply distribution.</v>
      </c>
      <c r="BY93" s="130" t="str">
        <v>F2.3: Inventory is counted and reconciled to the accounts at least on an annual basis.</v>
      </c>
      <c r="BZ93" s="130" t="str">
        <v>G1.1: There are policies and procedures in place defining minimum standards of internal control system.</v>
      </c>
      <c r="CA93" s="130" t="str">
        <v>G1.2: Responsibilities related to internal control system have been assigned within the partner's personnel.</v>
      </c>
      <c r="CB93" s="130" t="str">
        <v>G2.1: There are policies for prevention, detection and response related to fraud and non-ethical conduct.</v>
      </c>
      <c r="CC93" s="130" t="str">
        <v>G2.2: There is an operating investigation process.</v>
      </c>
      <c r="CD93" s="130" t="str">
        <v>G2.3: There is an operating mechanism to report allegations.</v>
      </c>
      <c r="CE93" s="130" t="str">
        <v>G3.1: The code of conduct in place is communicated regularly to all partner's personnel providing clear guidelines in the event of a fraud.</v>
      </c>
      <c r="CF93" s="130" t="str">
        <v>G3.2: There are regular trainings to raise awareness regarding code of conduct breaches and to fraud</v>
      </c>
      <c r="CG93" s="130" t="str">
        <v xml:space="preserve">H1.1: Project  work plans and expected results are regularly reviewed and updated by the Partner </v>
      </c>
      <c r="CH93" s="130" t="str">
        <v>H1.2: Adjustments performance and plans are made in concurement with the outcome of performance and financial monitoring done by UNHCR and in timely manner.</v>
      </c>
      <c r="CI93" s="130" t="str">
        <v>H2.1: Performance and Financial Reports are submitted to UNHCR according to the dates agreed in the PA.</v>
      </c>
      <c r="CJ93" s="130" t="str">
        <v>H2.2: Funding requests are made to UNHCR in accordance with the Project Work Plan/Instalment Plan in timely manner</v>
      </c>
      <c r="CK93" s="130" t="str">
        <v>H3.1: Prior year audit recommendations were appropriately implemented.</v>
      </c>
    </row>
    <row r="94" spans="1:89" ht="9" customHeight="1" x14ac:dyDescent="0.2">
      <c r="B94" s="116">
        <v>0</v>
      </c>
      <c r="C94" s="116">
        <v>0</v>
      </c>
      <c r="D94" s="116">
        <v>0</v>
      </c>
      <c r="E94" s="116">
        <v>0</v>
      </c>
      <c r="F94" s="116">
        <v>0</v>
      </c>
      <c r="G94" s="116">
        <v>0</v>
      </c>
      <c r="H94" s="116">
        <v>0</v>
      </c>
      <c r="I94" s="116">
        <v>0</v>
      </c>
      <c r="J94" s="116">
        <v>0</v>
      </c>
      <c r="K94" s="116">
        <v>0</v>
      </c>
      <c r="L94" s="116">
        <v>0</v>
      </c>
      <c r="M94" s="116">
        <v>0</v>
      </c>
      <c r="N94" s="116">
        <v>0</v>
      </c>
      <c r="O94" s="116">
        <v>0</v>
      </c>
      <c r="P94" s="116">
        <v>0</v>
      </c>
      <c r="Q94" s="116">
        <v>0</v>
      </c>
      <c r="R94" s="116">
        <v>0</v>
      </c>
      <c r="S94" s="116">
        <v>0</v>
      </c>
      <c r="T94" s="116">
        <v>0</v>
      </c>
      <c r="U94" s="116">
        <v>0</v>
      </c>
      <c r="V94" s="116">
        <v>0</v>
      </c>
      <c r="W94" s="116">
        <v>0</v>
      </c>
      <c r="X94" s="116">
        <v>0</v>
      </c>
      <c r="Y94" s="116">
        <v>0</v>
      </c>
      <c r="Z94" s="116">
        <v>0</v>
      </c>
      <c r="AA94" s="116">
        <v>0</v>
      </c>
      <c r="AB94" s="116">
        <v>0</v>
      </c>
      <c r="AC94" s="116">
        <v>0</v>
      </c>
      <c r="AD94" s="116">
        <v>0</v>
      </c>
      <c r="AE94" s="116">
        <v>0</v>
      </c>
      <c r="AF94" s="116">
        <v>0</v>
      </c>
      <c r="AG94" s="116">
        <v>0</v>
      </c>
      <c r="AH94" s="116">
        <v>0</v>
      </c>
      <c r="AI94" s="116">
        <v>0</v>
      </c>
      <c r="AJ94" s="116">
        <v>0</v>
      </c>
      <c r="AK94" s="116">
        <v>0</v>
      </c>
      <c r="AL94" s="116">
        <v>0</v>
      </c>
      <c r="AM94" s="116">
        <v>0</v>
      </c>
      <c r="AN94" s="116">
        <v>0</v>
      </c>
      <c r="AO94" s="116">
        <v>0</v>
      </c>
      <c r="AP94" s="116">
        <v>0</v>
      </c>
      <c r="AQ94" s="116">
        <v>0</v>
      </c>
      <c r="AR94" s="116">
        <v>0</v>
      </c>
      <c r="AS94" s="116">
        <v>0</v>
      </c>
      <c r="AT94" s="116">
        <v>0</v>
      </c>
      <c r="AU94" s="116">
        <v>0</v>
      </c>
      <c r="AV94" s="116">
        <v>0</v>
      </c>
      <c r="AW94" s="116">
        <v>0</v>
      </c>
      <c r="AX94" s="116">
        <v>0</v>
      </c>
      <c r="AY94" s="116">
        <v>0</v>
      </c>
      <c r="AZ94" s="116">
        <v>0</v>
      </c>
      <c r="BA94" s="116">
        <v>0</v>
      </c>
      <c r="BB94" s="116">
        <v>0</v>
      </c>
      <c r="BC94" s="116">
        <v>0</v>
      </c>
      <c r="BD94" s="116">
        <v>0</v>
      </c>
      <c r="BE94" s="116">
        <v>0</v>
      </c>
      <c r="BF94" s="116">
        <v>0</v>
      </c>
      <c r="BG94" s="116">
        <v>0</v>
      </c>
      <c r="BH94" s="116">
        <v>0</v>
      </c>
      <c r="BI94" s="116">
        <v>0</v>
      </c>
      <c r="BJ94" s="116">
        <v>0</v>
      </c>
      <c r="BK94" s="116">
        <v>0</v>
      </c>
      <c r="BL94" s="116">
        <v>0</v>
      </c>
      <c r="BM94" s="116">
        <v>0</v>
      </c>
      <c r="BN94" s="116">
        <v>0</v>
      </c>
      <c r="BO94" s="116">
        <v>0</v>
      </c>
      <c r="BP94" s="116">
        <v>0</v>
      </c>
      <c r="BQ94" s="116">
        <v>0</v>
      </c>
      <c r="BR94" s="116">
        <v>0</v>
      </c>
      <c r="BS94" s="116">
        <v>0</v>
      </c>
      <c r="BT94" s="116">
        <v>0</v>
      </c>
      <c r="BU94" s="116">
        <v>0</v>
      </c>
      <c r="BV94" s="116">
        <v>0</v>
      </c>
      <c r="BW94" s="116">
        <v>0</v>
      </c>
      <c r="BX94" s="116">
        <v>0</v>
      </c>
      <c r="BY94" s="116">
        <v>0</v>
      </c>
      <c r="BZ94" s="116">
        <v>0</v>
      </c>
      <c r="CA94" s="116">
        <v>0</v>
      </c>
      <c r="CB94" s="116">
        <v>0</v>
      </c>
      <c r="CC94" s="116">
        <v>0</v>
      </c>
      <c r="CD94" s="116">
        <v>0</v>
      </c>
      <c r="CE94" s="116">
        <v>0</v>
      </c>
      <c r="CF94" s="116">
        <v>0</v>
      </c>
      <c r="CG94" s="116">
        <v>0</v>
      </c>
      <c r="CH94" s="116">
        <v>0</v>
      </c>
      <c r="CI94" s="116">
        <v>0</v>
      </c>
      <c r="CJ94" s="116">
        <v>0</v>
      </c>
      <c r="CK94" s="116">
        <v>0</v>
      </c>
    </row>
    <row r="95" spans="1:89" s="123" customFormat="1" ht="53.25" customHeight="1" x14ac:dyDescent="0.2">
      <c r="B95" s="123" t="str">
        <v>BEL011022023</v>
      </c>
      <c r="C95" s="123" t="str">
        <v>EUROPEAN COUNCIL ON REFUGEES AND EXILES</v>
      </c>
      <c r="D95" s="126">
        <v>61</v>
      </c>
      <c r="E95" s="123" t="str">
        <v>BEL01</v>
      </c>
      <c r="F95" s="123">
        <v>0</v>
      </c>
      <c r="G95" s="123">
        <v>0.97315789473684211</v>
      </c>
      <c r="H95" s="123">
        <v>0.99999999999999989</v>
      </c>
      <c r="I95" s="123">
        <v>0.94</v>
      </c>
      <c r="J95" s="123" t="str">
        <v>N/A</v>
      </c>
      <c r="K95" s="123">
        <v>0.73000000000000009</v>
      </c>
      <c r="L95" s="123">
        <v>1</v>
      </c>
      <c r="M95" s="123">
        <v>1</v>
      </c>
      <c r="N95" s="123">
        <v>1.0000000000000002</v>
      </c>
      <c r="O95" s="123">
        <v>1</v>
      </c>
      <c r="P95" s="123">
        <v>0</v>
      </c>
      <c r="Q95" s="123">
        <v>0</v>
      </c>
      <c r="R95" s="123">
        <v>0</v>
      </c>
      <c r="S95" s="123" t="str">
        <v>Adequate</v>
      </c>
      <c r="T95" s="123" t="str">
        <v>Adequate</v>
      </c>
      <c r="U95" s="123" t="str">
        <v>Adequate</v>
      </c>
      <c r="V95" s="123" t="str">
        <v>Adequate</v>
      </c>
      <c r="W95" s="123" t="str">
        <v>Adequate</v>
      </c>
      <c r="X95" s="123" t="str">
        <v>Adequate</v>
      </c>
      <c r="Y95" s="123" t="str">
        <v>Adequate</v>
      </c>
      <c r="Z95" s="123" t="str">
        <v>Adequate</v>
      </c>
      <c r="AA95" s="123" t="str">
        <v>Adequate</v>
      </c>
      <c r="AB95" s="123" t="str">
        <v>Adequate</v>
      </c>
      <c r="AC95" s="123" t="str">
        <v>N/A</v>
      </c>
      <c r="AD95" s="123" t="str">
        <v>Adequate</v>
      </c>
      <c r="AE95" s="123" t="str">
        <v>Adequate</v>
      </c>
      <c r="AF95" s="123" t="str">
        <v>Adequate</v>
      </c>
      <c r="AG95" s="123" t="str">
        <v>Adequate</v>
      </c>
      <c r="AH95" s="123" t="str">
        <v>Adequate</v>
      </c>
      <c r="AI95" s="123" t="str">
        <v>Adequate</v>
      </c>
      <c r="AJ95" s="123" t="str">
        <v>N/A</v>
      </c>
      <c r="AK95" s="123" t="str">
        <v>N/A</v>
      </c>
      <c r="AL95" s="123" t="str">
        <v>N/A</v>
      </c>
      <c r="AM95" s="123" t="str">
        <v>N/A</v>
      </c>
      <c r="AN95" s="123" t="str">
        <v>N/A</v>
      </c>
      <c r="AO95" s="123" t="str">
        <v>Adequate</v>
      </c>
      <c r="AP95" s="123" t="str">
        <v>N/A</v>
      </c>
      <c r="AQ95" s="123" t="str">
        <v>N/A</v>
      </c>
      <c r="AR95" s="123" t="str">
        <v>Adequate</v>
      </c>
      <c r="AS95" s="123" t="str">
        <v>N/A</v>
      </c>
      <c r="AT95" s="123" t="str">
        <v>Adequate</v>
      </c>
      <c r="AU95" s="123" t="str">
        <v>Adequate</v>
      </c>
      <c r="AV95" s="123" t="str">
        <v>Adequate</v>
      </c>
      <c r="AW95" s="123" t="str">
        <v>Adequate</v>
      </c>
      <c r="AX95" s="123" t="str">
        <v>N/A</v>
      </c>
      <c r="AY95" s="123" t="str">
        <v>Adequate</v>
      </c>
      <c r="AZ95" s="123" t="str">
        <v>N/A</v>
      </c>
      <c r="BA95" s="123" t="str">
        <v>N/A</v>
      </c>
      <c r="BB95" s="123" t="str">
        <v>Adequate</v>
      </c>
      <c r="BC95" s="123" t="str">
        <v>N/A</v>
      </c>
      <c r="BD95" s="123" t="str">
        <v>N/A</v>
      </c>
      <c r="BE95" s="123" t="str">
        <v>N/A</v>
      </c>
      <c r="BF95" s="123" t="str">
        <v>N/A</v>
      </c>
      <c r="BG95" s="123" t="str">
        <v>Adequate</v>
      </c>
      <c r="BH95" s="123" t="str">
        <v>Inadequate</v>
      </c>
      <c r="BI95" s="123" t="str">
        <v>Adequate</v>
      </c>
      <c r="BJ95" s="123" t="str">
        <v>Adequate</v>
      </c>
      <c r="BK95" s="123" t="str">
        <v>Adequate</v>
      </c>
      <c r="BL95" s="123" t="str">
        <v>Adequate</v>
      </c>
      <c r="BM95" s="123" t="str">
        <v>Inadequate</v>
      </c>
      <c r="BN95" s="123" t="str">
        <v>Adequate</v>
      </c>
      <c r="BO95" s="123" t="str">
        <v>Adequate</v>
      </c>
      <c r="BP95" s="123" t="str">
        <v>Adequate</v>
      </c>
      <c r="BQ95" s="123" t="str">
        <v>Adequate</v>
      </c>
      <c r="BR95" s="123" t="str">
        <v>Adequate</v>
      </c>
      <c r="BS95" s="123" t="str">
        <v>Adequate</v>
      </c>
      <c r="BT95" s="123" t="str">
        <v>Adequate</v>
      </c>
      <c r="BU95" s="123" t="str">
        <v>Adequate</v>
      </c>
      <c r="BV95" s="123" t="str">
        <v>Adequate</v>
      </c>
      <c r="BW95" s="123" t="str">
        <v>Adequate</v>
      </c>
      <c r="BX95" s="123" t="str">
        <v>N/A</v>
      </c>
      <c r="BY95" s="123" t="str">
        <v>Adequate</v>
      </c>
      <c r="BZ95" s="123" t="str">
        <v>Adequate</v>
      </c>
      <c r="CA95" s="123" t="str">
        <v>Adequate</v>
      </c>
      <c r="CB95" s="123" t="str">
        <v>Adequate</v>
      </c>
      <c r="CC95" s="123" t="str">
        <v>Adequate</v>
      </c>
      <c r="CD95" s="123" t="str">
        <v>Adequate</v>
      </c>
      <c r="CE95" s="123" t="str">
        <v>Adequate</v>
      </c>
      <c r="CF95" s="123" t="str">
        <v>Adequate</v>
      </c>
      <c r="CG95" s="123" t="str">
        <v>Adequate</v>
      </c>
      <c r="CH95" s="123" t="str">
        <v>Adequate</v>
      </c>
      <c r="CI95" s="123" t="str">
        <v>Adequate</v>
      </c>
      <c r="CJ95" s="123" t="str">
        <v>Adequate</v>
      </c>
      <c r="CK95" s="123" t="str">
        <v>Adequate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110A-8231-4294-A2B8-5DD8E08F8E9C}">
  <sheetPr codeName="Sheet2"/>
  <dimension ref="A1:Z89"/>
  <sheetViews>
    <sheetView tabSelected="1" topLeftCell="D23" zoomScale="115" zoomScaleNormal="115" workbookViewId="0">
      <selection activeCell="H33" sqref="H33"/>
    </sheetView>
  </sheetViews>
  <sheetFormatPr baseColWidth="10" defaultColWidth="9.1640625" defaultRowHeight="14" outlineLevelRow="1" x14ac:dyDescent="0.15"/>
  <cols>
    <col min="1" max="1" width="12.83203125" style="54" customWidth="1"/>
    <col min="2" max="2" width="14.5" style="55" bestFit="1" customWidth="1"/>
    <col min="3" max="3" width="32.1640625" style="55" customWidth="1"/>
    <col min="4" max="4" width="8.83203125" style="54" customWidth="1"/>
    <col min="5" max="5" width="17.33203125" style="55" customWidth="1"/>
    <col min="6" max="7" width="18.6640625" style="54" customWidth="1"/>
    <col min="8" max="8" width="10.1640625" style="56" bestFit="1" customWidth="1"/>
    <col min="9" max="9" width="60.5" style="55" bestFit="1" customWidth="1"/>
    <col min="10" max="10" width="6.6640625" style="57" bestFit="1" customWidth="1"/>
    <col min="11" max="11" width="7" style="59" bestFit="1" customWidth="1"/>
    <col min="12" max="12" width="12" style="9" hidden="1" customWidth="1"/>
    <col min="13" max="13" width="24" style="59" bestFit="1" customWidth="1"/>
    <col min="14" max="14" width="18.33203125" style="9" bestFit="1" customWidth="1"/>
    <col min="15" max="15" width="31.83203125" style="9" bestFit="1" customWidth="1"/>
    <col min="16" max="16" width="255.83203125" style="9" bestFit="1" customWidth="1"/>
    <col min="17" max="17" width="11.6640625" style="54" bestFit="1" customWidth="1"/>
    <col min="18" max="18" width="14.83203125" style="54" bestFit="1" customWidth="1"/>
    <col min="19" max="19" width="11.6640625" style="57" bestFit="1" customWidth="1"/>
    <col min="20" max="20" width="20.6640625" style="57" bestFit="1" customWidth="1"/>
    <col min="21" max="21" width="22.1640625" style="57" bestFit="1" customWidth="1"/>
    <col min="22" max="22" width="16.1640625" style="54" bestFit="1" customWidth="1"/>
    <col min="23" max="23" width="22" style="54" bestFit="1" customWidth="1"/>
    <col min="24" max="24" width="25.5" style="57" bestFit="1" customWidth="1"/>
    <col min="25" max="25" width="22" style="57" bestFit="1" customWidth="1"/>
    <col min="26" max="16384" width="9.1640625" style="9"/>
  </cols>
  <sheetData>
    <row r="1" spans="1:26" ht="39" x14ac:dyDescent="0.15">
      <c r="A1" s="4" t="s">
        <v>11</v>
      </c>
      <c r="B1" s="5" t="s">
        <v>12</v>
      </c>
      <c r="C1" s="5" t="s">
        <v>13</v>
      </c>
      <c r="D1" s="5" t="s">
        <v>14</v>
      </c>
      <c r="E1" s="5" t="s">
        <v>15</v>
      </c>
      <c r="F1" s="6" t="s">
        <v>440</v>
      </c>
      <c r="G1" s="7" t="s">
        <v>441</v>
      </c>
      <c r="H1" s="5" t="s">
        <v>16</v>
      </c>
      <c r="I1" s="5" t="s">
        <v>17</v>
      </c>
      <c r="J1" s="6" t="s">
        <v>440</v>
      </c>
      <c r="K1" s="8" t="s">
        <v>442</v>
      </c>
      <c r="M1" s="95" t="s">
        <v>18</v>
      </c>
      <c r="N1" s="95" t="s">
        <v>19</v>
      </c>
      <c r="O1" s="95" t="s">
        <v>20</v>
      </c>
      <c r="P1" s="95" t="s">
        <v>21</v>
      </c>
      <c r="Q1" s="6" t="s">
        <v>440</v>
      </c>
      <c r="R1" s="6" t="s">
        <v>441</v>
      </c>
      <c r="S1" s="6" t="s">
        <v>440</v>
      </c>
      <c r="T1" s="108" t="s">
        <v>443</v>
      </c>
      <c r="U1" s="108" t="s">
        <v>444</v>
      </c>
      <c r="V1" s="108" t="s">
        <v>445</v>
      </c>
      <c r="W1" s="108" t="s">
        <v>446</v>
      </c>
      <c r="X1" s="108" t="s">
        <v>447</v>
      </c>
      <c r="Y1" s="108" t="s">
        <v>448</v>
      </c>
    </row>
    <row r="2" spans="1:26" ht="26" outlineLevel="1" x14ac:dyDescent="0.15">
      <c r="A2" s="10" t="s">
        <v>29</v>
      </c>
      <c r="B2" s="11" t="s">
        <v>30</v>
      </c>
      <c r="C2" s="11" t="s">
        <v>449</v>
      </c>
      <c r="D2" s="12" t="s">
        <v>32</v>
      </c>
      <c r="E2" s="11" t="s">
        <v>33</v>
      </c>
      <c r="F2" s="242">
        <v>0.1</v>
      </c>
      <c r="G2" s="13">
        <f>F2</f>
        <v>0.1</v>
      </c>
      <c r="H2" s="14" t="s">
        <v>34</v>
      </c>
      <c r="I2" s="15" t="s">
        <v>450</v>
      </c>
      <c r="J2" s="16">
        <v>0.3</v>
      </c>
      <c r="K2" s="17"/>
      <c r="M2" s="59" t="str">
        <f>IF(OR((VLOOKUP('Weighting sheet'!$H2,'ICQ questions'!$G:$N,5,0))="Yes",(VLOOKUP('Weighting sheet'!$H2,'ICQ questions'!$G:$N,5,0))="Oui",(VLOOKUP('Weighting sheet'!$H2,'ICQ questions'!$G:$N,5,0))="Si"),"Yes",IF(OR((VLOOKUP('Weighting sheet'!$H2,'ICQ questions'!$G:$N,5,0))="No",(VLOOKUP('Weighting sheet'!$H2,'ICQ questions'!$G:$N,5,0))="Non"),"No","Select Answer"))</f>
        <v>Yes</v>
      </c>
      <c r="N2" s="59" t="str">
        <f>IFERROR(IF(VLOOKUP('Weighting sheet'!$H2,'ICQ questions'!$G:$N,6,0)=0,"",VLOOKUP('Weighting sheet'!$H2,'ICQ questions'!$G:$N,6,0)),"")</f>
        <v>Adequate</v>
      </c>
      <c r="O2" s="59" t="str">
        <f>IFERROR(IF(VLOOKUP('Weighting sheet'!$H2,'ICQ questions'!$G:$N,7,0)=0,"",VLOOKUP('Weighting sheet'!$H2,'ICQ questions'!$G:$N,7,0)),"")</f>
        <v>N/A - no prior year finding</v>
      </c>
      <c r="P2" s="59" t="str">
        <f>IFERROR(IF(VLOOKUP('Weighting sheet'!$H2,'ICQ questions'!$G:$N,8,0)=0,"",VLOOKUP('Weighting sheet'!$H2,'ICQ questions'!$G:$N,8,0)),"")</f>
        <v/>
      </c>
      <c r="Q2" s="257">
        <v>0.1</v>
      </c>
      <c r="R2" s="264">
        <f>Q2</f>
        <v>0.1</v>
      </c>
      <c r="S2" s="250">
        <v>0.3</v>
      </c>
      <c r="T2" s="98" t="str">
        <f>IF(M2="N/A","NO",M2)</f>
        <v>Yes</v>
      </c>
      <c r="U2" s="250">
        <f>IF(T2="Yes",((1*S2)/(SUMIF($T$2:$T$5,"Yes",$S$2:$S$5))),0)</f>
        <v>0.3</v>
      </c>
      <c r="V2" s="237" t="str">
        <f>IF(SUM(U2:U5)=1,"Yes","No")</f>
        <v>Yes</v>
      </c>
      <c r="W2" s="257">
        <f>IF(V2="Yes",((1*Q2)/(SUMIF($V$2:$V$26,"Yes",$Q$2:$Q$26))),"N/A")</f>
        <v>0.14925373134328357</v>
      </c>
      <c r="X2" s="249">
        <f>IF(N2="N/A","",IF(OR(N2="Adequate",N2="Adecuado",N2="Adéquat"),U2,IF(OR(N2="Inadequate",N2="Inadecuado",N2="Inadéquat"),0,"Question Not Answered")))</f>
        <v>0.3</v>
      </c>
      <c r="Y2" s="184">
        <f>IFERROR(X2*$W$2,"")</f>
        <v>4.4776119402985072E-2</v>
      </c>
      <c r="Z2" s="96"/>
    </row>
    <row r="3" spans="1:26" ht="26" outlineLevel="1" x14ac:dyDescent="0.15">
      <c r="A3" s="18" t="s">
        <v>29</v>
      </c>
      <c r="B3" s="19" t="s">
        <v>30</v>
      </c>
      <c r="C3" s="19" t="s">
        <v>449</v>
      </c>
      <c r="D3" s="20" t="s">
        <v>32</v>
      </c>
      <c r="E3" s="19" t="s">
        <v>33</v>
      </c>
      <c r="F3" s="240"/>
      <c r="G3" s="21">
        <f>IF(ISBLANK(F3),G2,F3)</f>
        <v>0.1</v>
      </c>
      <c r="H3" s="22" t="s">
        <v>40</v>
      </c>
      <c r="I3" s="23" t="s">
        <v>41</v>
      </c>
      <c r="J3" s="24">
        <v>0.3</v>
      </c>
      <c r="K3" s="25"/>
      <c r="M3" s="59" t="str">
        <f>IF(OR((VLOOKUP('Weighting sheet'!$H3,'ICQ questions'!$G:$N,5,0))="Yes",(VLOOKUP('Weighting sheet'!$H3,'ICQ questions'!$G:$N,5,0))="Oui",(VLOOKUP('Weighting sheet'!$H3,'ICQ questions'!$G:$N,5,0))="Si"),"Yes",IF(OR((VLOOKUP('Weighting sheet'!$H3,'ICQ questions'!$G:$N,5,0))="No",(VLOOKUP('Weighting sheet'!$H3,'ICQ questions'!$G:$N,5,0))="Non"),"No","Select Answer"))</f>
        <v>Yes</v>
      </c>
      <c r="N3" s="59" t="str">
        <f>IFERROR(IF(VLOOKUP('Weighting sheet'!$H3,'ICQ questions'!$G:$N,6,0)=0,"",VLOOKUP('Weighting sheet'!$H3,'ICQ questions'!$G:$N,6,0)),"")</f>
        <v>Adequate</v>
      </c>
      <c r="O3" s="59" t="str">
        <f>IFERROR(IF(VLOOKUP('Weighting sheet'!$H3,'ICQ questions'!$G:$N,7,0)=0,"",VLOOKUP('Weighting sheet'!$H3,'ICQ questions'!$G:$N,7,0)),"")</f>
        <v>N/A - no prior year finding</v>
      </c>
      <c r="P3" s="59" t="str">
        <f>IFERROR(IF(VLOOKUP('Weighting sheet'!$H3,'ICQ questions'!$G:$N,8,0)=0,"",VLOOKUP('Weighting sheet'!$H3,'ICQ questions'!$G:$N,8,0)),"")</f>
        <v/>
      </c>
      <c r="Q3" s="258"/>
      <c r="R3" s="99">
        <f>IF(ISBLANK(Q3),R2,Q3)</f>
        <v>0.1</v>
      </c>
      <c r="S3" s="100">
        <v>0.3</v>
      </c>
      <c r="T3" s="100" t="str">
        <f t="shared" ref="T3:T59" si="0">IF(M3="N/A","NO",M3)</f>
        <v>Yes</v>
      </c>
      <c r="U3" s="100">
        <f>IF(T3="Yes",((1*S3)/(SUMIF($T$2:$T$5,"Yes",$S$2:$S$5))),0)</f>
        <v>0.3</v>
      </c>
      <c r="V3" s="238"/>
      <c r="W3" s="258"/>
      <c r="X3" s="100">
        <f>IF(N3="N/A","",IF(OR(N3="Adequate",N3="Adecuado",N3="Adéquat"),U3,IF(OR(N3="Inadequate",N3="Inadecuado",N3="Inadéquat"),0,"Question Not Answered")))</f>
        <v>0.3</v>
      </c>
      <c r="Y3" s="187">
        <f>IFERROR(X3*$W$2,"")</f>
        <v>4.4776119402985072E-2</v>
      </c>
    </row>
    <row r="4" spans="1:26" ht="26" outlineLevel="1" x14ac:dyDescent="0.15">
      <c r="A4" s="26" t="s">
        <v>29</v>
      </c>
      <c r="B4" s="27" t="s">
        <v>30</v>
      </c>
      <c r="C4" s="27" t="s">
        <v>449</v>
      </c>
      <c r="D4" s="20" t="s">
        <v>32</v>
      </c>
      <c r="E4" s="27" t="s">
        <v>33</v>
      </c>
      <c r="F4" s="240"/>
      <c r="G4" s="28">
        <f t="shared" ref="G4:G26" si="1">IF(ISBLANK(F4),G3,F4)</f>
        <v>0.1</v>
      </c>
      <c r="H4" s="22" t="s">
        <v>42</v>
      </c>
      <c r="I4" s="23" t="s">
        <v>43</v>
      </c>
      <c r="J4" s="24">
        <v>0.1</v>
      </c>
      <c r="K4" s="25"/>
      <c r="M4" s="59" t="str">
        <f>IF(OR((VLOOKUP('Weighting sheet'!$H4,'ICQ questions'!$G:$N,5,0))="Yes",(VLOOKUP('Weighting sheet'!$H4,'ICQ questions'!$G:$N,5,0))="Oui",(VLOOKUP('Weighting sheet'!$H4,'ICQ questions'!$G:$N,5,0))="Si"),"Yes",IF(OR((VLOOKUP('Weighting sheet'!$H4,'ICQ questions'!$G:$N,5,0))="No",(VLOOKUP('Weighting sheet'!$H4,'ICQ questions'!$G:$N,5,0))="Non"),"No","Select Answer"))</f>
        <v>Yes</v>
      </c>
      <c r="N4" s="59" t="str">
        <f>IFERROR(IF(VLOOKUP('Weighting sheet'!$H4,'ICQ questions'!$G:$N,6,0)=0,"",VLOOKUP('Weighting sheet'!$H4,'ICQ questions'!$G:$N,6,0)),"")</f>
        <v>Adequate</v>
      </c>
      <c r="O4" s="59" t="str">
        <f>IFERROR(IF(VLOOKUP('Weighting sheet'!$H4,'ICQ questions'!$G:$N,7,0)=0,"",VLOOKUP('Weighting sheet'!$H4,'ICQ questions'!$G:$N,7,0)),"")</f>
        <v>N/A - no prior year finding</v>
      </c>
      <c r="P4" s="59" t="str">
        <f>IFERROR(IF(VLOOKUP('Weighting sheet'!$H4,'ICQ questions'!$G:$N,8,0)=0,"",VLOOKUP('Weighting sheet'!$H4,'ICQ questions'!$G:$N,8,0)),"")</f>
        <v/>
      </c>
      <c r="Q4" s="258"/>
      <c r="R4" s="99">
        <f>IF(ISBLANK(Q4),R3,Q4)</f>
        <v>0.1</v>
      </c>
      <c r="S4" s="100">
        <v>0.1</v>
      </c>
      <c r="T4" s="100" t="str">
        <f t="shared" si="0"/>
        <v>Yes</v>
      </c>
      <c r="U4" s="100">
        <f>IF(T4="Yes",((1*S4)/(SUMIF($T$2:$T$5,"Yes",$S$2:$S$5))),0)</f>
        <v>0.1</v>
      </c>
      <c r="V4" s="238"/>
      <c r="W4" s="258"/>
      <c r="X4" s="100">
        <f>IF(N4="N/A","",IF(OR(N4="Adequate",N4="Adecuado",N4="Adéquat"),U4,IF(OR(N4="Inadequate",N4="Inadecuado",N4="Inadéquat"),0,"Question Not Answered")))</f>
        <v>0.1</v>
      </c>
      <c r="Y4" s="255">
        <f>IFERROR(X4*$W$2,"")</f>
        <v>1.4925373134328358E-2</v>
      </c>
    </row>
    <row r="5" spans="1:26" ht="26" outlineLevel="1" x14ac:dyDescent="0.15">
      <c r="A5" s="18" t="s">
        <v>29</v>
      </c>
      <c r="B5" s="19" t="s">
        <v>30</v>
      </c>
      <c r="C5" s="19" t="s">
        <v>449</v>
      </c>
      <c r="D5" s="20" t="s">
        <v>32</v>
      </c>
      <c r="E5" s="19" t="s">
        <v>33</v>
      </c>
      <c r="F5" s="240"/>
      <c r="G5" s="21">
        <f t="shared" si="1"/>
        <v>0.1</v>
      </c>
      <c r="H5" s="22" t="s">
        <v>46</v>
      </c>
      <c r="I5" s="23" t="s">
        <v>47</v>
      </c>
      <c r="J5" s="24">
        <v>0.3</v>
      </c>
      <c r="K5" s="25"/>
      <c r="M5" s="59" t="str">
        <f>IF(OR((VLOOKUP('Weighting sheet'!$H5,'ICQ questions'!$G:$N,5,0))="Yes",(VLOOKUP('Weighting sheet'!$H5,'ICQ questions'!$G:$N,5,0))="Oui",(VLOOKUP('Weighting sheet'!$H5,'ICQ questions'!$G:$N,5,0))="Si"),"Yes",IF(OR((VLOOKUP('Weighting sheet'!$H5,'ICQ questions'!$G:$N,5,0))="No",(VLOOKUP('Weighting sheet'!$H5,'ICQ questions'!$G:$N,5,0))="Non"),"No","Select Answer"))</f>
        <v>Yes</v>
      </c>
      <c r="N5" s="59" t="str">
        <f>IFERROR(IF(VLOOKUP('Weighting sheet'!$H5,'ICQ questions'!$G:$N,6,0)=0,"",VLOOKUP('Weighting sheet'!$H5,'ICQ questions'!$G:$N,6,0)),"")</f>
        <v>Adequate</v>
      </c>
      <c r="O5" s="59" t="str">
        <f>IFERROR(IF(VLOOKUP('Weighting sheet'!$H5,'ICQ questions'!$G:$N,7,0)=0,"",VLOOKUP('Weighting sheet'!$H5,'ICQ questions'!$G:$N,7,0)),"")</f>
        <v>Fully remediated</v>
      </c>
      <c r="P5" s="59" t="str">
        <f>IFERROR(IF(VLOOKUP('Weighting sheet'!$H5,'ICQ questions'!$G:$N,8,0)=0,"",VLOOKUP('Weighting sheet'!$H5,'ICQ questions'!$G:$N,8,0)),"")</f>
        <v>The accounting system is cost/project based and there is a specific code for the UNHCR project</v>
      </c>
      <c r="Q5" s="258"/>
      <c r="R5" s="99">
        <f>IF(ISBLANK(Q5),R4,Q5)</f>
        <v>0.1</v>
      </c>
      <c r="S5" s="100">
        <v>0.3</v>
      </c>
      <c r="T5" s="100" t="str">
        <f t="shared" si="0"/>
        <v>Yes</v>
      </c>
      <c r="U5" s="100">
        <f>IF(T5="Yes",((1*S5)/(SUMIF($T$2:$T$5,"Yes",$S$2:$S$5))),0)</f>
        <v>0.3</v>
      </c>
      <c r="V5" s="238"/>
      <c r="W5" s="258"/>
      <c r="X5" s="100">
        <f>IF(N5="N/A","",IF(OR(N5="Adequate",N5="Adecuado",N5="Adéquat"),U5,IF(OR(N5="Inadequate",N5="Inadecuado",N5="Inadéquat"),0,"Question Not Answered")))</f>
        <v>0.3</v>
      </c>
      <c r="Y5" s="100">
        <f>IFERROR(X5*$W$2,"")</f>
        <v>4.4776119402985072E-2</v>
      </c>
    </row>
    <row r="6" spans="1:26" ht="26" outlineLevel="1" x14ac:dyDescent="0.15">
      <c r="A6" s="18" t="s">
        <v>29</v>
      </c>
      <c r="B6" s="19" t="s">
        <v>30</v>
      </c>
      <c r="C6" s="19" t="s">
        <v>449</v>
      </c>
      <c r="D6" s="20" t="s">
        <v>48</v>
      </c>
      <c r="E6" s="19" t="s">
        <v>49</v>
      </c>
      <c r="F6" s="240">
        <v>0.12</v>
      </c>
      <c r="G6" s="21">
        <f t="shared" si="1"/>
        <v>0.12</v>
      </c>
      <c r="H6" s="22" t="s">
        <v>50</v>
      </c>
      <c r="I6" s="23" t="s">
        <v>51</v>
      </c>
      <c r="J6" s="24">
        <v>0.25</v>
      </c>
      <c r="K6" s="25"/>
      <c r="M6" s="59" t="str">
        <f>IF(OR((VLOOKUP('Weighting sheet'!$H6,'ICQ questions'!$G:$N,5,0))="Yes",(VLOOKUP('Weighting sheet'!$H6,'ICQ questions'!$G:$N,5,0))="Oui",(VLOOKUP('Weighting sheet'!$H6,'ICQ questions'!$G:$N,5,0))="Si"),"Yes",IF(OR((VLOOKUP('Weighting sheet'!$H6,'ICQ questions'!$G:$N,5,0))="No",(VLOOKUP('Weighting sheet'!$H6,'ICQ questions'!$G:$N,5,0))="Non"),"No","Select Answer"))</f>
        <v>Yes</v>
      </c>
      <c r="N6" s="59" t="str">
        <f>IFERROR(IF(VLOOKUP('Weighting sheet'!$H6,'ICQ questions'!$G:$N,6,0)=0,"",VLOOKUP('Weighting sheet'!$H6,'ICQ questions'!$G:$N,6,0)),"")</f>
        <v>Adequate</v>
      </c>
      <c r="O6" s="59" t="str">
        <f>IFERROR(IF(VLOOKUP('Weighting sheet'!$H6,'ICQ questions'!$G:$N,7,0)=0,"",VLOOKUP('Weighting sheet'!$H6,'ICQ questions'!$G:$N,7,0)),"")</f>
        <v>N/A - no prior year finding</v>
      </c>
      <c r="P6" s="59" t="str">
        <f>IFERROR(IF(VLOOKUP('Weighting sheet'!$H6,'ICQ questions'!$G:$N,8,0)=0,"",VLOOKUP('Weighting sheet'!$H6,'ICQ questions'!$G:$N,8,0)),"")</f>
        <v/>
      </c>
      <c r="Q6" s="239">
        <v>0.12</v>
      </c>
      <c r="R6" s="101">
        <f t="shared" ref="R6:R25" si="2">IF(ISBLANK(Q6),R5,Q6)</f>
        <v>0.12</v>
      </c>
      <c r="S6" s="102">
        <v>0.25</v>
      </c>
      <c r="T6" s="102" t="str">
        <f t="shared" si="0"/>
        <v>Yes</v>
      </c>
      <c r="U6" s="102">
        <f>IF(T6="Yes",((1*S6)/(SUMIF($T$6:$T$11,"Yes",$S$6:$S$11))),0)</f>
        <v>0.25</v>
      </c>
      <c r="V6" s="239" t="str">
        <f>IF(SUM(U6:U11)=1,"Yes","No")</f>
        <v>Yes</v>
      </c>
      <c r="W6" s="259">
        <f>IF(V6="Yes",((1*Q6)/(SUMIF($V$2:$V$26,"Yes",$Q$2:$Q$26))),"N/A")</f>
        <v>0.17910447761194029</v>
      </c>
      <c r="X6" s="252">
        <f t="shared" ref="X6:X64" si="3">IF(N6="N/A","",IF(OR(N6="Adequate",N6="Adecuado",N6="Adéquat"),U6,IF(OR(N6="Inadequate",N6="Inadecuado",N6="Inadéquat"),0,"Question Not Answered")))</f>
        <v>0.25</v>
      </c>
      <c r="Y6" s="102">
        <f t="shared" ref="Y6:Y11" si="4">IFERROR(X6*$W$6,"")</f>
        <v>4.4776119402985072E-2</v>
      </c>
    </row>
    <row r="7" spans="1:26" ht="26" outlineLevel="1" x14ac:dyDescent="0.15">
      <c r="A7" s="18" t="s">
        <v>29</v>
      </c>
      <c r="B7" s="19" t="s">
        <v>30</v>
      </c>
      <c r="C7" s="19" t="s">
        <v>449</v>
      </c>
      <c r="D7" s="20" t="s">
        <v>48</v>
      </c>
      <c r="E7" s="19" t="s">
        <v>49</v>
      </c>
      <c r="F7" s="240"/>
      <c r="G7" s="21">
        <f t="shared" si="1"/>
        <v>0.12</v>
      </c>
      <c r="H7" s="22" t="s">
        <v>52</v>
      </c>
      <c r="I7" s="23" t="s">
        <v>53</v>
      </c>
      <c r="J7" s="24">
        <v>0.25</v>
      </c>
      <c r="K7" s="25"/>
      <c r="M7" s="59" t="str">
        <f>IF(OR((VLOOKUP('Weighting sheet'!$H7,'ICQ questions'!$G:$N,5,0))="Yes",(VLOOKUP('Weighting sheet'!$H7,'ICQ questions'!$G:$N,5,0))="Oui",(VLOOKUP('Weighting sheet'!$H7,'ICQ questions'!$G:$N,5,0))="Si"),"Yes",IF(OR((VLOOKUP('Weighting sheet'!$H7,'ICQ questions'!$G:$N,5,0))="No",(VLOOKUP('Weighting sheet'!$H7,'ICQ questions'!$G:$N,5,0))="Non"),"No","Select Answer"))</f>
        <v>Yes</v>
      </c>
      <c r="N7" s="59" t="str">
        <f>IFERROR(IF(VLOOKUP('Weighting sheet'!$H7,'ICQ questions'!$G:$N,6,0)=0,"",VLOOKUP('Weighting sheet'!$H7,'ICQ questions'!$G:$N,6,0)),"")</f>
        <v>Adequate</v>
      </c>
      <c r="O7" s="59" t="str">
        <f>IFERROR(IF(VLOOKUP('Weighting sheet'!$H7,'ICQ questions'!$G:$N,7,0)=0,"",VLOOKUP('Weighting sheet'!$H7,'ICQ questions'!$G:$N,7,0)),"")</f>
        <v>N/A - no prior year finding</v>
      </c>
      <c r="P7" s="59" t="str">
        <f>IFERROR(IF(VLOOKUP('Weighting sheet'!$H7,'ICQ questions'!$G:$N,8,0)=0,"",VLOOKUP('Weighting sheet'!$H7,'ICQ questions'!$G:$N,8,0)),"")</f>
        <v/>
      </c>
      <c r="Q7" s="239"/>
      <c r="R7" s="101">
        <f>IF(ISBLANK(Q7),R6,Q7)</f>
        <v>0.12</v>
      </c>
      <c r="S7" s="102">
        <v>0.25</v>
      </c>
      <c r="T7" s="102" t="str">
        <f t="shared" si="0"/>
        <v>Yes</v>
      </c>
      <c r="U7" s="102">
        <f t="shared" ref="U7:U11" si="5">IF(T7="Yes",((1*S7)/(SUMIF($T$6:$T$11,"Yes",$S$6:$S$11))),0)</f>
        <v>0.25</v>
      </c>
      <c r="V7" s="239"/>
      <c r="W7" s="259"/>
      <c r="X7" s="102">
        <f t="shared" si="3"/>
        <v>0.25</v>
      </c>
      <c r="Y7" s="102">
        <f t="shared" si="4"/>
        <v>4.4776119402985072E-2</v>
      </c>
    </row>
    <row r="8" spans="1:26" ht="26" outlineLevel="1" x14ac:dyDescent="0.15">
      <c r="A8" s="18" t="s">
        <v>29</v>
      </c>
      <c r="B8" s="19" t="s">
        <v>30</v>
      </c>
      <c r="C8" s="19" t="s">
        <v>449</v>
      </c>
      <c r="D8" s="20" t="s">
        <v>48</v>
      </c>
      <c r="E8" s="19" t="s">
        <v>49</v>
      </c>
      <c r="F8" s="240"/>
      <c r="G8" s="21">
        <f t="shared" si="1"/>
        <v>0.12</v>
      </c>
      <c r="H8" s="22" t="s">
        <v>54</v>
      </c>
      <c r="I8" s="23" t="s">
        <v>451</v>
      </c>
      <c r="J8" s="24">
        <v>0.15</v>
      </c>
      <c r="K8" s="25"/>
      <c r="M8" s="59" t="str">
        <f>IF(OR((VLOOKUP('Weighting sheet'!$H8,'ICQ questions'!$G:$N,5,0))="Yes",(VLOOKUP('Weighting sheet'!$H8,'ICQ questions'!$G:$N,5,0))="Oui",(VLOOKUP('Weighting sheet'!$H8,'ICQ questions'!$G:$N,5,0))="Si"),"Yes",IF(OR((VLOOKUP('Weighting sheet'!$H8,'ICQ questions'!$G:$N,5,0))="No",(VLOOKUP('Weighting sheet'!$H8,'ICQ questions'!$G:$N,5,0))="Non"),"No","Select Answer"))</f>
        <v>Yes</v>
      </c>
      <c r="N8" s="59" t="str">
        <f>IFERROR(IF(VLOOKUP('Weighting sheet'!$H8,'ICQ questions'!$G:$N,6,0)=0,"",VLOOKUP('Weighting sheet'!$H8,'ICQ questions'!$G:$N,6,0)),"")</f>
        <v>Adequate</v>
      </c>
      <c r="O8" s="59" t="str">
        <f>IFERROR(IF(VLOOKUP('Weighting sheet'!$H8,'ICQ questions'!$G:$N,7,0)=0,"",VLOOKUP('Weighting sheet'!$H8,'ICQ questions'!$G:$N,7,0)),"")</f>
        <v>N/A - no prior year finding</v>
      </c>
      <c r="P8" s="59" t="str">
        <f>IFERROR(IF(VLOOKUP('Weighting sheet'!$H8,'ICQ questions'!$G:$N,8,0)=0,"",VLOOKUP('Weighting sheet'!$H8,'ICQ questions'!$G:$N,8,0)),"")</f>
        <v/>
      </c>
      <c r="Q8" s="239"/>
      <c r="R8" s="101">
        <f t="shared" si="2"/>
        <v>0.12</v>
      </c>
      <c r="S8" s="102">
        <v>0.15</v>
      </c>
      <c r="T8" s="102" t="str">
        <f t="shared" si="0"/>
        <v>Yes</v>
      </c>
      <c r="U8" s="102">
        <f>IF(T8="Yes",((1*S8)/(SUMIF($T$6:$T$11,"Yes",$S$6:$S$11))),0)</f>
        <v>0.15</v>
      </c>
      <c r="V8" s="239"/>
      <c r="W8" s="259"/>
      <c r="X8" s="102">
        <f>IF(N8="N/A","",IF(OR(N8="Adequate",N8="Adecuado",N8="Adéquat"),U8,IF(OR(N8="Inadequate",N8="Inadecuado",N8="Inadéquat"),0,"Question Not Answered")))</f>
        <v>0.15</v>
      </c>
      <c r="Y8" s="102">
        <f t="shared" si="4"/>
        <v>2.6865671641791041E-2</v>
      </c>
    </row>
    <row r="9" spans="1:26" ht="26" outlineLevel="1" x14ac:dyDescent="0.15">
      <c r="A9" s="18" t="s">
        <v>29</v>
      </c>
      <c r="B9" s="19" t="s">
        <v>30</v>
      </c>
      <c r="C9" s="19" t="s">
        <v>449</v>
      </c>
      <c r="D9" s="20" t="s">
        <v>48</v>
      </c>
      <c r="E9" s="19" t="s">
        <v>49</v>
      </c>
      <c r="F9" s="240"/>
      <c r="G9" s="21">
        <f t="shared" si="1"/>
        <v>0.12</v>
      </c>
      <c r="H9" s="22" t="s">
        <v>56</v>
      </c>
      <c r="I9" s="23" t="s">
        <v>57</v>
      </c>
      <c r="J9" s="24">
        <v>0.1</v>
      </c>
      <c r="K9" s="25"/>
      <c r="M9" s="59" t="str">
        <f>IF(OR((VLOOKUP('Weighting sheet'!$H9,'ICQ questions'!$G:$N,5,0))="Yes",(VLOOKUP('Weighting sheet'!$H9,'ICQ questions'!$G:$N,5,0))="Oui",(VLOOKUP('Weighting sheet'!$H9,'ICQ questions'!$G:$N,5,0))="Si"),"Yes",IF(OR((VLOOKUP('Weighting sheet'!$H9,'ICQ questions'!$G:$N,5,0))="No",(VLOOKUP('Weighting sheet'!$H9,'ICQ questions'!$G:$N,5,0))="Non"),"No","Select Answer"))</f>
        <v>Yes</v>
      </c>
      <c r="N9" s="59" t="str">
        <f>IFERROR(IF(VLOOKUP('Weighting sheet'!$H9,'ICQ questions'!$G:$N,6,0)=0,"",VLOOKUP('Weighting sheet'!$H9,'ICQ questions'!$G:$N,6,0)),"")</f>
        <v>Adequate</v>
      </c>
      <c r="O9" s="59" t="str">
        <f>IFERROR(IF(VLOOKUP('Weighting sheet'!$H9,'ICQ questions'!$G:$N,7,0)=0,"",VLOOKUP('Weighting sheet'!$H9,'ICQ questions'!$G:$N,7,0)),"")</f>
        <v>N/A - no prior year finding</v>
      </c>
      <c r="P9" s="59" t="str">
        <f>IFERROR(IF(VLOOKUP('Weighting sheet'!$H9,'ICQ questions'!$G:$N,8,0)=0,"",VLOOKUP('Weighting sheet'!$H9,'ICQ questions'!$G:$N,8,0)),"")</f>
        <v/>
      </c>
      <c r="Q9" s="239"/>
      <c r="R9" s="101">
        <f t="shared" si="2"/>
        <v>0.12</v>
      </c>
      <c r="S9" s="102">
        <v>0.1</v>
      </c>
      <c r="T9" s="102" t="str">
        <f t="shared" si="0"/>
        <v>Yes</v>
      </c>
      <c r="U9" s="102">
        <f t="shared" si="5"/>
        <v>0.1</v>
      </c>
      <c r="V9" s="239"/>
      <c r="W9" s="259"/>
      <c r="X9" s="102">
        <f t="shared" si="3"/>
        <v>0.1</v>
      </c>
      <c r="Y9" s="102">
        <f t="shared" si="4"/>
        <v>1.7910447761194031E-2</v>
      </c>
    </row>
    <row r="10" spans="1:26" ht="26" outlineLevel="1" x14ac:dyDescent="0.15">
      <c r="A10" s="18" t="s">
        <v>29</v>
      </c>
      <c r="B10" s="19" t="s">
        <v>30</v>
      </c>
      <c r="C10" s="19" t="s">
        <v>449</v>
      </c>
      <c r="D10" s="20" t="s">
        <v>48</v>
      </c>
      <c r="E10" s="19" t="s">
        <v>49</v>
      </c>
      <c r="F10" s="240"/>
      <c r="G10" s="21">
        <f t="shared" si="1"/>
        <v>0.12</v>
      </c>
      <c r="H10" s="22" t="s">
        <v>59</v>
      </c>
      <c r="I10" s="23" t="s">
        <v>452</v>
      </c>
      <c r="J10" s="24">
        <v>0.1</v>
      </c>
      <c r="K10" s="25"/>
      <c r="M10" s="59" t="str">
        <f>IF(OR((VLOOKUP('Weighting sheet'!$H10,'ICQ questions'!$G:$N,5,0))="Yes",(VLOOKUP('Weighting sheet'!$H10,'ICQ questions'!$G:$N,5,0))="Oui",(VLOOKUP('Weighting sheet'!$H10,'ICQ questions'!$G:$N,5,0))="Si"),"Yes",IF(OR((VLOOKUP('Weighting sheet'!$H10,'ICQ questions'!$G:$N,5,0))="No",(VLOOKUP('Weighting sheet'!$H10,'ICQ questions'!$G:$N,5,0))="Non"),"No","Select Answer"))</f>
        <v>Yes</v>
      </c>
      <c r="N10" s="59" t="str">
        <f>IFERROR(IF(VLOOKUP('Weighting sheet'!$H10,'ICQ questions'!$G:$N,6,0)=0,"",VLOOKUP('Weighting sheet'!$H10,'ICQ questions'!$G:$N,6,0)),"")</f>
        <v>Adequate</v>
      </c>
      <c r="O10" s="59" t="str">
        <f>IFERROR(IF(VLOOKUP('Weighting sheet'!$H10,'ICQ questions'!$G:$N,7,0)=0,"",VLOOKUP('Weighting sheet'!$H10,'ICQ questions'!$G:$N,7,0)),"")</f>
        <v>N/A - no prior year finding</v>
      </c>
      <c r="P10" s="59" t="str">
        <f>IFERROR(IF(VLOOKUP('Weighting sheet'!$H10,'ICQ questions'!$G:$N,8,0)=0,"",VLOOKUP('Weighting sheet'!$H10,'ICQ questions'!$G:$N,8,0)),"")</f>
        <v/>
      </c>
      <c r="Q10" s="239"/>
      <c r="R10" s="101">
        <f t="shared" si="2"/>
        <v>0.12</v>
      </c>
      <c r="S10" s="102">
        <v>0.1</v>
      </c>
      <c r="T10" s="102" t="str">
        <f t="shared" si="0"/>
        <v>Yes</v>
      </c>
      <c r="U10" s="102">
        <f t="shared" si="5"/>
        <v>0.1</v>
      </c>
      <c r="V10" s="239"/>
      <c r="W10" s="259"/>
      <c r="X10" s="102">
        <f t="shared" si="3"/>
        <v>0.1</v>
      </c>
      <c r="Y10" s="186">
        <f t="shared" si="4"/>
        <v>1.7910447761194031E-2</v>
      </c>
    </row>
    <row r="11" spans="1:26" ht="26" outlineLevel="1" x14ac:dyDescent="0.15">
      <c r="A11" s="18" t="s">
        <v>29</v>
      </c>
      <c r="B11" s="19" t="s">
        <v>30</v>
      </c>
      <c r="C11" s="19" t="s">
        <v>449</v>
      </c>
      <c r="D11" s="20" t="s">
        <v>48</v>
      </c>
      <c r="E11" s="19" t="s">
        <v>49</v>
      </c>
      <c r="F11" s="240"/>
      <c r="G11" s="21">
        <f t="shared" si="1"/>
        <v>0.12</v>
      </c>
      <c r="H11" s="22" t="s">
        <v>61</v>
      </c>
      <c r="I11" s="29" t="s">
        <v>62</v>
      </c>
      <c r="J11" s="24">
        <v>0.15</v>
      </c>
      <c r="K11" s="25"/>
      <c r="M11" s="59" t="str">
        <f>IF(OR((VLOOKUP('Weighting sheet'!$H11,'ICQ questions'!$G:$N,5,0))="Yes",(VLOOKUP('Weighting sheet'!$H11,'ICQ questions'!$G:$N,5,0))="Oui",(VLOOKUP('Weighting sheet'!$H11,'ICQ questions'!$G:$N,5,0))="Si"),"Yes",IF(OR((VLOOKUP('Weighting sheet'!$H11,'ICQ questions'!$G:$N,5,0))="No",(VLOOKUP('Weighting sheet'!$H11,'ICQ questions'!$G:$N,5,0))="Non"),"No","Select Answer"))</f>
        <v>Yes</v>
      </c>
      <c r="N11" s="59" t="str">
        <f>IFERROR(IF(VLOOKUP('Weighting sheet'!$H11,'ICQ questions'!$G:$N,6,0)=0,"",VLOOKUP('Weighting sheet'!$H11,'ICQ questions'!$G:$N,6,0)),"")</f>
        <v>Adequate</v>
      </c>
      <c r="O11" s="59" t="str">
        <f>IFERROR(IF(VLOOKUP('Weighting sheet'!$H11,'ICQ questions'!$G:$N,7,0)=0,"",VLOOKUP('Weighting sheet'!$H11,'ICQ questions'!$G:$N,7,0)),"")</f>
        <v>N/A - no prior year finding</v>
      </c>
      <c r="P11" s="59" t="str">
        <f>IFERROR(IF(VLOOKUP('Weighting sheet'!$H11,'ICQ questions'!$G:$N,8,0)=0,"",VLOOKUP('Weighting sheet'!$H11,'ICQ questions'!$G:$N,8,0)),"")</f>
        <v/>
      </c>
      <c r="Q11" s="239"/>
      <c r="R11" s="101">
        <f t="shared" si="2"/>
        <v>0.12</v>
      </c>
      <c r="S11" s="102">
        <v>0.15</v>
      </c>
      <c r="T11" s="102" t="str">
        <f t="shared" si="0"/>
        <v>Yes</v>
      </c>
      <c r="U11" s="102">
        <f t="shared" si="5"/>
        <v>0.15</v>
      </c>
      <c r="V11" s="239"/>
      <c r="W11" s="259"/>
      <c r="X11" s="102">
        <f t="shared" si="3"/>
        <v>0.15</v>
      </c>
      <c r="Y11" s="185">
        <f t="shared" si="4"/>
        <v>2.6865671641791041E-2</v>
      </c>
    </row>
    <row r="12" spans="1:26" ht="26" outlineLevel="1" x14ac:dyDescent="0.15">
      <c r="A12" s="18" t="s">
        <v>29</v>
      </c>
      <c r="B12" s="19" t="s">
        <v>30</v>
      </c>
      <c r="C12" s="19" t="s">
        <v>449</v>
      </c>
      <c r="D12" s="20" t="s">
        <v>63</v>
      </c>
      <c r="E12" s="19" t="s">
        <v>64</v>
      </c>
      <c r="F12" s="240">
        <v>0.2</v>
      </c>
      <c r="G12" s="21">
        <f t="shared" si="1"/>
        <v>0.2</v>
      </c>
      <c r="H12" s="22" t="s">
        <v>65</v>
      </c>
      <c r="I12" s="23" t="s">
        <v>453</v>
      </c>
      <c r="J12" s="24">
        <v>0.5</v>
      </c>
      <c r="K12" s="25"/>
      <c r="M12" s="59" t="str">
        <f>IF(OR((VLOOKUP('Weighting sheet'!$H12,'ICQ questions'!$G:$N,5,0))="Yes",(VLOOKUP('Weighting sheet'!$H12,'ICQ questions'!$G:$N,5,0))="Oui",(VLOOKUP('Weighting sheet'!$H12,'ICQ questions'!$G:$N,5,0))="Si"),"Yes",IF(OR((VLOOKUP('Weighting sheet'!$H12,'ICQ questions'!$G:$N,5,0))="No",(VLOOKUP('Weighting sheet'!$H12,'ICQ questions'!$G:$N,5,0))="Non"),"No","Select Answer"))</f>
        <v>No</v>
      </c>
      <c r="N12" s="59" t="str">
        <f>IFERROR(IF(VLOOKUP('Weighting sheet'!$H12,'ICQ questions'!$G:$N,6,0)=0,"",VLOOKUP('Weighting sheet'!$H12,'ICQ questions'!$G:$N,6,0)),"")</f>
        <v>N/A</v>
      </c>
      <c r="O12" s="59" t="str">
        <f>IFERROR(IF(VLOOKUP('Weighting sheet'!$H12,'ICQ questions'!$G:$N,7,0)=0,"",VLOOKUP('Weighting sheet'!$H12,'ICQ questions'!$G:$N,7,0)),"")</f>
        <v>N/A - no prior year finding</v>
      </c>
      <c r="P12" s="59" t="str">
        <f>IFERROR(IF(VLOOKUP('Weighting sheet'!$H12,'ICQ questions'!$G:$N,8,0)=0,"",VLOOKUP('Weighting sheet'!$H12,'ICQ questions'!$G:$N,8,0)),"")</f>
        <v>The reconciliation are performed on a quarterly basis</v>
      </c>
      <c r="Q12" s="238">
        <v>0.2</v>
      </c>
      <c r="R12" s="99">
        <f t="shared" si="2"/>
        <v>0.2</v>
      </c>
      <c r="S12" s="100">
        <v>0.5</v>
      </c>
      <c r="T12" s="100" t="str">
        <f t="shared" si="0"/>
        <v>No</v>
      </c>
      <c r="U12" s="100">
        <f>IF(T12="Yes",((1*S12)/(SUMIF($T$12:$T$13,"Yes",$S$12:$S$13))),0)</f>
        <v>0</v>
      </c>
      <c r="V12" s="238" t="str">
        <f>IF(SUM(U12:U13)=1,"Yes","No")</f>
        <v>Yes</v>
      </c>
      <c r="W12" s="256">
        <f>IF(V12="Yes",((1*Q12)/(SUMIF($V$2:$V$26,"Yes",$Q$2:$Q$26))),"N/A")</f>
        <v>0.29850746268656714</v>
      </c>
      <c r="X12" s="100" t="str">
        <f>IF(N12="N/A","",IF(OR(N12="Adequate",N12="Adecuado",N12="Adéquat"),U12,IF(OR(N12="Inadequate",N12="Inadecuado",N12="Inadéquat"),0,"Question Not Answered")))</f>
        <v/>
      </c>
      <c r="Y12" s="100" t="str">
        <f>IFERROR(X12*$W$12,"")</f>
        <v/>
      </c>
    </row>
    <row r="13" spans="1:26" ht="26" outlineLevel="1" x14ac:dyDescent="0.15">
      <c r="A13" s="18" t="s">
        <v>29</v>
      </c>
      <c r="B13" s="19" t="s">
        <v>30</v>
      </c>
      <c r="C13" s="19" t="s">
        <v>449</v>
      </c>
      <c r="D13" s="20" t="s">
        <v>63</v>
      </c>
      <c r="E13" s="19" t="s">
        <v>64</v>
      </c>
      <c r="F13" s="240"/>
      <c r="G13" s="21">
        <f t="shared" si="1"/>
        <v>0.2</v>
      </c>
      <c r="H13" s="22" t="s">
        <v>69</v>
      </c>
      <c r="I13" s="23" t="s">
        <v>70</v>
      </c>
      <c r="J13" s="24">
        <v>0.5</v>
      </c>
      <c r="K13" s="25"/>
      <c r="M13" s="59" t="str">
        <f>IF(OR((VLOOKUP('Weighting sheet'!$H13,'ICQ questions'!$G:$N,5,0))="Yes",(VLOOKUP('Weighting sheet'!$H13,'ICQ questions'!$G:$N,5,0))="Oui",(VLOOKUP('Weighting sheet'!$H13,'ICQ questions'!$G:$N,5,0))="Si"),"Yes",IF(OR((VLOOKUP('Weighting sheet'!$H13,'ICQ questions'!$G:$N,5,0))="No",(VLOOKUP('Weighting sheet'!$H13,'ICQ questions'!$G:$N,5,0))="Non"),"No","Select Answer"))</f>
        <v>Yes</v>
      </c>
      <c r="N13" s="59" t="str">
        <f>IFERROR(IF(VLOOKUP('Weighting sheet'!$H13,'ICQ questions'!$G:$N,6,0)=0,"",VLOOKUP('Weighting sheet'!$H13,'ICQ questions'!$G:$N,6,0)),"")</f>
        <v>Adequate</v>
      </c>
      <c r="O13" s="59" t="str">
        <f>IFERROR(IF(VLOOKUP('Weighting sheet'!$H13,'ICQ questions'!$G:$N,7,0)=0,"",VLOOKUP('Weighting sheet'!$H13,'ICQ questions'!$G:$N,7,0)),"")</f>
        <v>N/A - no prior year finding</v>
      </c>
      <c r="P13" s="59" t="str">
        <f>IFERROR(IF(VLOOKUP('Weighting sheet'!$H13,'ICQ questions'!$G:$N,8,0)=0,"",VLOOKUP('Weighting sheet'!$H13,'ICQ questions'!$G:$N,8,0)),"")</f>
        <v/>
      </c>
      <c r="Q13" s="238"/>
      <c r="R13" s="99">
        <f t="shared" si="2"/>
        <v>0.2</v>
      </c>
      <c r="S13" s="100">
        <v>0.5</v>
      </c>
      <c r="T13" s="100" t="str">
        <f t="shared" si="0"/>
        <v>Yes</v>
      </c>
      <c r="U13" s="100">
        <f>IF(T13="Yes",((1*S13)/(SUMIF($T$12:$T$13,"Yes",$S$12:$S$13))),0)</f>
        <v>1</v>
      </c>
      <c r="V13" s="238"/>
      <c r="W13" s="256"/>
      <c r="X13" s="100">
        <f t="shared" si="3"/>
        <v>1</v>
      </c>
      <c r="Y13" s="100">
        <f>IFERROR(X13*$W$12,"")</f>
        <v>0.29850746268656714</v>
      </c>
    </row>
    <row r="14" spans="1:26" ht="26" outlineLevel="1" x14ac:dyDescent="0.15">
      <c r="A14" s="18" t="s">
        <v>29</v>
      </c>
      <c r="B14" s="19" t="s">
        <v>30</v>
      </c>
      <c r="C14" s="30" t="s">
        <v>71</v>
      </c>
      <c r="D14" s="18" t="s">
        <v>72</v>
      </c>
      <c r="E14" s="30" t="s">
        <v>73</v>
      </c>
      <c r="F14" s="31">
        <v>0.02</v>
      </c>
      <c r="G14" s="31">
        <f t="shared" si="1"/>
        <v>0.02</v>
      </c>
      <c r="H14" s="22" t="s">
        <v>74</v>
      </c>
      <c r="I14" s="23" t="s">
        <v>75</v>
      </c>
      <c r="J14" s="24">
        <v>1</v>
      </c>
      <c r="K14" s="25"/>
      <c r="M14" s="59" t="str">
        <f>IF(OR((VLOOKUP('Weighting sheet'!$H14,'ICQ questions'!$G:$N,5,0))="Yes",(VLOOKUP('Weighting sheet'!$H14,'ICQ questions'!$G:$N,5,0))="Oui",(VLOOKUP('Weighting sheet'!$H14,'ICQ questions'!$G:$N,5,0))="Si"),"Yes",IF(OR((VLOOKUP('Weighting sheet'!$H14,'ICQ questions'!$G:$N,5,0))="No",(VLOOKUP('Weighting sheet'!$H14,'ICQ questions'!$G:$N,5,0))="Non"),"No","Select Answer"))</f>
        <v>Yes</v>
      </c>
      <c r="N14" s="59" t="str">
        <f>IFERROR(IF(VLOOKUP('Weighting sheet'!$H14,'ICQ questions'!$G:$N,6,0)=0,"",VLOOKUP('Weighting sheet'!$H14,'ICQ questions'!$G:$N,6,0)),"")</f>
        <v>Adequate</v>
      </c>
      <c r="O14" s="59" t="str">
        <f>IFERROR(IF(VLOOKUP('Weighting sheet'!$H14,'ICQ questions'!$G:$N,7,0)=0,"",VLOOKUP('Weighting sheet'!$H14,'ICQ questions'!$G:$N,7,0)),"")</f>
        <v>N/A - no prior year finding</v>
      </c>
      <c r="P14" s="59" t="str">
        <f>IFERROR(IF(VLOOKUP('Weighting sheet'!$H14,'ICQ questions'!$G:$N,8,0)=0,"",VLOOKUP('Weighting sheet'!$H14,'ICQ questions'!$G:$N,8,0)),"")</f>
        <v/>
      </c>
      <c r="Q14" s="103">
        <v>0.02</v>
      </c>
      <c r="R14" s="103">
        <f t="shared" si="2"/>
        <v>0.02</v>
      </c>
      <c r="S14" s="102">
        <v>1</v>
      </c>
      <c r="T14" s="102" t="str">
        <f t="shared" si="0"/>
        <v>Yes</v>
      </c>
      <c r="U14" s="102">
        <f>IF(T14="Yes",((1*S14)/(SUMIF($T$14,"Yes",$S$14))),0)</f>
        <v>1</v>
      </c>
      <c r="V14" s="103" t="str">
        <f>IF(SUM(U14)=1,"Yes","No")</f>
        <v>Yes</v>
      </c>
      <c r="W14" s="261">
        <f>IF(V14="Yes",((1*Q14)/(SUMIF($V$2:$V$26,"Yes",$Q$2:$Q$26))),"N/A")</f>
        <v>2.9850746268656716E-2</v>
      </c>
      <c r="X14" s="102">
        <f t="shared" si="3"/>
        <v>1</v>
      </c>
      <c r="Y14" s="102">
        <f>IFERROR(X14*$W$14,"")</f>
        <v>2.9850746268656716E-2</v>
      </c>
    </row>
    <row r="15" spans="1:26" ht="26" outlineLevel="1" x14ac:dyDescent="0.15">
      <c r="A15" s="18" t="s">
        <v>29</v>
      </c>
      <c r="B15" s="19" t="s">
        <v>30</v>
      </c>
      <c r="C15" s="19" t="s">
        <v>76</v>
      </c>
      <c r="D15" s="20" t="s">
        <v>77</v>
      </c>
      <c r="E15" s="19" t="s">
        <v>78</v>
      </c>
      <c r="F15" s="21">
        <v>0.03</v>
      </c>
      <c r="G15" s="21">
        <f t="shared" si="1"/>
        <v>0.03</v>
      </c>
      <c r="H15" s="22" t="s">
        <v>79</v>
      </c>
      <c r="I15" s="23" t="s">
        <v>80</v>
      </c>
      <c r="J15" s="24">
        <v>1</v>
      </c>
      <c r="K15" s="25"/>
      <c r="M15" s="59" t="str">
        <f>IF(OR((VLOOKUP('Weighting sheet'!$H15,'ICQ questions'!$G:$N,5,0))="Yes",(VLOOKUP('Weighting sheet'!$H15,'ICQ questions'!$G:$N,5,0))="Oui",(VLOOKUP('Weighting sheet'!$H15,'ICQ questions'!$G:$N,5,0))="Si"),"Yes",IF(OR((VLOOKUP('Weighting sheet'!$H15,'ICQ questions'!$G:$N,5,0))="No",(VLOOKUP('Weighting sheet'!$H15,'ICQ questions'!$G:$N,5,0))="Non"),"No","Select Answer"))</f>
        <v>Yes</v>
      </c>
      <c r="N15" s="59" t="str">
        <f>IFERROR(IF(VLOOKUP('Weighting sheet'!$H15,'ICQ questions'!$G:$N,6,0)=0,"",VLOOKUP('Weighting sheet'!$H15,'ICQ questions'!$G:$N,6,0)),"")</f>
        <v>Adequate</v>
      </c>
      <c r="O15" s="59" t="str">
        <f>IFERROR(IF(VLOOKUP('Weighting sheet'!$H15,'ICQ questions'!$G:$N,7,0)=0,"",VLOOKUP('Weighting sheet'!$H15,'ICQ questions'!$G:$N,7,0)),"")</f>
        <v>N/A - no prior year finding</v>
      </c>
      <c r="P15" s="59" t="str">
        <f>IFERROR(IF(VLOOKUP('Weighting sheet'!$H15,'ICQ questions'!$G:$N,8,0)=0,"",VLOOKUP('Weighting sheet'!$H15,'ICQ questions'!$G:$N,8,0)),"")</f>
        <v/>
      </c>
      <c r="Q15" s="99">
        <v>0.03</v>
      </c>
      <c r="R15" s="99">
        <f t="shared" si="2"/>
        <v>0.03</v>
      </c>
      <c r="S15" s="100">
        <v>1</v>
      </c>
      <c r="T15" s="100" t="str">
        <f t="shared" si="0"/>
        <v>Yes</v>
      </c>
      <c r="U15" s="100">
        <f>IF(T15="Yes",((1*S15)/(SUMIF($T$15,"Yes",$S$15))),0)</f>
        <v>1</v>
      </c>
      <c r="V15" s="99" t="str">
        <f>IF(SUM(U15)=1,"Yes","No")</f>
        <v>Yes</v>
      </c>
      <c r="W15" s="99">
        <f>IF(V15="Yes",((1*Q15)/(SUMIF($V$2:$V$26,"Yes",$Q$2:$Q$26))),"N/A")</f>
        <v>4.4776119402985072E-2</v>
      </c>
      <c r="X15" s="100">
        <f t="shared" si="3"/>
        <v>1</v>
      </c>
      <c r="Y15" s="100">
        <f>IFERROR(X15*$W$15,"")</f>
        <v>4.4776119402985072E-2</v>
      </c>
    </row>
    <row r="16" spans="1:26" ht="26" outlineLevel="1" x14ac:dyDescent="0.15">
      <c r="A16" s="18" t="s">
        <v>29</v>
      </c>
      <c r="B16" s="19" t="s">
        <v>30</v>
      </c>
      <c r="C16" s="19" t="s">
        <v>76</v>
      </c>
      <c r="D16" s="20" t="s">
        <v>81</v>
      </c>
      <c r="E16" s="19" t="s">
        <v>82</v>
      </c>
      <c r="F16" s="240">
        <v>0.1</v>
      </c>
      <c r="G16" s="21">
        <f t="shared" si="1"/>
        <v>0.1</v>
      </c>
      <c r="H16" s="22" t="s">
        <v>83</v>
      </c>
      <c r="I16" s="23" t="s">
        <v>454</v>
      </c>
      <c r="J16" s="24">
        <v>0.4</v>
      </c>
      <c r="K16" s="25"/>
      <c r="M16" s="59" t="str">
        <f>IF(OR((VLOOKUP('Weighting sheet'!$H16,'ICQ questions'!$G:$N,5,0))="Yes",(VLOOKUP('Weighting sheet'!$H16,'ICQ questions'!$G:$N,5,0))="Oui",(VLOOKUP('Weighting sheet'!$H16,'ICQ questions'!$G:$N,5,0))="Si"),"Yes",IF(OR((VLOOKUP('Weighting sheet'!$H16,'ICQ questions'!$G:$N,5,0))="No",(VLOOKUP('Weighting sheet'!$H16,'ICQ questions'!$G:$N,5,0))="Non"),"No","Select Answer"))</f>
        <v>Yes</v>
      </c>
      <c r="N16" s="59" t="str">
        <f>IFERROR(IF(VLOOKUP('Weighting sheet'!$H16,'ICQ questions'!$G:$N,6,0)=0,"",VLOOKUP('Weighting sheet'!$H16,'ICQ questions'!$G:$N,6,0)),"")</f>
        <v>Adequate</v>
      </c>
      <c r="O16" s="59" t="str">
        <f>IFERROR(IF(VLOOKUP('Weighting sheet'!$H16,'ICQ questions'!$G:$N,7,0)=0,"",VLOOKUP('Weighting sheet'!$H16,'ICQ questions'!$G:$N,7,0)),"")</f>
        <v>N/A - no prior year finding</v>
      </c>
      <c r="P16" s="59" t="str">
        <f>IFERROR(IF(VLOOKUP('Weighting sheet'!$H16,'ICQ questions'!$G:$N,8,0)=0,"",VLOOKUP('Weighting sheet'!$H16,'ICQ questions'!$G:$N,8,0)),"")</f>
        <v>The petty cash is counted during the closure of the books,  and checked during the annual audit</v>
      </c>
      <c r="Q16" s="239">
        <v>0.1</v>
      </c>
      <c r="R16" s="101">
        <f t="shared" si="2"/>
        <v>0.1</v>
      </c>
      <c r="S16" s="102">
        <v>0.4</v>
      </c>
      <c r="T16" s="102" t="str">
        <f t="shared" si="0"/>
        <v>Yes</v>
      </c>
      <c r="U16" s="102">
        <f>IF(T16="Yes",((1*S16)/(SUMIF($T$16:$T$18,"Yes",$S$16:$S$18))),0)</f>
        <v>0.4</v>
      </c>
      <c r="V16" s="239" t="str">
        <f>IF(SUM(U16:U18)=1,"Yes","No")</f>
        <v>Yes</v>
      </c>
      <c r="W16" s="239">
        <f>IF(V16="Yes",((1*Q16)/(SUMIF($V$2:$V$26,"Yes",$Q$2:$Q$26))),"N/A")</f>
        <v>0.14925373134328357</v>
      </c>
      <c r="X16" s="102">
        <f t="shared" si="3"/>
        <v>0.4</v>
      </c>
      <c r="Y16" s="102">
        <f>IFERROR(X16*$W$16,"")</f>
        <v>5.9701492537313432E-2</v>
      </c>
    </row>
    <row r="17" spans="1:25" ht="26" outlineLevel="1" x14ac:dyDescent="0.15">
      <c r="A17" s="18" t="s">
        <v>29</v>
      </c>
      <c r="B17" s="19" t="s">
        <v>30</v>
      </c>
      <c r="C17" s="19" t="s">
        <v>76</v>
      </c>
      <c r="D17" s="20" t="s">
        <v>81</v>
      </c>
      <c r="E17" s="19" t="s">
        <v>82</v>
      </c>
      <c r="F17" s="240"/>
      <c r="G17" s="21">
        <f t="shared" si="1"/>
        <v>0.1</v>
      </c>
      <c r="H17" s="22" t="s">
        <v>85</v>
      </c>
      <c r="I17" s="23" t="s">
        <v>86</v>
      </c>
      <c r="J17" s="24">
        <v>0.4</v>
      </c>
      <c r="K17" s="25"/>
      <c r="M17" s="59" t="str">
        <f>IF(OR((VLOOKUP('Weighting sheet'!$H17,'ICQ questions'!$G:$N,5,0))="Yes",(VLOOKUP('Weighting sheet'!$H17,'ICQ questions'!$G:$N,5,0))="Oui",(VLOOKUP('Weighting sheet'!$H17,'ICQ questions'!$G:$N,5,0))="Si"),"Yes",IF(OR((VLOOKUP('Weighting sheet'!$H17,'ICQ questions'!$G:$N,5,0))="No",(VLOOKUP('Weighting sheet'!$H17,'ICQ questions'!$G:$N,5,0))="Non"),"No","Select Answer"))</f>
        <v>Yes</v>
      </c>
      <c r="N17" s="59" t="str">
        <f>IFERROR(IF(VLOOKUP('Weighting sheet'!$H17,'ICQ questions'!$G:$N,6,0)=0,"",VLOOKUP('Weighting sheet'!$H17,'ICQ questions'!$G:$N,6,0)),"")</f>
        <v>Adequate</v>
      </c>
      <c r="O17" s="59" t="str">
        <f>IFERROR(IF(VLOOKUP('Weighting sheet'!$H17,'ICQ questions'!$G:$N,7,0)=0,"",VLOOKUP('Weighting sheet'!$H17,'ICQ questions'!$G:$N,7,0)),"")</f>
        <v>N/A - no prior year finding</v>
      </c>
      <c r="P17" s="59" t="str">
        <f>IFERROR(IF(VLOOKUP('Weighting sheet'!$H17,'ICQ questions'!$G:$N,8,0)=0,"",VLOOKUP('Weighting sheet'!$H17,'ICQ questions'!$G:$N,8,0)),"")</f>
        <v/>
      </c>
      <c r="Q17" s="239"/>
      <c r="R17" s="101">
        <f t="shared" si="2"/>
        <v>0.1</v>
      </c>
      <c r="S17" s="102">
        <v>0.4</v>
      </c>
      <c r="T17" s="102" t="str">
        <f t="shared" si="0"/>
        <v>Yes</v>
      </c>
      <c r="U17" s="102">
        <f>IF(T17="Yes",((1*S17)/(SUMIF($T$16:$T$18,"Yes",$S$16:$S$18))),0)</f>
        <v>0.4</v>
      </c>
      <c r="V17" s="239"/>
      <c r="W17" s="239"/>
      <c r="X17" s="102">
        <f t="shared" si="3"/>
        <v>0.4</v>
      </c>
      <c r="Y17" s="102">
        <f>IFERROR(X17*$W$16,"")</f>
        <v>5.9701492537313432E-2</v>
      </c>
    </row>
    <row r="18" spans="1:25" ht="39" outlineLevel="1" x14ac:dyDescent="0.15">
      <c r="A18" s="18" t="s">
        <v>29</v>
      </c>
      <c r="B18" s="19" t="s">
        <v>30</v>
      </c>
      <c r="C18" s="19" t="s">
        <v>76</v>
      </c>
      <c r="D18" s="20" t="s">
        <v>81</v>
      </c>
      <c r="E18" s="19" t="s">
        <v>82</v>
      </c>
      <c r="F18" s="240"/>
      <c r="G18" s="21">
        <f t="shared" si="1"/>
        <v>0.1</v>
      </c>
      <c r="H18" s="22" t="s">
        <v>87</v>
      </c>
      <c r="I18" s="23" t="s">
        <v>88</v>
      </c>
      <c r="J18" s="24">
        <v>0.2</v>
      </c>
      <c r="K18" s="25"/>
      <c r="M18" s="59" t="str">
        <f>IF(OR((VLOOKUP('Weighting sheet'!$H18,'ICQ questions'!$G:$N,5,0))="Yes",(VLOOKUP('Weighting sheet'!$H18,'ICQ questions'!$G:$N,5,0))="Oui",(VLOOKUP('Weighting sheet'!$H18,'ICQ questions'!$G:$N,5,0))="Si"),"Yes",IF(OR((VLOOKUP('Weighting sheet'!$H18,'ICQ questions'!$G:$N,5,0))="No",(VLOOKUP('Weighting sheet'!$H18,'ICQ questions'!$G:$N,5,0))="Non"),"No","Select Answer"))</f>
        <v>Yes</v>
      </c>
      <c r="N18" s="59" t="str">
        <f>IFERROR(IF(VLOOKUP('Weighting sheet'!$H18,'ICQ questions'!$G:$N,6,0)=0,"",VLOOKUP('Weighting sheet'!$H18,'ICQ questions'!$G:$N,6,0)),"")</f>
        <v>Adequate</v>
      </c>
      <c r="O18" s="59" t="str">
        <f>IFERROR(IF(VLOOKUP('Weighting sheet'!$H18,'ICQ questions'!$G:$N,7,0)=0,"",VLOOKUP('Weighting sheet'!$H18,'ICQ questions'!$G:$N,7,0)),"")</f>
        <v>N/A - no prior year finding</v>
      </c>
      <c r="P18" s="59" t="str">
        <f>IFERROR(IF(VLOOKUP('Weighting sheet'!$H18,'ICQ questions'!$G:$N,8,0)=0,"",VLOOKUP('Weighting sheet'!$H18,'ICQ questions'!$G:$N,8,0)),"")</f>
        <v/>
      </c>
      <c r="Q18" s="239"/>
      <c r="R18" s="101">
        <f t="shared" si="2"/>
        <v>0.1</v>
      </c>
      <c r="S18" s="102">
        <v>0.2</v>
      </c>
      <c r="T18" s="102" t="str">
        <f t="shared" si="0"/>
        <v>Yes</v>
      </c>
      <c r="U18" s="253">
        <f>IF(T18="Yes",((1*S18)/(SUMIF($T$16:$T$18,"Yes",$S$16:$S$18))),0)</f>
        <v>0.2</v>
      </c>
      <c r="V18" s="239"/>
      <c r="W18" s="239"/>
      <c r="X18" s="102">
        <f t="shared" si="3"/>
        <v>0.2</v>
      </c>
      <c r="Y18" s="102">
        <f>IFERROR(X18*$W$16,"")</f>
        <v>2.9850746268656716E-2</v>
      </c>
    </row>
    <row r="19" spans="1:25" ht="26" outlineLevel="1" x14ac:dyDescent="0.15">
      <c r="A19" s="18" t="s">
        <v>29</v>
      </c>
      <c r="B19" s="19" t="s">
        <v>30</v>
      </c>
      <c r="C19" s="19" t="s">
        <v>89</v>
      </c>
      <c r="D19" s="20" t="s">
        <v>90</v>
      </c>
      <c r="E19" s="19" t="s">
        <v>91</v>
      </c>
      <c r="F19" s="21">
        <v>0.05</v>
      </c>
      <c r="G19" s="21">
        <f t="shared" si="1"/>
        <v>0.05</v>
      </c>
      <c r="H19" s="22" t="s">
        <v>92</v>
      </c>
      <c r="I19" s="23" t="s">
        <v>93</v>
      </c>
      <c r="J19" s="24">
        <v>1</v>
      </c>
      <c r="K19" s="25"/>
      <c r="M19" s="59" t="str">
        <f>IF(OR((VLOOKUP('Weighting sheet'!$H19,'ICQ questions'!$G:$N,5,0))="Yes",(VLOOKUP('Weighting sheet'!$H19,'ICQ questions'!$G:$N,5,0))="Oui",(VLOOKUP('Weighting sheet'!$H19,'ICQ questions'!$G:$N,5,0))="Si"),"Yes",IF(OR((VLOOKUP('Weighting sheet'!$H19,'ICQ questions'!$G:$N,5,0))="No",(VLOOKUP('Weighting sheet'!$H19,'ICQ questions'!$G:$N,5,0))="Non"),"No","Select Answer"))</f>
        <v>No</v>
      </c>
      <c r="N19" s="59" t="str">
        <f>IFERROR(IF(VLOOKUP('Weighting sheet'!$H19,'ICQ questions'!$G:$N,6,0)=0,"",VLOOKUP('Weighting sheet'!$H19,'ICQ questions'!$G:$N,6,0)),"")</f>
        <v>N/A</v>
      </c>
      <c r="O19" s="59" t="str">
        <f>IFERROR(IF(VLOOKUP('Weighting sheet'!$H19,'ICQ questions'!$G:$N,7,0)=0,"",VLOOKUP('Weighting sheet'!$H19,'ICQ questions'!$G:$N,7,0)),"")</f>
        <v>N/A - no prior year finding</v>
      </c>
      <c r="P19" s="59" t="str">
        <f>IFERROR(IF(VLOOKUP('Weighting sheet'!$H19,'ICQ questions'!$G:$N,8,0)=0,"",VLOOKUP('Weighting sheet'!$H19,'ICQ questions'!$G:$N,8,0)),"")</f>
        <v>The organisation do not use cheques</v>
      </c>
      <c r="Q19" s="99">
        <v>0.05</v>
      </c>
      <c r="R19" s="99">
        <f t="shared" si="2"/>
        <v>0.05</v>
      </c>
      <c r="S19" s="100">
        <v>1</v>
      </c>
      <c r="T19" s="100" t="str">
        <f t="shared" si="0"/>
        <v>No</v>
      </c>
      <c r="U19" s="100">
        <f>IF(T19="Yes",((1*S19)/(SUMIF($T$19,"Yes",$S$19))),0)</f>
        <v>0</v>
      </c>
      <c r="V19" s="99" t="str">
        <f>IF(SUM(U19)=1,"Yes","No")</f>
        <v>No</v>
      </c>
      <c r="W19" s="99" t="str">
        <f>IF(V19="Yes",((1*Q19)/(SUMIF($V$2:$V$26,"Yes",$Q$2:$Q$26))),"N/A")</f>
        <v>N/A</v>
      </c>
      <c r="X19" s="100" t="str">
        <f t="shared" si="3"/>
        <v/>
      </c>
      <c r="Y19" s="100" t="str">
        <f>IFERROR(X19*$W$19,"")</f>
        <v/>
      </c>
    </row>
    <row r="20" spans="1:25" ht="26" outlineLevel="1" x14ac:dyDescent="0.15">
      <c r="A20" s="18" t="s">
        <v>29</v>
      </c>
      <c r="B20" s="19" t="s">
        <v>30</v>
      </c>
      <c r="C20" s="19" t="s">
        <v>94</v>
      </c>
      <c r="D20" s="20" t="s">
        <v>95</v>
      </c>
      <c r="E20" s="19" t="s">
        <v>96</v>
      </c>
      <c r="F20" s="240">
        <v>0.15</v>
      </c>
      <c r="G20" s="21">
        <f t="shared" si="1"/>
        <v>0.15</v>
      </c>
      <c r="H20" s="22" t="s">
        <v>97</v>
      </c>
      <c r="I20" s="23" t="s">
        <v>98</v>
      </c>
      <c r="J20" s="24">
        <v>0.2</v>
      </c>
      <c r="K20" s="25"/>
      <c r="M20" s="59" t="str">
        <f>IF(OR((VLOOKUP('Weighting sheet'!$H20,'ICQ questions'!$G:$N,5,0))="Yes",(VLOOKUP('Weighting sheet'!$H20,'ICQ questions'!$G:$N,5,0))="Oui",(VLOOKUP('Weighting sheet'!$H20,'ICQ questions'!$G:$N,5,0))="Si"),"Yes",IF(OR((VLOOKUP('Weighting sheet'!$H20,'ICQ questions'!$G:$N,5,0))="No",(VLOOKUP('Weighting sheet'!$H20,'ICQ questions'!$G:$N,5,0))="Non"),"No","Select Answer"))</f>
        <v>No</v>
      </c>
      <c r="N20" s="59" t="str">
        <f>IFERROR(IF(VLOOKUP('Weighting sheet'!$H20,'ICQ questions'!$G:$N,6,0)=0,"",VLOOKUP('Weighting sheet'!$H20,'ICQ questions'!$G:$N,6,0)),"")</f>
        <v>N/A</v>
      </c>
      <c r="O20" s="59" t="str">
        <f>IFERROR(IF(VLOOKUP('Weighting sheet'!$H20,'ICQ questions'!$G:$N,7,0)=0,"",VLOOKUP('Weighting sheet'!$H20,'ICQ questions'!$G:$N,7,0)),"")</f>
        <v>N/A - no prior year finding</v>
      </c>
      <c r="P20" s="59" t="str">
        <f>IFERROR(IF(VLOOKUP('Weighting sheet'!$H20,'ICQ questions'!$G:$N,8,0)=0,"",VLOOKUP('Weighting sheet'!$H20,'ICQ questions'!$G:$N,8,0)),"")</f>
        <v>N/a</v>
      </c>
      <c r="Q20" s="239">
        <v>0.15</v>
      </c>
      <c r="R20" s="101">
        <f t="shared" si="2"/>
        <v>0.15</v>
      </c>
      <c r="S20" s="102">
        <v>0.2</v>
      </c>
      <c r="T20" s="102" t="str">
        <f t="shared" si="0"/>
        <v>No</v>
      </c>
      <c r="U20" s="102">
        <f>IF(T20="Yes",((1*S20)/(SUMIF($T$20:$T$22,"Yes",$S$20:$S$22))),0)</f>
        <v>0</v>
      </c>
      <c r="V20" s="239" t="str">
        <f>IF(SUM(U20:U22)=1,"Yes","No")</f>
        <v>No</v>
      </c>
      <c r="W20" s="239" t="str">
        <f>IF(V20="Yes",((1*Q20)/(SUMIF($V$2:$V$26,"Yes",$Q$2:$Q$26))),"N/A")</f>
        <v>N/A</v>
      </c>
      <c r="X20" s="102" t="str">
        <f t="shared" si="3"/>
        <v/>
      </c>
      <c r="Y20" s="102" t="str">
        <f>IFERROR(X20*$W$20,"")</f>
        <v/>
      </c>
    </row>
    <row r="21" spans="1:25" ht="26" outlineLevel="1" x14ac:dyDescent="0.15">
      <c r="A21" s="18" t="s">
        <v>29</v>
      </c>
      <c r="B21" s="19" t="s">
        <v>30</v>
      </c>
      <c r="C21" s="19" t="s">
        <v>94</v>
      </c>
      <c r="D21" s="20" t="s">
        <v>95</v>
      </c>
      <c r="E21" s="19" t="s">
        <v>96</v>
      </c>
      <c r="F21" s="240"/>
      <c r="G21" s="21">
        <f t="shared" si="1"/>
        <v>0.15</v>
      </c>
      <c r="H21" s="22" t="s">
        <v>99</v>
      </c>
      <c r="I21" s="23" t="s">
        <v>455</v>
      </c>
      <c r="J21" s="24">
        <v>0.5</v>
      </c>
      <c r="K21" s="25"/>
      <c r="M21" s="59" t="str">
        <f>IF(OR((VLOOKUP('Weighting sheet'!$H21,'ICQ questions'!$G:$N,5,0))="Yes",(VLOOKUP('Weighting sheet'!$H21,'ICQ questions'!$G:$N,5,0))="Oui",(VLOOKUP('Weighting sheet'!$H21,'ICQ questions'!$G:$N,5,0))="Si"),"Yes",IF(OR((VLOOKUP('Weighting sheet'!$H21,'ICQ questions'!$G:$N,5,0))="No",(VLOOKUP('Weighting sheet'!$H21,'ICQ questions'!$G:$N,5,0))="Non"),"No","Select Answer"))</f>
        <v>No</v>
      </c>
      <c r="N21" s="59" t="str">
        <f>IFERROR(IF(VLOOKUP('Weighting sheet'!$H21,'ICQ questions'!$G:$N,6,0)=0,"",VLOOKUP('Weighting sheet'!$H21,'ICQ questions'!$G:$N,6,0)),"")</f>
        <v>N/A</v>
      </c>
      <c r="O21" s="59" t="str">
        <f>IFERROR(IF(VLOOKUP('Weighting sheet'!$H21,'ICQ questions'!$G:$N,7,0)=0,"",VLOOKUP('Weighting sheet'!$H21,'ICQ questions'!$G:$N,7,0)),"")</f>
        <v>N/A - no prior year finding</v>
      </c>
      <c r="P21" s="59" t="str">
        <f>IFERROR(IF(VLOOKUP('Weighting sheet'!$H21,'ICQ questions'!$G:$N,8,0)=0,"",VLOOKUP('Weighting sheet'!$H21,'ICQ questions'!$G:$N,8,0)),"")</f>
        <v>N/a</v>
      </c>
      <c r="Q21" s="239"/>
      <c r="R21" s="101">
        <f t="shared" si="2"/>
        <v>0.15</v>
      </c>
      <c r="S21" s="102">
        <v>0.5</v>
      </c>
      <c r="T21" s="102" t="str">
        <f t="shared" si="0"/>
        <v>No</v>
      </c>
      <c r="U21" s="102">
        <f>IF(T21="Yes",((1*S21)/(SUMIF($T$20:$T$22,"Yes",$S$20:$S$22))),0)</f>
        <v>0</v>
      </c>
      <c r="V21" s="239"/>
      <c r="W21" s="239"/>
      <c r="X21" s="102" t="str">
        <f t="shared" si="3"/>
        <v/>
      </c>
      <c r="Y21" s="102" t="str">
        <f>IFERROR(X21*$W$20,"")</f>
        <v/>
      </c>
    </row>
    <row r="22" spans="1:25" ht="26" outlineLevel="1" x14ac:dyDescent="0.15">
      <c r="A22" s="18" t="s">
        <v>29</v>
      </c>
      <c r="B22" s="19" t="s">
        <v>30</v>
      </c>
      <c r="C22" s="19" t="s">
        <v>94</v>
      </c>
      <c r="D22" s="20" t="s">
        <v>95</v>
      </c>
      <c r="E22" s="19" t="s">
        <v>96</v>
      </c>
      <c r="F22" s="240"/>
      <c r="G22" s="21">
        <f t="shared" si="1"/>
        <v>0.15</v>
      </c>
      <c r="H22" s="22" t="s">
        <v>101</v>
      </c>
      <c r="I22" s="23" t="s">
        <v>102</v>
      </c>
      <c r="J22" s="24">
        <v>0.3</v>
      </c>
      <c r="K22" s="25"/>
      <c r="M22" s="59" t="str">
        <f>IF(OR((VLOOKUP('Weighting sheet'!$H22,'ICQ questions'!$G:$N,5,0))="Yes",(VLOOKUP('Weighting sheet'!$H22,'ICQ questions'!$G:$N,5,0))="Oui",(VLOOKUP('Weighting sheet'!$H22,'ICQ questions'!$G:$N,5,0))="Si"),"Yes",IF(OR((VLOOKUP('Weighting sheet'!$H22,'ICQ questions'!$G:$N,5,0))="No",(VLOOKUP('Weighting sheet'!$H22,'ICQ questions'!$G:$N,5,0))="Non"),"No","Select Answer"))</f>
        <v>No</v>
      </c>
      <c r="N22" s="59" t="str">
        <f>IFERROR(IF(VLOOKUP('Weighting sheet'!$H22,'ICQ questions'!$G:$N,6,0)=0,"",VLOOKUP('Weighting sheet'!$H22,'ICQ questions'!$G:$N,6,0)),"")</f>
        <v>N/A</v>
      </c>
      <c r="O22" s="59" t="str">
        <f>IFERROR(IF(VLOOKUP('Weighting sheet'!$H22,'ICQ questions'!$G:$N,7,0)=0,"",VLOOKUP('Weighting sheet'!$H22,'ICQ questions'!$G:$N,7,0)),"")</f>
        <v>N/A - no prior year finding</v>
      </c>
      <c r="P22" s="59" t="str">
        <f>IFERROR(IF(VLOOKUP('Weighting sheet'!$H22,'ICQ questions'!$G:$N,8,0)=0,"",VLOOKUP('Weighting sheet'!$H22,'ICQ questions'!$G:$N,8,0)),"")</f>
        <v>N/a</v>
      </c>
      <c r="Q22" s="239"/>
      <c r="R22" s="101">
        <f t="shared" si="2"/>
        <v>0.15</v>
      </c>
      <c r="S22" s="102">
        <v>0.3</v>
      </c>
      <c r="T22" s="102" t="str">
        <f t="shared" si="0"/>
        <v>No</v>
      </c>
      <c r="U22" s="102">
        <f>IF(T22="Yes",((1*S22)/(SUMIF($T$20:$T$22,"Yes",$S$20:$S$22))),0)</f>
        <v>0</v>
      </c>
      <c r="V22" s="239"/>
      <c r="W22" s="239"/>
      <c r="X22" s="102" t="str">
        <f t="shared" si="3"/>
        <v/>
      </c>
      <c r="Y22" s="102" t="str">
        <f>IFERROR(X22*$W$20,"")</f>
        <v/>
      </c>
    </row>
    <row r="23" spans="1:25" ht="26" outlineLevel="1" x14ac:dyDescent="0.15">
      <c r="A23" s="18" t="s">
        <v>29</v>
      </c>
      <c r="B23" s="19" t="s">
        <v>30</v>
      </c>
      <c r="C23" s="19" t="s">
        <v>94</v>
      </c>
      <c r="D23" s="20" t="s">
        <v>104</v>
      </c>
      <c r="E23" s="19" t="s">
        <v>105</v>
      </c>
      <c r="F23" s="21">
        <v>0.05</v>
      </c>
      <c r="G23" s="21">
        <f t="shared" si="1"/>
        <v>0.05</v>
      </c>
      <c r="H23" s="22" t="s">
        <v>106</v>
      </c>
      <c r="I23" s="23" t="s">
        <v>107</v>
      </c>
      <c r="J23" s="24">
        <v>1</v>
      </c>
      <c r="K23" s="25"/>
      <c r="M23" s="59" t="str">
        <f>IF(OR((VLOOKUP('Weighting sheet'!$H23,'ICQ questions'!$G:$N,5,0))="Yes",(VLOOKUP('Weighting sheet'!$H23,'ICQ questions'!$G:$N,5,0))="Oui",(VLOOKUP('Weighting sheet'!$H23,'ICQ questions'!$G:$N,5,0))="Si"),"Yes",IF(OR((VLOOKUP('Weighting sheet'!$H23,'ICQ questions'!$G:$N,5,0))="No",(VLOOKUP('Weighting sheet'!$H23,'ICQ questions'!$G:$N,5,0))="Non"),"No","Select Answer"))</f>
        <v>No</v>
      </c>
      <c r="N23" s="59" t="str">
        <f>IFERROR(IF(VLOOKUP('Weighting sheet'!$H23,'ICQ questions'!$G:$N,6,0)=0,"",VLOOKUP('Weighting sheet'!$H23,'ICQ questions'!$G:$N,6,0)),"")</f>
        <v>N/A</v>
      </c>
      <c r="O23" s="59" t="str">
        <f>IFERROR(IF(VLOOKUP('Weighting sheet'!$H23,'ICQ questions'!$G:$N,7,0)=0,"",VLOOKUP('Weighting sheet'!$H23,'ICQ questions'!$G:$N,7,0)),"")</f>
        <v>N/A - no prior year finding</v>
      </c>
      <c r="P23" s="59" t="str">
        <f>IFERROR(IF(VLOOKUP('Weighting sheet'!$H23,'ICQ questions'!$G:$N,8,0)=0,"",VLOOKUP('Weighting sheet'!$H23,'ICQ questions'!$G:$N,8,0)),"")</f>
        <v>N/a</v>
      </c>
      <c r="Q23" s="99">
        <v>0.05</v>
      </c>
      <c r="R23" s="99">
        <f t="shared" si="2"/>
        <v>0.05</v>
      </c>
      <c r="S23" s="100">
        <v>1</v>
      </c>
      <c r="T23" s="100" t="str">
        <f t="shared" si="0"/>
        <v>No</v>
      </c>
      <c r="U23" s="100">
        <f>IF(T23="Yes",((1*S23)/(SUMIF($T$23,"Yes",$S$23))),0)</f>
        <v>0</v>
      </c>
      <c r="V23" s="99" t="str">
        <f>IF(SUM(U23)=1,"Yes","No")</f>
        <v>No</v>
      </c>
      <c r="W23" s="99" t="str">
        <f>IF(V23="Yes",((1*Q23)/(SUMIF($V$2:$V$26,"Yes",$Q$2:$Q$26))),"N/A")</f>
        <v>N/A</v>
      </c>
      <c r="X23" s="100" t="str">
        <f t="shared" si="3"/>
        <v/>
      </c>
      <c r="Y23" s="100" t="str">
        <f>IFERROR(X23*$W$23,"")</f>
        <v/>
      </c>
    </row>
    <row r="24" spans="1:25" ht="26" outlineLevel="1" x14ac:dyDescent="0.15">
      <c r="A24" s="18" t="s">
        <v>29</v>
      </c>
      <c r="B24" s="19" t="s">
        <v>30</v>
      </c>
      <c r="C24" s="19" t="s">
        <v>449</v>
      </c>
      <c r="D24" s="20" t="s">
        <v>110</v>
      </c>
      <c r="E24" s="19" t="s">
        <v>111</v>
      </c>
      <c r="F24" s="240">
        <v>0.1</v>
      </c>
      <c r="G24" s="21">
        <f t="shared" si="1"/>
        <v>0.1</v>
      </c>
      <c r="H24" s="22" t="s">
        <v>112</v>
      </c>
      <c r="I24" s="23" t="s">
        <v>113</v>
      </c>
      <c r="J24" s="24">
        <v>0.5</v>
      </c>
      <c r="K24" s="25"/>
      <c r="M24" s="59" t="str">
        <f>IF(OR((VLOOKUP('Weighting sheet'!$H24,'ICQ questions'!$G:$N,5,0))="Yes",(VLOOKUP('Weighting sheet'!$H24,'ICQ questions'!$G:$N,5,0))="Oui",(VLOOKUP('Weighting sheet'!$H24,'ICQ questions'!$G:$N,5,0))="Si"),"Yes",IF(OR((VLOOKUP('Weighting sheet'!$H24,'ICQ questions'!$G:$N,5,0))="No",(VLOOKUP('Weighting sheet'!$H24,'ICQ questions'!$G:$N,5,0))="Non"),"No","Select Answer"))</f>
        <v>Yes</v>
      </c>
      <c r="N24" s="59" t="str">
        <f>IFERROR(IF(VLOOKUP('Weighting sheet'!$H24,'ICQ questions'!$G:$N,6,0)=0,"",VLOOKUP('Weighting sheet'!$H24,'ICQ questions'!$G:$N,6,0)),"")</f>
        <v>Adequate</v>
      </c>
      <c r="O24" s="59" t="str">
        <f>IFERROR(IF(VLOOKUP('Weighting sheet'!$H24,'ICQ questions'!$G:$N,7,0)=0,"",VLOOKUP('Weighting sheet'!$H24,'ICQ questions'!$G:$N,7,0)),"")</f>
        <v>N/A - no prior year finding</v>
      </c>
      <c r="P24" s="59" t="str">
        <f>IFERROR(IF(VLOOKUP('Weighting sheet'!$H24,'ICQ questions'!$G:$N,8,0)=0,"",VLOOKUP('Weighting sheet'!$H24,'ICQ questions'!$G:$N,8,0)),"")</f>
        <v/>
      </c>
      <c r="Q24" s="239">
        <v>0.1</v>
      </c>
      <c r="R24" s="101">
        <f t="shared" si="2"/>
        <v>0.1</v>
      </c>
      <c r="S24" s="102">
        <v>0.5</v>
      </c>
      <c r="T24" s="102" t="str">
        <f>IF(M24="N/A","NO",M24)</f>
        <v>Yes</v>
      </c>
      <c r="U24" s="102">
        <f>IF(T24="Yes",((1*S24)/(SUMIF($T$24:$T$25,"Yes",$S$24:$S$25))),0)</f>
        <v>1</v>
      </c>
      <c r="V24" s="239" t="str">
        <f>IF(SUM(U24:U25)=1,"Yes","No")</f>
        <v>Yes</v>
      </c>
      <c r="W24" s="259">
        <f>IF(V24="Yes",((1*Q24)/(SUMIF($V$2:$V$26,"Yes",$Q$2:$Q$26))),"N/A")</f>
        <v>0.14925373134328357</v>
      </c>
      <c r="X24" s="102">
        <f t="shared" si="3"/>
        <v>1</v>
      </c>
      <c r="Y24" s="102">
        <f>IFERROR(X24*$W$24,"")</f>
        <v>0.14925373134328357</v>
      </c>
    </row>
    <row r="25" spans="1:25" ht="52" outlineLevel="1" x14ac:dyDescent="0.15">
      <c r="A25" s="18" t="s">
        <v>29</v>
      </c>
      <c r="B25" s="19" t="s">
        <v>30</v>
      </c>
      <c r="C25" s="19" t="s">
        <v>449</v>
      </c>
      <c r="D25" s="20" t="s">
        <v>110</v>
      </c>
      <c r="E25" s="19" t="s">
        <v>114</v>
      </c>
      <c r="F25" s="240"/>
      <c r="G25" s="21">
        <f t="shared" si="1"/>
        <v>0.1</v>
      </c>
      <c r="H25" s="22" t="s">
        <v>115</v>
      </c>
      <c r="I25" s="23" t="s">
        <v>116</v>
      </c>
      <c r="J25" s="24">
        <v>0.5</v>
      </c>
      <c r="K25" s="25"/>
      <c r="M25" s="59" t="str">
        <f>IF(OR((VLOOKUP('Weighting sheet'!$H25,'ICQ questions'!$G:$N,5,0))="Yes",(VLOOKUP('Weighting sheet'!$H25,'ICQ questions'!$G:$N,5,0))="Oui",(VLOOKUP('Weighting sheet'!$H25,'ICQ questions'!$G:$N,5,0))="Si"),"Yes",IF(OR((VLOOKUP('Weighting sheet'!$H25,'ICQ questions'!$G:$N,5,0))="No",(VLOOKUP('Weighting sheet'!$H25,'ICQ questions'!$G:$N,5,0))="Non"),"No","Select Answer"))</f>
        <v>No</v>
      </c>
      <c r="N25" s="59" t="str">
        <f>IFERROR(IF(VLOOKUP('Weighting sheet'!$H25,'ICQ questions'!$G:$N,6,0)=0,"",VLOOKUP('Weighting sheet'!$H25,'ICQ questions'!$G:$N,6,0)),"")</f>
        <v>N/A</v>
      </c>
      <c r="O25" s="59" t="str">
        <f>IFERROR(IF(VLOOKUP('Weighting sheet'!$H25,'ICQ questions'!$G:$N,7,0)=0,"",VLOOKUP('Weighting sheet'!$H25,'ICQ questions'!$G:$N,7,0)),"")</f>
        <v>N/A - no prior year finding</v>
      </c>
      <c r="P25" s="59" t="str">
        <f>IFERROR(IF(VLOOKUP('Weighting sheet'!$H25,'ICQ questions'!$G:$N,8,0)=0,"",VLOOKUP('Weighting sheet'!$H25,'ICQ questions'!$G:$N,8,0)),"")</f>
        <v>N/a</v>
      </c>
      <c r="Q25" s="239"/>
      <c r="R25" s="101">
        <f t="shared" si="2"/>
        <v>0.1</v>
      </c>
      <c r="S25" s="102">
        <v>0.5</v>
      </c>
      <c r="T25" s="102" t="str">
        <f>IF(M25="N/A","NO",M25)</f>
        <v>No</v>
      </c>
      <c r="U25" s="102">
        <f>IF(T25="Yes",((1*S25)/(SUMIF($T$24:$T$25,"Yes",$S$24:$S$25))),0)</f>
        <v>0</v>
      </c>
      <c r="V25" s="239"/>
      <c r="W25" s="259"/>
      <c r="X25" s="102" t="str">
        <f t="shared" si="3"/>
        <v/>
      </c>
      <c r="Y25" s="102" t="str">
        <f>IFERROR(X25*$W$24,"")</f>
        <v/>
      </c>
    </row>
    <row r="26" spans="1:25" ht="26" outlineLevel="1" x14ac:dyDescent="0.15">
      <c r="A26" s="18" t="s">
        <v>125</v>
      </c>
      <c r="B26" s="19" t="s">
        <v>30</v>
      </c>
      <c r="C26" s="30" t="s">
        <v>117</v>
      </c>
      <c r="D26" s="18" t="s">
        <v>118</v>
      </c>
      <c r="E26" s="30" t="s">
        <v>119</v>
      </c>
      <c r="F26" s="31">
        <v>0.08</v>
      </c>
      <c r="G26" s="31">
        <f t="shared" si="1"/>
        <v>0.08</v>
      </c>
      <c r="H26" s="22" t="s">
        <v>120</v>
      </c>
      <c r="I26" s="29" t="s">
        <v>121</v>
      </c>
      <c r="J26" s="24">
        <v>1</v>
      </c>
      <c r="K26" s="25"/>
      <c r="M26" s="59" t="str">
        <f>IF(OR((VLOOKUP('Weighting sheet'!$H26,'ICQ questions'!$G:$N,5,0))="Yes",(VLOOKUP('Weighting sheet'!$H26,'ICQ questions'!$G:$N,5,0))="Oui",(VLOOKUP('Weighting sheet'!$H26,'ICQ questions'!$G:$N,5,0))="Si"),"Yes",IF(OR((VLOOKUP('Weighting sheet'!$H26,'ICQ questions'!$G:$N,5,0))="No",(VLOOKUP('Weighting sheet'!$H26,'ICQ questions'!$G:$N,5,0))="Non"),"No","Select Answer"))</f>
        <v>No</v>
      </c>
      <c r="N26" s="59" t="str">
        <f>IFERROR(IF(VLOOKUP('Weighting sheet'!$H26,'ICQ questions'!$G:$N,6,0)=0,"",VLOOKUP('Weighting sheet'!$H26,'ICQ questions'!$G:$N,6,0)),"")</f>
        <v>N/A</v>
      </c>
      <c r="O26" s="59" t="str">
        <f>IFERROR(IF(VLOOKUP('Weighting sheet'!$H26,'ICQ questions'!$G:$N,7,0)=0,"",VLOOKUP('Weighting sheet'!$H26,'ICQ questions'!$G:$N,7,0)),"")</f>
        <v>N/A - no prior year finding</v>
      </c>
      <c r="P26" s="59" t="str">
        <f>IFERROR(IF(VLOOKUP('Weighting sheet'!$H26,'ICQ questions'!$G:$N,8,0)=0,"",VLOOKUP('Weighting sheet'!$H26,'ICQ questions'!$G:$N,8,0)),"")</f>
        <v>N/a</v>
      </c>
      <c r="Q26" s="104">
        <v>0.08</v>
      </c>
      <c r="R26" s="104">
        <f>IF(ISBLANK(Q26),R25,Q26)</f>
        <v>0.08</v>
      </c>
      <c r="S26" s="100">
        <v>1</v>
      </c>
      <c r="T26" s="100" t="str">
        <f t="shared" si="0"/>
        <v>No</v>
      </c>
      <c r="U26" s="100">
        <f>IF(T26="Yes",((1*S26)/(SUMIF($T$26,"Yes",$S$26))),0)</f>
        <v>0</v>
      </c>
      <c r="V26" s="104" t="str">
        <f>IF(SUM(U26)=1,"Yes","No")</f>
        <v>No</v>
      </c>
      <c r="W26" s="104" t="str">
        <f>IF(V26="Yes",((1*Q26)/(SUMIF($V$2:$V$26,"Yes",$Q$2:$Q$26))),"N/A")</f>
        <v>N/A</v>
      </c>
      <c r="X26" s="100" t="str">
        <f t="shared" si="3"/>
        <v/>
      </c>
      <c r="Y26" s="100" t="str">
        <f>IFERROR(X26*$W$26,"")</f>
        <v/>
      </c>
    </row>
    <row r="27" spans="1:25" ht="15" outlineLevel="1" thickBot="1" x14ac:dyDescent="0.2">
      <c r="A27" s="241" t="s">
        <v>122</v>
      </c>
      <c r="B27" s="241"/>
      <c r="C27" s="241"/>
      <c r="D27" s="241"/>
      <c r="E27" s="241"/>
      <c r="F27" s="32">
        <f>SUM(F2:F26)</f>
        <v>1.0000000000000002</v>
      </c>
      <c r="G27" s="32"/>
      <c r="H27" s="33"/>
      <c r="I27" s="34"/>
      <c r="J27" s="35"/>
      <c r="K27" s="36"/>
      <c r="N27" s="59" t="str">
        <f>IFERROR(IF(VLOOKUP('Weighting sheet'!$H27,'ICQ questions'!$G:$N,6,0)=0,"",VLOOKUP('Weighting sheet'!$H27,'ICQ questions'!$G:$N,6,0)),"")</f>
        <v/>
      </c>
      <c r="O27" s="59" t="str">
        <f>IFERROR(IF(VLOOKUP('Weighting sheet'!$H27,'ICQ questions'!$G:$N,7,0)=0,"",VLOOKUP('Weighting sheet'!$H27,'ICQ questions'!$G:$N,7,0)),"")</f>
        <v/>
      </c>
      <c r="P27" s="59" t="str">
        <f>IFERROR(IF(VLOOKUP('Weighting sheet'!$H27,'ICQ questions'!$G:$N,8,0)=0,"",VLOOKUP('Weighting sheet'!$H27,'ICQ questions'!$G:$N,8,0)),"")</f>
        <v/>
      </c>
      <c r="Q27" s="32">
        <f>SUM(Q2:Q26)</f>
        <v>1.0000000000000002</v>
      </c>
      <c r="R27" s="32"/>
      <c r="S27" s="32"/>
      <c r="T27" s="32"/>
      <c r="U27" s="32"/>
      <c r="V27" s="32"/>
      <c r="W27" s="32">
        <f>SUM(W2:W26)</f>
        <v>0.99999999999999989</v>
      </c>
      <c r="X27" s="32"/>
      <c r="Y27" s="32">
        <f>SUM(Y2:Y26)</f>
        <v>0.99999999999999989</v>
      </c>
    </row>
    <row r="28" spans="1:25" ht="15" thickBot="1" x14ac:dyDescent="0.2">
      <c r="A28" s="37" t="s">
        <v>124</v>
      </c>
      <c r="B28" s="38"/>
      <c r="C28" s="38"/>
      <c r="D28" s="38"/>
      <c r="E28" s="38"/>
      <c r="F28" s="39"/>
      <c r="G28" s="39"/>
      <c r="H28" s="38"/>
      <c r="I28" s="38"/>
      <c r="J28" s="39"/>
      <c r="K28" s="40">
        <v>0.15</v>
      </c>
      <c r="N28" s="59" t="str">
        <f>IFERROR(IF(VLOOKUP('Weighting sheet'!$H28,'ICQ questions'!$G:$N,6,0)=0,"",VLOOKUP('Weighting sheet'!$H28,'ICQ questions'!$G:$N,6,0)),"")</f>
        <v/>
      </c>
      <c r="O28" s="59" t="str">
        <f>IFERROR(IF(VLOOKUP('Weighting sheet'!$H28,'ICQ questions'!$G:$N,7,0)=0,"",VLOOKUP('Weighting sheet'!$H28,'ICQ questions'!$G:$N,7,0)),"")</f>
        <v/>
      </c>
      <c r="P28" s="59" t="str">
        <f>IFERROR(IF(VLOOKUP('Weighting sheet'!$H28,'ICQ questions'!$G:$N,8,0)=0,"",VLOOKUP('Weighting sheet'!$H28,'ICQ questions'!$G:$N,8,0)),"")</f>
        <v/>
      </c>
      <c r="Q28" s="39"/>
      <c r="R28" s="39"/>
      <c r="S28" s="39"/>
      <c r="T28" s="39" t="str">
        <f>IFERROR(VLOOKUP("yes",T2:T26,1,0),"No")</f>
        <v>Yes</v>
      </c>
      <c r="U28" s="39"/>
      <c r="V28" s="39"/>
      <c r="W28" s="39"/>
      <c r="X28" s="39"/>
      <c r="Y28" s="39">
        <f>Y27</f>
        <v>0.99999999999999989</v>
      </c>
    </row>
    <row r="29" spans="1:25" ht="26" outlineLevel="1" x14ac:dyDescent="0.15">
      <c r="A29" s="41" t="s">
        <v>125</v>
      </c>
      <c r="B29" s="42" t="s">
        <v>126</v>
      </c>
      <c r="C29" s="42" t="s">
        <v>127</v>
      </c>
      <c r="D29" s="41" t="s">
        <v>128</v>
      </c>
      <c r="E29" s="42" t="s">
        <v>129</v>
      </c>
      <c r="F29" s="244">
        <v>0.15</v>
      </c>
      <c r="G29" s="43">
        <f t="shared" ref="G29:G39" si="6">IF(ISBLANK(F29),G28,F29)</f>
        <v>0.15</v>
      </c>
      <c r="H29" s="44" t="s">
        <v>130</v>
      </c>
      <c r="I29" s="45" t="s">
        <v>456</v>
      </c>
      <c r="J29" s="46">
        <v>0.2</v>
      </c>
      <c r="K29" s="25"/>
      <c r="M29" s="59" t="str">
        <f>IF(OR((VLOOKUP('Weighting sheet'!$H29,'ICQ questions'!$G:$N,5,0))="Yes",(VLOOKUP('Weighting sheet'!$H29,'ICQ questions'!$G:$N,5,0))="Oui",(VLOOKUP('Weighting sheet'!$H29,'ICQ questions'!$G:$N,5,0))="Si"),"Yes",IF(OR((VLOOKUP('Weighting sheet'!$H29,'ICQ questions'!$G:$N,5,0))="No",(VLOOKUP('Weighting sheet'!$H29,'ICQ questions'!$G:$N,5,0))="Non"),"No","Select Answer"))</f>
        <v>Yes</v>
      </c>
      <c r="N29" s="59" t="str">
        <f>IFERROR(IF(VLOOKUP('Weighting sheet'!$H29,'ICQ questions'!$G:$N,6,0)=0,"",VLOOKUP('Weighting sheet'!$H29,'ICQ questions'!$G:$N,6,0)),"")</f>
        <v>Adequate</v>
      </c>
      <c r="O29" s="59" t="str">
        <f>IFERROR(IF(VLOOKUP('Weighting sheet'!$H29,'ICQ questions'!$G:$N,7,0)=0,"",VLOOKUP('Weighting sheet'!$H29,'ICQ questions'!$G:$N,7,0)),"")</f>
        <v>N/A - no prior year finding</v>
      </c>
      <c r="P29" s="59" t="str">
        <f>IFERROR(IF(VLOOKUP('Weighting sheet'!$H29,'ICQ questions'!$G:$N,8,0)=0,"",VLOOKUP('Weighting sheet'!$H29,'ICQ questions'!$G:$N,8,0)),"")</f>
        <v/>
      </c>
      <c r="Q29" s="233">
        <v>0.15</v>
      </c>
      <c r="R29" s="105">
        <f t="shared" ref="R29:R39" si="7">IF(ISBLANK(Q29),R28,Q29)</f>
        <v>0.15</v>
      </c>
      <c r="S29" s="106">
        <v>0.2</v>
      </c>
      <c r="T29" s="106" t="str">
        <f t="shared" si="0"/>
        <v>Yes</v>
      </c>
      <c r="U29" s="106">
        <f>IF(T29="Yes",((1*S29)/(SUMIF($T$29:$T$33,"Yes",$S$29:$S$33))),0)</f>
        <v>0.2</v>
      </c>
      <c r="V29" s="233" t="str">
        <f>IF(SUM(U29:U33)=1,"Yes","No")</f>
        <v>Yes</v>
      </c>
      <c r="W29" s="263">
        <f>IF(V29="Yes",((1*Q29)/(SUMIF($V$29:$V$39,"Yes",$Q$29:$Q$39))),"N/A")</f>
        <v>0.3</v>
      </c>
      <c r="X29" s="106">
        <f t="shared" si="3"/>
        <v>0.2</v>
      </c>
      <c r="Y29" s="187">
        <f>IFERROR(X29*$W$29,"")</f>
        <v>0.06</v>
      </c>
    </row>
    <row r="30" spans="1:25" ht="26" outlineLevel="1" x14ac:dyDescent="0.15">
      <c r="A30" s="18" t="s">
        <v>125</v>
      </c>
      <c r="B30" s="30" t="s">
        <v>132</v>
      </c>
      <c r="C30" s="30" t="s">
        <v>127</v>
      </c>
      <c r="D30" s="18" t="s">
        <v>128</v>
      </c>
      <c r="E30" s="30" t="s">
        <v>129</v>
      </c>
      <c r="F30" s="245"/>
      <c r="G30" s="31">
        <f t="shared" si="6"/>
        <v>0.15</v>
      </c>
      <c r="H30" s="22" t="s">
        <v>133</v>
      </c>
      <c r="I30" s="29" t="s">
        <v>134</v>
      </c>
      <c r="J30" s="24">
        <v>0.2</v>
      </c>
      <c r="K30" s="25"/>
      <c r="M30" s="59" t="s">
        <v>36</v>
      </c>
      <c r="N30" s="59" t="str">
        <f>IFERROR(IF(VLOOKUP('Weighting sheet'!$H30,'ICQ questions'!$G:$N,6,0)=0,"",VLOOKUP('Weighting sheet'!$H30,'ICQ questions'!$G:$N,6,0)),"")</f>
        <v>N/A</v>
      </c>
      <c r="O30" s="59" t="str">
        <f>IFERROR(IF(VLOOKUP('Weighting sheet'!$H30,'ICQ questions'!$G:$N,7,0)=0,"",VLOOKUP('Weighting sheet'!$H30,'ICQ questions'!$G:$N,7,0)),"")</f>
        <v>N/A - no prior year finding</v>
      </c>
      <c r="P30" s="59" t="str">
        <f>IFERROR(IF(VLOOKUP('Weighting sheet'!$H30,'ICQ questions'!$G:$N,8,0)=0,"",VLOOKUP('Weighting sheet'!$H30,'ICQ questions'!$G:$N,8,0)),"")</f>
        <v>N/a</v>
      </c>
      <c r="Q30" s="234"/>
      <c r="R30" s="104">
        <f t="shared" si="7"/>
        <v>0.15</v>
      </c>
      <c r="S30" s="100">
        <v>0.2</v>
      </c>
      <c r="T30" s="100" t="str">
        <f t="shared" si="0"/>
        <v>Yes</v>
      </c>
      <c r="U30" s="100">
        <f t="shared" ref="U30:U33" si="8">IF(T30="Yes",((1*S30)/(SUMIF($T$29:$T$33,"Yes",$S$29:$S$33))),0)</f>
        <v>0.2</v>
      </c>
      <c r="V30" s="234"/>
      <c r="W30" s="262"/>
      <c r="X30" s="100" t="str">
        <f t="shared" si="3"/>
        <v/>
      </c>
      <c r="Y30" s="100" t="str">
        <f>IFERROR(X30*$W$29,"")</f>
        <v/>
      </c>
    </row>
    <row r="31" spans="1:25" ht="39" outlineLevel="1" x14ac:dyDescent="0.15">
      <c r="A31" s="18" t="s">
        <v>125</v>
      </c>
      <c r="B31" s="30" t="s">
        <v>126</v>
      </c>
      <c r="C31" s="30" t="s">
        <v>127</v>
      </c>
      <c r="D31" s="18" t="s">
        <v>128</v>
      </c>
      <c r="E31" s="30" t="s">
        <v>129</v>
      </c>
      <c r="F31" s="245"/>
      <c r="G31" s="31">
        <f t="shared" si="6"/>
        <v>0.15</v>
      </c>
      <c r="H31" s="22" t="s">
        <v>135</v>
      </c>
      <c r="I31" s="29" t="s">
        <v>136</v>
      </c>
      <c r="J31" s="24">
        <v>0.2</v>
      </c>
      <c r="K31" s="25"/>
      <c r="M31" s="59" t="str">
        <f>IF(OR((VLOOKUP('Weighting sheet'!$H31,'ICQ questions'!$G:$N,5,0))="Yes",(VLOOKUP('Weighting sheet'!$H31,'ICQ questions'!$G:$N,5,0))="Oui",(VLOOKUP('Weighting sheet'!$H31,'ICQ questions'!$G:$N,5,0))="Si"),"Yes",IF(OR((VLOOKUP('Weighting sheet'!$H31,'ICQ questions'!$G:$N,5,0))="No",(VLOOKUP('Weighting sheet'!$H31,'ICQ questions'!$G:$N,5,0))="Non"),"No","Select Answer"))</f>
        <v>Yes</v>
      </c>
      <c r="N31" s="59" t="str">
        <f>IFERROR(IF(VLOOKUP('Weighting sheet'!$H31,'ICQ questions'!$G:$N,6,0)=0,"",VLOOKUP('Weighting sheet'!$H31,'ICQ questions'!$G:$N,6,0)),"")</f>
        <v>Adequate</v>
      </c>
      <c r="O31" s="59" t="str">
        <f>IFERROR(IF(VLOOKUP('Weighting sheet'!$H31,'ICQ questions'!$G:$N,7,0)=0,"",VLOOKUP('Weighting sheet'!$H31,'ICQ questions'!$G:$N,7,0)),"")</f>
        <v>N/A - no prior year finding</v>
      </c>
      <c r="P31" s="59" t="str">
        <f>IFERROR(IF(VLOOKUP('Weighting sheet'!$H31,'ICQ questions'!$G:$N,8,0)=0,"",VLOOKUP('Weighting sheet'!$H31,'ICQ questions'!$G:$N,8,0)),"")</f>
        <v/>
      </c>
      <c r="Q31" s="234"/>
      <c r="R31" s="104">
        <f t="shared" si="7"/>
        <v>0.15</v>
      </c>
      <c r="S31" s="100">
        <v>0.2</v>
      </c>
      <c r="T31" s="100" t="str">
        <f t="shared" si="0"/>
        <v>Yes</v>
      </c>
      <c r="U31" s="100">
        <f t="shared" si="8"/>
        <v>0.2</v>
      </c>
      <c r="V31" s="234"/>
      <c r="W31" s="262"/>
      <c r="X31" s="100">
        <f t="shared" si="3"/>
        <v>0.2</v>
      </c>
      <c r="Y31" s="100">
        <f>IFERROR(X31*$W$29,"")</f>
        <v>0.06</v>
      </c>
    </row>
    <row r="32" spans="1:25" ht="26" outlineLevel="1" x14ac:dyDescent="0.15">
      <c r="A32" s="18" t="s">
        <v>125</v>
      </c>
      <c r="B32" s="30" t="s">
        <v>126</v>
      </c>
      <c r="C32" s="30" t="s">
        <v>127</v>
      </c>
      <c r="D32" s="18" t="s">
        <v>128</v>
      </c>
      <c r="E32" s="30" t="s">
        <v>129</v>
      </c>
      <c r="F32" s="245"/>
      <c r="G32" s="31">
        <f t="shared" si="6"/>
        <v>0.15</v>
      </c>
      <c r="H32" s="22" t="s">
        <v>137</v>
      </c>
      <c r="I32" s="29" t="s">
        <v>138</v>
      </c>
      <c r="J32" s="24">
        <v>0.1</v>
      </c>
      <c r="K32" s="25"/>
      <c r="M32" s="59" t="str">
        <f>IF(OR((VLOOKUP('Weighting sheet'!$H32,'ICQ questions'!$G:$N,5,0))="Yes",(VLOOKUP('Weighting sheet'!$H32,'ICQ questions'!$G:$N,5,0))="Oui",(VLOOKUP('Weighting sheet'!$H32,'ICQ questions'!$G:$N,5,0))="Si"),"Yes",IF(OR((VLOOKUP('Weighting sheet'!$H32,'ICQ questions'!$G:$N,5,0))="No",(VLOOKUP('Weighting sheet'!$H32,'ICQ questions'!$G:$N,5,0))="Non"),"No","Select Answer"))</f>
        <v>Yes</v>
      </c>
      <c r="N32" s="59" t="str">
        <f>IFERROR(IF(VLOOKUP('Weighting sheet'!$H32,'ICQ questions'!$G:$N,6,0)=0,"",VLOOKUP('Weighting sheet'!$H32,'ICQ questions'!$G:$N,6,0)),"")</f>
        <v>Adequate</v>
      </c>
      <c r="O32" s="59" t="str">
        <f>IFERROR(IF(VLOOKUP('Weighting sheet'!$H32,'ICQ questions'!$G:$N,7,0)=0,"",VLOOKUP('Weighting sheet'!$H32,'ICQ questions'!$G:$N,7,0)),"")</f>
        <v>N/A - no prior year finding</v>
      </c>
      <c r="P32" s="59" t="str">
        <f>IFERROR(IF(VLOOKUP('Weighting sheet'!$H32,'ICQ questions'!$G:$N,8,0)=0,"",VLOOKUP('Weighting sheet'!$H32,'ICQ questions'!$G:$N,8,0)),"")</f>
        <v/>
      </c>
      <c r="Q32" s="234"/>
      <c r="R32" s="104">
        <f t="shared" si="7"/>
        <v>0.15</v>
      </c>
      <c r="S32" s="100">
        <v>0.1</v>
      </c>
      <c r="T32" s="100" t="str">
        <f t="shared" si="0"/>
        <v>Yes</v>
      </c>
      <c r="U32" s="100">
        <f t="shared" si="8"/>
        <v>0.1</v>
      </c>
      <c r="V32" s="234"/>
      <c r="W32" s="262"/>
      <c r="X32" s="100">
        <f t="shared" si="3"/>
        <v>0.1</v>
      </c>
      <c r="Y32" s="100">
        <f>IFERROR(X32*$W$29,"")</f>
        <v>0.03</v>
      </c>
    </row>
    <row r="33" spans="1:25" ht="39" outlineLevel="1" x14ac:dyDescent="0.15">
      <c r="A33" s="18" t="s">
        <v>125</v>
      </c>
      <c r="B33" s="30" t="s">
        <v>126</v>
      </c>
      <c r="C33" s="30" t="s">
        <v>127</v>
      </c>
      <c r="D33" s="18" t="s">
        <v>128</v>
      </c>
      <c r="E33" s="30" t="s">
        <v>129</v>
      </c>
      <c r="F33" s="245"/>
      <c r="G33" s="31">
        <f t="shared" si="6"/>
        <v>0.15</v>
      </c>
      <c r="H33" s="22" t="s">
        <v>139</v>
      </c>
      <c r="I33" s="29" t="s">
        <v>140</v>
      </c>
      <c r="J33" s="24">
        <v>0.3</v>
      </c>
      <c r="K33" s="25"/>
      <c r="M33" s="59" t="str">
        <f>IF(OR((VLOOKUP('Weighting sheet'!$H33,'ICQ questions'!$G:$N,5,0))="Yes",(VLOOKUP('Weighting sheet'!$H33,'ICQ questions'!$G:$N,5,0))="Oui",(VLOOKUP('Weighting sheet'!$H33,'ICQ questions'!$G:$N,5,0))="Si"),"Yes",IF(OR((VLOOKUP('Weighting sheet'!$H33,'ICQ questions'!$G:$N,5,0))="No",(VLOOKUP('Weighting sheet'!$H33,'ICQ questions'!$G:$N,5,0))="Non"),"No","Select Answer"))</f>
        <v>Yes</v>
      </c>
      <c r="N33" s="59" t="str">
        <f>IFERROR(IF(VLOOKUP('Weighting sheet'!$H33,'ICQ questions'!$G:$N,6,0)=0,"",VLOOKUP('Weighting sheet'!$H33,'ICQ questions'!$G:$N,6,0)),"")</f>
        <v>Adequate</v>
      </c>
      <c r="O33" s="59" t="str">
        <f>IFERROR(IF(VLOOKUP('Weighting sheet'!$H33,'ICQ questions'!$G:$N,7,0)=0,"",VLOOKUP('Weighting sheet'!$H33,'ICQ questions'!$G:$N,7,0)),"")</f>
        <v>N/A - no prior year finding</v>
      </c>
      <c r="P33" s="59" t="str">
        <f>IFERROR(IF(VLOOKUP('Weighting sheet'!$H33,'ICQ questions'!$G:$N,8,0)=0,"",VLOOKUP('Weighting sheet'!$H33,'ICQ questions'!$G:$N,8,0)),"")</f>
        <v/>
      </c>
      <c r="Q33" s="234"/>
      <c r="R33" s="104">
        <f t="shared" si="7"/>
        <v>0.15</v>
      </c>
      <c r="S33" s="100">
        <v>0.3</v>
      </c>
      <c r="T33" s="100" t="str">
        <f t="shared" si="0"/>
        <v>Yes</v>
      </c>
      <c r="U33" s="100">
        <f t="shared" si="8"/>
        <v>0.3</v>
      </c>
      <c r="V33" s="234"/>
      <c r="W33" s="262"/>
      <c r="X33" s="100">
        <f t="shared" si="3"/>
        <v>0.3</v>
      </c>
      <c r="Y33" s="255">
        <f>IFERROR(X33*$W$29,"")</f>
        <v>0.09</v>
      </c>
    </row>
    <row r="34" spans="1:25" ht="26" outlineLevel="1" x14ac:dyDescent="0.15">
      <c r="A34" s="18" t="s">
        <v>125</v>
      </c>
      <c r="B34" s="30" t="s">
        <v>126</v>
      </c>
      <c r="C34" s="30" t="s">
        <v>127</v>
      </c>
      <c r="D34" s="18" t="s">
        <v>143</v>
      </c>
      <c r="E34" s="30" t="s">
        <v>144</v>
      </c>
      <c r="F34" s="31">
        <v>0.05</v>
      </c>
      <c r="G34" s="31">
        <f t="shared" si="6"/>
        <v>0.05</v>
      </c>
      <c r="H34" s="22" t="s">
        <v>145</v>
      </c>
      <c r="I34" s="29" t="s">
        <v>146</v>
      </c>
      <c r="J34" s="24">
        <v>1</v>
      </c>
      <c r="K34" s="25"/>
      <c r="M34" s="59" t="str">
        <f>IF(OR((VLOOKUP('Weighting sheet'!$H34,'ICQ questions'!$G:$N,5,0))="Yes",(VLOOKUP('Weighting sheet'!$H34,'ICQ questions'!$G:$N,5,0))="Oui",(VLOOKUP('Weighting sheet'!$H34,'ICQ questions'!$G:$N,5,0))="Si"),"Yes",IF(OR((VLOOKUP('Weighting sheet'!$H34,'ICQ questions'!$G:$N,5,0))="No",(VLOOKUP('Weighting sheet'!$H34,'ICQ questions'!$G:$N,5,0))="Non"),"No","Select Answer"))</f>
        <v>Yes</v>
      </c>
      <c r="N34" s="59" t="str">
        <f>IFERROR(IF(VLOOKUP('Weighting sheet'!$H34,'ICQ questions'!$G:$N,6,0)=0,"",VLOOKUP('Weighting sheet'!$H34,'ICQ questions'!$G:$N,6,0)),"")</f>
        <v>Adequate</v>
      </c>
      <c r="O34" s="59" t="str">
        <f>IFERROR(IF(VLOOKUP('Weighting sheet'!$H34,'ICQ questions'!$G:$N,7,0)=0,"",VLOOKUP('Weighting sheet'!$H34,'ICQ questions'!$G:$N,7,0)),"")</f>
        <v>N/A - no prior year finding</v>
      </c>
      <c r="P34" s="59" t="str">
        <f>IFERROR(IF(VLOOKUP('Weighting sheet'!$H34,'ICQ questions'!$G:$N,8,0)=0,"",VLOOKUP('Weighting sheet'!$H34,'ICQ questions'!$G:$N,8,0)),"")</f>
        <v/>
      </c>
      <c r="Q34" s="103">
        <v>0.05</v>
      </c>
      <c r="R34" s="103">
        <f t="shared" si="7"/>
        <v>0.05</v>
      </c>
      <c r="S34" s="102">
        <v>1</v>
      </c>
      <c r="T34" s="102" t="str">
        <f t="shared" si="0"/>
        <v>Yes</v>
      </c>
      <c r="U34" s="102">
        <f>IF(T34="Yes",((1*S34)/(SUMIF($T$34,"Yes",$S$34))),0)</f>
        <v>1</v>
      </c>
      <c r="V34" s="103" t="str">
        <f>IF(SUM(U34)=1,"Yes","No")</f>
        <v>Yes</v>
      </c>
      <c r="W34" s="103">
        <f>IF(V34="Yes",((1*Q34)/(SUMIF($V$29:$V$39,"Yes",$Q$29:$Q$39))),"N/A")</f>
        <v>0.1</v>
      </c>
      <c r="X34" s="102">
        <f t="shared" si="3"/>
        <v>1</v>
      </c>
      <c r="Y34" s="102">
        <f>IFERROR(X34*$W$34,"")</f>
        <v>0.1</v>
      </c>
    </row>
    <row r="35" spans="1:25" ht="26" outlineLevel="1" x14ac:dyDescent="0.15">
      <c r="A35" s="18" t="s">
        <v>125</v>
      </c>
      <c r="B35" s="30" t="s">
        <v>126</v>
      </c>
      <c r="C35" s="30" t="s">
        <v>127</v>
      </c>
      <c r="D35" s="18" t="s">
        <v>147</v>
      </c>
      <c r="E35" s="30" t="s">
        <v>148</v>
      </c>
      <c r="F35" s="245">
        <v>0.15</v>
      </c>
      <c r="G35" s="31">
        <f t="shared" si="6"/>
        <v>0.15</v>
      </c>
      <c r="H35" s="22" t="s">
        <v>149</v>
      </c>
      <c r="I35" s="29" t="s">
        <v>457</v>
      </c>
      <c r="J35" s="24">
        <v>0.4</v>
      </c>
      <c r="K35" s="25"/>
      <c r="M35" s="59" t="str">
        <f>IF(OR((VLOOKUP('Weighting sheet'!$H35,'ICQ questions'!$G:$N,5,0))="Yes",(VLOOKUP('Weighting sheet'!$H35,'ICQ questions'!$G:$N,5,0))="Oui",(VLOOKUP('Weighting sheet'!$H35,'ICQ questions'!$G:$N,5,0))="Si"),"Yes",IF(OR((VLOOKUP('Weighting sheet'!$H35,'ICQ questions'!$G:$N,5,0))="No",(VLOOKUP('Weighting sheet'!$H35,'ICQ questions'!$G:$N,5,0))="Non"),"No","Select Answer"))</f>
        <v>No</v>
      </c>
      <c r="N35" s="59" t="str">
        <f>IFERROR(IF(VLOOKUP('Weighting sheet'!$H35,'ICQ questions'!$G:$N,6,0)=0,"",VLOOKUP('Weighting sheet'!$H35,'ICQ questions'!$G:$N,6,0)),"")</f>
        <v>N/A</v>
      </c>
      <c r="O35" s="59" t="str">
        <f>IFERROR(IF(VLOOKUP('Weighting sheet'!$H35,'ICQ questions'!$G:$N,7,0)=0,"",VLOOKUP('Weighting sheet'!$H35,'ICQ questions'!$G:$N,7,0)),"")</f>
        <v>N/A - no prior year finding</v>
      </c>
      <c r="P35" s="59" t="str">
        <f>IFERROR(IF(VLOOKUP('Weighting sheet'!$H35,'ICQ questions'!$G:$N,8,0)=0,"",VLOOKUP('Weighting sheet'!$H35,'ICQ questions'!$G:$N,8,0)),"")</f>
        <v/>
      </c>
      <c r="Q35" s="234">
        <v>0.15</v>
      </c>
      <c r="R35" s="104">
        <f t="shared" si="7"/>
        <v>0.15</v>
      </c>
      <c r="S35" s="100">
        <v>0.4</v>
      </c>
      <c r="T35" s="100" t="str">
        <f t="shared" si="0"/>
        <v>No</v>
      </c>
      <c r="U35" s="100">
        <f>IF(T35="Yes",((1*S35)/(SUMIF($T$35:$T$36,"Yes",$S$35:$S$36))),0)</f>
        <v>0</v>
      </c>
      <c r="V35" s="234" t="str">
        <f>IF(SUM(U35:U36)=1,"Yes","No")</f>
        <v>Yes</v>
      </c>
      <c r="W35" s="262">
        <f>IF(V35="Yes",((1*Q35)/(SUMIF($V$29:$V$39,"Yes",$Q$29:$Q$39))),"N/A")</f>
        <v>0.3</v>
      </c>
      <c r="X35" s="100" t="str">
        <f t="shared" si="3"/>
        <v/>
      </c>
      <c r="Y35" s="100" t="str">
        <f>IFERROR(X35*$W$35,"")</f>
        <v/>
      </c>
    </row>
    <row r="36" spans="1:25" outlineLevel="1" x14ac:dyDescent="0.15">
      <c r="A36" s="18" t="s">
        <v>125</v>
      </c>
      <c r="B36" s="30" t="s">
        <v>126</v>
      </c>
      <c r="C36" s="30" t="s">
        <v>127</v>
      </c>
      <c r="D36" s="18" t="s">
        <v>147</v>
      </c>
      <c r="E36" s="30" t="s">
        <v>148</v>
      </c>
      <c r="F36" s="245"/>
      <c r="G36" s="31">
        <f t="shared" si="6"/>
        <v>0.15</v>
      </c>
      <c r="H36" s="22" t="s">
        <v>151</v>
      </c>
      <c r="I36" s="29" t="s">
        <v>152</v>
      </c>
      <c r="J36" s="24">
        <v>0.6</v>
      </c>
      <c r="K36" s="25"/>
      <c r="M36" s="59" t="str">
        <f>IF(OR((VLOOKUP('Weighting sheet'!$H36,'ICQ questions'!$G:$N,5,0))="Yes",(VLOOKUP('Weighting sheet'!$H36,'ICQ questions'!$G:$N,5,0))="Oui",(VLOOKUP('Weighting sheet'!$H36,'ICQ questions'!$G:$N,5,0))="Si"),"Yes",IF(OR((VLOOKUP('Weighting sheet'!$H36,'ICQ questions'!$G:$N,5,0))="No",(VLOOKUP('Weighting sheet'!$H36,'ICQ questions'!$G:$N,5,0))="Non"),"No","Select Answer"))</f>
        <v>Yes</v>
      </c>
      <c r="N36" s="59" t="str">
        <f>IFERROR(IF(VLOOKUP('Weighting sheet'!$H36,'ICQ questions'!$G:$N,6,0)=0,"",VLOOKUP('Weighting sheet'!$H36,'ICQ questions'!$G:$N,6,0)),"")</f>
        <v>Adequate</v>
      </c>
      <c r="O36" s="59" t="str">
        <f>IFERROR(IF(VLOOKUP('Weighting sheet'!$H36,'ICQ questions'!$G:$N,7,0)=0,"",VLOOKUP('Weighting sheet'!$H36,'ICQ questions'!$G:$N,7,0)),"")</f>
        <v>N/A - no prior year finding</v>
      </c>
      <c r="P36" s="59" t="str">
        <f>IFERROR(IF(VLOOKUP('Weighting sheet'!$H36,'ICQ questions'!$G:$N,8,0)=0,"",VLOOKUP('Weighting sheet'!$H36,'ICQ questions'!$G:$N,8,0)),"")</f>
        <v/>
      </c>
      <c r="Q36" s="234"/>
      <c r="R36" s="104">
        <f t="shared" si="7"/>
        <v>0.15</v>
      </c>
      <c r="S36" s="100">
        <v>0.6</v>
      </c>
      <c r="T36" s="100" t="str">
        <f t="shared" si="0"/>
        <v>Yes</v>
      </c>
      <c r="U36" s="100">
        <f>IF(T36="Yes",((1*S36)/(SUMIF($T$35:$T$36,"Yes",$S$35:$S$36))),0)</f>
        <v>1</v>
      </c>
      <c r="V36" s="234"/>
      <c r="W36" s="262"/>
      <c r="X36" s="100">
        <f t="shared" si="3"/>
        <v>1</v>
      </c>
      <c r="Y36" s="187">
        <f>IFERROR(X36*$W$35,"")</f>
        <v>0.3</v>
      </c>
    </row>
    <row r="37" spans="1:25" ht="26" outlineLevel="1" x14ac:dyDescent="0.15">
      <c r="A37" s="18" t="s">
        <v>125</v>
      </c>
      <c r="B37" s="30" t="s">
        <v>126</v>
      </c>
      <c r="C37" s="30" t="s">
        <v>153</v>
      </c>
      <c r="D37" s="18" t="s">
        <v>154</v>
      </c>
      <c r="E37" s="30" t="s">
        <v>155</v>
      </c>
      <c r="F37" s="31">
        <v>0.2</v>
      </c>
      <c r="G37" s="31">
        <f t="shared" si="6"/>
        <v>0.2</v>
      </c>
      <c r="H37" s="22" t="s">
        <v>156</v>
      </c>
      <c r="I37" s="29" t="s">
        <v>157</v>
      </c>
      <c r="J37" s="24">
        <v>1</v>
      </c>
      <c r="K37" s="25"/>
      <c r="M37" s="59" t="str">
        <f>IF(OR((VLOOKUP('Weighting sheet'!$H37,'ICQ questions'!$G:$N,5,0))="Yes",(VLOOKUP('Weighting sheet'!$H37,'ICQ questions'!$G:$N,5,0))="Oui",(VLOOKUP('Weighting sheet'!$H37,'ICQ questions'!$G:$N,5,0))="Si"),"Yes",IF(OR((VLOOKUP('Weighting sheet'!$H37,'ICQ questions'!$G:$N,5,0))="No",(VLOOKUP('Weighting sheet'!$H37,'ICQ questions'!$G:$N,5,0))="Non"),"No","Select Answer"))</f>
        <v>No</v>
      </c>
      <c r="N37" s="59" t="str">
        <f>IFERROR(IF(VLOOKUP('Weighting sheet'!$H37,'ICQ questions'!$G:$N,6,0)=0,"",VLOOKUP('Weighting sheet'!$H37,'ICQ questions'!$G:$N,6,0)),"")</f>
        <v>N/A</v>
      </c>
      <c r="O37" s="59" t="str">
        <f>IFERROR(IF(VLOOKUP('Weighting sheet'!$H37,'ICQ questions'!$G:$N,7,0)=0,"",VLOOKUP('Weighting sheet'!$H37,'ICQ questions'!$G:$N,7,0)),"")</f>
        <v>N/A - no prior year finding</v>
      </c>
      <c r="P37" s="59" t="str">
        <f>IFERROR(IF(VLOOKUP('Weighting sheet'!$H37,'ICQ questions'!$G:$N,8,0)=0,"",VLOOKUP('Weighting sheet'!$H37,'ICQ questions'!$G:$N,8,0)),"")</f>
        <v/>
      </c>
      <c r="Q37" s="103">
        <v>0.2</v>
      </c>
      <c r="R37" s="103">
        <f t="shared" si="7"/>
        <v>0.2</v>
      </c>
      <c r="S37" s="102">
        <v>1</v>
      </c>
      <c r="T37" s="102" t="str">
        <f t="shared" si="0"/>
        <v>No</v>
      </c>
      <c r="U37" s="102">
        <f>IF(T37="Yes",((1*S37)/(SUMIF($T$37,"Yes",$S$37))),0)</f>
        <v>0</v>
      </c>
      <c r="V37" s="103" t="str">
        <f>IF(SUM(U37)=1,"Yes","No")</f>
        <v>No</v>
      </c>
      <c r="W37" s="103" t="str">
        <f>IF(V37="Yes",((1*Q37)/(SUMIF($V$29:$V$39,"Yes",$Q$29:$Q$39))),"N/A")</f>
        <v>N/A</v>
      </c>
      <c r="X37" s="102" t="str">
        <f t="shared" si="3"/>
        <v/>
      </c>
      <c r="Y37" s="102" t="str">
        <f>IFERROR(X37*$W$37,"")</f>
        <v/>
      </c>
    </row>
    <row r="38" spans="1:25" ht="26" outlineLevel="1" x14ac:dyDescent="0.15">
      <c r="A38" s="18" t="s">
        <v>125</v>
      </c>
      <c r="B38" s="30" t="s">
        <v>126</v>
      </c>
      <c r="C38" s="30" t="s">
        <v>158</v>
      </c>
      <c r="D38" s="18" t="s">
        <v>159</v>
      </c>
      <c r="E38" s="30" t="s">
        <v>160</v>
      </c>
      <c r="F38" s="31">
        <v>0.3</v>
      </c>
      <c r="G38" s="31">
        <f t="shared" si="6"/>
        <v>0.3</v>
      </c>
      <c r="H38" s="22" t="s">
        <v>161</v>
      </c>
      <c r="I38" s="29" t="s">
        <v>458</v>
      </c>
      <c r="J38" s="24">
        <v>1</v>
      </c>
      <c r="K38" s="25"/>
      <c r="M38" s="59" t="str">
        <f>IF(OR((VLOOKUP('Weighting sheet'!$H38,'ICQ questions'!$G:$N,5,0))="Yes",(VLOOKUP('Weighting sheet'!$H38,'ICQ questions'!$G:$N,5,0))="Oui",(VLOOKUP('Weighting sheet'!$H38,'ICQ questions'!$G:$N,5,0))="Si"),"Yes",IF(OR((VLOOKUP('Weighting sheet'!$H38,'ICQ questions'!$G:$N,5,0))="No",(VLOOKUP('Weighting sheet'!$H38,'ICQ questions'!$G:$N,5,0))="Non"),"No","Select Answer"))</f>
        <v>No</v>
      </c>
      <c r="N38" s="59" t="str">
        <f>IFERROR(IF(VLOOKUP('Weighting sheet'!$H38,'ICQ questions'!$G:$N,6,0)=0,"",VLOOKUP('Weighting sheet'!$H38,'ICQ questions'!$G:$N,6,0)),"")</f>
        <v>N/A</v>
      </c>
      <c r="O38" s="59" t="str">
        <f>IFERROR(IF(VLOOKUP('Weighting sheet'!$H38,'ICQ questions'!$G:$N,7,0)=0,"",VLOOKUP('Weighting sheet'!$H38,'ICQ questions'!$G:$N,7,0)),"")</f>
        <v>N/A - no prior year finding</v>
      </c>
      <c r="P38" s="59" t="str">
        <f>IFERROR(IF(VLOOKUP('Weighting sheet'!$H38,'ICQ questions'!$G:$N,8,0)=0,"",VLOOKUP('Weighting sheet'!$H38,'ICQ questions'!$G:$N,8,0)),"")</f>
        <v/>
      </c>
      <c r="Q38" s="104">
        <v>0.3</v>
      </c>
      <c r="R38" s="104">
        <f t="shared" si="7"/>
        <v>0.3</v>
      </c>
      <c r="S38" s="100">
        <v>1</v>
      </c>
      <c r="T38" s="100" t="str">
        <f t="shared" si="0"/>
        <v>No</v>
      </c>
      <c r="U38" s="100">
        <f>IF(T38="Yes",((1*S38)/(SUMIF($T$38,"Yes",$S$38))),0)</f>
        <v>0</v>
      </c>
      <c r="V38" s="104" t="str">
        <f>IF(SUM(U38)=1,"Yes","No")</f>
        <v>No</v>
      </c>
      <c r="W38" s="104" t="str">
        <f>IF(V38="Yes",((1*Q38)/(SUMIF($V$29:$V$39,"Yes",$Q$29:$Q$39))),"N/A")</f>
        <v>N/A</v>
      </c>
      <c r="X38" s="100" t="str">
        <f t="shared" si="3"/>
        <v/>
      </c>
      <c r="Y38" s="100" t="str">
        <f>IFERROR(X38*$W$38,"")</f>
        <v/>
      </c>
    </row>
    <row r="39" spans="1:25" ht="39" outlineLevel="1" x14ac:dyDescent="0.15">
      <c r="A39" s="18" t="s">
        <v>125</v>
      </c>
      <c r="B39" s="30" t="s">
        <v>126</v>
      </c>
      <c r="C39" s="30" t="s">
        <v>163</v>
      </c>
      <c r="D39" s="18" t="s">
        <v>164</v>
      </c>
      <c r="E39" s="30" t="s">
        <v>165</v>
      </c>
      <c r="F39" s="31">
        <v>0.15</v>
      </c>
      <c r="G39" s="31">
        <f t="shared" si="6"/>
        <v>0.15</v>
      </c>
      <c r="H39" s="22" t="s">
        <v>166</v>
      </c>
      <c r="I39" s="29" t="s">
        <v>459</v>
      </c>
      <c r="J39" s="24">
        <v>1</v>
      </c>
      <c r="K39" s="25"/>
      <c r="M39" s="59" t="str">
        <f>IF(OR((VLOOKUP('Weighting sheet'!$H39,'ICQ questions'!$G:$N,5,0))="Yes",(VLOOKUP('Weighting sheet'!$H39,'ICQ questions'!$G:$N,5,0))="Oui",(VLOOKUP('Weighting sheet'!$H39,'ICQ questions'!$G:$N,5,0))="Si"),"Yes",IF(OR((VLOOKUP('Weighting sheet'!$H39,'ICQ questions'!$G:$N,5,0))="No",(VLOOKUP('Weighting sheet'!$H39,'ICQ questions'!$G:$N,5,0))="Non"),"No","Select Answer"))</f>
        <v>Yes</v>
      </c>
      <c r="N39" s="59" t="str">
        <f>IFERROR(IF(VLOOKUP('Weighting sheet'!$H39,'ICQ questions'!$G:$N,6,0)=0,"",VLOOKUP('Weighting sheet'!$H39,'ICQ questions'!$G:$N,6,0)),"")</f>
        <v>Adequate</v>
      </c>
      <c r="O39" s="59" t="str">
        <f>IFERROR(IF(VLOOKUP('Weighting sheet'!$H39,'ICQ questions'!$G:$N,7,0)=0,"",VLOOKUP('Weighting sheet'!$H39,'ICQ questions'!$G:$N,7,0)),"")</f>
        <v>N/A - no prior year finding</v>
      </c>
      <c r="P39" s="59" t="str">
        <f>IFERROR(IF(VLOOKUP('Weighting sheet'!$H39,'ICQ questions'!$G:$N,8,0)=0,"",VLOOKUP('Weighting sheet'!$H39,'ICQ questions'!$G:$N,8,0)),"")</f>
        <v/>
      </c>
      <c r="Q39" s="103">
        <v>0.15</v>
      </c>
      <c r="R39" s="103">
        <f t="shared" si="7"/>
        <v>0.15</v>
      </c>
      <c r="S39" s="102">
        <v>1</v>
      </c>
      <c r="T39" s="102" t="str">
        <f t="shared" si="0"/>
        <v>Yes</v>
      </c>
      <c r="U39" s="252">
        <f>IF(T39="Yes",((1*S39)/(SUMIF($T$39,"Yes",$S$39))),0)</f>
        <v>1</v>
      </c>
      <c r="V39" s="103" t="str">
        <f>IF(SUM(U39)=1,"Yes","No")</f>
        <v>Yes</v>
      </c>
      <c r="W39" s="261">
        <f>IF(V39="Yes",((1*Q39)/(SUMIF($V$29:$V$39,"Yes",$Q$29:$Q$39))),"N/A")</f>
        <v>0.3</v>
      </c>
      <c r="X39" s="102">
        <f t="shared" si="3"/>
        <v>1</v>
      </c>
      <c r="Y39" s="252">
        <f>IFERROR(X39*$W$39,"")</f>
        <v>0.3</v>
      </c>
    </row>
    <row r="40" spans="1:25" ht="15" outlineLevel="1" thickBot="1" x14ac:dyDescent="0.2">
      <c r="A40" s="241" t="s">
        <v>122</v>
      </c>
      <c r="B40" s="241"/>
      <c r="C40" s="241"/>
      <c r="D40" s="241"/>
      <c r="E40" s="241"/>
      <c r="F40" s="32">
        <f>SUM(F29:F39)</f>
        <v>1</v>
      </c>
      <c r="G40" s="32"/>
      <c r="H40" s="33"/>
      <c r="I40" s="34"/>
      <c r="J40" s="35"/>
      <c r="K40" s="36"/>
      <c r="N40" s="59" t="str">
        <f>IFERROR(IF(VLOOKUP('Weighting sheet'!$H40,'ICQ questions'!$G:$N,6,0)=0,"",VLOOKUP('Weighting sheet'!$H40,'ICQ questions'!$G:$N,6,0)),"")</f>
        <v/>
      </c>
      <c r="O40" s="59" t="str">
        <f>IFERROR(IF(VLOOKUP('Weighting sheet'!$H40,'ICQ questions'!$G:$N,7,0)=0,"",VLOOKUP('Weighting sheet'!$H40,'ICQ questions'!$G:$N,7,0)),"")</f>
        <v/>
      </c>
      <c r="P40" s="59" t="str">
        <f>IFERROR(IF(VLOOKUP('Weighting sheet'!$H40,'ICQ questions'!$G:$N,8,0)=0,"",VLOOKUP('Weighting sheet'!$H40,'ICQ questions'!$G:$N,8,0)),"")</f>
        <v/>
      </c>
      <c r="Q40" s="32">
        <f>SUM(Q29:Q39)</f>
        <v>1</v>
      </c>
      <c r="R40" s="32"/>
      <c r="S40" s="32"/>
      <c r="T40" s="32"/>
      <c r="U40" s="32"/>
      <c r="V40" s="32"/>
      <c r="W40" s="32">
        <f t="shared" ref="W40:Y40" si="9">SUM(W29:W39)</f>
        <v>1</v>
      </c>
      <c r="X40" s="32"/>
      <c r="Y40" s="32">
        <f t="shared" si="9"/>
        <v>0.94</v>
      </c>
    </row>
    <row r="41" spans="1:25" ht="15" thickBot="1" x14ac:dyDescent="0.2">
      <c r="A41" s="37" t="s">
        <v>168</v>
      </c>
      <c r="B41" s="38"/>
      <c r="C41" s="38"/>
      <c r="D41" s="38"/>
      <c r="E41" s="38"/>
      <c r="F41" s="39"/>
      <c r="G41" s="39"/>
      <c r="H41" s="38"/>
      <c r="I41" s="38"/>
      <c r="J41" s="39"/>
      <c r="K41" s="40">
        <v>0.2</v>
      </c>
      <c r="N41" s="59" t="str">
        <f>IFERROR(IF(VLOOKUP('Weighting sheet'!$H41,'ICQ questions'!$G:$N,6,0)=0,"",VLOOKUP('Weighting sheet'!$H41,'ICQ questions'!$G:$N,6,0)),"")</f>
        <v/>
      </c>
      <c r="O41" s="59" t="str">
        <f>IFERROR(IF(VLOOKUP('Weighting sheet'!$H41,'ICQ questions'!$G:$N,7,0)=0,"",VLOOKUP('Weighting sheet'!$H41,'ICQ questions'!$G:$N,7,0)),"")</f>
        <v/>
      </c>
      <c r="P41" s="59" t="str">
        <f>IFERROR(IF(VLOOKUP('Weighting sheet'!$H41,'ICQ questions'!$G:$N,8,0)=0,"",VLOOKUP('Weighting sheet'!$H41,'ICQ questions'!$G:$N,8,0)),"")</f>
        <v/>
      </c>
      <c r="Q41" s="39"/>
      <c r="R41" s="39"/>
      <c r="S41" s="39"/>
      <c r="T41" s="39" t="str">
        <f>IFERROR(VLOOKUP("yes",T29:T39,1,0),"No")</f>
        <v>Yes</v>
      </c>
      <c r="U41" s="39"/>
      <c r="V41" s="39"/>
      <c r="W41" s="39"/>
      <c r="X41" s="39"/>
      <c r="Y41" s="39">
        <f>Y40</f>
        <v>0.94</v>
      </c>
    </row>
    <row r="42" spans="1:25" ht="52" outlineLevel="1" x14ac:dyDescent="0.15">
      <c r="A42" s="10" t="s">
        <v>169</v>
      </c>
      <c r="B42" s="47" t="s">
        <v>170</v>
      </c>
      <c r="C42" s="47" t="s">
        <v>171</v>
      </c>
      <c r="D42" s="10" t="s">
        <v>172</v>
      </c>
      <c r="E42" s="47" t="s">
        <v>173</v>
      </c>
      <c r="F42" s="48">
        <v>0.2</v>
      </c>
      <c r="G42" s="48">
        <f t="shared" ref="G42:G45" si="10">IF(ISBLANK(F42),G41,F42)</f>
        <v>0.2</v>
      </c>
      <c r="H42" s="10" t="s">
        <v>174</v>
      </c>
      <c r="I42" s="49" t="s">
        <v>175</v>
      </c>
      <c r="J42" s="16">
        <v>1</v>
      </c>
      <c r="K42" s="17"/>
      <c r="M42" s="59" t="str">
        <f>IF(OR((VLOOKUP('Weighting sheet'!$H42,'ICQ questions'!$G:$N,5,0))="Yes",(VLOOKUP('Weighting sheet'!$H42,'ICQ questions'!$G:$N,5,0))="Oui",(VLOOKUP('Weighting sheet'!$H42,'ICQ questions'!$G:$N,5,0))="Si"),"Yes",IF(OR((VLOOKUP('Weighting sheet'!$H42,'ICQ questions'!$G:$N,5,0))="No",(VLOOKUP('Weighting sheet'!$H42,'ICQ questions'!$G:$N,5,0))="Non"),"No","Select Answer"))</f>
        <v>No</v>
      </c>
      <c r="N42" s="59" t="str">
        <f>IFERROR(IF(VLOOKUP('Weighting sheet'!$H42,'ICQ questions'!$G:$N,6,0)=0,"",VLOOKUP('Weighting sheet'!$H42,'ICQ questions'!$G:$N,6,0)),"")</f>
        <v>N/A</v>
      </c>
      <c r="O42" s="59" t="str">
        <f>IFERROR(IF(VLOOKUP('Weighting sheet'!$H42,'ICQ questions'!$G:$N,7,0)=0,"",VLOOKUP('Weighting sheet'!$H42,'ICQ questions'!$G:$N,7,0)),"")</f>
        <v>N/A - no prior year finding</v>
      </c>
      <c r="P42" s="59" t="str">
        <f>IFERROR(IF(VLOOKUP('Weighting sheet'!$H42,'ICQ questions'!$G:$N,8,0)=0,"",VLOOKUP('Weighting sheet'!$H42,'ICQ questions'!$G:$N,8,0)),"")</f>
        <v>N/a -  ECRE do not have sub-partners</v>
      </c>
      <c r="Q42" s="107">
        <v>0.2</v>
      </c>
      <c r="R42" s="107">
        <f t="shared" ref="R42:R45" si="11">IF(ISBLANK(Q42),R41,Q42)</f>
        <v>0.2</v>
      </c>
      <c r="S42" s="98">
        <v>1</v>
      </c>
      <c r="T42" s="98" t="str">
        <f t="shared" si="0"/>
        <v>No</v>
      </c>
      <c r="U42" s="98">
        <f>IF(T42="Yes",((1*S42)/(SUMIF($T$42,"Yes",$S$42))),0)</f>
        <v>0</v>
      </c>
      <c r="V42" s="107" t="str">
        <f>IF(SUM(U42)=1,"Yes","No")</f>
        <v>No</v>
      </c>
      <c r="W42" s="107" t="str">
        <f>IF(V42="Yes",((1*Q42)/(SUMIF($V$42:$V$45,"Yes",$Q$42:$Q$45))),"N/A")</f>
        <v>N/A</v>
      </c>
      <c r="X42" s="98" t="str">
        <f t="shared" si="3"/>
        <v/>
      </c>
      <c r="Y42" s="98" t="str">
        <f>IFERROR(X42*$W$42,"")</f>
        <v/>
      </c>
    </row>
    <row r="43" spans="1:25" ht="52" outlineLevel="1" x14ac:dyDescent="0.15">
      <c r="A43" s="18" t="s">
        <v>169</v>
      </c>
      <c r="B43" s="30" t="s">
        <v>170</v>
      </c>
      <c r="C43" s="30" t="s">
        <v>171</v>
      </c>
      <c r="D43" s="18" t="s">
        <v>176</v>
      </c>
      <c r="E43" s="30" t="s">
        <v>177</v>
      </c>
      <c r="F43" s="31">
        <v>0.2</v>
      </c>
      <c r="G43" s="31">
        <f t="shared" si="10"/>
        <v>0.2</v>
      </c>
      <c r="H43" s="18" t="s">
        <v>178</v>
      </c>
      <c r="I43" s="29" t="s">
        <v>179</v>
      </c>
      <c r="J43" s="24">
        <v>1</v>
      </c>
      <c r="K43" s="25"/>
      <c r="M43" s="59" t="str">
        <f>IF(OR((VLOOKUP('Weighting sheet'!$H43,'ICQ questions'!$G:$N,5,0))="Yes",(VLOOKUP('Weighting sheet'!$H43,'ICQ questions'!$G:$N,5,0))="Oui",(VLOOKUP('Weighting sheet'!$H43,'ICQ questions'!$G:$N,5,0))="Si"),"Yes",IF(OR((VLOOKUP('Weighting sheet'!$H43,'ICQ questions'!$G:$N,5,0))="No",(VLOOKUP('Weighting sheet'!$H43,'ICQ questions'!$G:$N,5,0))="Non"),"No","Select Answer"))</f>
        <v>No</v>
      </c>
      <c r="N43" s="59" t="str">
        <f>IFERROR(IF(VLOOKUP('Weighting sheet'!$H43,'ICQ questions'!$G:$N,6,0)=0,"",VLOOKUP('Weighting sheet'!$H43,'ICQ questions'!$G:$N,6,0)),"")</f>
        <v>N/A</v>
      </c>
      <c r="O43" s="59" t="str">
        <f>IFERROR(IF(VLOOKUP('Weighting sheet'!$H43,'ICQ questions'!$G:$N,7,0)=0,"",VLOOKUP('Weighting sheet'!$H43,'ICQ questions'!$G:$N,7,0)),"")</f>
        <v>N/A - no prior year finding</v>
      </c>
      <c r="P43" s="59" t="str">
        <f>IFERROR(IF(VLOOKUP('Weighting sheet'!$H43,'ICQ questions'!$G:$N,8,0)=0,"",VLOOKUP('Weighting sheet'!$H43,'ICQ questions'!$G:$N,8,0)),"")</f>
        <v>N/a</v>
      </c>
      <c r="Q43" s="103">
        <v>0.2</v>
      </c>
      <c r="R43" s="103">
        <f t="shared" si="11"/>
        <v>0.2</v>
      </c>
      <c r="S43" s="102">
        <v>1</v>
      </c>
      <c r="T43" s="102" t="str">
        <f t="shared" si="0"/>
        <v>No</v>
      </c>
      <c r="U43" s="102">
        <f>IF(T43="Yes",((1*S43)/(SUMIF($T$43,"Yes",$S$43))),0)</f>
        <v>0</v>
      </c>
      <c r="V43" s="103" t="str">
        <f>IF(SUM(U43)=1,"Yes","No")</f>
        <v>No</v>
      </c>
      <c r="W43" s="103" t="str">
        <f t="shared" ref="W43:W44" si="12">IF(V43="Yes",((1*Q43)/(SUMIF($V$42:$V$45,"Yes",$Q$42:$Q$45))),"N/A")</f>
        <v>N/A</v>
      </c>
      <c r="X43" s="102" t="str">
        <f t="shared" si="3"/>
        <v/>
      </c>
      <c r="Y43" s="102" t="str">
        <f>IFERROR(X43*$W$43,"")</f>
        <v/>
      </c>
    </row>
    <row r="44" spans="1:25" ht="52" outlineLevel="1" x14ac:dyDescent="0.15">
      <c r="A44" s="18" t="s">
        <v>169</v>
      </c>
      <c r="B44" s="30" t="s">
        <v>170</v>
      </c>
      <c r="C44" s="30" t="s">
        <v>180</v>
      </c>
      <c r="D44" s="18" t="s">
        <v>181</v>
      </c>
      <c r="E44" s="30" t="s">
        <v>182</v>
      </c>
      <c r="F44" s="31">
        <v>0.3</v>
      </c>
      <c r="G44" s="31">
        <f t="shared" si="10"/>
        <v>0.3</v>
      </c>
      <c r="H44" s="18" t="s">
        <v>183</v>
      </c>
      <c r="I44" s="29" t="s">
        <v>184</v>
      </c>
      <c r="J44" s="24">
        <v>1</v>
      </c>
      <c r="K44" s="25"/>
      <c r="M44" s="59" t="str">
        <f>IF(OR((VLOOKUP('Weighting sheet'!$H44,'ICQ questions'!$G:$N,5,0))="Yes",(VLOOKUP('Weighting sheet'!$H44,'ICQ questions'!$G:$N,5,0))="Oui",(VLOOKUP('Weighting sheet'!$H44,'ICQ questions'!$G:$N,5,0))="Si"),"Yes",IF(OR((VLOOKUP('Weighting sheet'!$H44,'ICQ questions'!$G:$N,5,0))="No",(VLOOKUP('Weighting sheet'!$H44,'ICQ questions'!$G:$N,5,0))="Non"),"No","Select Answer"))</f>
        <v>No</v>
      </c>
      <c r="N44" s="59" t="str">
        <f>IFERROR(IF(VLOOKUP('Weighting sheet'!$H44,'ICQ questions'!$G:$N,6,0)=0,"",VLOOKUP('Weighting sheet'!$H44,'ICQ questions'!$G:$N,6,0)),"")</f>
        <v>N/A</v>
      </c>
      <c r="O44" s="59" t="str">
        <f>IFERROR(IF(VLOOKUP('Weighting sheet'!$H44,'ICQ questions'!$G:$N,7,0)=0,"",VLOOKUP('Weighting sheet'!$H44,'ICQ questions'!$G:$N,7,0)),"")</f>
        <v>N/A - no prior year finding</v>
      </c>
      <c r="P44" s="59" t="str">
        <f>IFERROR(IF(VLOOKUP('Weighting sheet'!$H44,'ICQ questions'!$G:$N,8,0)=0,"",VLOOKUP('Weighting sheet'!$H44,'ICQ questions'!$G:$N,8,0)),"")</f>
        <v>N/a</v>
      </c>
      <c r="Q44" s="104">
        <v>0.3</v>
      </c>
      <c r="R44" s="104">
        <f t="shared" si="11"/>
        <v>0.3</v>
      </c>
      <c r="S44" s="100">
        <v>1</v>
      </c>
      <c r="T44" s="100" t="str">
        <f t="shared" si="0"/>
        <v>No</v>
      </c>
      <c r="U44" s="100">
        <f>IF(T44="Yes",((1*S44)/(SUMIF($T$44,"Yes",$S$44))),0)</f>
        <v>0</v>
      </c>
      <c r="V44" s="104" t="str">
        <f>IF(SUM(U44)=1,"Yes","No")</f>
        <v>No</v>
      </c>
      <c r="W44" s="104" t="str">
        <f t="shared" si="12"/>
        <v>N/A</v>
      </c>
      <c r="X44" s="100" t="str">
        <f t="shared" si="3"/>
        <v/>
      </c>
      <c r="Y44" s="100" t="str">
        <f>IFERROR(X44*$W$44,"")</f>
        <v/>
      </c>
    </row>
    <row r="45" spans="1:25" ht="52" outlineLevel="1" x14ac:dyDescent="0.15">
      <c r="A45" s="18" t="s">
        <v>169</v>
      </c>
      <c r="B45" s="30" t="s">
        <v>170</v>
      </c>
      <c r="C45" s="30" t="s">
        <v>180</v>
      </c>
      <c r="D45" s="18" t="s">
        <v>185</v>
      </c>
      <c r="E45" s="30" t="s">
        <v>186</v>
      </c>
      <c r="F45" s="31">
        <v>0.3</v>
      </c>
      <c r="G45" s="31">
        <f t="shared" si="10"/>
        <v>0.3</v>
      </c>
      <c r="H45" s="18" t="s">
        <v>187</v>
      </c>
      <c r="I45" s="29" t="s">
        <v>460</v>
      </c>
      <c r="J45" s="24">
        <v>1</v>
      </c>
      <c r="K45" s="25"/>
      <c r="M45" s="59" t="str">
        <f>IF(OR((VLOOKUP('Weighting sheet'!$H45,'ICQ questions'!$G:$N,5,0))="Yes",(VLOOKUP('Weighting sheet'!$H45,'ICQ questions'!$G:$N,5,0))="Oui",(VLOOKUP('Weighting sheet'!$H45,'ICQ questions'!$G:$N,5,0))="Si"),"Yes",IF(OR((VLOOKUP('Weighting sheet'!$H45,'ICQ questions'!$G:$N,5,0))="No",(VLOOKUP('Weighting sheet'!$H45,'ICQ questions'!$G:$N,5,0))="Non"),"No","Select Answer"))</f>
        <v>No</v>
      </c>
      <c r="N45" s="59" t="str">
        <f>IFERROR(IF(VLOOKUP('Weighting sheet'!$H45,'ICQ questions'!$G:$N,6,0)=0,"",VLOOKUP('Weighting sheet'!$H45,'ICQ questions'!$G:$N,6,0)),"")</f>
        <v>N/A</v>
      </c>
      <c r="O45" s="59" t="str">
        <f>IFERROR(IF(VLOOKUP('Weighting sheet'!$H45,'ICQ questions'!$G:$N,7,0)=0,"",VLOOKUP('Weighting sheet'!$H45,'ICQ questions'!$G:$N,7,0)),"")</f>
        <v>N/A - no prior year finding</v>
      </c>
      <c r="P45" s="59" t="str">
        <f>IFERROR(IF(VLOOKUP('Weighting sheet'!$H45,'ICQ questions'!$G:$N,8,0)=0,"",VLOOKUP('Weighting sheet'!$H45,'ICQ questions'!$G:$N,8,0)),"")</f>
        <v>N/a</v>
      </c>
      <c r="Q45" s="103">
        <v>0.3</v>
      </c>
      <c r="R45" s="103">
        <f t="shared" si="11"/>
        <v>0.3</v>
      </c>
      <c r="S45" s="102">
        <v>1</v>
      </c>
      <c r="T45" s="102" t="str">
        <f t="shared" si="0"/>
        <v>No</v>
      </c>
      <c r="U45" s="102">
        <f>IF(T45="Yes",((1*S45)/(SUMIF($T$45,"Yes",$S$45))),0)</f>
        <v>0</v>
      </c>
      <c r="V45" s="103" t="str">
        <f>IF(SUM(U45)=1,"Yes","No")</f>
        <v>No</v>
      </c>
      <c r="W45" s="103" t="str">
        <f>IF(V45="Yes",((1*Q45)/(SUMIF($V$42:$V$45,"Yes",$Q$42:$Q$45))),"N/A")</f>
        <v>N/A</v>
      </c>
      <c r="X45" s="102" t="str">
        <f t="shared" si="3"/>
        <v/>
      </c>
      <c r="Y45" s="102" t="str">
        <f>IFERROR(X45*$W$45,"")</f>
        <v/>
      </c>
    </row>
    <row r="46" spans="1:25" ht="15" outlineLevel="1" thickBot="1" x14ac:dyDescent="0.2">
      <c r="A46" s="241" t="s">
        <v>122</v>
      </c>
      <c r="B46" s="241"/>
      <c r="C46" s="241"/>
      <c r="D46" s="241"/>
      <c r="E46" s="241"/>
      <c r="F46" s="32">
        <f>SUM(F42:F45)</f>
        <v>1</v>
      </c>
      <c r="G46" s="32"/>
      <c r="H46" s="33"/>
      <c r="I46" s="34"/>
      <c r="J46" s="35"/>
      <c r="K46" s="36"/>
      <c r="N46" s="59" t="str">
        <f>IFERROR(IF(VLOOKUP('Weighting sheet'!$H46,'ICQ questions'!$G:$N,6,0)=0,"",VLOOKUP('Weighting sheet'!$H46,'ICQ questions'!$G:$N,6,0)),"")</f>
        <v/>
      </c>
      <c r="O46" s="59" t="str">
        <f>IFERROR(IF(VLOOKUP('Weighting sheet'!$H46,'ICQ questions'!$G:$N,7,0)=0,"",VLOOKUP('Weighting sheet'!$H46,'ICQ questions'!$G:$N,7,0)),"")</f>
        <v/>
      </c>
      <c r="P46" s="59" t="str">
        <f>IFERROR(IF(VLOOKUP('Weighting sheet'!$H46,'ICQ questions'!$G:$N,8,0)=0,"",VLOOKUP('Weighting sheet'!$H46,'ICQ questions'!$G:$N,8,0)),"")</f>
        <v/>
      </c>
      <c r="Q46" s="32">
        <f>SUM(Q42:Q45)</f>
        <v>1</v>
      </c>
      <c r="R46" s="32"/>
      <c r="S46" s="32"/>
      <c r="T46" s="32"/>
      <c r="U46" s="32"/>
      <c r="V46" s="32"/>
      <c r="W46" s="32">
        <f t="shared" ref="W46:Y46" si="13">SUM(W42:W45)</f>
        <v>0</v>
      </c>
      <c r="X46" s="32"/>
      <c r="Y46" s="32">
        <f t="shared" si="13"/>
        <v>0</v>
      </c>
    </row>
    <row r="47" spans="1:25" ht="15" thickBot="1" x14ac:dyDescent="0.2">
      <c r="A47" s="37" t="s">
        <v>189</v>
      </c>
      <c r="B47" s="38"/>
      <c r="C47" s="38"/>
      <c r="D47" s="38"/>
      <c r="E47" s="38"/>
      <c r="F47" s="39"/>
      <c r="G47" s="39"/>
      <c r="H47" s="38"/>
      <c r="I47" s="38"/>
      <c r="J47" s="39"/>
      <c r="K47" s="40">
        <v>0.05</v>
      </c>
      <c r="N47" s="59" t="str">
        <f>IFERROR(IF(VLOOKUP('Weighting sheet'!$H47,'ICQ questions'!$G:$N,6,0)=0,"",VLOOKUP('Weighting sheet'!$H47,'ICQ questions'!$G:$N,6,0)),"")</f>
        <v/>
      </c>
      <c r="O47" s="59" t="str">
        <f>IFERROR(IF(VLOOKUP('Weighting sheet'!$H47,'ICQ questions'!$G:$N,7,0)=0,"",VLOOKUP('Weighting sheet'!$H47,'ICQ questions'!$G:$N,7,0)),"")</f>
        <v/>
      </c>
      <c r="P47" s="59" t="str">
        <f>IFERROR(IF(VLOOKUP('Weighting sheet'!$H47,'ICQ questions'!$G:$N,8,0)=0,"",VLOOKUP('Weighting sheet'!$H47,'ICQ questions'!$G:$N,8,0)),"")</f>
        <v/>
      </c>
      <c r="Q47" s="39"/>
      <c r="R47" s="39"/>
      <c r="S47" s="39"/>
      <c r="T47" s="39" t="str">
        <f>IFERROR(VLOOKUP("yes",T42:T45,1,0),"No")</f>
        <v>No</v>
      </c>
      <c r="U47" s="39"/>
      <c r="V47" s="39"/>
      <c r="W47" s="39"/>
      <c r="X47" s="39"/>
      <c r="Y47" s="39">
        <f>Y46</f>
        <v>0</v>
      </c>
    </row>
    <row r="48" spans="1:25" ht="39" outlineLevel="1" x14ac:dyDescent="0.15">
      <c r="A48" s="10" t="s">
        <v>190</v>
      </c>
      <c r="B48" s="47" t="s">
        <v>191</v>
      </c>
      <c r="C48" s="47" t="s">
        <v>192</v>
      </c>
      <c r="D48" s="10" t="s">
        <v>193</v>
      </c>
      <c r="E48" s="47" t="s">
        <v>461</v>
      </c>
      <c r="F48" s="246">
        <v>0.2</v>
      </c>
      <c r="G48" s="48">
        <f t="shared" ref="G48:G59" si="14">IF(ISBLANK(F48),G47,F48)</f>
        <v>0.2</v>
      </c>
      <c r="H48" s="10" t="s">
        <v>195</v>
      </c>
      <c r="I48" s="50" t="s">
        <v>462</v>
      </c>
      <c r="J48" s="16">
        <v>0.4</v>
      </c>
      <c r="K48" s="17"/>
      <c r="M48" s="59" t="str">
        <f>IF(OR((VLOOKUP('Weighting sheet'!$H48,'ICQ questions'!$G:$N,5,0))="Yes",(VLOOKUP('Weighting sheet'!$H48,'ICQ questions'!$G:$N,5,0))="Oui",(VLOOKUP('Weighting sheet'!$H48,'ICQ questions'!$G:$N,5,0))="Si"),"Yes",IF(OR((VLOOKUP('Weighting sheet'!$H48,'ICQ questions'!$G:$N,5,0))="No",(VLOOKUP('Weighting sheet'!$H48,'ICQ questions'!$G:$N,5,0))="Non"),"No","Select Answer"))</f>
        <v>Yes</v>
      </c>
      <c r="N48" s="59" t="str">
        <f>IFERROR(IF(VLOOKUP('Weighting sheet'!$H48,'ICQ questions'!$G:$N,6,0)=0,"",VLOOKUP('Weighting sheet'!$H48,'ICQ questions'!$G:$N,6,0)),"")</f>
        <v>Adequate</v>
      </c>
      <c r="O48" s="59" t="str">
        <f>IFERROR(IF(VLOOKUP('Weighting sheet'!$H48,'ICQ questions'!$G:$N,7,0)=0,"",VLOOKUP('Weighting sheet'!$H48,'ICQ questions'!$G:$N,7,0)),"")</f>
        <v>Fully remediated</v>
      </c>
      <c r="P48" s="59" t="str">
        <f>IFERROR(IF(VLOOKUP('Weighting sheet'!$H48,'ICQ questions'!$G:$N,8,0)=0,"",VLOOKUP('Weighting sheet'!$H48,'ICQ questions'!$G:$N,8,0)),"")</f>
        <v>In November 2021 ECRE updated the previous
Staff Handbook to complement the information contained in the staff work regulations</v>
      </c>
      <c r="Q48" s="265">
        <v>0.2</v>
      </c>
      <c r="R48" s="266">
        <f>IF(ISBLANK(Q48),R47,Q48)</f>
        <v>0.2</v>
      </c>
      <c r="S48" s="249">
        <v>0.4</v>
      </c>
      <c r="T48" s="98" t="str">
        <f t="shared" si="0"/>
        <v>Yes</v>
      </c>
      <c r="U48" s="250">
        <f>IF(T48="Yes",((1*S48)/(SUMIF($T$48:$T$49,"Yes",$S$48:$S$49))),0)</f>
        <v>0.4</v>
      </c>
      <c r="V48" s="235" t="str">
        <f>IF(SUM(U48:U49)=1,"Yes","No")</f>
        <v>Yes</v>
      </c>
      <c r="W48" s="265">
        <f>IF(V48="Yes",((1*Q48)/(SUMIF($V$48:$V$59,"Yes",$Q$48:$Q$59))),"N/A")</f>
        <v>0.2</v>
      </c>
      <c r="X48" s="98">
        <f t="shared" si="3"/>
        <v>0.4</v>
      </c>
      <c r="Y48" s="251">
        <f>IFERROR(X48*$W$48,"")</f>
        <v>8.0000000000000016E-2</v>
      </c>
    </row>
    <row r="49" spans="1:25" ht="39" outlineLevel="1" x14ac:dyDescent="0.15">
      <c r="A49" s="18" t="s">
        <v>190</v>
      </c>
      <c r="B49" s="30" t="s">
        <v>191</v>
      </c>
      <c r="C49" s="30" t="s">
        <v>192</v>
      </c>
      <c r="D49" s="18" t="s">
        <v>193</v>
      </c>
      <c r="E49" s="30" t="s">
        <v>194</v>
      </c>
      <c r="F49" s="245"/>
      <c r="G49" s="31">
        <f t="shared" si="14"/>
        <v>0.2</v>
      </c>
      <c r="H49" s="18" t="s">
        <v>197</v>
      </c>
      <c r="I49" s="51" t="s">
        <v>198</v>
      </c>
      <c r="J49" s="24">
        <v>0.6</v>
      </c>
      <c r="K49" s="25"/>
      <c r="M49" s="59" t="str">
        <f>IF(OR((VLOOKUP('Weighting sheet'!$H49,'ICQ questions'!$G:$N,5,0))="Yes",(VLOOKUP('Weighting sheet'!$H49,'ICQ questions'!$G:$N,5,0))="Oui",(VLOOKUP('Weighting sheet'!$H49,'ICQ questions'!$G:$N,5,0))="Si"),"Yes",IF(OR((VLOOKUP('Weighting sheet'!$H49,'ICQ questions'!$G:$N,5,0))="No",(VLOOKUP('Weighting sheet'!$H49,'ICQ questions'!$G:$N,5,0))="Non"),"No","Select Answer"))</f>
        <v>Yes</v>
      </c>
      <c r="N49" s="59" t="str">
        <f>IFERROR(IF(VLOOKUP('Weighting sheet'!$H49,'ICQ questions'!$G:$N,6,0)=0,"",VLOOKUP('Weighting sheet'!$H49,'ICQ questions'!$G:$N,6,0)),"")</f>
        <v>Inadequate</v>
      </c>
      <c r="O49" s="59" t="str">
        <f>IFERROR(IF(VLOOKUP('Weighting sheet'!$H49,'ICQ questions'!$G:$N,7,0)=0,"",VLOOKUP('Weighting sheet'!$H49,'ICQ questions'!$G:$N,7,0)),"")</f>
        <v>N/A - no prior year finding</v>
      </c>
      <c r="P49" s="59" t="str">
        <f>IFERROR(IF(VLOOKUP('Weighting sheet'!$H49,'ICQ questions'!$G:$N,8,0)=0,"",VLOOKUP('Weighting sheet'!$H49,'ICQ questions'!$G:$N,8,0)),"")</f>
        <v xml:space="preserve">It has been noted that sometimes no formal consultancy contracts have been signed. There was only a general agreement by email with the consultants. 
</v>
      </c>
      <c r="Q49" s="262"/>
      <c r="R49" s="267">
        <f t="shared" ref="R49:R59" si="15">IF(ISBLANK(Q49),R48,Q49)</f>
        <v>0.2</v>
      </c>
      <c r="S49" s="255">
        <v>0.6</v>
      </c>
      <c r="T49" s="100" t="str">
        <f t="shared" si="0"/>
        <v>Yes</v>
      </c>
      <c r="U49" s="255">
        <f>IF(T49="Yes",((1*S49)/(SUMIF($T$48:$T$49,"Yes",$S$48:$S$49))),0)</f>
        <v>0.6</v>
      </c>
      <c r="V49" s="234"/>
      <c r="W49" s="262"/>
      <c r="X49" s="100">
        <f t="shared" si="3"/>
        <v>0</v>
      </c>
      <c r="Y49" s="100">
        <f>IFERROR(X49*$W$48,"")</f>
        <v>0</v>
      </c>
    </row>
    <row r="50" spans="1:25" ht="39" outlineLevel="1" x14ac:dyDescent="0.15">
      <c r="A50" s="18" t="s">
        <v>190</v>
      </c>
      <c r="B50" s="30" t="s">
        <v>191</v>
      </c>
      <c r="C50" s="30" t="s">
        <v>192</v>
      </c>
      <c r="D50" s="18" t="s">
        <v>199</v>
      </c>
      <c r="E50" s="30" t="s">
        <v>200</v>
      </c>
      <c r="F50" s="245">
        <v>0.2</v>
      </c>
      <c r="G50" s="31">
        <f t="shared" si="14"/>
        <v>0.2</v>
      </c>
      <c r="H50" s="18" t="s">
        <v>201</v>
      </c>
      <c r="I50" s="29" t="s">
        <v>202</v>
      </c>
      <c r="J50" s="24">
        <v>0.5</v>
      </c>
      <c r="K50" s="25"/>
      <c r="M50" s="59" t="str">
        <f>IF(OR((VLOOKUP('Weighting sheet'!$H50,'ICQ questions'!$G:$N,5,0))="Yes",(VLOOKUP('Weighting sheet'!$H50,'ICQ questions'!$G:$N,5,0))="Oui",(VLOOKUP('Weighting sheet'!$H50,'ICQ questions'!$G:$N,5,0))="Si"),"Yes",IF(OR((VLOOKUP('Weighting sheet'!$H50,'ICQ questions'!$G:$N,5,0))="No",(VLOOKUP('Weighting sheet'!$H50,'ICQ questions'!$G:$N,5,0))="Non"),"No","Select Answer"))</f>
        <v>Yes</v>
      </c>
      <c r="N50" s="59" t="str">
        <f>IFERROR(IF(VLOOKUP('Weighting sheet'!$H50,'ICQ questions'!$G:$N,6,0)=0,"",VLOOKUP('Weighting sheet'!$H50,'ICQ questions'!$G:$N,6,0)),"")</f>
        <v>Adequate</v>
      </c>
      <c r="O50" s="59" t="str">
        <f>IFERROR(IF(VLOOKUP('Weighting sheet'!$H50,'ICQ questions'!$G:$N,7,0)=0,"",VLOOKUP('Weighting sheet'!$H50,'ICQ questions'!$G:$N,7,0)),"")</f>
        <v>N/A - no prior year finding</v>
      </c>
      <c r="P50" s="59" t="str">
        <f>IFERROR(IF(VLOOKUP('Weighting sheet'!$H50,'ICQ questions'!$G:$N,8,0)=0,"",VLOOKUP('Weighting sheet'!$H50,'ICQ questions'!$G:$N,8,0)),"")</f>
        <v/>
      </c>
      <c r="Q50" s="236">
        <v>0.2</v>
      </c>
      <c r="R50" s="103">
        <f t="shared" si="15"/>
        <v>0.2</v>
      </c>
      <c r="S50" s="102">
        <v>0.5</v>
      </c>
      <c r="T50" s="102" t="str">
        <f t="shared" si="0"/>
        <v>Yes</v>
      </c>
      <c r="U50" s="102">
        <f>IF(T50="Yes",((1*S50)/(SUMIF($T$50:$T$52,"Yes",$S$50:$S$52))),0)</f>
        <v>0.5</v>
      </c>
      <c r="V50" s="236" t="str">
        <f>IF(SUM(U50:U52)=1,"Yes","No")</f>
        <v>Yes</v>
      </c>
      <c r="W50" s="260">
        <f>IF(V50="Yes",((1*Q50)/(SUMIF($V$48:$V$59,"Yes",$Q$48:$Q$59))),"N/A")</f>
        <v>0.2</v>
      </c>
      <c r="X50" s="102">
        <f t="shared" si="3"/>
        <v>0.5</v>
      </c>
      <c r="Y50" s="254">
        <f>IFERROR(X50*$W$50,"")</f>
        <v>0.1</v>
      </c>
    </row>
    <row r="51" spans="1:25" ht="39" outlineLevel="1" x14ac:dyDescent="0.15">
      <c r="A51" s="18" t="s">
        <v>190</v>
      </c>
      <c r="B51" s="30" t="s">
        <v>191</v>
      </c>
      <c r="C51" s="30" t="s">
        <v>192</v>
      </c>
      <c r="D51" s="18" t="s">
        <v>199</v>
      </c>
      <c r="E51" s="30" t="s">
        <v>200</v>
      </c>
      <c r="F51" s="245"/>
      <c r="G51" s="31">
        <f t="shared" si="14"/>
        <v>0.2</v>
      </c>
      <c r="H51" s="109" t="s">
        <v>203</v>
      </c>
      <c r="I51" s="51" t="s">
        <v>463</v>
      </c>
      <c r="J51" s="24">
        <v>0.2</v>
      </c>
      <c r="K51" s="25"/>
      <c r="M51" s="59" t="str">
        <f>IF(OR((VLOOKUP('Weighting sheet'!$H51,'ICQ questions'!$G:$N,5,0))="Yes",(VLOOKUP('Weighting sheet'!$H51,'ICQ questions'!$G:$N,5,0))="Oui",(VLOOKUP('Weighting sheet'!$H51,'ICQ questions'!$G:$N,5,0))="Si"),"Yes",IF(OR((VLOOKUP('Weighting sheet'!$H51,'ICQ questions'!$G:$N,5,0))="No",(VLOOKUP('Weighting sheet'!$H51,'ICQ questions'!$G:$N,5,0))="Non"),"No","Select Answer"))</f>
        <v>Yes</v>
      </c>
      <c r="N51" s="59" t="str">
        <f>IFERROR(IF(VLOOKUP('Weighting sheet'!$H51,'ICQ questions'!$G:$N,6,0)=0,"",VLOOKUP('Weighting sheet'!$H51,'ICQ questions'!$G:$N,6,0)),"")</f>
        <v>Adequate</v>
      </c>
      <c r="O51" s="59" t="str">
        <f>IFERROR(IF(VLOOKUP('Weighting sheet'!$H51,'ICQ questions'!$G:$N,7,0)=0,"",VLOOKUP('Weighting sheet'!$H51,'ICQ questions'!$G:$N,7,0)),"")</f>
        <v>N/A - no prior year finding</v>
      </c>
      <c r="P51" s="59" t="str">
        <f>IFERROR(IF(VLOOKUP('Weighting sheet'!$H51,'ICQ questions'!$G:$N,8,0)=0,"",VLOOKUP('Weighting sheet'!$H51,'ICQ questions'!$G:$N,8,0)),"")</f>
        <v/>
      </c>
      <c r="Q51" s="236"/>
      <c r="R51" s="103">
        <f t="shared" si="15"/>
        <v>0.2</v>
      </c>
      <c r="S51" s="102">
        <v>0.2</v>
      </c>
      <c r="T51" s="102" t="str">
        <f t="shared" si="0"/>
        <v>Yes</v>
      </c>
      <c r="U51" s="102">
        <f t="shared" ref="U51:U52" si="16">IF(T51="Yes",((1*S51)/(SUMIF($T$50:$T$52,"Yes",$S$50:$S$52))),0)</f>
        <v>0.2</v>
      </c>
      <c r="V51" s="236"/>
      <c r="W51" s="260"/>
      <c r="X51" s="102">
        <f t="shared" si="3"/>
        <v>0.2</v>
      </c>
      <c r="Y51" s="253">
        <f>IFERROR(X51*$W$50,"")</f>
        <v>4.0000000000000008E-2</v>
      </c>
    </row>
    <row r="52" spans="1:25" ht="39" outlineLevel="1" x14ac:dyDescent="0.15">
      <c r="A52" s="18" t="s">
        <v>190</v>
      </c>
      <c r="B52" s="30" t="s">
        <v>191</v>
      </c>
      <c r="C52" s="30" t="s">
        <v>192</v>
      </c>
      <c r="D52" s="18" t="s">
        <v>199</v>
      </c>
      <c r="E52" s="30" t="s">
        <v>200</v>
      </c>
      <c r="F52" s="245"/>
      <c r="G52" s="31">
        <f t="shared" si="14"/>
        <v>0.2</v>
      </c>
      <c r="H52" s="109" t="s">
        <v>205</v>
      </c>
      <c r="I52" s="51" t="s">
        <v>206</v>
      </c>
      <c r="J52" s="24">
        <v>0.3</v>
      </c>
      <c r="K52" s="25"/>
      <c r="M52" s="59" t="str">
        <f>IF(OR((VLOOKUP('Weighting sheet'!$H52,'ICQ questions'!$G:$N,5,0))="Yes",(VLOOKUP('Weighting sheet'!$H52,'ICQ questions'!$G:$N,5,0))="Oui",(VLOOKUP('Weighting sheet'!$H52,'ICQ questions'!$G:$N,5,0))="Si"),"Yes",IF(OR((VLOOKUP('Weighting sheet'!$H52,'ICQ questions'!$G:$N,5,0))="No",(VLOOKUP('Weighting sheet'!$H52,'ICQ questions'!$G:$N,5,0))="Non"),"No","Select Answer"))</f>
        <v>Yes</v>
      </c>
      <c r="N52" s="59" t="str">
        <f>IFERROR(IF(VLOOKUP('Weighting sheet'!$H52,'ICQ questions'!$G:$N,6,0)=0,"",VLOOKUP('Weighting sheet'!$H52,'ICQ questions'!$G:$N,6,0)),"")</f>
        <v>Adequate</v>
      </c>
      <c r="O52" s="59" t="str">
        <f>IFERROR(IF(VLOOKUP('Weighting sheet'!$H52,'ICQ questions'!$G:$N,7,0)=0,"",VLOOKUP('Weighting sheet'!$H52,'ICQ questions'!$G:$N,7,0)),"")</f>
        <v>N/A - no prior year finding</v>
      </c>
      <c r="P52" s="59" t="str">
        <f>IFERROR(IF(VLOOKUP('Weighting sheet'!$H52,'ICQ questions'!$G:$N,8,0)=0,"",VLOOKUP('Weighting sheet'!$H52,'ICQ questions'!$G:$N,8,0)),"")</f>
        <v/>
      </c>
      <c r="Q52" s="236"/>
      <c r="R52" s="103">
        <f t="shared" si="15"/>
        <v>0.2</v>
      </c>
      <c r="S52" s="102">
        <v>0.3</v>
      </c>
      <c r="T52" s="102" t="str">
        <f t="shared" si="0"/>
        <v>Yes</v>
      </c>
      <c r="U52" s="102">
        <f t="shared" si="16"/>
        <v>0.3</v>
      </c>
      <c r="V52" s="236"/>
      <c r="W52" s="260"/>
      <c r="X52" s="102">
        <f t="shared" si="3"/>
        <v>0.3</v>
      </c>
      <c r="Y52" s="102">
        <f>IFERROR(X52*$W$50,"")</f>
        <v>0.06</v>
      </c>
    </row>
    <row r="53" spans="1:25" ht="65" outlineLevel="1" x14ac:dyDescent="0.15">
      <c r="A53" s="18" t="s">
        <v>190</v>
      </c>
      <c r="B53" s="30" t="s">
        <v>191</v>
      </c>
      <c r="C53" s="30" t="s">
        <v>207</v>
      </c>
      <c r="D53" s="18" t="s">
        <v>208</v>
      </c>
      <c r="E53" s="30" t="s">
        <v>209</v>
      </c>
      <c r="F53" s="31">
        <v>0.15</v>
      </c>
      <c r="G53" s="31">
        <f t="shared" si="14"/>
        <v>0.15</v>
      </c>
      <c r="H53" s="18" t="s">
        <v>210</v>
      </c>
      <c r="I53" s="29" t="s">
        <v>464</v>
      </c>
      <c r="J53" s="24">
        <v>1</v>
      </c>
      <c r="K53" s="25"/>
      <c r="M53" s="59" t="str">
        <f>IF(OR((VLOOKUP('Weighting sheet'!$H53,'ICQ questions'!$G:$N,5,0))="Yes",(VLOOKUP('Weighting sheet'!$H53,'ICQ questions'!$G:$N,5,0))="Oui",(VLOOKUP('Weighting sheet'!$H53,'ICQ questions'!$G:$N,5,0))="Si"),"Yes",IF(OR((VLOOKUP('Weighting sheet'!$H53,'ICQ questions'!$G:$N,5,0))="No",(VLOOKUP('Weighting sheet'!$H53,'ICQ questions'!$G:$N,5,0))="Non"),"No","Select Answer"))</f>
        <v>Yes</v>
      </c>
      <c r="N53" s="59" t="str">
        <f>IFERROR(IF(VLOOKUP('Weighting sheet'!$H53,'ICQ questions'!$G:$N,6,0)=0,"",VLOOKUP('Weighting sheet'!$H53,'ICQ questions'!$G:$N,6,0)),"")</f>
        <v>Adequate</v>
      </c>
      <c r="O53" s="59" t="str">
        <f>IFERROR(IF(VLOOKUP('Weighting sheet'!$H53,'ICQ questions'!$G:$N,7,0)=0,"",VLOOKUP('Weighting sheet'!$H53,'ICQ questions'!$G:$N,7,0)),"")</f>
        <v>N/A - no prior year finding</v>
      </c>
      <c r="P53" s="59" t="str">
        <f>IFERROR(IF(VLOOKUP('Weighting sheet'!$H53,'ICQ questions'!$G:$N,8,0)=0,"",VLOOKUP('Weighting sheet'!$H53,'ICQ questions'!$G:$N,8,0)),"")</f>
        <v/>
      </c>
      <c r="Q53" s="104">
        <v>0.15</v>
      </c>
      <c r="R53" s="104">
        <f t="shared" si="15"/>
        <v>0.15</v>
      </c>
      <c r="S53" s="100">
        <v>1</v>
      </c>
      <c r="T53" s="100" t="str">
        <f t="shared" si="0"/>
        <v>Yes</v>
      </c>
      <c r="U53" s="100">
        <f>IF(T53="Yes",((1*S53)/(SUMIF($T$53,"Yes",$S$53))),0)</f>
        <v>1</v>
      </c>
      <c r="V53" s="104" t="str">
        <f>IF(SUM(U53)=1,"Yes","No")</f>
        <v>Yes</v>
      </c>
      <c r="W53" s="104">
        <f>IF(V53="Yes",((1*Q53)/(SUMIF($V$48:$V$59,"Yes",$Q$48:$Q$59))),"N/A")</f>
        <v>0.15</v>
      </c>
      <c r="X53" s="100">
        <f t="shared" si="3"/>
        <v>1</v>
      </c>
      <c r="Y53" s="100">
        <f>IFERROR(X53*$W$53,"")</f>
        <v>0.15</v>
      </c>
    </row>
    <row r="54" spans="1:25" ht="39" outlineLevel="1" x14ac:dyDescent="0.15">
      <c r="A54" s="18" t="s">
        <v>190</v>
      </c>
      <c r="B54" s="30" t="s">
        <v>191</v>
      </c>
      <c r="C54" s="30" t="s">
        <v>192</v>
      </c>
      <c r="D54" s="18" t="s">
        <v>212</v>
      </c>
      <c r="E54" s="30" t="s">
        <v>213</v>
      </c>
      <c r="F54" s="31">
        <v>0.15</v>
      </c>
      <c r="G54" s="31">
        <f t="shared" si="14"/>
        <v>0.15</v>
      </c>
      <c r="H54" s="18" t="s">
        <v>214</v>
      </c>
      <c r="I54" s="29" t="s">
        <v>215</v>
      </c>
      <c r="J54" s="24">
        <v>1</v>
      </c>
      <c r="K54" s="25"/>
      <c r="M54" s="59" t="str">
        <f>IF(OR((VLOOKUP('Weighting sheet'!$H54,'ICQ questions'!$G:$N,5,0))="Yes",(VLOOKUP('Weighting sheet'!$H54,'ICQ questions'!$G:$N,5,0))="Oui",(VLOOKUP('Weighting sheet'!$H54,'ICQ questions'!$G:$N,5,0))="Si"),"Yes",IF(OR((VLOOKUP('Weighting sheet'!$H54,'ICQ questions'!$G:$N,5,0))="No",(VLOOKUP('Weighting sheet'!$H54,'ICQ questions'!$G:$N,5,0))="Non"),"No","Select Answer"))</f>
        <v>Yes</v>
      </c>
      <c r="N54" s="59" t="str">
        <f>IFERROR(IF(VLOOKUP('Weighting sheet'!$H54,'ICQ questions'!$G:$N,6,0)=0,"",VLOOKUP('Weighting sheet'!$H54,'ICQ questions'!$G:$N,6,0)),"")</f>
        <v>Inadequate</v>
      </c>
      <c r="O54" s="59" t="str">
        <f>IFERROR(IF(VLOOKUP('Weighting sheet'!$H54,'ICQ questions'!$G:$N,7,0)=0,"",VLOOKUP('Weighting sheet'!$H54,'ICQ questions'!$G:$N,7,0)),"")</f>
        <v>N/A - no prior year finding</v>
      </c>
      <c r="P54" s="59" t="str">
        <f>IFERROR(IF(VLOOKUP('Weighting sheet'!$H54,'ICQ questions'!$G:$N,8,0)=0,"",VLOOKUP('Weighting sheet'!$H54,'ICQ questions'!$G:$N,8,0)),"")</f>
        <v xml:space="preserve">Differences between the actual personnel costs reported with the supporting payroll documentation have been noted. </v>
      </c>
      <c r="Q54" s="103">
        <v>0.15</v>
      </c>
      <c r="R54" s="103">
        <f t="shared" si="15"/>
        <v>0.15</v>
      </c>
      <c r="S54" s="102">
        <v>1</v>
      </c>
      <c r="T54" s="102" t="str">
        <f t="shared" si="0"/>
        <v>Yes</v>
      </c>
      <c r="U54" s="102">
        <f>IF(T54="Yes",((1*S54)/(SUMIF($T$54,"Yes",$S$54))),0)</f>
        <v>1</v>
      </c>
      <c r="V54" s="103" t="str">
        <f>IF(SUM(U54)=1,"Yes","No")</f>
        <v>Yes</v>
      </c>
      <c r="W54" s="103">
        <f>IF(V54="Yes",((1*Q54)/(SUMIF($V$48:$V$59,"Yes",$Q$48:$Q$59))),"N/A")</f>
        <v>0.15</v>
      </c>
      <c r="X54" s="102">
        <f t="shared" si="3"/>
        <v>0</v>
      </c>
      <c r="Y54" s="102">
        <f>IFERROR(X54*$W$54,"")</f>
        <v>0</v>
      </c>
    </row>
    <row r="55" spans="1:25" ht="39" outlineLevel="1" x14ac:dyDescent="0.15">
      <c r="A55" s="18" t="s">
        <v>190</v>
      </c>
      <c r="B55" s="30" t="s">
        <v>191</v>
      </c>
      <c r="C55" s="30" t="s">
        <v>216</v>
      </c>
      <c r="D55" s="18" t="s">
        <v>217</v>
      </c>
      <c r="E55" s="30" t="s">
        <v>218</v>
      </c>
      <c r="F55" s="245">
        <v>0.1</v>
      </c>
      <c r="G55" s="31">
        <f t="shared" si="14"/>
        <v>0.1</v>
      </c>
      <c r="H55" s="18" t="s">
        <v>219</v>
      </c>
      <c r="I55" s="29" t="s">
        <v>220</v>
      </c>
      <c r="J55" s="24">
        <v>0.6</v>
      </c>
      <c r="K55" s="25"/>
      <c r="M55" s="59" t="str">
        <f>IF(OR((VLOOKUP('Weighting sheet'!$H55,'ICQ questions'!$G:$N,5,0))="Yes",(VLOOKUP('Weighting sheet'!$H55,'ICQ questions'!$G:$N,5,0))="Oui",(VLOOKUP('Weighting sheet'!$H55,'ICQ questions'!$G:$N,5,0))="Si"),"Yes",IF(OR((VLOOKUP('Weighting sheet'!$H55,'ICQ questions'!$G:$N,5,0))="No",(VLOOKUP('Weighting sheet'!$H55,'ICQ questions'!$G:$N,5,0))="Non"),"No","Select Answer"))</f>
        <v>Yes</v>
      </c>
      <c r="N55" s="59" t="str">
        <f>IFERROR(IF(VLOOKUP('Weighting sheet'!$H55,'ICQ questions'!$G:$N,6,0)=0,"",VLOOKUP('Weighting sheet'!$H55,'ICQ questions'!$G:$N,6,0)),"")</f>
        <v>Adequate</v>
      </c>
      <c r="O55" s="59" t="str">
        <f>IFERROR(IF(VLOOKUP('Weighting sheet'!$H55,'ICQ questions'!$G:$N,7,0)=0,"",VLOOKUP('Weighting sheet'!$H55,'ICQ questions'!$G:$N,7,0)),"")</f>
        <v>N/A - no prior year finding</v>
      </c>
      <c r="P55" s="59" t="str">
        <f>IFERROR(IF(VLOOKUP('Weighting sheet'!$H55,'ICQ questions'!$G:$N,8,0)=0,"",VLOOKUP('Weighting sheet'!$H55,'ICQ questions'!$G:$N,8,0)),"")</f>
        <v/>
      </c>
      <c r="Q55" s="234">
        <v>0.1</v>
      </c>
      <c r="R55" s="104">
        <f t="shared" si="15"/>
        <v>0.1</v>
      </c>
      <c r="S55" s="100">
        <v>0.6</v>
      </c>
      <c r="T55" s="100" t="str">
        <f t="shared" si="0"/>
        <v>Yes</v>
      </c>
      <c r="U55" s="100">
        <f>IF(T55="Yes",((1*S55)/(SUMIF($T$55:$T$56,"Yes",$S$55:$S$56))),0)</f>
        <v>0.6</v>
      </c>
      <c r="V55" s="234" t="str">
        <f>IF(SUM(U55:U56)=1,"Yes","No")</f>
        <v>Yes</v>
      </c>
      <c r="W55" s="234">
        <f>IF(V55="Yes",((1*Q55)/(SUMIF($V$48:$V$59,"Yes",$Q$48:$Q$59))),"N/A")</f>
        <v>0.1</v>
      </c>
      <c r="X55" s="100">
        <f t="shared" si="3"/>
        <v>0.6</v>
      </c>
      <c r="Y55" s="100">
        <f>IFERROR(X55*$W$55,"")</f>
        <v>0.06</v>
      </c>
    </row>
    <row r="56" spans="1:25" ht="39" outlineLevel="1" x14ac:dyDescent="0.15">
      <c r="A56" s="18" t="s">
        <v>190</v>
      </c>
      <c r="B56" s="30" t="s">
        <v>191</v>
      </c>
      <c r="C56" s="30" t="s">
        <v>216</v>
      </c>
      <c r="D56" s="18" t="s">
        <v>217</v>
      </c>
      <c r="E56" s="30" t="s">
        <v>218</v>
      </c>
      <c r="F56" s="245"/>
      <c r="G56" s="31">
        <f t="shared" si="14"/>
        <v>0.1</v>
      </c>
      <c r="H56" s="18" t="s">
        <v>221</v>
      </c>
      <c r="I56" s="29" t="s">
        <v>222</v>
      </c>
      <c r="J56" s="24">
        <v>0.4</v>
      </c>
      <c r="K56" s="25"/>
      <c r="M56" s="59" t="str">
        <f>IF(OR((VLOOKUP('Weighting sheet'!$H56,'ICQ questions'!$G:$N,5,0))="Yes",(VLOOKUP('Weighting sheet'!$H56,'ICQ questions'!$G:$N,5,0))="Oui",(VLOOKUP('Weighting sheet'!$H56,'ICQ questions'!$G:$N,5,0))="Si"),"Yes",IF(OR((VLOOKUP('Weighting sheet'!$H56,'ICQ questions'!$G:$N,5,0))="No",(VLOOKUP('Weighting sheet'!$H56,'ICQ questions'!$G:$N,5,0))="Non"),"No","Select Answer"))</f>
        <v>Yes</v>
      </c>
      <c r="N56" s="59" t="str">
        <f>IFERROR(IF(VLOOKUP('Weighting sheet'!$H56,'ICQ questions'!$G:$N,6,0)=0,"",VLOOKUP('Weighting sheet'!$H56,'ICQ questions'!$G:$N,6,0)),"")</f>
        <v>Adequate</v>
      </c>
      <c r="O56" s="59" t="str">
        <f>IFERROR(IF(VLOOKUP('Weighting sheet'!$H56,'ICQ questions'!$G:$N,7,0)=0,"",VLOOKUP('Weighting sheet'!$H56,'ICQ questions'!$G:$N,7,0)),"")</f>
        <v>N/A - no prior year finding</v>
      </c>
      <c r="P56" s="59" t="str">
        <f>IFERROR(IF(VLOOKUP('Weighting sheet'!$H56,'ICQ questions'!$G:$N,8,0)=0,"",VLOOKUP('Weighting sheet'!$H56,'ICQ questions'!$G:$N,8,0)),"")</f>
        <v/>
      </c>
      <c r="Q56" s="234"/>
      <c r="R56" s="104">
        <f t="shared" si="15"/>
        <v>0.1</v>
      </c>
      <c r="S56" s="100">
        <v>0.4</v>
      </c>
      <c r="T56" s="100" t="str">
        <f t="shared" si="0"/>
        <v>Yes</v>
      </c>
      <c r="U56" s="100">
        <f>IF(T56="Yes",((1*S56)/(SUMIF($T$55:$T$56,"Yes",$S$55:$S$56))),0)</f>
        <v>0.4</v>
      </c>
      <c r="V56" s="234"/>
      <c r="W56" s="234"/>
      <c r="X56" s="100">
        <f t="shared" si="3"/>
        <v>0.4</v>
      </c>
      <c r="Y56" s="100">
        <f>IFERROR(X56*$W$55,"")</f>
        <v>4.0000000000000008E-2</v>
      </c>
    </row>
    <row r="57" spans="1:25" ht="39" outlineLevel="1" x14ac:dyDescent="0.15">
      <c r="A57" s="18" t="s">
        <v>190</v>
      </c>
      <c r="B57" s="30" t="s">
        <v>191</v>
      </c>
      <c r="C57" s="30" t="s">
        <v>223</v>
      </c>
      <c r="D57" s="18" t="s">
        <v>224</v>
      </c>
      <c r="E57" s="30" t="s">
        <v>225</v>
      </c>
      <c r="F57" s="31">
        <v>0.1</v>
      </c>
      <c r="G57" s="31">
        <f t="shared" si="14"/>
        <v>0.1</v>
      </c>
      <c r="H57" s="18" t="s">
        <v>226</v>
      </c>
      <c r="I57" s="29" t="s">
        <v>227</v>
      </c>
      <c r="J57" s="24">
        <v>1</v>
      </c>
      <c r="K57" s="25"/>
      <c r="M57" s="59" t="str">
        <f>IF(OR((VLOOKUP('Weighting sheet'!$H57,'ICQ questions'!$G:$N,5,0))="Yes",(VLOOKUP('Weighting sheet'!$H57,'ICQ questions'!$G:$N,5,0))="Oui",(VLOOKUP('Weighting sheet'!$H57,'ICQ questions'!$G:$N,5,0))="Si"),"Yes",IF(OR((VLOOKUP('Weighting sheet'!$H57,'ICQ questions'!$G:$N,5,0))="No",(VLOOKUP('Weighting sheet'!$H57,'ICQ questions'!$G:$N,5,0))="Non"),"No","Select Answer"))</f>
        <v>Yes</v>
      </c>
      <c r="N57" s="59" t="str">
        <f>IFERROR(IF(VLOOKUP('Weighting sheet'!$H57,'ICQ questions'!$G:$N,6,0)=0,"",VLOOKUP('Weighting sheet'!$H57,'ICQ questions'!$G:$N,6,0)),"")</f>
        <v>Adequate</v>
      </c>
      <c r="O57" s="59" t="str">
        <f>IFERROR(IF(VLOOKUP('Weighting sheet'!$H57,'ICQ questions'!$G:$N,7,0)=0,"",VLOOKUP('Weighting sheet'!$H57,'ICQ questions'!$G:$N,7,0)),"")</f>
        <v>N/A - no prior year finding</v>
      </c>
      <c r="P57" s="59" t="str">
        <f>IFERROR(IF(VLOOKUP('Weighting sheet'!$H57,'ICQ questions'!$G:$N,8,0)=0,"",VLOOKUP('Weighting sheet'!$H57,'ICQ questions'!$G:$N,8,0)),"")</f>
        <v/>
      </c>
      <c r="Q57" s="103">
        <v>0.1</v>
      </c>
      <c r="R57" s="103">
        <f t="shared" si="15"/>
        <v>0.1</v>
      </c>
      <c r="S57" s="102">
        <v>1</v>
      </c>
      <c r="T57" s="102" t="str">
        <f t="shared" si="0"/>
        <v>Yes</v>
      </c>
      <c r="U57" s="102">
        <f>IF(T57="Yes",((1*S57)/(SUMIF($T$57,"Yes",$S$57))),0)</f>
        <v>1</v>
      </c>
      <c r="V57" s="103" t="str">
        <f>IF(SUM(U57)=1,"Yes","No")</f>
        <v>Yes</v>
      </c>
      <c r="W57" s="103">
        <f>IF(V57="Yes",((1*Q57)/(SUMIF($V$48:$V$59,"Yes",$Q$48:$Q$59))),"N/A")</f>
        <v>0.1</v>
      </c>
      <c r="X57" s="102">
        <f t="shared" si="3"/>
        <v>1</v>
      </c>
      <c r="Y57" s="102">
        <f>IFERROR(X57*$W$57,"")</f>
        <v>0.1</v>
      </c>
    </row>
    <row r="58" spans="1:25" ht="39" outlineLevel="1" x14ac:dyDescent="0.15">
      <c r="A58" s="18" t="s">
        <v>190</v>
      </c>
      <c r="B58" s="30" t="s">
        <v>191</v>
      </c>
      <c r="C58" s="30" t="s">
        <v>223</v>
      </c>
      <c r="D58" s="18" t="s">
        <v>228</v>
      </c>
      <c r="E58" s="30" t="s">
        <v>229</v>
      </c>
      <c r="F58" s="31">
        <v>0.05</v>
      </c>
      <c r="G58" s="31">
        <f t="shared" si="14"/>
        <v>0.05</v>
      </c>
      <c r="H58" s="18" t="s">
        <v>230</v>
      </c>
      <c r="I58" s="29" t="s">
        <v>231</v>
      </c>
      <c r="J58" s="24">
        <v>1</v>
      </c>
      <c r="K58" s="25"/>
      <c r="M58" s="59" t="str">
        <f>IF(OR((VLOOKUP('Weighting sheet'!$H58,'ICQ questions'!$G:$N,5,0))="Yes",(VLOOKUP('Weighting sheet'!$H58,'ICQ questions'!$G:$N,5,0))="Oui",(VLOOKUP('Weighting sheet'!$H58,'ICQ questions'!$G:$N,5,0))="Si"),"Yes",IF(OR((VLOOKUP('Weighting sheet'!$H58,'ICQ questions'!$G:$N,5,0))="No",(VLOOKUP('Weighting sheet'!$H58,'ICQ questions'!$G:$N,5,0))="Non"),"No","Select Answer"))</f>
        <v>Yes</v>
      </c>
      <c r="N58" s="59" t="str">
        <f>IFERROR(IF(VLOOKUP('Weighting sheet'!$H58,'ICQ questions'!$G:$N,6,0)=0,"",VLOOKUP('Weighting sheet'!$H58,'ICQ questions'!$G:$N,6,0)),"")</f>
        <v>Adequate</v>
      </c>
      <c r="O58" s="59" t="str">
        <f>IFERROR(IF(VLOOKUP('Weighting sheet'!$H58,'ICQ questions'!$G:$N,7,0)=0,"",VLOOKUP('Weighting sheet'!$H58,'ICQ questions'!$G:$N,7,0)),"")</f>
        <v>N/A - no prior year finding</v>
      </c>
      <c r="P58" s="59" t="str">
        <f>IFERROR(IF(VLOOKUP('Weighting sheet'!$H58,'ICQ questions'!$G:$N,8,0)=0,"",VLOOKUP('Weighting sheet'!$H58,'ICQ questions'!$G:$N,8,0)),"")</f>
        <v/>
      </c>
      <c r="Q58" s="104">
        <v>0.05</v>
      </c>
      <c r="R58" s="104">
        <f t="shared" si="15"/>
        <v>0.05</v>
      </c>
      <c r="S58" s="100">
        <v>1</v>
      </c>
      <c r="T58" s="100" t="str">
        <f t="shared" si="0"/>
        <v>Yes</v>
      </c>
      <c r="U58" s="100">
        <f>IF(T58="Yes",((1*S58)/(SUMIF($T$58,"Yes",$S$58))),0)</f>
        <v>1</v>
      </c>
      <c r="V58" s="104" t="str">
        <f>IF(SUM(U58)=1,"Yes","No")</f>
        <v>Yes</v>
      </c>
      <c r="W58" s="104">
        <f t="shared" ref="W58:W59" si="17">IF(V58="Yes",((1*Q58)/(SUMIF($V$48:$V$59,"Yes",$Q$48:$Q$59))),"N/A")</f>
        <v>0.05</v>
      </c>
      <c r="X58" s="100">
        <f t="shared" si="3"/>
        <v>1</v>
      </c>
      <c r="Y58" s="100">
        <f>IFERROR(X58*$W$58,"")</f>
        <v>0.05</v>
      </c>
    </row>
    <row r="59" spans="1:25" ht="39" outlineLevel="1" x14ac:dyDescent="0.15">
      <c r="A59" s="18" t="s">
        <v>190</v>
      </c>
      <c r="B59" s="30" t="s">
        <v>191</v>
      </c>
      <c r="C59" s="30" t="s">
        <v>232</v>
      </c>
      <c r="D59" s="18" t="s">
        <v>233</v>
      </c>
      <c r="E59" s="30" t="s">
        <v>234</v>
      </c>
      <c r="F59" s="31">
        <v>0.05</v>
      </c>
      <c r="G59" s="31">
        <f t="shared" si="14"/>
        <v>0.05</v>
      </c>
      <c r="H59" s="18" t="s">
        <v>235</v>
      </c>
      <c r="I59" s="29" t="s">
        <v>236</v>
      </c>
      <c r="J59" s="24">
        <v>1</v>
      </c>
      <c r="K59" s="25"/>
      <c r="M59" s="59" t="str">
        <f>IF(OR((VLOOKUP('Weighting sheet'!$H59,'ICQ questions'!$G:$N,5,0))="Yes",(VLOOKUP('Weighting sheet'!$H59,'ICQ questions'!$G:$N,5,0))="Oui",(VLOOKUP('Weighting sheet'!$H59,'ICQ questions'!$G:$N,5,0))="Si"),"Yes",IF(OR((VLOOKUP('Weighting sheet'!$H59,'ICQ questions'!$G:$N,5,0))="No",(VLOOKUP('Weighting sheet'!$H59,'ICQ questions'!$G:$N,5,0))="Non"),"No","Select Answer"))</f>
        <v>Yes</v>
      </c>
      <c r="N59" s="59" t="str">
        <f>IFERROR(IF(VLOOKUP('Weighting sheet'!$H59,'ICQ questions'!$G:$N,6,0)=0,"",VLOOKUP('Weighting sheet'!$H59,'ICQ questions'!$G:$N,6,0)),"")</f>
        <v>Adequate</v>
      </c>
      <c r="O59" s="59" t="str">
        <f>IFERROR(IF(VLOOKUP('Weighting sheet'!$H59,'ICQ questions'!$G:$N,7,0)=0,"",VLOOKUP('Weighting sheet'!$H59,'ICQ questions'!$G:$N,7,0)),"")</f>
        <v>N/A - no prior year finding</v>
      </c>
      <c r="P59" s="59" t="str">
        <f>IFERROR(IF(VLOOKUP('Weighting sheet'!$H59,'ICQ questions'!$G:$N,8,0)=0,"",VLOOKUP('Weighting sheet'!$H59,'ICQ questions'!$G:$N,8,0)),"")</f>
        <v/>
      </c>
      <c r="Q59" s="103">
        <v>0.05</v>
      </c>
      <c r="R59" s="103">
        <f t="shared" si="15"/>
        <v>0.05</v>
      </c>
      <c r="S59" s="102">
        <v>1</v>
      </c>
      <c r="T59" s="102" t="str">
        <f t="shared" si="0"/>
        <v>Yes</v>
      </c>
      <c r="U59" s="102">
        <f>IF(T59="Yes",((1*S59)/(SUMIF($T$59,"Yes",$S$59))),0)</f>
        <v>1</v>
      </c>
      <c r="V59" s="103" t="str">
        <f>IF(SUM(U59)=1,"Yes","No")</f>
        <v>Yes</v>
      </c>
      <c r="W59" s="103">
        <f t="shared" si="17"/>
        <v>0.05</v>
      </c>
      <c r="X59" s="102">
        <f t="shared" si="3"/>
        <v>1</v>
      </c>
      <c r="Y59" s="102">
        <f>IFERROR(X59*$W$59,"")</f>
        <v>0.05</v>
      </c>
    </row>
    <row r="60" spans="1:25" ht="15" outlineLevel="1" thickBot="1" x14ac:dyDescent="0.2">
      <c r="A60" s="241" t="s">
        <v>122</v>
      </c>
      <c r="B60" s="241"/>
      <c r="C60" s="241"/>
      <c r="D60" s="241"/>
      <c r="E60" s="241"/>
      <c r="F60" s="32">
        <f>SUM(F48:F59)</f>
        <v>1</v>
      </c>
      <c r="G60" s="32"/>
      <c r="H60" s="33"/>
      <c r="I60" s="34"/>
      <c r="J60" s="35"/>
      <c r="K60" s="36"/>
      <c r="N60" s="59" t="str">
        <f>IFERROR(IF(VLOOKUP('Weighting sheet'!$H60,'ICQ questions'!$G:$N,6,0)=0,"",VLOOKUP('Weighting sheet'!$H60,'ICQ questions'!$G:$N,6,0)),"")</f>
        <v/>
      </c>
      <c r="O60" s="59" t="str">
        <f>IFERROR(IF(VLOOKUP('Weighting sheet'!$H60,'ICQ questions'!$G:$N,7,0)=0,"",VLOOKUP('Weighting sheet'!$H60,'ICQ questions'!$G:$N,7,0)),"")</f>
        <v/>
      </c>
      <c r="P60" s="59" t="str">
        <f>IFERROR(IF(VLOOKUP('Weighting sheet'!$H60,'ICQ questions'!$G:$N,8,0)=0,"",VLOOKUP('Weighting sheet'!$H60,'ICQ questions'!$G:$N,8,0)),"")</f>
        <v/>
      </c>
      <c r="Q60" s="32">
        <f>SUM(Q48:Q59)</f>
        <v>1</v>
      </c>
      <c r="R60" s="32"/>
      <c r="S60" s="32"/>
      <c r="T60" s="32"/>
      <c r="U60" s="32"/>
      <c r="V60" s="32"/>
      <c r="W60" s="32">
        <f t="shared" ref="W60:Y60" si="18">SUM(W48:W59)</f>
        <v>1</v>
      </c>
      <c r="X60" s="32"/>
      <c r="Y60" s="32">
        <f t="shared" si="18"/>
        <v>0.73000000000000009</v>
      </c>
    </row>
    <row r="61" spans="1:25" ht="15" thickBot="1" x14ac:dyDescent="0.2">
      <c r="A61" s="37" t="s">
        <v>242</v>
      </c>
      <c r="B61" s="38"/>
      <c r="C61" s="38"/>
      <c r="D61" s="38"/>
      <c r="E61" s="38"/>
      <c r="F61" s="39"/>
      <c r="G61" s="39"/>
      <c r="H61" s="38"/>
      <c r="I61" s="38"/>
      <c r="J61" s="39"/>
      <c r="K61" s="40">
        <v>0.05</v>
      </c>
      <c r="N61" s="59" t="str">
        <f>IFERROR(IF(VLOOKUP('Weighting sheet'!$H61,'ICQ questions'!$G:$N,6,0)=0,"",VLOOKUP('Weighting sheet'!$H61,'ICQ questions'!$G:$N,6,0)),"")</f>
        <v/>
      </c>
      <c r="O61" s="59" t="str">
        <f>IFERROR(IF(VLOOKUP('Weighting sheet'!$H61,'ICQ questions'!$G:$N,7,0)=0,"",VLOOKUP('Weighting sheet'!$H61,'ICQ questions'!$G:$N,7,0)),"")</f>
        <v/>
      </c>
      <c r="P61" s="59" t="str">
        <f>IFERROR(IF(VLOOKUP('Weighting sheet'!$H61,'ICQ questions'!$G:$N,8,0)=0,"",VLOOKUP('Weighting sheet'!$H61,'ICQ questions'!$G:$N,8,0)),"")</f>
        <v/>
      </c>
      <c r="Q61" s="39"/>
      <c r="R61" s="39"/>
      <c r="S61" s="39"/>
      <c r="T61" s="39" t="str">
        <f>IFERROR(VLOOKUP("yes",T48:T59,1,0),"No")</f>
        <v>Yes</v>
      </c>
      <c r="U61" s="39"/>
      <c r="V61" s="39"/>
      <c r="W61" s="39"/>
      <c r="X61" s="39"/>
      <c r="Y61" s="39">
        <f>Y60</f>
        <v>0.73000000000000009</v>
      </c>
    </row>
    <row r="62" spans="1:25" outlineLevel="1" x14ac:dyDescent="0.15">
      <c r="A62" s="12" t="s">
        <v>243</v>
      </c>
      <c r="B62" s="52" t="s">
        <v>244</v>
      </c>
      <c r="C62" s="52" t="s">
        <v>245</v>
      </c>
      <c r="D62" s="12" t="s">
        <v>246</v>
      </c>
      <c r="E62" s="52" t="s">
        <v>247</v>
      </c>
      <c r="F62" s="247">
        <v>0.6</v>
      </c>
      <c r="G62" s="53">
        <f t="shared" ref="G62:G64" si="19">IF(ISBLANK(F62),G61,F62)</f>
        <v>0.6</v>
      </c>
      <c r="H62" s="12" t="s">
        <v>248</v>
      </c>
      <c r="I62" s="15" t="s">
        <v>249</v>
      </c>
      <c r="J62" s="16">
        <v>0.4</v>
      </c>
      <c r="K62" s="17"/>
      <c r="M62" s="59" t="str">
        <f>IF(OR((VLOOKUP('Weighting sheet'!$H62,'ICQ questions'!$G:$N,5,0))="Yes",(VLOOKUP('Weighting sheet'!$H62,'ICQ questions'!$G:$N,5,0))="Oui",(VLOOKUP('Weighting sheet'!$H62,'ICQ questions'!$G:$N,5,0))="Si"),"Yes",IF(OR((VLOOKUP('Weighting sheet'!$H62,'ICQ questions'!$G:$N,5,0))="No",(VLOOKUP('Weighting sheet'!$H62,'ICQ questions'!$G:$N,5,0))="Non"),"No","Select Answer"))</f>
        <v>Yes</v>
      </c>
      <c r="N62" s="59" t="str">
        <f>IFERROR(IF(VLOOKUP('Weighting sheet'!$H62,'ICQ questions'!$G:$N,6,0)=0,"",VLOOKUP('Weighting sheet'!$H62,'ICQ questions'!$G:$N,6,0)),"")</f>
        <v>Adequate</v>
      </c>
      <c r="O62" s="59" t="str">
        <f>IFERROR(IF(VLOOKUP('Weighting sheet'!$H62,'ICQ questions'!$G:$N,7,0)=0,"",VLOOKUP('Weighting sheet'!$H62,'ICQ questions'!$G:$N,7,0)),"")</f>
        <v>N/A - no prior year finding</v>
      </c>
      <c r="P62" s="59" t="str">
        <f>IFERROR(IF(VLOOKUP('Weighting sheet'!$H62,'ICQ questions'!$G:$N,8,0)=0,"",VLOOKUP('Weighting sheet'!$H62,'ICQ questions'!$G:$N,8,0)),"")</f>
        <v>On a quarterly basis, the Finance Manager and the Director review the budget against the actual expenditure of each project and verify complaint with the general grant financial rules. The Finance Manager left the organisation soon before the beginning of this audit. It is recommended to replace the position as soon as possible and implement the same procedure.</v>
      </c>
      <c r="Q62" s="237">
        <v>0.6</v>
      </c>
      <c r="R62" s="97">
        <f t="shared" ref="R62:R64" si="20">IF(ISBLANK(Q62),R61,Q62)</f>
        <v>0.6</v>
      </c>
      <c r="S62" s="98">
        <v>0.4</v>
      </c>
      <c r="T62" s="98" t="str">
        <f t="shared" ref="T62:T64" si="21">IF(M62="Select Answer","Yes",M62)</f>
        <v>Yes</v>
      </c>
      <c r="U62" s="98">
        <f>IF(T62="Yes",((1*S62)/(SUMIF($T$62:$T$63,"Yes",$S$62:$S$63))),0)</f>
        <v>0.4</v>
      </c>
      <c r="V62" s="237" t="str">
        <f>IF(SUM(U62:U63)=1,"Yes","No")</f>
        <v>Yes</v>
      </c>
      <c r="W62" s="237">
        <f>IF(V62="Yes",((1*Q62)/(SUMIF($V$62:$V$64,"Yes",$Q$62:$Q$64))),"N/A")</f>
        <v>0.6</v>
      </c>
      <c r="X62" s="98">
        <f t="shared" si="3"/>
        <v>0.4</v>
      </c>
      <c r="Y62" s="98">
        <f>IFERROR(X62*$W$62,"")</f>
        <v>0.24</v>
      </c>
    </row>
    <row r="63" spans="1:25" ht="78" outlineLevel="1" x14ac:dyDescent="0.15">
      <c r="A63" s="20" t="s">
        <v>243</v>
      </c>
      <c r="B63" s="27" t="s">
        <v>244</v>
      </c>
      <c r="C63" s="27" t="s">
        <v>245</v>
      </c>
      <c r="D63" s="20" t="s">
        <v>246</v>
      </c>
      <c r="E63" s="27" t="s">
        <v>250</v>
      </c>
      <c r="F63" s="243"/>
      <c r="G63" s="28">
        <f t="shared" si="19"/>
        <v>0.6</v>
      </c>
      <c r="H63" s="20" t="s">
        <v>251</v>
      </c>
      <c r="I63" s="23" t="s">
        <v>465</v>
      </c>
      <c r="J63" s="24">
        <v>0.6</v>
      </c>
      <c r="K63" s="25"/>
      <c r="M63" s="59" t="str">
        <f>IF(OR((VLOOKUP('Weighting sheet'!$H63,'ICQ questions'!$G:$N,5,0))="Yes",(VLOOKUP('Weighting sheet'!$H63,'ICQ questions'!$G:$N,5,0))="Oui",(VLOOKUP('Weighting sheet'!$H63,'ICQ questions'!$G:$N,5,0))="Si"),"Yes",IF(OR((VLOOKUP('Weighting sheet'!$H63,'ICQ questions'!$G:$N,5,0))="No",(VLOOKUP('Weighting sheet'!$H63,'ICQ questions'!$G:$N,5,0))="Non"),"No","Select Answer"))</f>
        <v>Yes</v>
      </c>
      <c r="N63" s="59" t="str">
        <f>IFERROR(IF(VLOOKUP('Weighting sheet'!$H63,'ICQ questions'!$G:$N,6,0)=0,"",VLOOKUP('Weighting sheet'!$H63,'ICQ questions'!$G:$N,6,0)),"")</f>
        <v>Adequate</v>
      </c>
      <c r="O63" s="59" t="str">
        <f>IFERROR(IF(VLOOKUP('Weighting sheet'!$H63,'ICQ questions'!$G:$N,7,0)=0,"",VLOOKUP('Weighting sheet'!$H63,'ICQ questions'!$G:$N,7,0)),"")</f>
        <v>N/A - no prior year finding</v>
      </c>
      <c r="P63" s="59" t="str">
        <f>IFERROR(IF(VLOOKUP('Weighting sheet'!$H63,'ICQ questions'!$G:$N,8,0)=0,"",VLOOKUP('Weighting sheet'!$H63,'ICQ questions'!$G:$N,8,0)),"")</f>
        <v/>
      </c>
      <c r="Q63" s="238"/>
      <c r="R63" s="99">
        <f t="shared" si="20"/>
        <v>0.6</v>
      </c>
      <c r="S63" s="100">
        <v>0.6</v>
      </c>
      <c r="T63" s="100" t="str">
        <f t="shared" si="21"/>
        <v>Yes</v>
      </c>
      <c r="U63" s="100">
        <f>IF(T63="Yes",((1*S63)/(SUMIF($T$62:$T$63,"Yes",$S$62:$S$63))),0)</f>
        <v>0.6</v>
      </c>
      <c r="V63" s="238"/>
      <c r="W63" s="238"/>
      <c r="X63" s="100">
        <f t="shared" si="3"/>
        <v>0.6</v>
      </c>
      <c r="Y63" s="100">
        <f>IFERROR(X63*$W$62,"")</f>
        <v>0.36</v>
      </c>
    </row>
    <row r="64" spans="1:25" ht="26" outlineLevel="1" x14ac:dyDescent="0.15">
      <c r="A64" s="20" t="s">
        <v>243</v>
      </c>
      <c r="B64" s="27" t="s">
        <v>244</v>
      </c>
      <c r="C64" s="27" t="s">
        <v>466</v>
      </c>
      <c r="D64" s="20" t="s">
        <v>252</v>
      </c>
      <c r="E64" s="27" t="s">
        <v>253</v>
      </c>
      <c r="F64" s="28">
        <v>0.4</v>
      </c>
      <c r="G64" s="28">
        <f t="shared" si="19"/>
        <v>0.4</v>
      </c>
      <c r="H64" s="20" t="s">
        <v>254</v>
      </c>
      <c r="I64" s="23" t="s">
        <v>467</v>
      </c>
      <c r="J64" s="24">
        <v>1</v>
      </c>
      <c r="K64" s="25"/>
      <c r="M64" s="59" t="str">
        <f>IF(OR((VLOOKUP('Weighting sheet'!$H64,'ICQ questions'!$G:$N,5,0))="Yes",(VLOOKUP('Weighting sheet'!$H64,'ICQ questions'!$G:$N,5,0))="Oui",(VLOOKUP('Weighting sheet'!$H64,'ICQ questions'!$G:$N,5,0))="Si"),"Yes",IF(OR((VLOOKUP('Weighting sheet'!$H64,'ICQ questions'!$G:$N,5,0))="No",(VLOOKUP('Weighting sheet'!$H64,'ICQ questions'!$G:$N,5,0))="Non"),"No","Select Answer"))</f>
        <v>Yes</v>
      </c>
      <c r="N64" s="59" t="str">
        <f>IFERROR(IF(VLOOKUP('Weighting sheet'!$H64,'ICQ questions'!$G:$N,6,0)=0,"",VLOOKUP('Weighting sheet'!$H64,'ICQ questions'!$G:$N,6,0)),"")</f>
        <v>Adequate</v>
      </c>
      <c r="O64" s="59" t="str">
        <f>IFERROR(IF(VLOOKUP('Weighting sheet'!$H64,'ICQ questions'!$G:$N,7,0)=0,"",VLOOKUP('Weighting sheet'!$H64,'ICQ questions'!$G:$N,7,0)),"")</f>
        <v>N/A - no prior year finding</v>
      </c>
      <c r="P64" s="59" t="str">
        <f>IFERROR(IF(VLOOKUP('Weighting sheet'!$H64,'ICQ questions'!$G:$N,8,0)=0,"",VLOOKUP('Weighting sheet'!$H64,'ICQ questions'!$G:$N,8,0)),"")</f>
        <v/>
      </c>
      <c r="Q64" s="101">
        <v>0.4</v>
      </c>
      <c r="R64" s="101">
        <f t="shared" si="20"/>
        <v>0.4</v>
      </c>
      <c r="S64" s="102">
        <v>1</v>
      </c>
      <c r="T64" s="102" t="str">
        <f t="shared" si="21"/>
        <v>Yes</v>
      </c>
      <c r="U64" s="102">
        <f>IF(T64="Yes",((1*S64)/(SUMIF($T$64,"Yes",$S$64))),0)</f>
        <v>1</v>
      </c>
      <c r="V64" s="101" t="str">
        <f>IF(SUM(U64)=1,"Yes","No")</f>
        <v>Yes</v>
      </c>
      <c r="W64" s="101">
        <f>IF(V64="Yes",((1*Q64)/(SUMIF($V$62:$V$64,"Yes",$Q$62:$Q$64))),"N/A")</f>
        <v>0.4</v>
      </c>
      <c r="X64" s="102">
        <f t="shared" si="3"/>
        <v>1</v>
      </c>
      <c r="Y64" s="102">
        <f>IFERROR(X64*$W$64,"")</f>
        <v>0.4</v>
      </c>
    </row>
    <row r="65" spans="1:25" ht="15" outlineLevel="1" thickBot="1" x14ac:dyDescent="0.2">
      <c r="A65" s="241" t="s">
        <v>122</v>
      </c>
      <c r="B65" s="241"/>
      <c r="C65" s="241"/>
      <c r="D65" s="241"/>
      <c r="E65" s="241"/>
      <c r="F65" s="32">
        <f>SUM(F62:F64)</f>
        <v>1</v>
      </c>
      <c r="G65" s="32"/>
      <c r="H65" s="33"/>
      <c r="I65" s="34"/>
      <c r="J65" s="35"/>
      <c r="K65" s="36"/>
      <c r="N65" s="59" t="str">
        <f>IFERROR(IF(VLOOKUP('Weighting sheet'!$H65,'ICQ questions'!$G:$N,6,0)=0,"",VLOOKUP('Weighting sheet'!$H65,'ICQ questions'!$G:$N,6,0)),"")</f>
        <v/>
      </c>
      <c r="O65" s="59" t="str">
        <f>IFERROR(IF(VLOOKUP('Weighting sheet'!$H65,'ICQ questions'!$G:$N,7,0)=0,"",VLOOKUP('Weighting sheet'!$H65,'ICQ questions'!$G:$N,7,0)),"")</f>
        <v/>
      </c>
      <c r="P65" s="59" t="str">
        <f>IFERROR(IF(VLOOKUP('Weighting sheet'!$H65,'ICQ questions'!$G:$N,8,0)=0,"",VLOOKUP('Weighting sheet'!$H65,'ICQ questions'!$G:$N,8,0)),"")</f>
        <v/>
      </c>
      <c r="Q65" s="32">
        <f>SUM(Q62:Q64)</f>
        <v>1</v>
      </c>
      <c r="R65" s="32"/>
      <c r="S65" s="32"/>
      <c r="T65" s="32"/>
      <c r="U65" s="32"/>
      <c r="V65" s="32"/>
      <c r="W65" s="32">
        <f t="shared" ref="W65:Y65" si="22">SUM(W62:W64)</f>
        <v>1</v>
      </c>
      <c r="X65" s="32"/>
      <c r="Y65" s="32">
        <f t="shared" si="22"/>
        <v>1</v>
      </c>
    </row>
    <row r="66" spans="1:25" ht="15" thickBot="1" x14ac:dyDescent="0.2">
      <c r="A66" s="37" t="s">
        <v>255</v>
      </c>
      <c r="B66" s="38"/>
      <c r="C66" s="38"/>
      <c r="D66" s="38"/>
      <c r="E66" s="38"/>
      <c r="F66" s="39"/>
      <c r="G66" s="39"/>
      <c r="H66" s="38"/>
      <c r="I66" s="38"/>
      <c r="J66" s="39"/>
      <c r="K66" s="40">
        <v>0.1</v>
      </c>
      <c r="N66" s="59" t="str">
        <f>IFERROR(IF(VLOOKUP('Weighting sheet'!$H66,'ICQ questions'!$G:$N,6,0)=0,"",VLOOKUP('Weighting sheet'!$H66,'ICQ questions'!$G:$N,6,0)),"")</f>
        <v/>
      </c>
      <c r="O66" s="59" t="str">
        <f>IFERROR(IF(VLOOKUP('Weighting sheet'!$H66,'ICQ questions'!$G:$N,7,0)=0,"",VLOOKUP('Weighting sheet'!$H66,'ICQ questions'!$G:$N,7,0)),"")</f>
        <v/>
      </c>
      <c r="P66" s="59" t="str">
        <f>IFERROR(IF(VLOOKUP('Weighting sheet'!$H66,'ICQ questions'!$G:$N,8,0)=0,"",VLOOKUP('Weighting sheet'!$H66,'ICQ questions'!$G:$N,8,0)),"")</f>
        <v/>
      </c>
      <c r="Q66" s="39"/>
      <c r="R66" s="39"/>
      <c r="S66" s="39"/>
      <c r="T66" s="39" t="str">
        <f>IFERROR(VLOOKUP("yes",T62:T64,1,0),"No")</f>
        <v>Yes</v>
      </c>
      <c r="U66" s="39"/>
      <c r="V66" s="39"/>
      <c r="W66" s="39"/>
      <c r="X66" s="39"/>
      <c r="Y66" s="39">
        <f>Y65</f>
        <v>1</v>
      </c>
    </row>
    <row r="67" spans="1:25" ht="26" outlineLevel="1" x14ac:dyDescent="0.15">
      <c r="A67" s="10" t="s">
        <v>256</v>
      </c>
      <c r="B67" s="11" t="s">
        <v>257</v>
      </c>
      <c r="C67" s="11" t="s">
        <v>258</v>
      </c>
      <c r="D67" s="14" t="s">
        <v>259</v>
      </c>
      <c r="E67" s="11" t="s">
        <v>260</v>
      </c>
      <c r="F67" s="13">
        <v>0.4</v>
      </c>
      <c r="G67" s="13">
        <f t="shared" ref="G67:G70" si="23">IF(ISBLANK(F67),G66,F67)</f>
        <v>0.4</v>
      </c>
      <c r="H67" s="10" t="s">
        <v>261</v>
      </c>
      <c r="I67" s="50" t="s">
        <v>468</v>
      </c>
      <c r="J67" s="16">
        <v>1</v>
      </c>
      <c r="K67" s="17"/>
      <c r="M67" s="59" t="str">
        <f>IF(OR((VLOOKUP('Weighting sheet'!$H67,'ICQ questions'!$G:$N,5,0))="Yes",(VLOOKUP('Weighting sheet'!$H67,'ICQ questions'!$G:$N,5,0))="Oui",(VLOOKUP('Weighting sheet'!$H67,'ICQ questions'!$G:$N,5,0))="Si"),"Yes",IF(OR((VLOOKUP('Weighting sheet'!$H67,'ICQ questions'!$G:$N,5,0))="No",(VLOOKUP('Weighting sheet'!$H67,'ICQ questions'!$G:$N,5,0))="Non"),"No","Select Answer"))</f>
        <v>Yes</v>
      </c>
      <c r="N67" s="59" t="str">
        <f>IFERROR(IF(VLOOKUP('Weighting sheet'!$H67,'ICQ questions'!$G:$N,6,0)=0,"",VLOOKUP('Weighting sheet'!$H67,'ICQ questions'!$G:$N,6,0)),"")</f>
        <v>Adequate</v>
      </c>
      <c r="O67" s="59" t="str">
        <f>IFERROR(IF(VLOOKUP('Weighting sheet'!$H67,'ICQ questions'!$G:$N,7,0)=0,"",VLOOKUP('Weighting sheet'!$H67,'ICQ questions'!$G:$N,7,0)),"")</f>
        <v>N/A - no prior year finding</v>
      </c>
      <c r="P67" s="59" t="str">
        <f>IFERROR(IF(VLOOKUP('Weighting sheet'!$H67,'ICQ questions'!$G:$N,8,0)=0,"",VLOOKUP('Weighting sheet'!$H67,'ICQ questions'!$G:$N,8,0)),"")</f>
        <v/>
      </c>
      <c r="Q67" s="97">
        <v>0.4</v>
      </c>
      <c r="R67" s="97">
        <f t="shared" ref="R67:R70" si="24">IF(ISBLANK(Q67),R66,Q67)</f>
        <v>0.4</v>
      </c>
      <c r="S67" s="98">
        <v>1</v>
      </c>
      <c r="T67" s="98" t="str">
        <f t="shared" ref="T67:T86" si="25">IF(M67="Select Answer","Yes",M67)</f>
        <v>Yes</v>
      </c>
      <c r="U67" s="98">
        <f>IF(T67="Yes",((1*S67)/(SUMIF($T$67,"Yes",$S$67))),0)</f>
        <v>1</v>
      </c>
      <c r="V67" s="97" t="str">
        <f>IF(SUM(U67)=1,"Yes","No")</f>
        <v>Yes</v>
      </c>
      <c r="W67" s="97">
        <f>IF(V67="Yes",((1*Q67)/(SUMIF($V$67:$V$70,"Yes",$Q$67:$Q$70))),"N/A")</f>
        <v>0.4</v>
      </c>
      <c r="X67" s="98">
        <f t="shared" ref="X67:X86" si="26">IF(N67="N/A","",IF(OR(N67="Adequate",N67="Adecuado",N67="Adéquat"),U67,IF(OR(N67="Inadequate",N67="Inadecuado",N67="Inadéquat"),0,"Question Not Answered")))</f>
        <v>1</v>
      </c>
      <c r="Y67" s="98">
        <f>IFERROR(X67*$W$67,"")</f>
        <v>0.4</v>
      </c>
    </row>
    <row r="68" spans="1:25" outlineLevel="1" x14ac:dyDescent="0.15">
      <c r="A68" s="18" t="s">
        <v>256</v>
      </c>
      <c r="B68" s="19" t="s">
        <v>257</v>
      </c>
      <c r="C68" s="19" t="s">
        <v>265</v>
      </c>
      <c r="D68" s="22" t="s">
        <v>266</v>
      </c>
      <c r="E68" s="19" t="s">
        <v>267</v>
      </c>
      <c r="F68" s="240">
        <v>0.6</v>
      </c>
      <c r="G68" s="21">
        <f t="shared" si="23"/>
        <v>0.6</v>
      </c>
      <c r="H68" s="18" t="s">
        <v>268</v>
      </c>
      <c r="I68" s="29" t="s">
        <v>269</v>
      </c>
      <c r="J68" s="24">
        <v>0.25</v>
      </c>
      <c r="K68" s="25"/>
      <c r="M68" s="59" t="str">
        <f>IF(OR((VLOOKUP('Weighting sheet'!$H68,'ICQ questions'!$G:$N,5,0))="Yes",(VLOOKUP('Weighting sheet'!$H68,'ICQ questions'!$G:$N,5,0))="Oui",(VLOOKUP('Weighting sheet'!$H68,'ICQ questions'!$G:$N,5,0))="Si"),"Yes",IF(OR((VLOOKUP('Weighting sheet'!$H68,'ICQ questions'!$G:$N,5,0))="No",(VLOOKUP('Weighting sheet'!$H68,'ICQ questions'!$G:$N,5,0))="Non"),"No","Select Answer"))</f>
        <v>Yes</v>
      </c>
      <c r="N68" s="59" t="str">
        <f>IFERROR(IF(VLOOKUP('Weighting sheet'!$H68,'ICQ questions'!$G:$N,6,0)=0,"",VLOOKUP('Weighting sheet'!$H68,'ICQ questions'!$G:$N,6,0)),"")</f>
        <v>Adequate</v>
      </c>
      <c r="O68" s="59" t="str">
        <f>IFERROR(IF(VLOOKUP('Weighting sheet'!$H68,'ICQ questions'!$G:$N,7,0)=0,"",VLOOKUP('Weighting sheet'!$H68,'ICQ questions'!$G:$N,7,0)),"")</f>
        <v>N/A - no prior year finding</v>
      </c>
      <c r="P68" s="59" t="str">
        <f>IFERROR(IF(VLOOKUP('Weighting sheet'!$H68,'ICQ questions'!$G:$N,8,0)=0,"",VLOOKUP('Weighting sheet'!$H68,'ICQ questions'!$G:$N,8,0)),"")</f>
        <v/>
      </c>
      <c r="Q68" s="239">
        <v>0.6</v>
      </c>
      <c r="R68" s="101">
        <f t="shared" si="24"/>
        <v>0.6</v>
      </c>
      <c r="S68" s="102">
        <v>0.25</v>
      </c>
      <c r="T68" s="102" t="str">
        <f t="shared" si="25"/>
        <v>Yes</v>
      </c>
      <c r="U68" s="102">
        <f>IF(T68="Yes",((1*S68)/(SUMIF($T$68:$T$70,"Yes",$S$68:$S$70))),0)</f>
        <v>0.33333333333333331</v>
      </c>
      <c r="V68" s="239" t="str">
        <f>IF(SUM(U68:U70)=1,"Yes","No")</f>
        <v>Yes</v>
      </c>
      <c r="W68" s="239">
        <f>IF(V68="Yes",((1*Q68)/(SUMIF($V$67:$V$70,"Yes",$Q$67:$Q$70))),"N/A")</f>
        <v>0.6</v>
      </c>
      <c r="X68" s="102">
        <f t="shared" si="26"/>
        <v>0.33333333333333331</v>
      </c>
      <c r="Y68" s="102">
        <f>IFERROR(X68*$W$68,"")</f>
        <v>0.19999999999999998</v>
      </c>
    </row>
    <row r="69" spans="1:25" ht="26" outlineLevel="1" x14ac:dyDescent="0.15">
      <c r="A69" s="18" t="s">
        <v>256</v>
      </c>
      <c r="B69" s="19" t="s">
        <v>257</v>
      </c>
      <c r="C69" s="19" t="s">
        <v>270</v>
      </c>
      <c r="D69" s="22" t="s">
        <v>266</v>
      </c>
      <c r="E69" s="19" t="s">
        <v>267</v>
      </c>
      <c r="F69" s="240"/>
      <c r="G69" s="21">
        <f t="shared" si="23"/>
        <v>0.6</v>
      </c>
      <c r="H69" s="18" t="s">
        <v>271</v>
      </c>
      <c r="I69" s="29" t="s">
        <v>272</v>
      </c>
      <c r="J69" s="24">
        <v>0.25</v>
      </c>
      <c r="K69" s="25"/>
      <c r="M69" s="59" t="str">
        <f>IF(OR((VLOOKUP('Weighting sheet'!$H69,'ICQ questions'!$G:$N,5,0))="Yes",(VLOOKUP('Weighting sheet'!$H69,'ICQ questions'!$G:$N,5,0))="Oui",(VLOOKUP('Weighting sheet'!$H69,'ICQ questions'!$G:$N,5,0))="Si"),"Yes",IF(OR((VLOOKUP('Weighting sheet'!$H69,'ICQ questions'!$G:$N,5,0))="No",(VLOOKUP('Weighting sheet'!$H69,'ICQ questions'!$G:$N,5,0))="Non"),"No","Select Answer"))</f>
        <v>No</v>
      </c>
      <c r="N69" s="59" t="str">
        <f>IFERROR(IF(VLOOKUP('Weighting sheet'!$H69,'ICQ questions'!$G:$N,6,0)=0,"",VLOOKUP('Weighting sheet'!$H69,'ICQ questions'!$G:$N,6,0)),"")</f>
        <v>N/A</v>
      </c>
      <c r="O69" s="59" t="str">
        <f>IFERROR(IF(VLOOKUP('Weighting sheet'!$H69,'ICQ questions'!$G:$N,7,0)=0,"",VLOOKUP('Weighting sheet'!$H69,'ICQ questions'!$G:$N,7,0)),"")</f>
        <v>N/A - no prior year finding</v>
      </c>
      <c r="P69" s="59" t="str">
        <f>IFERROR(IF(VLOOKUP('Weighting sheet'!$H69,'ICQ questions'!$G:$N,8,0)=0,"",VLOOKUP('Weighting sheet'!$H69,'ICQ questions'!$G:$N,8,0)),"")</f>
        <v/>
      </c>
      <c r="Q69" s="239"/>
      <c r="R69" s="101">
        <f t="shared" si="24"/>
        <v>0.6</v>
      </c>
      <c r="S69" s="102">
        <v>0.25</v>
      </c>
      <c r="T69" s="102" t="str">
        <f t="shared" si="25"/>
        <v>No</v>
      </c>
      <c r="U69" s="102">
        <f>IF(T69="Yes",((1*S69)/(SUMIF($T$68:$T$70,"Yes",$S$68:$S$70))),0)</f>
        <v>0</v>
      </c>
      <c r="V69" s="239"/>
      <c r="W69" s="239"/>
      <c r="X69" s="102" t="str">
        <f t="shared" si="26"/>
        <v/>
      </c>
      <c r="Y69" s="102" t="str">
        <f>IFERROR(X69*$W$68,"")</f>
        <v/>
      </c>
    </row>
    <row r="70" spans="1:25" outlineLevel="1" x14ac:dyDescent="0.15">
      <c r="A70" s="18" t="s">
        <v>256</v>
      </c>
      <c r="B70" s="19" t="s">
        <v>257</v>
      </c>
      <c r="C70" s="19" t="s">
        <v>270</v>
      </c>
      <c r="D70" s="22" t="s">
        <v>266</v>
      </c>
      <c r="E70" s="19" t="s">
        <v>267</v>
      </c>
      <c r="F70" s="240"/>
      <c r="G70" s="21">
        <f t="shared" si="23"/>
        <v>0.6</v>
      </c>
      <c r="H70" s="18" t="s">
        <v>273</v>
      </c>
      <c r="I70" s="29" t="s">
        <v>469</v>
      </c>
      <c r="J70" s="24">
        <v>0.5</v>
      </c>
      <c r="K70" s="25"/>
      <c r="M70" s="59" t="str">
        <f>IF(OR((VLOOKUP('Weighting sheet'!$H70,'ICQ questions'!$G:$N,5,0))="Yes",(VLOOKUP('Weighting sheet'!$H70,'ICQ questions'!$G:$N,5,0))="Oui",(VLOOKUP('Weighting sheet'!$H70,'ICQ questions'!$G:$N,5,0))="Si"),"Yes",IF(OR((VLOOKUP('Weighting sheet'!$H70,'ICQ questions'!$G:$N,5,0))="No",(VLOOKUP('Weighting sheet'!$H70,'ICQ questions'!$G:$N,5,0))="Non"),"No","Select Answer"))</f>
        <v>Yes</v>
      </c>
      <c r="N70" s="59" t="str">
        <f>IFERROR(IF(VLOOKUP('Weighting sheet'!$H70,'ICQ questions'!$G:$N,6,0)=0,"",VLOOKUP('Weighting sheet'!$H70,'ICQ questions'!$G:$N,6,0)),"")</f>
        <v>Adequate</v>
      </c>
      <c r="O70" s="59" t="str">
        <f>IFERROR(IF(VLOOKUP('Weighting sheet'!$H70,'ICQ questions'!$G:$N,7,0)=0,"",VLOOKUP('Weighting sheet'!$H70,'ICQ questions'!$G:$N,7,0)),"")</f>
        <v>N/A - no prior year finding</v>
      </c>
      <c r="P70" s="59" t="str">
        <f>IFERROR(IF(VLOOKUP('Weighting sheet'!$H70,'ICQ questions'!$G:$N,8,0)=0,"",VLOOKUP('Weighting sheet'!$H70,'ICQ questions'!$G:$N,8,0)),"")</f>
        <v/>
      </c>
      <c r="Q70" s="239"/>
      <c r="R70" s="101">
        <f t="shared" si="24"/>
        <v>0.6</v>
      </c>
      <c r="S70" s="102">
        <v>0.5</v>
      </c>
      <c r="T70" s="102" t="str">
        <f t="shared" si="25"/>
        <v>Yes</v>
      </c>
      <c r="U70" s="102">
        <f>IF(T70="Yes",((1*S70)/(SUMIF($T$68:$T$70,"Yes",$S$68:$S$70))),0)</f>
        <v>0.66666666666666663</v>
      </c>
      <c r="V70" s="239"/>
      <c r="W70" s="239"/>
      <c r="X70" s="102">
        <f t="shared" si="26"/>
        <v>0.66666666666666663</v>
      </c>
      <c r="Y70" s="102">
        <f>IFERROR(X70*$W$68,"")</f>
        <v>0.39999999999999997</v>
      </c>
    </row>
    <row r="71" spans="1:25" ht="15" outlineLevel="1" thickBot="1" x14ac:dyDescent="0.2">
      <c r="A71" s="241" t="s">
        <v>122</v>
      </c>
      <c r="B71" s="241"/>
      <c r="C71" s="241"/>
      <c r="D71" s="241"/>
      <c r="E71" s="241"/>
      <c r="F71" s="32">
        <f>SUM(F67:F70)</f>
        <v>1</v>
      </c>
      <c r="G71" s="32"/>
      <c r="H71" s="33"/>
      <c r="I71" s="34"/>
      <c r="J71" s="35"/>
      <c r="K71" s="36"/>
      <c r="N71" s="59" t="str">
        <f>IFERROR(IF(VLOOKUP('Weighting sheet'!$H71,'ICQ questions'!$G:$N,6,0)=0,"",VLOOKUP('Weighting sheet'!$H71,'ICQ questions'!$G:$N,6,0)),"")</f>
        <v/>
      </c>
      <c r="O71" s="59" t="str">
        <f>IFERROR(IF(VLOOKUP('Weighting sheet'!$H71,'ICQ questions'!$G:$N,7,0)=0,"",VLOOKUP('Weighting sheet'!$H71,'ICQ questions'!$G:$N,7,0)),"")</f>
        <v/>
      </c>
      <c r="P71" s="59" t="str">
        <f>IFERROR(IF(VLOOKUP('Weighting sheet'!$H71,'ICQ questions'!$G:$N,8,0)=0,"",VLOOKUP('Weighting sheet'!$H71,'ICQ questions'!$G:$N,8,0)),"")</f>
        <v/>
      </c>
      <c r="Q71" s="32">
        <f>SUM(Q67:Q70)</f>
        <v>1</v>
      </c>
      <c r="R71" s="32"/>
      <c r="S71" s="32"/>
      <c r="T71" s="32"/>
      <c r="U71" s="32"/>
      <c r="V71" s="32"/>
      <c r="W71" s="32">
        <f t="shared" ref="W71:Y71" si="27">SUM(W67:W70)</f>
        <v>1</v>
      </c>
      <c r="X71" s="32"/>
      <c r="Y71" s="32">
        <f t="shared" si="27"/>
        <v>1</v>
      </c>
    </row>
    <row r="72" spans="1:25" ht="15" thickBot="1" x14ac:dyDescent="0.2">
      <c r="A72" s="37" t="s">
        <v>275</v>
      </c>
      <c r="B72" s="38"/>
      <c r="C72" s="38"/>
      <c r="D72" s="38"/>
      <c r="E72" s="38"/>
      <c r="F72" s="39"/>
      <c r="G72" s="39"/>
      <c r="H72" s="38"/>
      <c r="I72" s="38"/>
      <c r="J72" s="39"/>
      <c r="K72" s="40">
        <v>0.1</v>
      </c>
      <c r="N72" s="59" t="str">
        <f>IFERROR(IF(VLOOKUP('Weighting sheet'!$H72,'ICQ questions'!$G:$N,6,0)=0,"",VLOOKUP('Weighting sheet'!$H72,'ICQ questions'!$G:$N,6,0)),"")</f>
        <v/>
      </c>
      <c r="O72" s="59" t="str">
        <f>IFERROR(IF(VLOOKUP('Weighting sheet'!$H72,'ICQ questions'!$G:$N,7,0)=0,"",VLOOKUP('Weighting sheet'!$H72,'ICQ questions'!$G:$N,7,0)),"")</f>
        <v/>
      </c>
      <c r="P72" s="59" t="str">
        <f>IFERROR(IF(VLOOKUP('Weighting sheet'!$H72,'ICQ questions'!$G:$N,8,0)=0,"",VLOOKUP('Weighting sheet'!$H72,'ICQ questions'!$G:$N,8,0)),"")</f>
        <v/>
      </c>
      <c r="Q72" s="39"/>
      <c r="R72" s="39"/>
      <c r="S72" s="39"/>
      <c r="T72" s="39" t="str">
        <f>IFERROR(VLOOKUP("yes",T67:T70,1,0),"No")</f>
        <v>Yes</v>
      </c>
      <c r="U72" s="39"/>
      <c r="V72" s="39"/>
      <c r="W72" s="39"/>
      <c r="X72" s="39"/>
      <c r="Y72" s="39">
        <f>Y71</f>
        <v>1</v>
      </c>
    </row>
    <row r="73" spans="1:25" ht="26" outlineLevel="1" x14ac:dyDescent="0.15">
      <c r="A73" s="10" t="s">
        <v>276</v>
      </c>
      <c r="B73" s="11" t="s">
        <v>277</v>
      </c>
      <c r="C73" s="11" t="s">
        <v>278</v>
      </c>
      <c r="D73" s="14" t="s">
        <v>279</v>
      </c>
      <c r="E73" s="11" t="s">
        <v>280</v>
      </c>
      <c r="F73" s="242">
        <v>0.45</v>
      </c>
      <c r="G73" s="13">
        <f t="shared" ref="G73:G79" si="28">IF(ISBLANK(F73),G72,F73)</f>
        <v>0.45</v>
      </c>
      <c r="H73" s="14" t="s">
        <v>281</v>
      </c>
      <c r="I73" s="49" t="s">
        <v>282</v>
      </c>
      <c r="J73" s="16">
        <v>0.6</v>
      </c>
      <c r="K73" s="17"/>
      <c r="M73" s="59" t="str">
        <f>IF(OR((VLOOKUP('Weighting sheet'!$H73,'ICQ questions'!$G:$N,5,0))="Yes",(VLOOKUP('Weighting sheet'!$H73,'ICQ questions'!$G:$N,5,0))="Oui",(VLOOKUP('Weighting sheet'!$H73,'ICQ questions'!$G:$N,5,0))="Si"),"Yes",IF(OR((VLOOKUP('Weighting sheet'!$H73,'ICQ questions'!$G:$N,5,0))="No",(VLOOKUP('Weighting sheet'!$H73,'ICQ questions'!$G:$N,5,0))="Non"),"No","Select Answer"))</f>
        <v>Yes</v>
      </c>
      <c r="N73" s="59" t="str">
        <f>IFERROR(IF(VLOOKUP('Weighting sheet'!$H73,'ICQ questions'!$G:$N,6,0)=0,"",VLOOKUP('Weighting sheet'!$H73,'ICQ questions'!$G:$N,6,0)),"")</f>
        <v>Adequate</v>
      </c>
      <c r="O73" s="59" t="str">
        <f>IFERROR(IF(VLOOKUP('Weighting sheet'!$H73,'ICQ questions'!$G:$N,7,0)=0,"",VLOOKUP('Weighting sheet'!$H73,'ICQ questions'!$G:$N,7,0)),"")</f>
        <v>Fully remediated</v>
      </c>
      <c r="P73" s="59" t="str">
        <f>IFERROR(IF(VLOOKUP('Weighting sheet'!$H73,'ICQ questions'!$G:$N,8,0)=0,"",VLOOKUP('Weighting sheet'!$H73,'ICQ questions'!$G:$N,8,0)),"")</f>
        <v xml:space="preserve">In November 2021 ECRE updated the previous
Staff Handbook with a specific policy related to Conflict of interest and confidentiality 
Staff Handbook </v>
      </c>
      <c r="Q73" s="237">
        <v>0.45</v>
      </c>
      <c r="R73" s="97">
        <f t="shared" ref="R73:R79" si="29">IF(ISBLANK(Q73),R72,Q73)</f>
        <v>0.45</v>
      </c>
      <c r="S73" s="98">
        <v>0.6</v>
      </c>
      <c r="T73" s="98" t="str">
        <f t="shared" si="25"/>
        <v>Yes</v>
      </c>
      <c r="U73" s="98">
        <f>IF(T73="Yes",((1*S73)/(SUMIF($T$73:$T$74,"Yes",$S$73:$S$74))),0)</f>
        <v>0.6</v>
      </c>
      <c r="V73" s="237" t="str">
        <f>IF(SUM(U73:U74)=1,"Yes","No")</f>
        <v>Yes</v>
      </c>
      <c r="W73" s="237">
        <f>IF(V73="Yes",((1*Q73)/(SUMIF($V$73:$V$79,"Yes",$Q$73:$Q$79))),"N/A")</f>
        <v>0.45</v>
      </c>
      <c r="X73" s="98">
        <f t="shared" si="26"/>
        <v>0.6</v>
      </c>
      <c r="Y73" s="98">
        <f>IFERROR(X73*$W$73,"")</f>
        <v>0.27</v>
      </c>
    </row>
    <row r="74" spans="1:25" ht="26" outlineLevel="1" x14ac:dyDescent="0.15">
      <c r="A74" s="18" t="s">
        <v>276</v>
      </c>
      <c r="B74" s="19" t="s">
        <v>277</v>
      </c>
      <c r="C74" s="19" t="s">
        <v>278</v>
      </c>
      <c r="D74" s="22" t="s">
        <v>279</v>
      </c>
      <c r="E74" s="19" t="s">
        <v>280</v>
      </c>
      <c r="F74" s="240"/>
      <c r="G74" s="21">
        <f t="shared" si="28"/>
        <v>0.45</v>
      </c>
      <c r="H74" s="22" t="s">
        <v>283</v>
      </c>
      <c r="I74" s="29" t="s">
        <v>284</v>
      </c>
      <c r="J74" s="24">
        <v>0.4</v>
      </c>
      <c r="K74" s="25"/>
      <c r="M74" s="59" t="str">
        <f>IF(OR((VLOOKUP('Weighting sheet'!$H74,'ICQ questions'!$G:$N,5,0))="Yes",(VLOOKUP('Weighting sheet'!$H74,'ICQ questions'!$G:$N,5,0))="Oui",(VLOOKUP('Weighting sheet'!$H74,'ICQ questions'!$G:$N,5,0))="Si"),"Yes",IF(OR((VLOOKUP('Weighting sheet'!$H74,'ICQ questions'!$G:$N,5,0))="No",(VLOOKUP('Weighting sheet'!$H74,'ICQ questions'!$G:$N,5,0))="Non"),"No","Select Answer"))</f>
        <v>Yes</v>
      </c>
      <c r="N74" s="59" t="str">
        <f>IFERROR(IF(VLOOKUP('Weighting sheet'!$H74,'ICQ questions'!$G:$N,6,0)=0,"",VLOOKUP('Weighting sheet'!$H74,'ICQ questions'!$G:$N,6,0)),"")</f>
        <v>Adequate</v>
      </c>
      <c r="O74" s="59" t="str">
        <f>IFERROR(IF(VLOOKUP('Weighting sheet'!$H74,'ICQ questions'!$G:$N,7,0)=0,"",VLOOKUP('Weighting sheet'!$H74,'ICQ questions'!$G:$N,7,0)),"")</f>
        <v>N/A - no prior year finding</v>
      </c>
      <c r="P74" s="59" t="str">
        <f>IFERROR(IF(VLOOKUP('Weighting sheet'!$H74,'ICQ questions'!$G:$N,8,0)=0,"",VLOOKUP('Weighting sheet'!$H74,'ICQ questions'!$G:$N,8,0)),"")</f>
        <v/>
      </c>
      <c r="Q74" s="238"/>
      <c r="R74" s="99">
        <f t="shared" si="29"/>
        <v>0.45</v>
      </c>
      <c r="S74" s="100">
        <v>0.4</v>
      </c>
      <c r="T74" s="100" t="str">
        <f t="shared" si="25"/>
        <v>Yes</v>
      </c>
      <c r="U74" s="100">
        <f>IF(T74="Yes",((1*S74)/(SUMIF($T$73:$T$74,"Yes",$S$73:$S$74))),0)</f>
        <v>0.4</v>
      </c>
      <c r="V74" s="238"/>
      <c r="W74" s="238"/>
      <c r="X74" s="100">
        <f t="shared" si="26"/>
        <v>0.4</v>
      </c>
      <c r="Y74" s="100">
        <f>IFERROR(X74*$W$73,"")</f>
        <v>0.18000000000000002</v>
      </c>
    </row>
    <row r="75" spans="1:25" ht="26" outlineLevel="1" x14ac:dyDescent="0.15">
      <c r="A75" s="18" t="s">
        <v>276</v>
      </c>
      <c r="B75" s="19" t="s">
        <v>277</v>
      </c>
      <c r="C75" s="19" t="s">
        <v>291</v>
      </c>
      <c r="D75" s="22" t="s">
        <v>292</v>
      </c>
      <c r="E75" s="19" t="s">
        <v>293</v>
      </c>
      <c r="F75" s="240">
        <v>0.45</v>
      </c>
      <c r="G75" s="21">
        <f t="shared" si="28"/>
        <v>0.45</v>
      </c>
      <c r="H75" s="22" t="s">
        <v>294</v>
      </c>
      <c r="I75" s="29" t="s">
        <v>295</v>
      </c>
      <c r="J75" s="24">
        <v>0.3</v>
      </c>
      <c r="K75" s="25"/>
      <c r="M75" s="59" t="str">
        <f>IF(OR((VLOOKUP('Weighting sheet'!$H75,'ICQ questions'!$G:$N,5,0))="Yes",(VLOOKUP('Weighting sheet'!$H75,'ICQ questions'!$G:$N,5,0))="Oui",(VLOOKUP('Weighting sheet'!$H75,'ICQ questions'!$G:$N,5,0))="Si"),"Yes",IF(OR((VLOOKUP('Weighting sheet'!$H75,'ICQ questions'!$G:$N,5,0))="No",(VLOOKUP('Weighting sheet'!$H75,'ICQ questions'!$G:$N,5,0))="Non"),"No","Select Answer"))</f>
        <v>Yes</v>
      </c>
      <c r="N75" s="59" t="str">
        <f>IFERROR(IF(VLOOKUP('Weighting sheet'!$H75,'ICQ questions'!$G:$N,6,0)=0,"",VLOOKUP('Weighting sheet'!$H75,'ICQ questions'!$G:$N,6,0)),"")</f>
        <v>Adequate</v>
      </c>
      <c r="O75" s="59" t="str">
        <f>IFERROR(IF(VLOOKUP('Weighting sheet'!$H75,'ICQ questions'!$G:$N,7,0)=0,"",VLOOKUP('Weighting sheet'!$H75,'ICQ questions'!$G:$N,7,0)),"")</f>
        <v>Fully remediated</v>
      </c>
      <c r="P75" s="59" t="str">
        <f>IFERROR(IF(VLOOKUP('Weighting sheet'!$H75,'ICQ questions'!$G:$N,8,0)=0,"",VLOOKUP('Weighting sheet'!$H75,'ICQ questions'!$G:$N,8,0)),"")</f>
        <v xml:space="preserve">In November 2021 ECRE updated the previous
Staff Handbook  with a specific Whistle blower Protection Policy
</v>
      </c>
      <c r="Q75" s="239">
        <v>0.45</v>
      </c>
      <c r="R75" s="101">
        <f t="shared" si="29"/>
        <v>0.45</v>
      </c>
      <c r="S75" s="102">
        <v>0.3</v>
      </c>
      <c r="T75" s="102" t="str">
        <f t="shared" si="25"/>
        <v>Yes</v>
      </c>
      <c r="U75" s="102">
        <f>IF(T75="Yes",((1*S75)/(SUMIF($T$75:$T$77,"Yes",$S$75:$S$77))),0)</f>
        <v>0.3</v>
      </c>
      <c r="V75" s="239" t="str">
        <f>IF(SUM(U75:U77)=1,"Yes","No")</f>
        <v>Yes</v>
      </c>
      <c r="W75" s="239">
        <f>IF(V75="Yes",((1*Q75)/(SUMIF($V$73:$V$79,"Yes",$Q$73:$Q$79))),"N/A")</f>
        <v>0.45</v>
      </c>
      <c r="X75" s="102">
        <f t="shared" si="26"/>
        <v>0.3</v>
      </c>
      <c r="Y75" s="102">
        <f>IFERROR(X75*$W$75,"")</f>
        <v>0.13500000000000001</v>
      </c>
    </row>
    <row r="76" spans="1:25" ht="26" outlineLevel="1" x14ac:dyDescent="0.15">
      <c r="A76" s="18" t="s">
        <v>276</v>
      </c>
      <c r="B76" s="19" t="s">
        <v>277</v>
      </c>
      <c r="C76" s="19" t="s">
        <v>291</v>
      </c>
      <c r="D76" s="22" t="s">
        <v>292</v>
      </c>
      <c r="E76" s="19" t="s">
        <v>293</v>
      </c>
      <c r="F76" s="240"/>
      <c r="G76" s="21">
        <f t="shared" si="28"/>
        <v>0.45</v>
      </c>
      <c r="H76" s="22" t="s">
        <v>296</v>
      </c>
      <c r="I76" s="29" t="s">
        <v>297</v>
      </c>
      <c r="J76" s="24">
        <v>0.3</v>
      </c>
      <c r="K76" s="25"/>
      <c r="M76" s="59" t="str">
        <f>IF(OR((VLOOKUP('Weighting sheet'!$H76,'ICQ questions'!$G:$N,5,0))="Yes",(VLOOKUP('Weighting sheet'!$H76,'ICQ questions'!$G:$N,5,0))="Oui",(VLOOKUP('Weighting sheet'!$H76,'ICQ questions'!$G:$N,5,0))="Si"),"Yes",IF(OR((VLOOKUP('Weighting sheet'!$H76,'ICQ questions'!$G:$N,5,0))="No",(VLOOKUP('Weighting sheet'!$H76,'ICQ questions'!$G:$N,5,0))="Non"),"No","Select Answer"))</f>
        <v>Yes</v>
      </c>
      <c r="N76" s="59" t="str">
        <f>IFERROR(IF(VLOOKUP('Weighting sheet'!$H76,'ICQ questions'!$G:$N,6,0)=0,"",VLOOKUP('Weighting sheet'!$H76,'ICQ questions'!$G:$N,6,0)),"")</f>
        <v>Adequate</v>
      </c>
      <c r="O76" s="59" t="str">
        <f>IFERROR(IF(VLOOKUP('Weighting sheet'!$H76,'ICQ questions'!$G:$N,7,0)=0,"",VLOOKUP('Weighting sheet'!$H76,'ICQ questions'!$G:$N,7,0)),"")</f>
        <v>N/A - no prior year finding</v>
      </c>
      <c r="P76" s="59" t="str">
        <f>IFERROR(IF(VLOOKUP('Weighting sheet'!$H76,'ICQ questions'!$G:$N,8,0)=0,"",VLOOKUP('Weighting sheet'!$H76,'ICQ questions'!$G:$N,8,0)),"")</f>
        <v/>
      </c>
      <c r="Q76" s="239"/>
      <c r="R76" s="101">
        <f t="shared" si="29"/>
        <v>0.45</v>
      </c>
      <c r="S76" s="102">
        <v>0.3</v>
      </c>
      <c r="T76" s="102" t="str">
        <f t="shared" si="25"/>
        <v>Yes</v>
      </c>
      <c r="U76" s="102">
        <f>IF(T76="Yes",((1*S76)/(SUMIF($T$75:$T$77,"Yes",$S$75:$S$77))),0)</f>
        <v>0.3</v>
      </c>
      <c r="V76" s="239"/>
      <c r="W76" s="239"/>
      <c r="X76" s="102">
        <f t="shared" si="26"/>
        <v>0.3</v>
      </c>
      <c r="Y76" s="102">
        <f t="shared" ref="Y76:Y77" si="30">IFERROR(X76*$W$75,"")</f>
        <v>0.13500000000000001</v>
      </c>
    </row>
    <row r="77" spans="1:25" ht="26" outlineLevel="1" x14ac:dyDescent="0.15">
      <c r="A77" s="18" t="s">
        <v>276</v>
      </c>
      <c r="B77" s="19" t="s">
        <v>277</v>
      </c>
      <c r="C77" s="19" t="s">
        <v>291</v>
      </c>
      <c r="D77" s="22" t="s">
        <v>292</v>
      </c>
      <c r="E77" s="19" t="s">
        <v>293</v>
      </c>
      <c r="F77" s="240"/>
      <c r="G77" s="21">
        <f t="shared" si="28"/>
        <v>0.45</v>
      </c>
      <c r="H77" s="22" t="s">
        <v>298</v>
      </c>
      <c r="I77" s="29" t="s">
        <v>299</v>
      </c>
      <c r="J77" s="24">
        <v>0.4</v>
      </c>
      <c r="K77" s="25"/>
      <c r="M77" s="59" t="str">
        <f>IF(OR((VLOOKUP('Weighting sheet'!$H77,'ICQ questions'!$G:$N,5,0))="Yes",(VLOOKUP('Weighting sheet'!$H77,'ICQ questions'!$G:$N,5,0))="Oui",(VLOOKUP('Weighting sheet'!$H77,'ICQ questions'!$G:$N,5,0))="Si"),"Yes",IF(OR((VLOOKUP('Weighting sheet'!$H77,'ICQ questions'!$G:$N,5,0))="No",(VLOOKUP('Weighting sheet'!$H77,'ICQ questions'!$G:$N,5,0))="Non"),"No","Select Answer"))</f>
        <v>Yes</v>
      </c>
      <c r="N77" s="59" t="str">
        <f>IFERROR(IF(VLOOKUP('Weighting sheet'!$H77,'ICQ questions'!$G:$N,6,0)=0,"",VLOOKUP('Weighting sheet'!$H77,'ICQ questions'!$G:$N,6,0)),"")</f>
        <v>Adequate</v>
      </c>
      <c r="O77" s="59" t="str">
        <f>IFERROR(IF(VLOOKUP('Weighting sheet'!$H77,'ICQ questions'!$G:$N,7,0)=0,"",VLOOKUP('Weighting sheet'!$H77,'ICQ questions'!$G:$N,7,0)),"")</f>
        <v>N/A - no prior year finding</v>
      </c>
      <c r="P77" s="59" t="str">
        <f>IFERROR(IF(VLOOKUP('Weighting sheet'!$H77,'ICQ questions'!$G:$N,8,0)=0,"",VLOOKUP('Weighting sheet'!$H77,'ICQ questions'!$G:$N,8,0)),"")</f>
        <v/>
      </c>
      <c r="Q77" s="239"/>
      <c r="R77" s="101">
        <f t="shared" si="29"/>
        <v>0.45</v>
      </c>
      <c r="S77" s="102">
        <v>0.4</v>
      </c>
      <c r="T77" s="102" t="str">
        <f t="shared" si="25"/>
        <v>Yes</v>
      </c>
      <c r="U77" s="102">
        <f>IF(T77="Yes",((1*S77)/(SUMIF($T$75:$T$77,"Yes",$S$75:$S$77))),0)</f>
        <v>0.4</v>
      </c>
      <c r="V77" s="239"/>
      <c r="W77" s="239"/>
      <c r="X77" s="102">
        <f t="shared" si="26"/>
        <v>0.4</v>
      </c>
      <c r="Y77" s="102">
        <f t="shared" si="30"/>
        <v>0.18000000000000002</v>
      </c>
    </row>
    <row r="78" spans="1:25" ht="26" outlineLevel="1" x14ac:dyDescent="0.15">
      <c r="A78" s="20" t="s">
        <v>276</v>
      </c>
      <c r="B78" s="27" t="s">
        <v>277</v>
      </c>
      <c r="C78" s="27" t="s">
        <v>291</v>
      </c>
      <c r="D78" s="20" t="s">
        <v>300</v>
      </c>
      <c r="E78" s="27" t="s">
        <v>301</v>
      </c>
      <c r="F78" s="243">
        <v>0.1</v>
      </c>
      <c r="G78" s="28">
        <f t="shared" si="28"/>
        <v>0.1</v>
      </c>
      <c r="H78" s="20" t="s">
        <v>302</v>
      </c>
      <c r="I78" s="23" t="s">
        <v>303</v>
      </c>
      <c r="J78" s="24">
        <v>0.6</v>
      </c>
      <c r="K78" s="25"/>
      <c r="M78" s="59" t="str">
        <f>IF(OR((VLOOKUP('Weighting sheet'!$H78,'ICQ questions'!$G:$N,5,0))="Yes",(VLOOKUP('Weighting sheet'!$H78,'ICQ questions'!$G:$N,5,0))="Oui",(VLOOKUP('Weighting sheet'!$H78,'ICQ questions'!$G:$N,5,0))="Si"),"Yes",IF(OR((VLOOKUP('Weighting sheet'!$H78,'ICQ questions'!$G:$N,5,0))="No",(VLOOKUP('Weighting sheet'!$H78,'ICQ questions'!$G:$N,5,0))="Non"),"No","Select Answer"))</f>
        <v>Yes</v>
      </c>
      <c r="N78" s="59" t="str">
        <f>IFERROR(IF(VLOOKUP('Weighting sheet'!$H78,'ICQ questions'!$G:$N,6,0)=0,"",VLOOKUP('Weighting sheet'!$H78,'ICQ questions'!$G:$N,6,0)),"")</f>
        <v>Adequate</v>
      </c>
      <c r="O78" s="59" t="str">
        <f>IFERROR(IF(VLOOKUP('Weighting sheet'!$H78,'ICQ questions'!$G:$N,7,0)=0,"",VLOOKUP('Weighting sheet'!$H78,'ICQ questions'!$G:$N,7,0)),"")</f>
        <v>N/A - no prior year finding</v>
      </c>
      <c r="P78" s="59" t="str">
        <f>IFERROR(IF(VLOOKUP('Weighting sheet'!$H78,'ICQ questions'!$G:$N,8,0)=0,"",VLOOKUP('Weighting sheet'!$H78,'ICQ questions'!$G:$N,8,0)),"")</f>
        <v/>
      </c>
      <c r="Q78" s="238">
        <v>0.1</v>
      </c>
      <c r="R78" s="99">
        <f t="shared" si="29"/>
        <v>0.1</v>
      </c>
      <c r="S78" s="100">
        <v>0.6</v>
      </c>
      <c r="T78" s="100" t="str">
        <f t="shared" si="25"/>
        <v>Yes</v>
      </c>
      <c r="U78" s="100">
        <f>IF(T78="Yes",((1*S78)/(SUMIF($T$78:$T$79,"Yes",$S$78:$S$79))),0)</f>
        <v>0.6</v>
      </c>
      <c r="V78" s="238" t="str">
        <f>IF(SUM(U78:U79)=1,"Yes","No")</f>
        <v>Yes</v>
      </c>
      <c r="W78" s="238">
        <f>IF(V78="Yes",((1*Q78)/(SUMIF($V$73:$V$79,"Yes",$Q$73:$Q$79))),"N/A")</f>
        <v>0.1</v>
      </c>
      <c r="X78" s="100">
        <f t="shared" si="26"/>
        <v>0.6</v>
      </c>
      <c r="Y78" s="100">
        <f>IFERROR(X78*$W$78,"")</f>
        <v>0.06</v>
      </c>
    </row>
    <row r="79" spans="1:25" ht="26" outlineLevel="1" x14ac:dyDescent="0.15">
      <c r="A79" s="20" t="s">
        <v>276</v>
      </c>
      <c r="B79" s="27" t="s">
        <v>277</v>
      </c>
      <c r="C79" s="27" t="s">
        <v>291</v>
      </c>
      <c r="D79" s="20" t="s">
        <v>300</v>
      </c>
      <c r="E79" s="27" t="s">
        <v>301</v>
      </c>
      <c r="F79" s="243"/>
      <c r="G79" s="28">
        <f t="shared" si="28"/>
        <v>0.1</v>
      </c>
      <c r="H79" s="20" t="s">
        <v>304</v>
      </c>
      <c r="I79" s="23" t="s">
        <v>305</v>
      </c>
      <c r="J79" s="24">
        <v>0.4</v>
      </c>
      <c r="K79" s="25"/>
      <c r="M79" s="59" t="str">
        <f>IF(OR((VLOOKUP('Weighting sheet'!$H79,'ICQ questions'!$G:$N,5,0))="Yes",(VLOOKUP('Weighting sheet'!$H79,'ICQ questions'!$G:$N,5,0))="Oui",(VLOOKUP('Weighting sheet'!$H79,'ICQ questions'!$G:$N,5,0))="Si"),"Yes",IF(OR((VLOOKUP('Weighting sheet'!$H79,'ICQ questions'!$G:$N,5,0))="No",(VLOOKUP('Weighting sheet'!$H79,'ICQ questions'!$G:$N,5,0))="Non"),"No","Select Answer"))</f>
        <v>Yes</v>
      </c>
      <c r="N79" s="59" t="str">
        <f>IFERROR(IF(VLOOKUP('Weighting sheet'!$H79,'ICQ questions'!$G:$N,6,0)=0,"",VLOOKUP('Weighting sheet'!$H79,'ICQ questions'!$G:$N,6,0)),"")</f>
        <v>Adequate</v>
      </c>
      <c r="O79" s="59" t="str">
        <f>IFERROR(IF(VLOOKUP('Weighting sheet'!$H79,'ICQ questions'!$G:$N,7,0)=0,"",VLOOKUP('Weighting sheet'!$H79,'ICQ questions'!$G:$N,7,0)),"")</f>
        <v>N/A - no prior year finding</v>
      </c>
      <c r="P79" s="59" t="str">
        <f>IFERROR(IF(VLOOKUP('Weighting sheet'!$H79,'ICQ questions'!$G:$N,8,0)=0,"",VLOOKUP('Weighting sheet'!$H79,'ICQ questions'!$G:$N,8,0)),"")</f>
        <v/>
      </c>
      <c r="Q79" s="238"/>
      <c r="R79" s="99">
        <f t="shared" si="29"/>
        <v>0.1</v>
      </c>
      <c r="S79" s="100">
        <v>0.4</v>
      </c>
      <c r="T79" s="100" t="str">
        <f t="shared" si="25"/>
        <v>Yes</v>
      </c>
      <c r="U79" s="100">
        <f>IF(T79="Yes",((1*S79)/(SUMIF($T$78:$T$79,"Yes",$S$78:$S$79))),0)</f>
        <v>0.4</v>
      </c>
      <c r="V79" s="238"/>
      <c r="W79" s="238"/>
      <c r="X79" s="100">
        <f t="shared" si="26"/>
        <v>0.4</v>
      </c>
      <c r="Y79" s="100">
        <f>IFERROR(X79*$W$78,"")</f>
        <v>4.0000000000000008E-2</v>
      </c>
    </row>
    <row r="80" spans="1:25" ht="15" outlineLevel="1" thickBot="1" x14ac:dyDescent="0.2">
      <c r="A80" s="241" t="s">
        <v>122</v>
      </c>
      <c r="B80" s="241"/>
      <c r="C80" s="241"/>
      <c r="D80" s="241"/>
      <c r="E80" s="241"/>
      <c r="F80" s="32">
        <f>SUM(F73:F79)</f>
        <v>1</v>
      </c>
      <c r="G80" s="32"/>
      <c r="H80" s="33"/>
      <c r="I80" s="34"/>
      <c r="J80" s="35"/>
      <c r="K80" s="36"/>
      <c r="N80" s="59" t="str">
        <f>IFERROR(IF(VLOOKUP('Weighting sheet'!$H80,'ICQ questions'!$G:$N,6,0)=0,"",VLOOKUP('Weighting sheet'!$H80,'ICQ questions'!$G:$N,6,0)),"")</f>
        <v/>
      </c>
      <c r="O80" s="59" t="str">
        <f>IFERROR(IF(VLOOKUP('Weighting sheet'!$H80,'ICQ questions'!$G:$N,7,0)=0,"",VLOOKUP('Weighting sheet'!$H80,'ICQ questions'!$G:$N,7,0)),"")</f>
        <v/>
      </c>
      <c r="P80" s="59" t="str">
        <f>IFERROR(IF(VLOOKUP('Weighting sheet'!$H80,'ICQ questions'!$G:$N,8,0)=0,"",VLOOKUP('Weighting sheet'!$H80,'ICQ questions'!$G:$N,8,0)),"")</f>
        <v/>
      </c>
      <c r="Q80" s="32">
        <f>SUM(Q73:Q79)</f>
        <v>1</v>
      </c>
      <c r="R80" s="32"/>
      <c r="S80" s="32"/>
      <c r="T80" s="32"/>
      <c r="U80" s="32"/>
      <c r="V80" s="32"/>
      <c r="W80" s="32">
        <f t="shared" ref="W80:Y80" si="31">SUM(W73:W79)</f>
        <v>1</v>
      </c>
      <c r="X80" s="32"/>
      <c r="Y80" s="32">
        <f t="shared" si="31"/>
        <v>1.0000000000000002</v>
      </c>
    </row>
    <row r="81" spans="1:25" ht="15" thickBot="1" x14ac:dyDescent="0.2">
      <c r="A81" s="37" t="s">
        <v>306</v>
      </c>
      <c r="B81" s="38"/>
      <c r="C81" s="38"/>
      <c r="D81" s="38"/>
      <c r="E81" s="38"/>
      <c r="F81" s="39"/>
      <c r="G81" s="39"/>
      <c r="H81" s="38"/>
      <c r="I81" s="38"/>
      <c r="J81" s="39"/>
      <c r="K81" s="40">
        <v>0.15</v>
      </c>
      <c r="N81" s="59" t="str">
        <f>IFERROR(IF(VLOOKUP('Weighting sheet'!$H81,'ICQ questions'!$G:$N,6,0)=0,"",VLOOKUP('Weighting sheet'!$H81,'ICQ questions'!$G:$N,6,0)),"")</f>
        <v/>
      </c>
      <c r="O81" s="59" t="str">
        <f>IFERROR(IF(VLOOKUP('Weighting sheet'!$H81,'ICQ questions'!$G:$N,7,0)=0,"",VLOOKUP('Weighting sheet'!$H81,'ICQ questions'!$G:$N,7,0)),"")</f>
        <v/>
      </c>
      <c r="P81" s="59" t="str">
        <f>IFERROR(IF(VLOOKUP('Weighting sheet'!$H81,'ICQ questions'!$G:$N,8,0)=0,"",VLOOKUP('Weighting sheet'!$H81,'ICQ questions'!$G:$N,8,0)),"")</f>
        <v/>
      </c>
      <c r="Q81" s="39"/>
      <c r="R81" s="39"/>
      <c r="S81" s="39"/>
      <c r="T81" s="39" t="str">
        <f>IFERROR(VLOOKUP("yes",T73:T79,1,0),"No")</f>
        <v>Yes</v>
      </c>
      <c r="U81" s="39"/>
      <c r="V81" s="39"/>
      <c r="W81" s="39"/>
      <c r="X81" s="39"/>
      <c r="Y81" s="39">
        <f>Y80</f>
        <v>1.0000000000000002</v>
      </c>
    </row>
    <row r="82" spans="1:25" ht="39" outlineLevel="1" x14ac:dyDescent="0.15">
      <c r="A82" s="14" t="s">
        <v>307</v>
      </c>
      <c r="B82" s="11" t="s">
        <v>470</v>
      </c>
      <c r="C82" s="11" t="s">
        <v>309</v>
      </c>
      <c r="D82" s="14" t="s">
        <v>310</v>
      </c>
      <c r="E82" s="11" t="s">
        <v>311</v>
      </c>
      <c r="F82" s="242">
        <v>0.25</v>
      </c>
      <c r="G82" s="13">
        <f t="shared" ref="G82:G86" si="32">IF(ISBLANK(F82),G81,F82)</f>
        <v>0.25</v>
      </c>
      <c r="H82" s="14" t="s">
        <v>312</v>
      </c>
      <c r="I82" s="49" t="s">
        <v>313</v>
      </c>
      <c r="J82" s="16">
        <v>0.5</v>
      </c>
      <c r="K82" s="17"/>
      <c r="M82" s="59" t="str">
        <f>IF(OR((VLOOKUP('Weighting sheet'!$H82,'ICQ questions'!$G:$N,5,0))="Yes",(VLOOKUP('Weighting sheet'!$H82,'ICQ questions'!$G:$N,5,0))="Oui",(VLOOKUP('Weighting sheet'!$H82,'ICQ questions'!$G:$N,5,0))="Si"),"Yes",IF(OR((VLOOKUP('Weighting sheet'!$H82,'ICQ questions'!$G:$N,5,0))="No",(VLOOKUP('Weighting sheet'!$H82,'ICQ questions'!$G:$N,5,0))="Non"),"No","Select Answer"))</f>
        <v>Yes</v>
      </c>
      <c r="N82" s="59" t="str">
        <f>IFERROR(IF(VLOOKUP('Weighting sheet'!$H82,'ICQ questions'!$G:$N,6,0)=0,"",VLOOKUP('Weighting sheet'!$H82,'ICQ questions'!$G:$N,6,0)),"")</f>
        <v>Adequate</v>
      </c>
      <c r="O82" s="59" t="str">
        <f>IFERROR(IF(VLOOKUP('Weighting sheet'!$H82,'ICQ questions'!$G:$N,7,0)=0,"",VLOOKUP('Weighting sheet'!$H82,'ICQ questions'!$G:$N,7,0)),"")</f>
        <v>N/A - no prior year finding</v>
      </c>
      <c r="P82" s="59" t="str">
        <f>IFERROR(IF(VLOOKUP('Weighting sheet'!$H82,'ICQ questions'!$G:$N,8,0)=0,"",VLOOKUP('Weighting sheet'!$H82,'ICQ questions'!$G:$N,8,0)),"")</f>
        <v>On a monthly basis. There is a work plan revied with the line manager and the Director</v>
      </c>
      <c r="Q82" s="237">
        <v>0.25</v>
      </c>
      <c r="R82" s="97">
        <f t="shared" ref="R82:R86" si="33">IF(ISBLANK(Q82),R81,Q82)</f>
        <v>0.25</v>
      </c>
      <c r="S82" s="98">
        <v>0.5</v>
      </c>
      <c r="T82" s="98" t="str">
        <f t="shared" si="25"/>
        <v>Yes</v>
      </c>
      <c r="U82" s="98">
        <f>IF(T82="Yes",((1*S82)/(SUMIF($T$82:$T$83,"Yes",$S$82:$S$83))),0)</f>
        <v>0.5</v>
      </c>
      <c r="V82" s="238" t="str">
        <f>IF(SUM(U82:U83)=1,"Yes","No")</f>
        <v>Yes</v>
      </c>
      <c r="W82" s="237">
        <f>IF(V82="Yes",((1*Q82)/(SUMIF($V$82:$V$86,"Yes",$Q$82:$Q$86))),"N/A")</f>
        <v>0.25</v>
      </c>
      <c r="X82" s="98">
        <f t="shared" si="26"/>
        <v>0.5</v>
      </c>
      <c r="Y82" s="98">
        <f>IFERROR(X82*$W$82,"")</f>
        <v>0.125</v>
      </c>
    </row>
    <row r="83" spans="1:25" ht="39" outlineLevel="1" x14ac:dyDescent="0.15">
      <c r="A83" s="22" t="s">
        <v>307</v>
      </c>
      <c r="B83" s="19" t="s">
        <v>470</v>
      </c>
      <c r="C83" s="19" t="s">
        <v>309</v>
      </c>
      <c r="D83" s="22" t="s">
        <v>310</v>
      </c>
      <c r="E83" s="19" t="s">
        <v>311</v>
      </c>
      <c r="F83" s="240"/>
      <c r="G83" s="21">
        <f t="shared" si="32"/>
        <v>0.25</v>
      </c>
      <c r="H83" s="22" t="s">
        <v>314</v>
      </c>
      <c r="I83" s="29" t="s">
        <v>315</v>
      </c>
      <c r="J83" s="24">
        <v>0.5</v>
      </c>
      <c r="K83" s="25"/>
      <c r="M83" s="59" t="str">
        <f>IF(OR((VLOOKUP('Weighting sheet'!$H83,'ICQ questions'!$G:$N,5,0))="Yes",(VLOOKUP('Weighting sheet'!$H83,'ICQ questions'!$G:$N,5,0))="Oui",(VLOOKUP('Weighting sheet'!$H83,'ICQ questions'!$G:$N,5,0))="Si"),"Yes",IF(OR((VLOOKUP('Weighting sheet'!$H83,'ICQ questions'!$G:$N,5,0))="No",(VLOOKUP('Weighting sheet'!$H83,'ICQ questions'!$G:$N,5,0))="Non"),"No","Select Answer"))</f>
        <v>Yes</v>
      </c>
      <c r="N83" s="59" t="str">
        <f>IFERROR(IF(VLOOKUP('Weighting sheet'!$H83,'ICQ questions'!$G:$N,6,0)=0,"",VLOOKUP('Weighting sheet'!$H83,'ICQ questions'!$G:$N,6,0)),"")</f>
        <v>Adequate</v>
      </c>
      <c r="O83" s="59" t="str">
        <f>IFERROR(IF(VLOOKUP('Weighting sheet'!$H83,'ICQ questions'!$G:$N,7,0)=0,"",VLOOKUP('Weighting sheet'!$H83,'ICQ questions'!$G:$N,7,0)),"")</f>
        <v>Fully remediated</v>
      </c>
      <c r="P83" s="59" t="str">
        <f>IFERROR(IF(VLOOKUP('Weighting sheet'!$H83,'ICQ questions'!$G:$N,8,0)=0,"",VLOOKUP('Weighting sheet'!$H83,'ICQ questions'!$G:$N,8,0)),"")</f>
        <v/>
      </c>
      <c r="Q83" s="238"/>
      <c r="R83" s="99">
        <f t="shared" si="33"/>
        <v>0.25</v>
      </c>
      <c r="S83" s="100">
        <v>0.5</v>
      </c>
      <c r="T83" s="100" t="str">
        <f t="shared" si="25"/>
        <v>Yes</v>
      </c>
      <c r="U83" s="100">
        <f>IF(T83="Yes",((1*S83)/(SUMIF($T$82:$T$83,"Yes",$S$82:$S$83))),0)</f>
        <v>0.5</v>
      </c>
      <c r="V83" s="238"/>
      <c r="W83" s="238"/>
      <c r="X83" s="100">
        <f t="shared" si="26"/>
        <v>0.5</v>
      </c>
      <c r="Y83" s="100">
        <f>IFERROR(X83*$W$82,"")</f>
        <v>0.125</v>
      </c>
    </row>
    <row r="84" spans="1:25" ht="39" outlineLevel="1" x14ac:dyDescent="0.15">
      <c r="A84" s="22" t="s">
        <v>307</v>
      </c>
      <c r="B84" s="19" t="s">
        <v>470</v>
      </c>
      <c r="C84" s="19" t="s">
        <v>309</v>
      </c>
      <c r="D84" s="22" t="s">
        <v>316</v>
      </c>
      <c r="E84" s="19" t="s">
        <v>317</v>
      </c>
      <c r="F84" s="240">
        <v>0.25</v>
      </c>
      <c r="G84" s="21">
        <f t="shared" si="32"/>
        <v>0.25</v>
      </c>
      <c r="H84" s="22" t="s">
        <v>318</v>
      </c>
      <c r="I84" s="29" t="s">
        <v>319</v>
      </c>
      <c r="J84" s="24">
        <v>0.5</v>
      </c>
      <c r="K84" s="25"/>
      <c r="M84" s="59" t="str">
        <f>IF(OR((VLOOKUP('Weighting sheet'!$H84,'ICQ questions'!$G:$N,5,0))="Yes",(VLOOKUP('Weighting sheet'!$H84,'ICQ questions'!$G:$N,5,0))="Oui",(VLOOKUP('Weighting sheet'!$H84,'ICQ questions'!$G:$N,5,0))="Si"),"Yes",IF(OR((VLOOKUP('Weighting sheet'!$H84,'ICQ questions'!$G:$N,5,0))="No",(VLOOKUP('Weighting sheet'!$H84,'ICQ questions'!$G:$N,5,0))="Non"),"No","Select Answer"))</f>
        <v>Yes</v>
      </c>
      <c r="N84" s="59" t="str">
        <f>IFERROR(IF(VLOOKUP('Weighting sheet'!$H84,'ICQ questions'!$G:$N,6,0)=0,"",VLOOKUP('Weighting sheet'!$H84,'ICQ questions'!$G:$N,6,0)),"")</f>
        <v>Adequate</v>
      </c>
      <c r="O84" s="59" t="str">
        <f>IFERROR(IF(VLOOKUP('Weighting sheet'!$H84,'ICQ questions'!$G:$N,7,0)=0,"",VLOOKUP('Weighting sheet'!$H84,'ICQ questions'!$G:$N,7,0)),"")</f>
        <v>N/A - no prior year finding</v>
      </c>
      <c r="P84" s="59" t="str">
        <f>IFERROR(IF(VLOOKUP('Weighting sheet'!$H84,'ICQ questions'!$G:$N,8,0)=0,"",VLOOKUP('Weighting sheet'!$H84,'ICQ questions'!$G:$N,8,0)),"")</f>
        <v/>
      </c>
      <c r="Q84" s="239">
        <v>0.25</v>
      </c>
      <c r="R84" s="101">
        <f t="shared" si="33"/>
        <v>0.25</v>
      </c>
      <c r="S84" s="102">
        <v>0.5</v>
      </c>
      <c r="T84" s="102" t="str">
        <f t="shared" si="25"/>
        <v>Yes</v>
      </c>
      <c r="U84" s="102">
        <f>IF(T84="Yes",((1*S84)/(SUMIF($T$84:$T$85,"Yes",$S$84:$S$85))),0)</f>
        <v>0.5</v>
      </c>
      <c r="V84" s="231" t="str">
        <f>IF(SUM(U84:U85)=1,"Yes","No")</f>
        <v>Yes</v>
      </c>
      <c r="W84" s="231">
        <f>IF(V84="Yes",((1*Q84)/(SUMIF($V$82:$V$86,"Yes",$Q$82:$Q$86))),"N/A")</f>
        <v>0.25</v>
      </c>
      <c r="X84" s="102">
        <f t="shared" si="26"/>
        <v>0.5</v>
      </c>
      <c r="Y84" s="102">
        <f>IFERROR(X84*$W$84,"")</f>
        <v>0.125</v>
      </c>
    </row>
    <row r="85" spans="1:25" ht="39" outlineLevel="1" x14ac:dyDescent="0.15">
      <c r="A85" s="22" t="s">
        <v>307</v>
      </c>
      <c r="B85" s="19" t="s">
        <v>470</v>
      </c>
      <c r="C85" s="19" t="s">
        <v>309</v>
      </c>
      <c r="D85" s="22" t="s">
        <v>316</v>
      </c>
      <c r="E85" s="19" t="s">
        <v>317</v>
      </c>
      <c r="F85" s="240"/>
      <c r="G85" s="21">
        <f t="shared" si="32"/>
        <v>0.25</v>
      </c>
      <c r="H85" s="22" t="s">
        <v>320</v>
      </c>
      <c r="I85" s="29" t="s">
        <v>321</v>
      </c>
      <c r="J85" s="24">
        <v>0.5</v>
      </c>
      <c r="K85" s="25"/>
      <c r="M85" s="59" t="str">
        <f>IF(OR((VLOOKUP('Weighting sheet'!$H85,'ICQ questions'!$G:$N,5,0))="Yes",(VLOOKUP('Weighting sheet'!$H85,'ICQ questions'!$G:$N,5,0))="Oui",(VLOOKUP('Weighting sheet'!$H85,'ICQ questions'!$G:$N,5,0))="Si"),"Yes",IF(OR((VLOOKUP('Weighting sheet'!$H85,'ICQ questions'!$G:$N,5,0))="No",(VLOOKUP('Weighting sheet'!$H85,'ICQ questions'!$G:$N,5,0))="Non"),"No","Select Answer"))</f>
        <v>Yes</v>
      </c>
      <c r="N85" s="59" t="str">
        <f>IFERROR(IF(VLOOKUP('Weighting sheet'!$H85,'ICQ questions'!$G:$N,6,0)=0,"",VLOOKUP('Weighting sheet'!$H85,'ICQ questions'!$G:$N,6,0)),"")</f>
        <v>Adequate</v>
      </c>
      <c r="O85" s="59" t="str">
        <f>IFERROR(IF(VLOOKUP('Weighting sheet'!$H85,'ICQ questions'!$G:$N,7,0)=0,"",VLOOKUP('Weighting sheet'!$H85,'ICQ questions'!$G:$N,7,0)),"")</f>
        <v>N/A - no prior year finding</v>
      </c>
      <c r="P85" s="59" t="str">
        <f>IFERROR(IF(VLOOKUP('Weighting sheet'!$H85,'ICQ questions'!$G:$N,8,0)=0,"",VLOOKUP('Weighting sheet'!$H85,'ICQ questions'!$G:$N,8,0)),"")</f>
        <v/>
      </c>
      <c r="Q85" s="239"/>
      <c r="R85" s="101">
        <f t="shared" si="33"/>
        <v>0.25</v>
      </c>
      <c r="S85" s="102">
        <v>0.5</v>
      </c>
      <c r="T85" s="102" t="str">
        <f t="shared" si="25"/>
        <v>Yes</v>
      </c>
      <c r="U85" s="102">
        <f>IF(T85="Yes",((1*S85)/(SUMIF($T$84:$T$85,"Yes",$S$84:$S$85))),0)</f>
        <v>0.5</v>
      </c>
      <c r="V85" s="232"/>
      <c r="W85" s="232"/>
      <c r="X85" s="102">
        <f t="shared" si="26"/>
        <v>0.5</v>
      </c>
      <c r="Y85" s="102">
        <f>IFERROR(X85*$W$84,"")</f>
        <v>0.125</v>
      </c>
    </row>
    <row r="86" spans="1:25" ht="26" outlineLevel="1" x14ac:dyDescent="0.15">
      <c r="A86" s="18" t="s">
        <v>307</v>
      </c>
      <c r="B86" s="30" t="s">
        <v>470</v>
      </c>
      <c r="C86" s="30" t="s">
        <v>309</v>
      </c>
      <c r="D86" s="18" t="s">
        <v>322</v>
      </c>
      <c r="E86" s="30" t="s">
        <v>323</v>
      </c>
      <c r="F86" s="31">
        <v>0.5</v>
      </c>
      <c r="G86" s="31">
        <f t="shared" si="32"/>
        <v>0.5</v>
      </c>
      <c r="H86" s="18" t="s">
        <v>324</v>
      </c>
      <c r="I86" s="51" t="s">
        <v>325</v>
      </c>
      <c r="J86" s="24">
        <v>1</v>
      </c>
      <c r="K86" s="25"/>
      <c r="M86" s="59" t="str">
        <f>IF(OR((VLOOKUP('Weighting sheet'!$H86,'ICQ questions'!$G:$N,5,0))="Yes",(VLOOKUP('Weighting sheet'!$H86,'ICQ questions'!$G:$N,5,0))="Oui",(VLOOKUP('Weighting sheet'!$H86,'ICQ questions'!$G:$N,5,0))="Si"),"Yes",IF(OR((VLOOKUP('Weighting sheet'!$H86,'ICQ questions'!$G:$N,5,0))="No",(VLOOKUP('Weighting sheet'!$H86,'ICQ questions'!$G:$N,5,0))="Non"),"No","Select Answer"))</f>
        <v>Yes</v>
      </c>
      <c r="N86" s="59" t="str">
        <f>IFERROR(IF(VLOOKUP('Weighting sheet'!$H86,'ICQ questions'!$G:$N,6,0)=0,"",VLOOKUP('Weighting sheet'!$H86,'ICQ questions'!$G:$N,6,0)),"")</f>
        <v>Adequate</v>
      </c>
      <c r="O86" s="59" t="str">
        <f>IFERROR(IF(VLOOKUP('Weighting sheet'!$H86,'ICQ questions'!$G:$N,7,0)=0,"",VLOOKUP('Weighting sheet'!$H86,'ICQ questions'!$G:$N,7,0)),"")</f>
        <v>Fully remediated</v>
      </c>
      <c r="P86" s="59" t="str">
        <f>IFERROR(IF(VLOOKUP('Weighting sheet'!$H86,'ICQ questions'!$G:$N,8,0)=0,"",VLOOKUP('Weighting sheet'!$H86,'ICQ questions'!$G:$N,8,0)),"")</f>
        <v/>
      </c>
      <c r="Q86" s="104">
        <v>0.5</v>
      </c>
      <c r="R86" s="104">
        <f t="shared" si="33"/>
        <v>0.5</v>
      </c>
      <c r="S86" s="100">
        <v>1</v>
      </c>
      <c r="T86" s="100" t="str">
        <f t="shared" si="25"/>
        <v>Yes</v>
      </c>
      <c r="U86" s="100">
        <f>IF(T86="Yes",((1*S86)/(SUMIF($T$86,"Yes",$S$86))),0)</f>
        <v>1</v>
      </c>
      <c r="V86" s="104" t="str">
        <f>IF(SUM(U86)=1,"Yes","No")</f>
        <v>Yes</v>
      </c>
      <c r="W86" s="104">
        <f>IF(V86="Yes",((1*Q86)/(SUMIF($V$82:$V$86,"Yes",$Q$82:$Q$86))),"N/A")</f>
        <v>0.5</v>
      </c>
      <c r="X86" s="100">
        <f t="shared" si="26"/>
        <v>1</v>
      </c>
      <c r="Y86" s="100">
        <f>IFERROR(X86*$W$86,"")</f>
        <v>0.5</v>
      </c>
    </row>
    <row r="87" spans="1:25" ht="15" outlineLevel="1" thickBot="1" x14ac:dyDescent="0.2">
      <c r="A87" s="241" t="s">
        <v>122</v>
      </c>
      <c r="B87" s="241"/>
      <c r="C87" s="241"/>
      <c r="D87" s="241"/>
      <c r="E87" s="241"/>
      <c r="F87" s="32">
        <f>SUM(F82:F86)</f>
        <v>1</v>
      </c>
      <c r="G87" s="32"/>
      <c r="H87" s="33"/>
      <c r="I87" s="34"/>
      <c r="J87" s="35"/>
      <c r="K87" s="36"/>
      <c r="Q87" s="32">
        <f>SUM(Q82:Q86)</f>
        <v>1</v>
      </c>
      <c r="R87" s="32"/>
      <c r="S87" s="32"/>
      <c r="T87" s="32"/>
      <c r="U87" s="32"/>
      <c r="V87" s="32"/>
      <c r="W87" s="32">
        <f t="shared" ref="W87:Y87" si="34">SUM(W82:W86)</f>
        <v>1</v>
      </c>
      <c r="X87" s="32"/>
      <c r="Y87" s="32">
        <f t="shared" si="34"/>
        <v>1</v>
      </c>
    </row>
    <row r="88" spans="1:25" ht="15" thickBot="1" x14ac:dyDescent="0.2">
      <c r="A88" s="37" t="s">
        <v>326</v>
      </c>
      <c r="B88" s="38"/>
      <c r="C88" s="38"/>
      <c r="D88" s="38"/>
      <c r="E88" s="38"/>
      <c r="F88" s="39"/>
      <c r="G88" s="39"/>
      <c r="H88" s="38"/>
      <c r="I88" s="38"/>
      <c r="J88" s="39"/>
      <c r="K88" s="40">
        <v>0.2</v>
      </c>
      <c r="Q88" s="39"/>
      <c r="R88" s="39"/>
      <c r="S88" s="39"/>
      <c r="T88" s="39" t="str">
        <f>IFERROR(VLOOKUP("yes",T82:T86,1,0),"No")</f>
        <v>Yes</v>
      </c>
      <c r="U88" s="39"/>
      <c r="V88" s="39"/>
      <c r="W88" s="39"/>
      <c r="X88" s="39"/>
      <c r="Y88" s="39">
        <f>Y87</f>
        <v>1</v>
      </c>
    </row>
    <row r="89" spans="1:25" x14ac:dyDescent="0.15">
      <c r="K89" s="58">
        <f>SUM(K28:K88)</f>
        <v>1</v>
      </c>
    </row>
  </sheetData>
  <autoFilter ref="M1:Y88" xr:uid="{520B2001-0D5A-4619-829E-7B8E620A84B1}"/>
  <mergeCells count="80">
    <mergeCell ref="F24:F25"/>
    <mergeCell ref="F2:F5"/>
    <mergeCell ref="F6:F11"/>
    <mergeCell ref="F12:F13"/>
    <mergeCell ref="F16:F18"/>
    <mergeCell ref="F20:F22"/>
    <mergeCell ref="F68:F70"/>
    <mergeCell ref="A27:E27"/>
    <mergeCell ref="F29:F33"/>
    <mergeCell ref="F35:F36"/>
    <mergeCell ref="A40:E40"/>
    <mergeCell ref="A46:E46"/>
    <mergeCell ref="F48:F49"/>
    <mergeCell ref="F50:F52"/>
    <mergeCell ref="F55:F56"/>
    <mergeCell ref="A60:E60"/>
    <mergeCell ref="F62:F63"/>
    <mergeCell ref="A65:E65"/>
    <mergeCell ref="Q68:Q70"/>
    <mergeCell ref="Q73:Q74"/>
    <mergeCell ref="F84:F85"/>
    <mergeCell ref="A87:E87"/>
    <mergeCell ref="Q2:Q5"/>
    <mergeCell ref="Q6:Q11"/>
    <mergeCell ref="Q12:Q13"/>
    <mergeCell ref="Q16:Q18"/>
    <mergeCell ref="Q20:Q22"/>
    <mergeCell ref="Q24:Q25"/>
    <mergeCell ref="A71:E71"/>
    <mergeCell ref="F73:F74"/>
    <mergeCell ref="F75:F77"/>
    <mergeCell ref="F78:F79"/>
    <mergeCell ref="A80:E80"/>
    <mergeCell ref="F82:F83"/>
    <mergeCell ref="Q75:Q77"/>
    <mergeCell ref="Q78:Q79"/>
    <mergeCell ref="Q82:Q83"/>
    <mergeCell ref="Q84:Q85"/>
    <mergeCell ref="V2:V5"/>
    <mergeCell ref="V6:V11"/>
    <mergeCell ref="V12:V13"/>
    <mergeCell ref="V16:V18"/>
    <mergeCell ref="V20:V22"/>
    <mergeCell ref="V24:V25"/>
    <mergeCell ref="Q29:Q33"/>
    <mergeCell ref="Q35:Q36"/>
    <mergeCell ref="Q48:Q49"/>
    <mergeCell ref="Q50:Q52"/>
    <mergeCell ref="Q55:Q56"/>
    <mergeCell ref="Q62:Q63"/>
    <mergeCell ref="V82:V83"/>
    <mergeCell ref="V84:V85"/>
    <mergeCell ref="V29:V33"/>
    <mergeCell ref="V35:V36"/>
    <mergeCell ref="V48:V49"/>
    <mergeCell ref="V50:V52"/>
    <mergeCell ref="V55:V56"/>
    <mergeCell ref="V62:V63"/>
    <mergeCell ref="W24:W25"/>
    <mergeCell ref="V68:V70"/>
    <mergeCell ref="V73:V74"/>
    <mergeCell ref="V75:V77"/>
    <mergeCell ref="V78:V79"/>
    <mergeCell ref="W2:W5"/>
    <mergeCell ref="W6:W11"/>
    <mergeCell ref="W12:W13"/>
    <mergeCell ref="W16:W18"/>
    <mergeCell ref="W20:W22"/>
    <mergeCell ref="W84:W85"/>
    <mergeCell ref="W29:W33"/>
    <mergeCell ref="W35:W36"/>
    <mergeCell ref="W48:W49"/>
    <mergeCell ref="W50:W52"/>
    <mergeCell ref="W55:W56"/>
    <mergeCell ref="W62:W63"/>
    <mergeCell ref="W68:W70"/>
    <mergeCell ref="W73:W74"/>
    <mergeCell ref="W75:W77"/>
    <mergeCell ref="W78:W79"/>
    <mergeCell ref="W82:W83"/>
  </mergeCells>
  <pageMargins left="0.7" right="0.7" top="0.75" bottom="0.75" header="0.3" footer="0.3"/>
  <ignoredErrors>
    <ignoredError sqref="Y3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4EA8-4BE1-43B9-89F9-48F2F2AFB243}">
  <sheetPr codeName="Sheet3"/>
  <dimension ref="A1:G10"/>
  <sheetViews>
    <sheetView topLeftCell="B1" workbookViewId="0">
      <selection activeCell="D2" sqref="D2"/>
    </sheetView>
  </sheetViews>
  <sheetFormatPr baseColWidth="10" defaultColWidth="2.83203125" defaultRowHeight="15" x14ac:dyDescent="0.2"/>
  <cols>
    <col min="1" max="1" width="11.1640625" bestFit="1" customWidth="1"/>
    <col min="2" max="2" width="71.83203125" bestFit="1" customWidth="1"/>
    <col min="3" max="3" width="57.1640625" bestFit="1" customWidth="1"/>
    <col min="4" max="4" width="17" bestFit="1" customWidth="1"/>
    <col min="5" max="5" width="17" customWidth="1"/>
    <col min="6" max="6" width="30.6640625" bestFit="1" customWidth="1"/>
    <col min="7" max="7" width="13" customWidth="1"/>
  </cols>
  <sheetData>
    <row r="1" spans="1:7" s="123" customFormat="1" ht="48" x14ac:dyDescent="0.2">
      <c r="A1" s="123" t="s">
        <v>471</v>
      </c>
      <c r="B1" s="123" t="s">
        <v>11</v>
      </c>
      <c r="C1" s="123" t="s">
        <v>12</v>
      </c>
      <c r="D1" s="124" t="s">
        <v>472</v>
      </c>
      <c r="E1" s="124" t="s">
        <v>473</v>
      </c>
      <c r="F1" s="123" t="s">
        <v>474</v>
      </c>
      <c r="G1" s="123" t="s">
        <v>475</v>
      </c>
    </row>
    <row r="2" spans="1:7" x14ac:dyDescent="0.2">
      <c r="A2" t="s">
        <v>29</v>
      </c>
      <c r="B2" t="s">
        <v>124</v>
      </c>
      <c r="C2" t="s">
        <v>358</v>
      </c>
      <c r="D2" s="121">
        <v>0.15</v>
      </c>
      <c r="E2" s="121">
        <f>IF(Table1[[#This Row],[Calculation for Section Weight]]="N/A","N/A",Table1[[#This Row],[Section Weight]]/(SUMIF(Table1[Calculation for Section Weight],"&gt;=0",Table1[Section Weight])))</f>
        <v>0.15789473684210525</v>
      </c>
      <c r="F2" s="122">
        <f>Rates!D7</f>
        <v>0.99999999999999989</v>
      </c>
      <c r="G2" s="122">
        <f>IFERROR(Table1[[#This Row],[Section Re-Weight according to applicability]]*Table1[[#This Row],[Calculation for Section Weight]],0)</f>
        <v>0.15789473684210523</v>
      </c>
    </row>
    <row r="3" spans="1:7" x14ac:dyDescent="0.2">
      <c r="A3" t="s">
        <v>125</v>
      </c>
      <c r="B3" t="s">
        <v>168</v>
      </c>
      <c r="C3" t="s">
        <v>359</v>
      </c>
      <c r="D3" s="121">
        <v>0.2</v>
      </c>
      <c r="E3" s="121">
        <f>IF(Table1[[#This Row],[Calculation for Section Weight]]="N/A","N/A",Table1[[#This Row],[Section Weight]]/(SUMIF(Table1[Calculation for Section Weight],"&gt;=0",Table1[Section Weight])))</f>
        <v>0.2105263157894737</v>
      </c>
      <c r="F3" s="122">
        <f>Rates!D8</f>
        <v>0.94</v>
      </c>
      <c r="G3" s="122">
        <f>IFERROR(Table1[[#This Row],[Section Re-Weight according to applicability]]*Table1[[#This Row],[Calculation for Section Weight]],0)</f>
        <v>0.19789473684210526</v>
      </c>
    </row>
    <row r="4" spans="1:7" x14ac:dyDescent="0.2">
      <c r="A4" t="s">
        <v>169</v>
      </c>
      <c r="B4" t="s">
        <v>189</v>
      </c>
      <c r="C4" t="s">
        <v>360</v>
      </c>
      <c r="D4" s="121">
        <v>0.05</v>
      </c>
      <c r="E4" s="121" t="str">
        <f>IF(Table1[[#This Row],[Calculation for Section Weight]]="N/A","N/A",Table1[[#This Row],[Section Weight]]/(SUMIF(Table1[Calculation for Section Weight],"&gt;=0",Table1[Section Weight])))</f>
        <v>N/A</v>
      </c>
      <c r="F4" s="122" t="str">
        <f>Rates!D9</f>
        <v>N/A</v>
      </c>
      <c r="G4" s="122">
        <f>IFERROR(Table1[[#This Row],[Section Re-Weight according to applicability]]*Table1[[#This Row],[Calculation for Section Weight]],0)</f>
        <v>0</v>
      </c>
    </row>
    <row r="5" spans="1:7" x14ac:dyDescent="0.2">
      <c r="A5" t="s">
        <v>190</v>
      </c>
      <c r="B5" t="s">
        <v>242</v>
      </c>
      <c r="C5" t="s">
        <v>361</v>
      </c>
      <c r="D5" s="121">
        <v>0.05</v>
      </c>
      <c r="E5" s="121">
        <f>IF(Table1[[#This Row],[Calculation for Section Weight]]="N/A","N/A",Table1[[#This Row],[Section Weight]]/(SUMIF(Table1[Calculation for Section Weight],"&gt;=0",Table1[Section Weight])))</f>
        <v>5.2631578947368425E-2</v>
      </c>
      <c r="F5" s="122">
        <f>Rates!D10</f>
        <v>0.73000000000000009</v>
      </c>
      <c r="G5" s="122">
        <f>IFERROR(Table1[[#This Row],[Section Re-Weight according to applicability]]*Table1[[#This Row],[Calculation for Section Weight]],0)</f>
        <v>3.8421052631578953E-2</v>
      </c>
    </row>
    <row r="6" spans="1:7" x14ac:dyDescent="0.2">
      <c r="A6" t="s">
        <v>243</v>
      </c>
      <c r="B6" t="s">
        <v>255</v>
      </c>
      <c r="C6" t="s">
        <v>362</v>
      </c>
      <c r="D6" s="121">
        <v>0.1</v>
      </c>
      <c r="E6" s="121">
        <f>IF(Table1[[#This Row],[Calculation for Section Weight]]="N/A","N/A",Table1[[#This Row],[Section Weight]]/(SUMIF(Table1[Calculation for Section Weight],"&gt;=0",Table1[Section Weight])))</f>
        <v>0.10526315789473685</v>
      </c>
      <c r="F6" s="122">
        <f>Rates!D11</f>
        <v>1</v>
      </c>
      <c r="G6" s="122">
        <f>IFERROR(Table1[[#This Row],[Section Re-Weight according to applicability]]*Table1[[#This Row],[Calculation for Section Weight]],0)</f>
        <v>0.10526315789473685</v>
      </c>
    </row>
    <row r="7" spans="1:7" x14ac:dyDescent="0.2">
      <c r="A7" t="s">
        <v>256</v>
      </c>
      <c r="B7" t="s">
        <v>275</v>
      </c>
      <c r="C7" t="s">
        <v>363</v>
      </c>
      <c r="D7" s="121">
        <v>0.1</v>
      </c>
      <c r="E7" s="121">
        <f>IF(Table1[[#This Row],[Calculation for Section Weight]]="N/A","N/A",Table1[[#This Row],[Section Weight]]/(SUMIF(Table1[Calculation for Section Weight],"&gt;=0",Table1[Section Weight])))</f>
        <v>0.10526315789473685</v>
      </c>
      <c r="F7" s="122">
        <f>Rates!D12</f>
        <v>1</v>
      </c>
      <c r="G7" s="122">
        <f>IFERROR(Table1[[#This Row],[Section Re-Weight according to applicability]]*Table1[[#This Row],[Calculation for Section Weight]],0)</f>
        <v>0.10526315789473685</v>
      </c>
    </row>
    <row r="8" spans="1:7" x14ac:dyDescent="0.2">
      <c r="A8" t="s">
        <v>276</v>
      </c>
      <c r="B8" t="s">
        <v>306</v>
      </c>
      <c r="C8" t="s">
        <v>364</v>
      </c>
      <c r="D8" s="121">
        <v>0.15</v>
      </c>
      <c r="E8" s="121">
        <f>IF(Table1[[#This Row],[Calculation for Section Weight]]="N/A","N/A",Table1[[#This Row],[Section Weight]]/(SUMIF(Table1[Calculation for Section Weight],"&gt;=0",Table1[Section Weight])))</f>
        <v>0.15789473684210525</v>
      </c>
      <c r="F8" s="122">
        <f>Rates!D13</f>
        <v>1.0000000000000002</v>
      </c>
      <c r="G8" s="122">
        <f>IFERROR(Table1[[#This Row],[Section Re-Weight according to applicability]]*Table1[[#This Row],[Calculation for Section Weight]],0)</f>
        <v>0.15789473684210528</v>
      </c>
    </row>
    <row r="9" spans="1:7" x14ac:dyDescent="0.2">
      <c r="A9" t="s">
        <v>307</v>
      </c>
      <c r="B9" t="s">
        <v>326</v>
      </c>
      <c r="C9" t="s">
        <v>365</v>
      </c>
      <c r="D9" s="121">
        <v>0.2</v>
      </c>
      <c r="E9" s="121">
        <f>IF(Table1[[#This Row],[Calculation for Section Weight]]="N/A","N/A",Table1[[#This Row],[Section Weight]]/(SUMIF(Table1[Calculation for Section Weight],"&gt;=0",Table1[Section Weight])))</f>
        <v>0.2105263157894737</v>
      </c>
      <c r="F9" s="122">
        <f>Rates!D14</f>
        <v>1</v>
      </c>
      <c r="G9" s="122">
        <f>IFERROR(Table1[[#This Row],[Section Re-Weight according to applicability]]*Table1[[#This Row],[Calculation for Section Weight]],0)</f>
        <v>0.2105263157894737</v>
      </c>
    </row>
    <row r="10" spans="1:7" x14ac:dyDescent="0.2">
      <c r="D10" s="121"/>
      <c r="E10" s="121"/>
      <c r="F10" s="122"/>
      <c r="G10" s="122">
        <f>SUM(Table1[Final Section Weight])</f>
        <v>0.97315789473684211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BD98C0F7E37A4E96975283213227C1" ma:contentTypeVersion="6" ma:contentTypeDescription="Create a new document." ma:contentTypeScope="" ma:versionID="6fbf8be0a0501f9153f0e13a748bc7b4">
  <xsd:schema xmlns:xsd="http://www.w3.org/2001/XMLSchema" xmlns:xs="http://www.w3.org/2001/XMLSchema" xmlns:p="http://schemas.microsoft.com/office/2006/metadata/properties" xmlns:ns2="f7a70ddd-b99e-437a-b0da-ead852b064b0" xmlns:ns3="d92b6966-fc2b-444f-8cc6-d60623bfa89f" targetNamespace="http://schemas.microsoft.com/office/2006/metadata/properties" ma:root="true" ma:fieldsID="08a08518757ffebb045c61a409485c83" ns2:_="" ns3:_="">
    <xsd:import namespace="f7a70ddd-b99e-437a-b0da-ead852b064b0"/>
    <xsd:import namespace="d92b6966-fc2b-444f-8cc6-d60623bfa8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a70ddd-b99e-437a-b0da-ead852b064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2b6966-fc2b-444f-8cc6-d60623bfa8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D508D4-43BF-49E5-A0C4-A13E58E75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a70ddd-b99e-437a-b0da-ead852b064b0"/>
    <ds:schemaRef ds:uri="d92b6966-fc2b-444f-8cc6-d60623bfa8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8D89B7-0E90-4CD3-A36C-05213464C4F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2B3F2F-9B2F-43D8-A589-07F958D778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ICQ questions</vt:lpstr>
      <vt:lpstr>Rates</vt:lpstr>
      <vt:lpstr>Weighting sheet</vt:lpstr>
      <vt:lpstr>Weight per process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Iliana Beltran Palma</dc:creator>
  <cp:keywords/>
  <dc:description/>
  <cp:lastModifiedBy>Microsoft Office User</cp:lastModifiedBy>
  <cp:revision/>
  <dcterms:created xsi:type="dcterms:W3CDTF">2019-10-10T15:39:58Z</dcterms:created>
  <dcterms:modified xsi:type="dcterms:W3CDTF">2022-07-20T10:37:55Z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0x010100C7BD98C0F7E37A4E96975283213227C1</vt:lpwstr>
  </property>
</Properties>
</file>