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ables/table1.xml" ContentType="application/vnd.openxmlformats-officedocument.spreadsheetml.table+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0" yWindow="500" windowWidth="28800" windowHeight="15800" tabRatio="600" firstSheet="0" activeTab="3" autoFilterDateGrouping="1"/>
  </bookViews>
  <sheets>
    <sheet name="ICQ questions" sheetId="1" state="visible" r:id="rId1"/>
    <sheet name="Rates" sheetId="2" state="visible" r:id="rId2"/>
    <sheet name="Weighting sheet" sheetId="3" state="visible" r:id="rId3"/>
    <sheet name="Weight per process" sheetId="4" state="visible" r:id="rId4"/>
  </sheets>
  <externalReferences>
    <externalReference r:id="rId5"/>
    <externalReference r:id="rId6"/>
    <externalReference r:id="rId7"/>
    <externalReference r:id="rId8"/>
    <externalReference r:id="rId9"/>
  </externalReferences>
  <definedNames>
    <definedName name="AccountType">[1]Query!$A$2:$B$1380</definedName>
    <definedName name="AllCountriesExp">[2]Expenditure!$B$2:$B$101</definedName>
    <definedName name="AllCountriesInd">[2]Indicators!$D$2:$D$101</definedName>
    <definedName name="AllCountriesSupp">[2]Supp!$B$2:$B$101</definedName>
    <definedName name="AuditYear">'[2]Rating Factors'!$B$56:$D$60</definedName>
    <definedName name="CBLLedger2013">'[2]Ledger Data'!$B$4:$C$129</definedName>
    <definedName name="CBLLedger2014">'[2]Ledger Data'!$F$4:$G$129</definedName>
    <definedName name="ConfidenceLevel">'[3]OIOS Score - Sept 2018'!#REF!</definedName>
    <definedName name="conflict" hidden="1">#REF!</definedName>
    <definedName name="conflict1" hidden="1">#REF!</definedName>
    <definedName name="Corruption">'[2]Rating Factors'!$B$78:$D$82</definedName>
    <definedName name="CPI_2014">'[2]CPI Corruption Index 2014'!$C$2:$F$176</definedName>
    <definedName name="_xlnm.Database">#REF!</definedName>
    <definedName name="database1">#REF!</definedName>
    <definedName name="dic">#REF!</definedName>
    <definedName name="dicc">#REF!</definedName>
    <definedName name="DollarVolume">'[2]Rating Factors'!$B$5:$D$9</definedName>
    <definedName name="Exclude_Ledger_Below">'[3]OIOS Score - Sept 2018'!#REF!</definedName>
    <definedName name="ExpTrend">'[2]Rating Factors'!$B$22:$D$28</definedName>
    <definedName name="FinalScore">'[4]Final Score'!$B$2:$N$130</definedName>
    <definedName name="FinalScoreOrdered">'[3]OIOS Score - Sept 2018'!#REF!</definedName>
    <definedName name="Focus2015">'[2]Focus Data'!$B$4:$H$126</definedName>
    <definedName name="Focus2016">'[2]Focus Data'!$J$4:$O$127</definedName>
    <definedName name="FocusBudget">'[2]Rating Factors'!$B$14:$D$18</definedName>
    <definedName name="Implementers2015">'[2]Staff + offices'!$S$4:$T$109</definedName>
    <definedName name="IntContStaffValOfExp">'[2]Rating Factors'!$B$93:$D$97</definedName>
    <definedName name="InternalControl2015">'[2]Staff + offices'!$O$4:$Q$113</definedName>
    <definedName name="IPRisk">'[2]Rating Factors'!$B$32:$D$36</definedName>
    <definedName name="ISOtoABC">'[2]Cost Centres'!$D$3:$E$140</definedName>
    <definedName name="Just_category">'[5]Extensions of agreements '!#REF!</definedName>
    <definedName name="List">#REF!</definedName>
    <definedName name="list1">#REF!</definedName>
    <definedName name="Locations">'[2]Staff + offices'!$K$4:$L$123</definedName>
    <definedName name="msrp2">'[2]Rating Factors'!#REF!</definedName>
    <definedName name="MSRPName2Users">'[2]Rating Factors'!#REF!</definedName>
    <definedName name="MSRPUsers">'[2]Rating Factors'!$B$116:$D$118</definedName>
    <definedName name="MSRPUsers2015">'[2]MSRP Users'!$G$3:$H$91</definedName>
    <definedName name="nnnsfd">'[2]MSRP Users'!#REF!</definedName>
    <definedName name="noof">#REF!</definedName>
    <definedName name="nooff">#REF!</definedName>
    <definedName name="noofff">'[2]MSRP Users'!#REF!</definedName>
    <definedName name="nooffs">'[2]MSRP Users'!#REF!</definedName>
    <definedName name="NoOfIPs2012">#REF!</definedName>
    <definedName name="NoOfIPs2013">#REF!</definedName>
    <definedName name="NoOfIPs2014">#REF!</definedName>
    <definedName name="NoOfMSRPName2Users">'[2]MSRP Users'!#REF!</definedName>
    <definedName name="NoOfMSRPName2Users2012">'[2]MSRP Users'!#REF!</definedName>
    <definedName name="NoOfMSRPName2Users2013">'[2]MSRP Users'!#REF!</definedName>
    <definedName name="NoOfMSRPName2Users2014">'[2]MSRP Users'!#REF!</definedName>
    <definedName name="NoOfMSRPUsers">'[2]MSRP Users'!#REF!</definedName>
    <definedName name="NoOfMSRPUsers2012">'[2]MSRP Users'!#REF!</definedName>
    <definedName name="NoOfMSRPUsers2013">'[2]MSRP Users'!#REF!</definedName>
    <definedName name="NoOfMSRPUsers2014">'[2]MSRP Users'!#REF!</definedName>
    <definedName name="NoOfOffices">'[2]Rating Factors'!$B$48:$D$52</definedName>
    <definedName name="NoOfPillars">'[2]Rating Factors'!$B$109:$D$112</definedName>
    <definedName name="NoOfStaff">'[2]Rating Factors'!$B$40:$D$44</definedName>
    <definedName name="noooff">#REF!</definedName>
    <definedName name="nooofff">'[2]MSRP Users'!#REF!</definedName>
    <definedName name="noooo">'[2]MSRP Users'!#REF!</definedName>
    <definedName name="PPA" hidden="1">#REF!</definedName>
    <definedName name="PRINT_AREA_MI">#REF!</definedName>
    <definedName name="PRINT_TITLES_MI">#REF!</definedName>
    <definedName name="Procurement">[1]Indicators!$B$4:$D$8</definedName>
    <definedName name="SecurityPhase">'[2]Rating Factors'!$B$101:$D$105</definedName>
    <definedName name="SickLeave">'[2]Rating Factors'!$B$129:$D$133</definedName>
    <definedName name="SickLeave2015">'[2]Sick Leave'!$A$2:$B$119</definedName>
    <definedName name="Staffing2014">'[2]Staff + offices'!$G$4:$I$127</definedName>
    <definedName name="Staffing2015">'[2]Staff + offices'!$B$4:$D$123</definedName>
    <definedName name="Status">#REF!</definedName>
    <definedName name="T15b">#REF!</definedName>
    <definedName name="Tab7new">#REF!</definedName>
    <definedName name="tpoc00">#REF!</definedName>
    <definedName name="UrbanRefugees">'[2]Rating Factors'!$B$123:$D$125</definedName>
    <definedName name="UrbanRefugees2012">#REF!</definedName>
    <definedName name="UrbanRefugees2013">#REF!</definedName>
    <definedName name="UrbanRefugees2014">'[2]Urban Refugees'!$J$2:$K$92</definedName>
    <definedName name="VacancyRate">'[2]Rating Factors'!$B$86:$D$89</definedName>
    <definedName name="_xlnm._FilterDatabase" localSheetId="2" hidden="1">'Weighting sheet'!$M$1:$Y$88</definedName>
  </definedNames>
  <calcPr calcId="191029" fullCalcOnLoad="1"/>
</workbook>
</file>

<file path=xl/styles.xml><?xml version="1.0" encoding="utf-8"?>
<styleSheet xmlns="http://schemas.openxmlformats.org/spreadsheetml/2006/main">
  <numFmts count="7">
    <numFmt numFmtId="164" formatCode="_-* #,##0.00_-;\-* #,##0.00_-;_-* &quot;-&quot;??_-;_-@_-"/>
    <numFmt numFmtId="165" formatCode="0.000000"/>
    <numFmt numFmtId="166" formatCode="0.000%"/>
    <numFmt numFmtId="167" formatCode="0.00000%"/>
    <numFmt numFmtId="168" formatCode="0.00000000%"/>
    <numFmt numFmtId="169" formatCode="0.000000%"/>
    <numFmt numFmtId="170" formatCode="0.0000%"/>
  </numFmts>
  <fonts count="26">
    <font>
      <name val="Calibri"/>
      <family val="2"/>
      <color theme="1"/>
      <sz val="11"/>
      <scheme val="minor"/>
    </font>
    <font>
      <name val="Calibri"/>
      <family val="2"/>
      <color theme="1"/>
      <sz val="11"/>
      <scheme val="minor"/>
    </font>
    <font>
      <name val="Calibri"/>
      <family val="2"/>
      <b val="1"/>
      <color theme="3"/>
      <sz val="15"/>
      <scheme val="minor"/>
    </font>
    <font>
      <name val="Calibri"/>
      <family val="2"/>
      <b val="1"/>
      <color theme="3"/>
      <sz val="9"/>
      <scheme val="minor"/>
    </font>
    <font>
      <name val="Georgia"/>
      <family val="1"/>
      <color theme="1"/>
      <sz val="9"/>
    </font>
    <font>
      <name val="Georgia"/>
      <family val="1"/>
      <b val="1"/>
      <color theme="0"/>
      <sz val="9"/>
    </font>
    <font>
      <name val="Georgia"/>
      <family val="1"/>
      <b val="1"/>
      <sz val="9"/>
    </font>
    <font>
      <name val="Georgia"/>
      <family val="1"/>
      <color theme="1"/>
      <sz val="11"/>
    </font>
    <font>
      <name val="Georgia"/>
      <family val="1"/>
      <sz val="9"/>
    </font>
    <font>
      <name val="Georgia"/>
      <family val="1"/>
      <sz val="11"/>
    </font>
    <font>
      <name val="Georgia"/>
      <family val="1"/>
      <b val="1"/>
      <color theme="1"/>
      <sz val="9"/>
    </font>
    <font>
      <name val="Arial"/>
      <family val="2"/>
      <color theme="0"/>
      <sz val="9"/>
    </font>
    <font>
      <name val="Arial"/>
      <family val="2"/>
      <b val="1"/>
      <color theme="0"/>
      <sz val="9"/>
    </font>
    <font>
      <name val="Arial"/>
      <family val="2"/>
      <color theme="1"/>
      <sz val="9"/>
    </font>
    <font>
      <name val="Arial"/>
      <family val="2"/>
      <color theme="9" tint="-0.249977111117893"/>
      <sz val="9"/>
    </font>
    <font>
      <name val="Arial"/>
      <family val="2"/>
      <color theme="2"/>
      <sz val="9"/>
    </font>
    <font>
      <name val="Arial"/>
      <family val="2"/>
      <b val="1"/>
      <color theme="1"/>
      <sz val="9"/>
    </font>
    <font>
      <name val="Arial"/>
      <family val="2"/>
      <b val="1"/>
      <i val="1"/>
      <color theme="0"/>
      <sz val="9"/>
    </font>
    <font>
      <name val="Arial"/>
      <family val="2"/>
      <b val="1"/>
      <sz val="9"/>
    </font>
    <font>
      <name val="Arial"/>
      <family val="2"/>
      <sz val="9"/>
    </font>
    <font>
      <name val="Arial"/>
      <family val="2"/>
      <color theme="0" tint="-0.249977111117893"/>
      <sz val="9"/>
    </font>
    <font>
      <name val="Calibri"/>
      <family val="2"/>
      <b val="1"/>
      <color theme="3"/>
      <sz val="11"/>
      <scheme val="minor"/>
    </font>
    <font>
      <name val="Calibri"/>
      <family val="2"/>
      <b val="1"/>
      <i val="1"/>
      <color theme="3"/>
      <sz val="11"/>
      <scheme val="minor"/>
    </font>
    <font>
      <name val="Calibri"/>
      <family val="2"/>
      <color theme="0"/>
      <sz val="11"/>
      <scheme val="minor"/>
    </font>
    <font>
      <name val="Calibri"/>
      <family val="2"/>
      <b val="1"/>
      <i val="1"/>
      <color theme="0"/>
      <sz val="11"/>
      <scheme val="minor"/>
    </font>
    <font>
      <name val="Arial"/>
      <family val="2"/>
      <i val="1"/>
      <color theme="1"/>
      <sz val="9"/>
    </font>
  </fonts>
  <fills count="21">
    <fill>
      <patternFill/>
    </fill>
    <fill>
      <patternFill patternType="gray125"/>
    </fill>
    <fill>
      <patternFill patternType="solid">
        <fgColor theme="9" tint="0.5999938962981048"/>
        <bgColor indexed="64"/>
      </patternFill>
    </fill>
    <fill>
      <patternFill patternType="solid">
        <fgColor rgb="FF92D050"/>
        <bgColor indexed="64"/>
      </patternFill>
    </fill>
    <fill>
      <patternFill patternType="solid">
        <fgColor theme="4"/>
        <bgColor indexed="64"/>
      </patternFill>
    </fill>
    <fill>
      <patternFill patternType="solid">
        <fgColor theme="9"/>
        <bgColor indexed="64"/>
      </patternFill>
    </fill>
    <fill>
      <patternFill patternType="solid">
        <fgColor theme="7" tint="0.3999755851924192"/>
        <bgColor indexed="64"/>
      </patternFill>
    </fill>
    <fill>
      <patternFill patternType="solid">
        <fgColor theme="0"/>
        <bgColor indexed="64"/>
      </patternFill>
    </fill>
    <fill>
      <patternFill patternType="solid">
        <fgColor theme="0" tint="-0.0499893185216834"/>
        <bgColor indexed="64"/>
      </patternFill>
    </fill>
    <fill>
      <patternFill patternType="solid">
        <fgColor theme="7" tint="-0.249977111117893"/>
        <bgColor indexed="64"/>
      </patternFill>
    </fill>
    <fill>
      <patternFill patternType="solid">
        <fgColor rgb="FFFF0000"/>
        <bgColor indexed="64"/>
      </patternFill>
    </fill>
    <fill>
      <patternFill patternType="solid">
        <fgColor theme="5"/>
        <bgColor indexed="64"/>
      </patternFill>
    </fill>
    <fill>
      <patternFill patternType="solid">
        <fgColor theme="5" tint="-0.249977111117893"/>
        <bgColor indexed="64"/>
      </patternFill>
    </fill>
    <fill>
      <patternFill patternType="solid">
        <fgColor theme="2" tint="-0.749992370372631"/>
        <bgColor indexed="64"/>
      </patternFill>
    </fill>
    <fill>
      <patternFill patternType="solid">
        <fgColor theme="2" tint="-0.499984740745262"/>
        <bgColor indexed="64"/>
      </patternFill>
    </fill>
    <fill>
      <patternFill patternType="solid">
        <fgColor theme="2"/>
        <bgColor indexed="64"/>
      </patternFill>
    </fill>
    <fill>
      <patternFill patternType="solid">
        <fgColor theme="0" tint="-0.249977111117893"/>
        <bgColor indexed="64"/>
      </patternFill>
    </fill>
    <fill>
      <patternFill patternType="solid">
        <fgColor theme="9" tint="0.7999816888943144"/>
        <bgColor indexed="64"/>
      </patternFill>
    </fill>
    <fill>
      <patternFill patternType="solid">
        <fgColor theme="8" tint="0.7999816888943144"/>
        <bgColor indexed="64"/>
      </patternFill>
    </fill>
    <fill>
      <patternFill patternType="solid">
        <fgColor rgb="FF002060"/>
        <bgColor indexed="64"/>
      </patternFill>
    </fill>
    <fill>
      <patternFill patternType="solid">
        <fgColor rgb="FFFFFF00"/>
        <bgColor indexed="64"/>
      </patternFill>
    </fill>
  </fills>
  <borders count="45">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bottom style="hair">
        <color indexed="64"/>
      </bottom>
      <diagonal/>
    </border>
    <border>
      <left/>
      <right/>
      <top/>
      <bottom style="thin">
        <color auto="1"/>
      </bottom>
      <diagonal/>
    </border>
    <border>
      <left/>
      <right style="thin">
        <color indexed="64"/>
      </right>
      <top style="thin">
        <color indexed="64"/>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indexed="64"/>
      </left>
      <right/>
      <top/>
      <bottom/>
      <diagonal/>
    </border>
    <border>
      <left/>
      <right style="thin">
        <color auto="1"/>
      </right>
      <top/>
      <bottom/>
      <diagonal/>
    </border>
    <border>
      <left style="thin">
        <color indexed="64"/>
      </left>
      <right/>
      <top/>
      <bottom style="thin">
        <color auto="1"/>
      </bottom>
      <diagonal/>
    </border>
    <border>
      <left/>
      <right style="thin">
        <color auto="1"/>
      </right>
      <top/>
      <bottom style="thin">
        <color auto="1"/>
      </bottom>
      <diagonal/>
    </border>
    <border>
      <left/>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auto="1"/>
      </left>
      <right/>
      <top style="medium">
        <color indexed="64"/>
      </top>
      <bottom/>
      <diagonal/>
    </border>
    <border>
      <left/>
      <right/>
      <top style="medium">
        <color indexed="64"/>
      </top>
      <bottom/>
      <diagonal/>
    </border>
    <border>
      <left/>
      <right style="thin">
        <color auto="1"/>
      </right>
      <top style="medium">
        <color indexed="64"/>
      </top>
      <bottom/>
      <diagonal/>
    </border>
    <border>
      <left style="thin">
        <color auto="1"/>
      </left>
      <right style="thin">
        <color auto="1"/>
      </right>
      <top/>
      <bottom style="thin">
        <color auto="1"/>
      </bottom>
      <diagonal/>
    </border>
    <border>
      <left/>
      <right/>
      <top style="thin">
        <color auto="1"/>
      </top>
      <bottom style="thin">
        <color auto="1"/>
      </bottom>
      <diagonal/>
    </border>
    <border>
      <left/>
      <right/>
      <top style="thin">
        <color auto="1"/>
      </top>
      <bottom style="medium">
        <color indexed="64"/>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top style="thin">
        <color indexed="64"/>
      </top>
      <bottom style="thin">
        <color auto="1"/>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right/>
      <top style="thin">
        <color auto="1"/>
      </top>
      <bottom/>
      <diagonal/>
    </border>
    <border>
      <left/>
      <right style="thin">
        <color auto="1"/>
      </right>
      <top style="thin">
        <color auto="1"/>
      </top>
      <bottom/>
      <diagonal/>
    </border>
    <border>
      <left/>
      <right/>
      <top style="hair">
        <color indexed="64"/>
      </top>
      <bottom/>
      <diagonal/>
    </border>
    <border>
      <left/>
      <right style="thin">
        <color indexed="64"/>
      </right>
      <top style="hair">
        <color indexed="64"/>
      </top>
      <bottom/>
      <diagonal/>
    </border>
  </borders>
  <cellStyleXfs count="4">
    <xf numFmtId="0" fontId="1" fillId="0" borderId="0"/>
    <xf numFmtId="164" fontId="1" fillId="0" borderId="0"/>
    <xf numFmtId="9" fontId="1" fillId="0" borderId="0"/>
    <xf numFmtId="0" fontId="2" fillId="0" borderId="1"/>
  </cellStyleXfs>
  <cellXfs count="260">
    <xf numFmtId="0" fontId="0" fillId="0" borderId="0" pivotButton="0" quotePrefix="0" xfId="0"/>
    <xf numFmtId="0" fontId="3" fillId="3" borderId="2" applyAlignment="1" pivotButton="0" quotePrefix="0" xfId="3">
      <alignment horizontal="center" vertical="center" wrapText="1"/>
    </xf>
    <xf numFmtId="0" fontId="3" fillId="2" borderId="2" applyAlignment="1" pivotButton="0" quotePrefix="0" xfId="3">
      <alignment horizontal="center" vertical="center" wrapText="1"/>
    </xf>
    <xf numFmtId="0" fontId="5" fillId="4" borderId="3" applyAlignment="1" applyProtection="1" pivotButton="0" quotePrefix="0" xfId="0">
      <alignment horizontal="center" vertical="center" wrapText="1"/>
      <protection locked="0" hidden="0"/>
    </xf>
    <xf numFmtId="0" fontId="5" fillId="4" borderId="4" applyAlignment="1" applyProtection="1" pivotButton="0" quotePrefix="0" xfId="0">
      <alignment horizontal="center" vertical="center" wrapText="1"/>
      <protection locked="0" hidden="0"/>
    </xf>
    <xf numFmtId="9" fontId="5" fillId="5" borderId="4" applyAlignment="1" applyProtection="1" pivotButton="0" quotePrefix="0" xfId="2">
      <alignment horizontal="center" vertical="center" wrapText="1"/>
      <protection locked="0" hidden="0"/>
    </xf>
    <xf numFmtId="9" fontId="5" fillId="2" borderId="4" applyAlignment="1" applyProtection="1" pivotButton="0" quotePrefix="0" xfId="2">
      <alignment horizontal="center" vertical="center" wrapText="1"/>
      <protection locked="0" hidden="0"/>
    </xf>
    <xf numFmtId="9" fontId="6" fillId="6" borderId="4" applyAlignment="1" applyProtection="1" pivotButton="0" quotePrefix="0" xfId="2">
      <alignment horizontal="center" vertical="center" wrapText="1"/>
      <protection locked="0" hidden="0"/>
    </xf>
    <xf numFmtId="0" fontId="7" fillId="7" borderId="0" pivotButton="0" quotePrefix="0" xfId="0"/>
    <xf numFmtId="0" fontId="4" fillId="0" borderId="5" applyAlignment="1" pivotButton="0" quotePrefix="0" xfId="0">
      <alignment horizontal="center" vertical="center" wrapText="1"/>
    </xf>
    <xf numFmtId="0" fontId="8" fillId="0" borderId="5" applyAlignment="1" pivotButton="0" quotePrefix="0" xfId="0">
      <alignment vertical="center" wrapText="1"/>
    </xf>
    <xf numFmtId="0" fontId="8" fillId="7" borderId="5" applyAlignment="1" pivotButton="0" quotePrefix="0" xfId="0">
      <alignment horizontal="center" vertical="center" wrapText="1"/>
    </xf>
    <xf numFmtId="0" fontId="8" fillId="0" borderId="5" applyAlignment="1" pivotButton="0" quotePrefix="0" xfId="0">
      <alignment horizontal="center" vertical="center" wrapText="1"/>
    </xf>
    <xf numFmtId="0" fontId="8" fillId="7" borderId="5" applyAlignment="1" pivotButton="0" quotePrefix="0" xfId="0">
      <alignment horizontal="left" vertical="center" wrapText="1"/>
    </xf>
    <xf numFmtId="9" fontId="4" fillId="7" borderId="5" applyAlignment="1" pivotButton="0" quotePrefix="0" xfId="2">
      <alignment horizontal="center" vertical="center"/>
    </xf>
    <xf numFmtId="9" fontId="9" fillId="8" borderId="6" applyAlignment="1" pivotButton="0" quotePrefix="0" xfId="2">
      <alignment horizontal="center"/>
    </xf>
    <xf numFmtId="0" fontId="4" fillId="0" borderId="7" applyAlignment="1" pivotButton="0" quotePrefix="0" xfId="0">
      <alignment horizontal="center" vertical="center" wrapText="1"/>
    </xf>
    <xf numFmtId="0" fontId="8" fillId="0" borderId="7" applyAlignment="1" pivotButton="0" quotePrefix="0" xfId="0">
      <alignment vertical="center" wrapText="1"/>
    </xf>
    <xf numFmtId="0" fontId="8" fillId="7" borderId="7" applyAlignment="1" pivotButton="0" quotePrefix="0" xfId="0">
      <alignment horizontal="center" vertical="center" wrapText="1"/>
    </xf>
    <xf numFmtId="0" fontId="8" fillId="0" borderId="7" applyAlignment="1" pivotButton="0" quotePrefix="0" xfId="0">
      <alignment horizontal="center" vertical="center" wrapText="1"/>
    </xf>
    <xf numFmtId="0" fontId="8" fillId="7" borderId="7" applyAlignment="1" pivotButton="0" quotePrefix="0" xfId="0">
      <alignment horizontal="left" vertical="center" wrapText="1"/>
    </xf>
    <xf numFmtId="9" fontId="4" fillId="7" borderId="7" applyAlignment="1" pivotButton="0" quotePrefix="0" xfId="2">
      <alignment horizontal="center" vertical="center"/>
    </xf>
    <xf numFmtId="9" fontId="9" fillId="8" borderId="8" applyAlignment="1" pivotButton="0" quotePrefix="0" xfId="2">
      <alignment horizontal="center"/>
    </xf>
    <xf numFmtId="0" fontId="4" fillId="7" borderId="7" applyAlignment="1" pivotButton="0" quotePrefix="0" xfId="0">
      <alignment horizontal="center" vertical="center" wrapText="1"/>
    </xf>
    <xf numFmtId="0" fontId="8" fillId="7" borderId="7" applyAlignment="1" pivotButton="0" quotePrefix="0" xfId="0">
      <alignment vertical="center" wrapText="1"/>
    </xf>
    <xf numFmtId="0" fontId="8" fillId="0" borderId="7" applyAlignment="1" pivotButton="0" quotePrefix="0" xfId="0">
      <alignment horizontal="left" vertical="center" wrapText="1"/>
    </xf>
    <xf numFmtId="0" fontId="4" fillId="0" borderId="7" applyAlignment="1" pivotButton="0" quotePrefix="0" xfId="0">
      <alignment vertical="center" wrapText="1"/>
    </xf>
    <xf numFmtId="9" fontId="10" fillId="0" borderId="9" applyAlignment="1" pivotButton="0" quotePrefix="0" xfId="2">
      <alignment horizontal="center" vertical="center" wrapText="1"/>
    </xf>
    <xf numFmtId="0" fontId="4" fillId="0" borderId="9" applyAlignment="1" pivotButton="0" quotePrefix="0" xfId="0">
      <alignment horizontal="center" vertical="center" wrapText="1"/>
    </xf>
    <xf numFmtId="0" fontId="4" fillId="0" borderId="9" applyAlignment="1" pivotButton="0" quotePrefix="1" xfId="0">
      <alignment horizontal="center" vertical="center" wrapText="1"/>
    </xf>
    <xf numFmtId="9" fontId="4" fillId="7" borderId="9" applyAlignment="1" pivotButton="0" quotePrefix="0" xfId="2">
      <alignment horizontal="center" vertical="center"/>
    </xf>
    <xf numFmtId="9" fontId="9" fillId="8" borderId="10" applyAlignment="1" pivotButton="0" quotePrefix="0" xfId="2">
      <alignment horizontal="center"/>
    </xf>
    <xf numFmtId="0" fontId="5" fillId="9" borderId="11" applyAlignment="1" pivotButton="0" quotePrefix="0" xfId="0">
      <alignment vertical="center"/>
    </xf>
    <xf numFmtId="0" fontId="5" fillId="9" borderId="12" applyAlignment="1" pivotButton="0" quotePrefix="0" xfId="0">
      <alignment vertical="center"/>
    </xf>
    <xf numFmtId="9" fontId="5" fillId="9" borderId="12" applyAlignment="1" pivotButton="0" quotePrefix="0" xfId="2">
      <alignment horizontal="center" vertical="center"/>
    </xf>
    <xf numFmtId="9" fontId="6" fillId="6" borderId="13" applyAlignment="1" pivotButton="0" quotePrefix="0" xfId="2">
      <alignment horizontal="center" vertical="center"/>
    </xf>
    <xf numFmtId="0" fontId="4" fillId="0" borderId="14" applyAlignment="1" pivotButton="0" quotePrefix="0" xfId="0">
      <alignment horizontal="center" vertical="center" wrapText="1"/>
    </xf>
    <xf numFmtId="0" fontId="4" fillId="0" borderId="14" applyAlignment="1" pivotButton="0" quotePrefix="0" xfId="0">
      <alignment vertical="center" wrapText="1"/>
    </xf>
    <xf numFmtId="0" fontId="8" fillId="0" borderId="14" applyAlignment="1" pivotButton="0" quotePrefix="0" xfId="0">
      <alignment horizontal="center" vertical="center" wrapText="1"/>
    </xf>
    <xf numFmtId="0" fontId="8" fillId="0" borderId="14" applyAlignment="1" pivotButton="0" quotePrefix="0" xfId="0">
      <alignment horizontal="left" vertical="center" wrapText="1"/>
    </xf>
    <xf numFmtId="9" fontId="4" fillId="7" borderId="14" applyAlignment="1" pivotButton="0" quotePrefix="0" xfId="2">
      <alignment horizontal="center" vertical="center"/>
    </xf>
    <xf numFmtId="0" fontId="4" fillId="0" borderId="5" applyAlignment="1" pivotButton="0" quotePrefix="0" xfId="0">
      <alignment vertical="center" wrapText="1"/>
    </xf>
    <xf numFmtId="0" fontId="8" fillId="0" borderId="5" applyAlignment="1" pivotButton="0" quotePrefix="0" xfId="0">
      <alignment horizontal="left" vertical="center" wrapText="1"/>
    </xf>
    <xf numFmtId="0" fontId="4" fillId="0" borderId="5" applyAlignment="1" pivotButton="0" quotePrefix="0" xfId="0">
      <alignment horizontal="left" vertical="center" wrapText="1"/>
    </xf>
    <xf numFmtId="0" fontId="4" fillId="0" borderId="7" applyAlignment="1" pivotButton="0" quotePrefix="0" xfId="0">
      <alignment horizontal="left" vertical="center" wrapText="1"/>
    </xf>
    <xf numFmtId="0" fontId="8" fillId="7" borderId="5" applyAlignment="1" pivotButton="0" quotePrefix="0" xfId="0">
      <alignment vertical="center" wrapText="1"/>
    </xf>
    <xf numFmtId="0" fontId="4" fillId="7" borderId="0" applyAlignment="1" pivotButton="0" quotePrefix="0" xfId="0">
      <alignment horizontal="center" vertical="top" wrapText="1"/>
    </xf>
    <xf numFmtId="0" fontId="4" fillId="7" borderId="0" applyAlignment="1" pivotButton="0" quotePrefix="0" xfId="0">
      <alignment vertical="top" wrapText="1"/>
    </xf>
    <xf numFmtId="0" fontId="4" fillId="7" borderId="0" applyAlignment="1" pivotButton="0" quotePrefix="0" xfId="0">
      <alignment horizontal="center" vertical="center" wrapText="1"/>
    </xf>
    <xf numFmtId="0" fontId="4" fillId="7" borderId="0" applyAlignment="1" pivotButton="0" quotePrefix="0" xfId="0">
      <alignment horizontal="center" vertical="center"/>
    </xf>
    <xf numFmtId="9" fontId="7" fillId="7" borderId="0" applyAlignment="1" pivotButton="0" quotePrefix="0" xfId="0">
      <alignment horizontal="center"/>
    </xf>
    <xf numFmtId="0" fontId="7" fillId="7" borderId="0" applyAlignment="1" pivotButton="0" quotePrefix="0" xfId="0">
      <alignment horizontal="center"/>
    </xf>
    <xf numFmtId="0" fontId="12" fillId="11" borderId="16" applyAlignment="1" applyProtection="1" pivotButton="0" quotePrefix="0" xfId="0">
      <alignment horizontal="center" vertical="center" wrapText="1"/>
      <protection locked="1" hidden="1"/>
    </xf>
    <xf numFmtId="0" fontId="12" fillId="11" borderId="16" applyAlignment="1" applyProtection="1" pivotButton="0" quotePrefix="0" xfId="0">
      <alignment horizontal="center" vertical="top" wrapText="1"/>
      <protection locked="1" hidden="1"/>
    </xf>
    <xf numFmtId="0" fontId="12" fillId="11" borderId="20" applyAlignment="1" applyProtection="1" pivotButton="0" quotePrefix="0" xfId="0">
      <alignment horizontal="center" vertical="top" wrapText="1"/>
      <protection locked="1" hidden="1"/>
    </xf>
    <xf numFmtId="0" fontId="12" fillId="11" borderId="22" applyAlignment="1" applyProtection="1" pivotButton="0" quotePrefix="0" xfId="0">
      <alignment horizontal="center" vertical="top" wrapText="1"/>
      <protection locked="1" hidden="1"/>
    </xf>
    <xf numFmtId="0" fontId="12" fillId="14" borderId="12" applyAlignment="1" applyProtection="1" pivotButton="0" quotePrefix="0" xfId="0">
      <alignment vertical="top" wrapText="1"/>
      <protection locked="1" hidden="1"/>
    </xf>
    <xf numFmtId="0" fontId="12" fillId="11" borderId="26" applyAlignment="1" applyProtection="1" pivotButton="0" quotePrefix="0" xfId="0">
      <alignment horizontal="center" vertical="center" wrapText="1"/>
      <protection locked="1" hidden="1"/>
    </xf>
    <xf numFmtId="0" fontId="12" fillId="11" borderId="27" applyAlignment="1" applyProtection="1" pivotButton="0" quotePrefix="0" xfId="0">
      <alignment horizontal="center" vertical="center" wrapText="1"/>
      <protection locked="1" hidden="1"/>
    </xf>
    <xf numFmtId="0" fontId="12" fillId="14" borderId="27" applyAlignment="1" applyProtection="1" pivotButton="0" quotePrefix="0" xfId="0">
      <alignment horizontal="center" vertical="center" wrapText="1"/>
      <protection locked="1" hidden="1"/>
    </xf>
    <xf numFmtId="0" fontId="12" fillId="11" borderId="13" applyAlignment="1" applyProtection="1" pivotButton="0" quotePrefix="0" xfId="0">
      <alignment horizontal="center" vertical="center" wrapText="1"/>
      <protection locked="1" hidden="1"/>
    </xf>
    <xf numFmtId="0" fontId="17" fillId="11" borderId="27" applyAlignment="1" applyProtection="1" pivotButton="0" quotePrefix="0" xfId="0">
      <alignment horizontal="center" vertical="center" wrapText="1"/>
      <protection locked="1" hidden="1"/>
    </xf>
    <xf numFmtId="0" fontId="17" fillId="11" borderId="28" applyAlignment="1" applyProtection="1" pivotButton="0" quotePrefix="0" xfId="0">
      <alignment horizontal="center" vertical="center" wrapText="1"/>
      <protection locked="1" hidden="1"/>
    </xf>
    <xf numFmtId="0" fontId="17" fillId="14" borderId="27" applyAlignment="1" applyProtection="1" pivotButton="0" quotePrefix="0" xfId="0">
      <alignment horizontal="center" vertical="center" wrapText="1"/>
      <protection locked="1" hidden="1"/>
    </xf>
    <xf numFmtId="0" fontId="17" fillId="14" borderId="28" applyAlignment="1" applyProtection="1" pivotButton="0" quotePrefix="0" xfId="0">
      <alignment horizontal="center" vertical="center" wrapText="1"/>
      <protection locked="1" hidden="1"/>
    </xf>
    <xf numFmtId="0" fontId="12" fillId="11" borderId="29" applyAlignment="1" applyProtection="1" pivotButton="0" quotePrefix="0" xfId="0">
      <alignment vertical="center"/>
      <protection locked="1" hidden="1"/>
    </xf>
    <xf numFmtId="0" fontId="12" fillId="11" borderId="30" applyAlignment="1" applyProtection="1" pivotButton="0" quotePrefix="0" xfId="0">
      <alignment vertical="center" wrapText="1"/>
      <protection locked="1" hidden="1"/>
    </xf>
    <xf numFmtId="0" fontId="19" fillId="7" borderId="32" applyAlignment="1" applyProtection="1" pivotButton="0" quotePrefix="0" xfId="0">
      <alignment horizontal="center" vertical="center" wrapText="1"/>
      <protection locked="1" hidden="1"/>
    </xf>
    <xf numFmtId="0" fontId="19" fillId="7" borderId="2" applyAlignment="1" applyProtection="1" pivotButton="0" quotePrefix="0" xfId="0">
      <alignment horizontal="left" vertical="center" wrapText="1"/>
      <protection locked="1" hidden="1"/>
    </xf>
    <xf numFmtId="0" fontId="13" fillId="16" borderId="32" applyAlignment="1" applyProtection="1" pivotButton="0" quotePrefix="0" xfId="0">
      <alignment horizontal="center" vertical="center" wrapText="1"/>
      <protection locked="0" hidden="0"/>
    </xf>
    <xf numFmtId="0" fontId="20" fillId="16" borderId="32" applyAlignment="1" applyProtection="1" pivotButton="0" quotePrefix="0" xfId="0">
      <alignment vertical="center" wrapText="1"/>
      <protection locked="0" hidden="1"/>
    </xf>
    <xf numFmtId="0" fontId="13" fillId="7" borderId="2" applyAlignment="1" applyProtection="1" pivotButton="0" quotePrefix="0" xfId="0">
      <alignment horizontal="center" vertical="center" wrapText="1"/>
      <protection locked="1" hidden="1"/>
    </xf>
    <xf numFmtId="0" fontId="19" fillId="7" borderId="2" applyAlignment="1" applyProtection="1" pivotButton="0" quotePrefix="0" xfId="0">
      <alignment vertical="center" wrapText="1"/>
      <protection locked="1" hidden="1"/>
    </xf>
    <xf numFmtId="0" fontId="13" fillId="16" borderId="22" applyAlignment="1" applyProtection="1" pivotButton="0" quotePrefix="0" xfId="0">
      <alignment horizontal="center" vertical="center" wrapText="1"/>
      <protection locked="1" hidden="1"/>
    </xf>
    <xf numFmtId="0" fontId="12" fillId="11" borderId="17" applyAlignment="1" applyProtection="1" pivotButton="0" quotePrefix="0" xfId="0">
      <alignment vertical="center"/>
      <protection locked="1" hidden="1"/>
    </xf>
    <xf numFmtId="0" fontId="12" fillId="11" borderId="33" applyAlignment="1" applyProtection="1" pivotButton="0" quotePrefix="0" xfId="0">
      <alignment vertical="center"/>
      <protection locked="1" hidden="1"/>
    </xf>
    <xf numFmtId="0" fontId="19" fillId="16" borderId="32" applyAlignment="1" applyProtection="1" pivotButton="0" quotePrefix="0" xfId="0">
      <alignment vertical="center" wrapText="1"/>
      <protection locked="0" hidden="0"/>
    </xf>
    <xf numFmtId="0" fontId="20" fillId="16" borderId="32" applyAlignment="1" applyProtection="1" pivotButton="0" quotePrefix="0" xfId="0">
      <alignment vertical="center" wrapText="1"/>
      <protection locked="0" hidden="0"/>
    </xf>
    <xf numFmtId="0" fontId="20" fillId="16" borderId="32" applyAlignment="1" applyProtection="1" pivotButton="0" quotePrefix="0" xfId="0">
      <alignment horizontal="left" vertical="center" wrapText="1"/>
      <protection locked="0" hidden="0"/>
    </xf>
    <xf numFmtId="0" fontId="19" fillId="7" borderId="6" applyAlignment="1" applyProtection="1" pivotButton="0" quotePrefix="0" xfId="0">
      <alignment horizontal="center" vertical="center" wrapText="1"/>
      <protection locked="1" hidden="1"/>
    </xf>
    <xf numFmtId="0" fontId="19" fillId="7" borderId="6" applyAlignment="1" applyProtection="1" pivotButton="0" quotePrefix="0" xfId="0">
      <alignment vertical="center" wrapText="1"/>
      <protection locked="1" hidden="1"/>
    </xf>
    <xf numFmtId="0" fontId="19" fillId="7" borderId="2" applyAlignment="1" applyProtection="1" pivotButton="0" quotePrefix="0" xfId="0">
      <alignment horizontal="center" vertical="center" wrapText="1"/>
      <protection locked="1" hidden="1"/>
    </xf>
    <xf numFmtId="0" fontId="19" fillId="16" borderId="32" applyAlignment="1" applyProtection="1" pivotButton="0" quotePrefix="0" xfId="0">
      <alignment horizontal="center" vertical="center" wrapText="1"/>
      <protection locked="0" hidden="0"/>
    </xf>
    <xf numFmtId="0" fontId="12" fillId="11" borderId="2" applyAlignment="1" applyProtection="1" pivotButton="0" quotePrefix="0" xfId="0">
      <alignment horizontal="center" vertical="center" wrapText="1"/>
      <protection locked="1" hidden="1"/>
    </xf>
    <xf numFmtId="0" fontId="12" fillId="11" borderId="2" applyAlignment="1" applyProtection="1" pivotButton="0" quotePrefix="0" xfId="0">
      <alignment vertical="center"/>
      <protection locked="1" hidden="1"/>
    </xf>
    <xf numFmtId="0" fontId="19" fillId="7" borderId="2" applyAlignment="1" applyProtection="1" pivotButton="0" quotePrefix="0" xfId="0">
      <alignment horizontal="left" vertical="center" wrapText="1"/>
      <protection locked="0" hidden="0"/>
    </xf>
    <xf numFmtId="9" fontId="19" fillId="7" borderId="2" applyAlignment="1" applyProtection="1" pivotButton="0" quotePrefix="0" xfId="2">
      <alignment horizontal="left" vertical="center" wrapText="1"/>
      <protection locked="0" hidden="0"/>
    </xf>
    <xf numFmtId="0" fontId="5" fillId="4" borderId="2" applyAlignment="1" applyProtection="1" pivotButton="0" quotePrefix="0" xfId="0">
      <alignment horizontal="center" vertical="center" wrapText="1"/>
      <protection locked="0" hidden="0"/>
    </xf>
    <xf numFmtId="9" fontId="7" fillId="7" borderId="0" pivotButton="0" quotePrefix="0" xfId="0"/>
    <xf numFmtId="9" fontId="4" fillId="17" borderId="5" applyAlignment="1" pivotButton="0" quotePrefix="0" xfId="2">
      <alignment horizontal="center" vertical="center"/>
    </xf>
    <xf numFmtId="9" fontId="4" fillId="17" borderId="7" applyAlignment="1" pivotButton="0" quotePrefix="0" xfId="2">
      <alignment horizontal="center" vertical="center"/>
    </xf>
    <xf numFmtId="9" fontId="4" fillId="18" borderId="7" applyAlignment="1" pivotButton="0" quotePrefix="0" xfId="2">
      <alignment horizontal="center" vertical="center"/>
    </xf>
    <xf numFmtId="9" fontId="4" fillId="17" borderId="14" applyAlignment="1" pivotButton="0" quotePrefix="0" xfId="2">
      <alignment horizontal="center" vertical="center"/>
    </xf>
    <xf numFmtId="9" fontId="5" fillId="19" borderId="4" applyAlignment="1" applyProtection="1" pivotButton="0" quotePrefix="0" xfId="2">
      <alignment horizontal="center" vertical="center" wrapText="1"/>
      <protection locked="0" hidden="0"/>
    </xf>
    <xf numFmtId="0" fontId="4" fillId="20" borderId="7" applyAlignment="1" pivotButton="0" quotePrefix="0" xfId="0">
      <alignment horizontal="center" vertical="center" wrapText="1"/>
    </xf>
    <xf numFmtId="164" fontId="0" fillId="0" borderId="0" pivotButton="0" quotePrefix="0" xfId="0"/>
    <xf numFmtId="0" fontId="22" fillId="0" borderId="0" applyAlignment="1" pivotButton="0" quotePrefix="0" xfId="0">
      <alignment horizontal="center" vertical="center"/>
    </xf>
    <xf numFmtId="0" fontId="21" fillId="6" borderId="0" applyAlignment="1" pivotButton="0" quotePrefix="0" xfId="0">
      <alignment horizontal="center" vertical="center"/>
    </xf>
    <xf numFmtId="2" fontId="22" fillId="0" borderId="0" applyAlignment="1" pivotButton="0" quotePrefix="0" xfId="0">
      <alignment horizontal="center" vertical="center"/>
    </xf>
    <xf numFmtId="0" fontId="0" fillId="19" borderId="0" applyAlignment="1" pivotButton="0" quotePrefix="0" xfId="0">
      <alignment horizontal="center"/>
    </xf>
    <xf numFmtId="0" fontId="4" fillId="19" borderId="0" applyAlignment="1" pivotButton="0" quotePrefix="0" xfId="0">
      <alignment horizontal="center" wrapText="1"/>
    </xf>
    <xf numFmtId="0" fontId="4" fillId="19" borderId="0" applyAlignment="1" pivotButton="0" quotePrefix="0" xfId="0">
      <alignment horizontal="center"/>
    </xf>
    <xf numFmtId="164" fontId="4" fillId="19" borderId="0" applyAlignment="1" pivotButton="0" quotePrefix="0" xfId="0">
      <alignment horizontal="center"/>
    </xf>
    <xf numFmtId="164" fontId="0" fillId="19" borderId="0" applyAlignment="1" pivotButton="0" quotePrefix="0" xfId="1">
      <alignment horizontal="center"/>
    </xf>
    <xf numFmtId="10" fontId="0" fillId="19" borderId="0" applyAlignment="1" pivotButton="0" quotePrefix="0" xfId="2">
      <alignment horizontal="center"/>
    </xf>
    <xf numFmtId="0" fontId="0" fillId="0" borderId="0" applyAlignment="1" pivotButton="0" quotePrefix="0" xfId="0">
      <alignment horizontal="center"/>
    </xf>
    <xf numFmtId="9" fontId="0" fillId="0" borderId="0" pivotButton="0" quotePrefix="0" xfId="0"/>
    <xf numFmtId="2" fontId="0" fillId="0" borderId="0" pivotButton="0" quotePrefix="0" xfId="0"/>
    <xf numFmtId="0" fontId="0" fillId="0" borderId="0" applyAlignment="1" pivotButton="0" quotePrefix="0" xfId="0">
      <alignment horizontal="center" vertical="center" wrapText="1"/>
    </xf>
    <xf numFmtId="9" fontId="0" fillId="0" borderId="0" applyAlignment="1" pivotButton="0" quotePrefix="0" xfId="0">
      <alignment horizontal="center" vertical="center" wrapText="1"/>
    </xf>
    <xf numFmtId="3" fontId="22" fillId="0" borderId="0" applyAlignment="1" pivotButton="0" quotePrefix="0" xfId="0">
      <alignment horizontal="center" vertical="center"/>
    </xf>
    <xf numFmtId="0" fontId="22" fillId="0" borderId="0" applyAlignment="1" pivotButton="0" quotePrefix="0" xfId="0">
      <alignment horizontal="center" vertical="center" wrapText="1"/>
    </xf>
    <xf numFmtId="0" fontId="23" fillId="0" borderId="0" pivotButton="0" quotePrefix="0" xfId="0"/>
    <xf numFmtId="0" fontId="23" fillId="0" borderId="0" applyAlignment="1" pivotButton="0" quotePrefix="0" xfId="0">
      <alignment horizontal="center"/>
    </xf>
    <xf numFmtId="0" fontId="24" fillId="0" borderId="0" applyAlignment="1" pivotButton="0" quotePrefix="0" xfId="0">
      <alignment horizontal="center" vertical="center"/>
    </xf>
    <xf numFmtId="0" fontId="0" fillId="6" borderId="2" applyAlignment="1" pivotButton="0" quotePrefix="0" xfId="0">
      <alignment horizontal="center" vertical="center" wrapText="1"/>
    </xf>
    <xf numFmtId="0" fontId="22" fillId="6" borderId="2" applyAlignment="1" pivotButton="0" quotePrefix="0" xfId="0">
      <alignment horizontal="center" vertical="center" wrapText="1"/>
    </xf>
    <xf numFmtId="0" fontId="11" fillId="0" borderId="0" applyAlignment="1" applyProtection="1" pivotButton="0" quotePrefix="0" xfId="0">
      <alignment vertical="top" wrapText="1"/>
      <protection locked="1" hidden="1"/>
    </xf>
    <xf numFmtId="0" fontId="12" fillId="11" borderId="16" applyAlignment="1" pivotButton="0" quotePrefix="0" xfId="0">
      <alignment horizontal="right" vertical="top" wrapText="1"/>
    </xf>
    <xf numFmtId="0" fontId="13" fillId="0" borderId="0" applyAlignment="1" pivotButton="0" quotePrefix="0" xfId="0">
      <alignment horizontal="center" vertical="center" wrapText="1"/>
    </xf>
    <xf numFmtId="0" fontId="13" fillId="0" borderId="0" applyAlignment="1" pivotButton="0" quotePrefix="0" xfId="0">
      <alignment vertical="top" wrapText="1"/>
    </xf>
    <xf numFmtId="0" fontId="13" fillId="0" borderId="0" applyAlignment="1" pivotButton="0" quotePrefix="0" xfId="0">
      <alignment horizontal="center" vertical="top" wrapText="1"/>
    </xf>
    <xf numFmtId="0" fontId="14" fillId="0" borderId="0" applyAlignment="1" pivotButton="0" quotePrefix="0" xfId="0">
      <alignment horizontal="left" vertical="top" wrapText="1"/>
    </xf>
    <xf numFmtId="0" fontId="15" fillId="7" borderId="2" applyAlignment="1" applyProtection="1" pivotButton="0" quotePrefix="0" xfId="0">
      <alignment horizontal="center" vertical="center" wrapText="1"/>
      <protection locked="1" hidden="1"/>
    </xf>
    <xf numFmtId="0" fontId="13" fillId="0" borderId="0" applyAlignment="1" applyProtection="1" pivotButton="0" quotePrefix="0" xfId="0">
      <alignment horizontal="center" vertical="top" wrapText="1"/>
      <protection locked="1" hidden="1"/>
    </xf>
    <xf numFmtId="0" fontId="13" fillId="0" borderId="0" applyAlignment="1" applyProtection="1" pivotButton="0" quotePrefix="0" xfId="0">
      <alignment horizontal="center" vertical="center" wrapText="1"/>
      <protection locked="1" hidden="1"/>
    </xf>
    <xf numFmtId="0" fontId="13" fillId="0" borderId="0" applyAlignment="1" applyProtection="1" pivotButton="0" quotePrefix="0" xfId="0">
      <alignment vertical="top" wrapText="1"/>
      <protection locked="1" hidden="1"/>
    </xf>
    <xf numFmtId="0" fontId="16" fillId="0" borderId="0" applyAlignment="1" pivotButton="0" quotePrefix="0" xfId="0">
      <alignment horizontal="left" vertical="top" wrapText="1"/>
    </xf>
    <xf numFmtId="0" fontId="13" fillId="0" borderId="0" applyAlignment="1" pivotButton="0" quotePrefix="0" xfId="0">
      <alignment horizontal="left" vertical="top" wrapText="1"/>
    </xf>
    <xf numFmtId="0" fontId="18" fillId="14" borderId="30" applyAlignment="1" pivotButton="0" quotePrefix="0" xfId="0">
      <alignment vertical="center" wrapText="1"/>
    </xf>
    <xf numFmtId="0" fontId="12" fillId="11" borderId="30" applyAlignment="1" pivotButton="0" quotePrefix="0" xfId="0">
      <alignment vertical="center" wrapText="1"/>
    </xf>
    <xf numFmtId="0" fontId="12" fillId="11" borderId="31" applyAlignment="1" pivotButton="0" quotePrefix="0" xfId="0">
      <alignment vertical="center" wrapText="1"/>
    </xf>
    <xf numFmtId="0" fontId="18" fillId="14" borderId="31" applyAlignment="1" pivotButton="0" quotePrefix="0" xfId="0">
      <alignment vertical="center" wrapText="1"/>
    </xf>
    <xf numFmtId="0" fontId="13" fillId="0" borderId="2" applyAlignment="1" applyProtection="1" pivotButton="0" quotePrefix="0" xfId="0">
      <alignment horizontal="center" vertical="center" wrapText="1"/>
      <protection locked="1" hidden="1"/>
    </xf>
    <xf numFmtId="0" fontId="19" fillId="0" borderId="2" applyAlignment="1" applyProtection="1" pivotButton="0" quotePrefix="0" xfId="0">
      <alignment vertical="center" wrapText="1"/>
      <protection locked="1" hidden="1"/>
    </xf>
    <xf numFmtId="0" fontId="19" fillId="0" borderId="2" applyAlignment="1" applyProtection="1" pivotButton="0" quotePrefix="0" xfId="0">
      <alignment horizontal="center" vertical="center" wrapText="1"/>
      <protection locked="1" hidden="1"/>
    </xf>
    <xf numFmtId="9" fontId="19" fillId="15" borderId="32" applyAlignment="1" pivotButton="0" quotePrefix="0" xfId="0">
      <alignment horizontal="center" vertical="center" wrapText="1"/>
    </xf>
    <xf numFmtId="9" fontId="19" fillId="15" borderId="22" applyAlignment="1" pivotButton="0" quotePrefix="0" xfId="0">
      <alignment horizontal="center" vertical="center" wrapText="1"/>
    </xf>
    <xf numFmtId="9" fontId="19" fillId="0" borderId="15" applyAlignment="1" applyProtection="1" pivotButton="0" quotePrefix="0" xfId="0">
      <alignment horizontal="center" vertical="center" wrapText="1"/>
      <protection locked="0" hidden="1"/>
    </xf>
    <xf numFmtId="0" fontId="19" fillId="15" borderId="32" applyAlignment="1" pivotButton="0" quotePrefix="0" xfId="0">
      <alignment horizontal="center" vertical="center" wrapText="1"/>
    </xf>
    <xf numFmtId="0" fontId="19" fillId="15" borderId="32" applyAlignment="1" pivotButton="0" quotePrefix="0" xfId="0">
      <alignment vertical="center" wrapText="1"/>
    </xf>
    <xf numFmtId="0" fontId="13" fillId="0" borderId="6" applyAlignment="1" applyProtection="1" pivotButton="0" quotePrefix="0" xfId="0">
      <alignment horizontal="center" vertical="center" wrapText="1"/>
      <protection locked="1" hidden="1"/>
    </xf>
    <xf numFmtId="0" fontId="19" fillId="0" borderId="2" applyAlignment="1" applyProtection="1" pivotButton="0" quotePrefix="0" xfId="0">
      <alignment horizontal="left" vertical="center" wrapText="1"/>
      <protection locked="1" hidden="1"/>
    </xf>
    <xf numFmtId="0" fontId="13" fillId="0" borderId="6" applyAlignment="1" applyProtection="1" pivotButton="0" quotePrefix="0" xfId="0">
      <alignment vertical="center" wrapText="1"/>
      <protection locked="1" hidden="1"/>
    </xf>
    <xf numFmtId="0" fontId="13" fillId="0" borderId="32" applyAlignment="1" applyProtection="1" pivotButton="0" quotePrefix="0" xfId="0">
      <alignment horizontal="center" vertical="center" wrapText="1"/>
      <protection locked="1" hidden="1"/>
    </xf>
    <xf numFmtId="0" fontId="13" fillId="0" borderId="32" applyAlignment="1" applyProtection="1" pivotButton="0" quotePrefix="1" xfId="0">
      <alignment horizontal="center" vertical="center" wrapText="1"/>
      <protection locked="1" hidden="1"/>
    </xf>
    <xf numFmtId="0" fontId="12" fillId="14" borderId="33" applyAlignment="1" pivotButton="0" quotePrefix="0" xfId="0">
      <alignment vertical="center"/>
    </xf>
    <xf numFmtId="0" fontId="12" fillId="11" borderId="33" applyAlignment="1" pivotButton="0" quotePrefix="0" xfId="0">
      <alignment vertical="center"/>
    </xf>
    <xf numFmtId="0" fontId="12" fillId="11" borderId="18" applyAlignment="1" pivotButton="0" quotePrefix="0" xfId="0">
      <alignment vertical="center"/>
    </xf>
    <xf numFmtId="0" fontId="18" fillId="14" borderId="33" applyAlignment="1" pivotButton="0" quotePrefix="0" xfId="0">
      <alignment vertical="center"/>
    </xf>
    <xf numFmtId="0" fontId="18" fillId="14" borderId="18" applyAlignment="1" pivotButton="0" quotePrefix="0" xfId="0">
      <alignment vertical="center"/>
    </xf>
    <xf numFmtId="0" fontId="13" fillId="0" borderId="2" applyAlignment="1" applyProtection="1" pivotButton="0" quotePrefix="0" xfId="0">
      <alignment vertical="center" wrapText="1"/>
      <protection locked="1" hidden="1"/>
    </xf>
    <xf numFmtId="0" fontId="19" fillId="15" borderId="32" applyAlignment="1" pivotButton="0" quotePrefix="0" xfId="0">
      <alignment horizontal="left" vertical="center" wrapText="1"/>
    </xf>
    <xf numFmtId="0" fontId="13" fillId="0" borderId="2" applyAlignment="1" applyProtection="1" pivotButton="0" quotePrefix="0" xfId="0">
      <alignment horizontal="left" vertical="center" wrapText="1"/>
      <protection locked="1" hidden="1"/>
    </xf>
    <xf numFmtId="0" fontId="19" fillId="0" borderId="32" applyAlignment="1" applyProtection="1" pivotButton="0" quotePrefix="0" xfId="0">
      <alignment horizontal="left" vertical="center" wrapText="1"/>
      <protection locked="1" hidden="1"/>
    </xf>
    <xf numFmtId="0" fontId="19" fillId="0" borderId="6" applyAlignment="1" applyProtection="1" pivotButton="0" quotePrefix="0" xfId="0">
      <alignment horizontal="left" vertical="center" wrapText="1"/>
      <protection locked="1" hidden="1"/>
    </xf>
    <xf numFmtId="0" fontId="12" fillId="7" borderId="0" applyAlignment="1" pivotButton="0" quotePrefix="0" xfId="0">
      <alignment vertical="center"/>
    </xf>
    <xf numFmtId="0" fontId="19" fillId="7" borderId="0" applyAlignment="1" applyProtection="1" pivotButton="0" quotePrefix="0" xfId="0">
      <alignment horizontal="center" vertical="center" wrapText="1"/>
      <protection locked="0" hidden="0"/>
    </xf>
    <xf numFmtId="0" fontId="13" fillId="0" borderId="0" applyAlignment="1" pivotButton="0" quotePrefix="0" xfId="0">
      <alignment vertical="center" wrapText="1"/>
    </xf>
    <xf numFmtId="0" fontId="19" fillId="0" borderId="0" applyAlignment="1" pivotButton="0" quotePrefix="0" xfId="0">
      <alignment horizontal="left" vertical="center" wrapText="1"/>
    </xf>
    <xf numFmtId="0" fontId="19" fillId="0" borderId="0" applyAlignment="1" pivotButton="0" quotePrefix="0" xfId="0">
      <alignment horizontal="center" vertical="center" wrapText="1"/>
    </xf>
    <xf numFmtId="0" fontId="14" fillId="0" borderId="0" applyAlignment="1" pivotButton="0" quotePrefix="0" xfId="0">
      <alignment horizontal="left" vertical="center" wrapText="1"/>
    </xf>
    <xf numFmtId="0" fontId="13" fillId="7" borderId="0" applyAlignment="1" applyProtection="1" pivotButton="0" quotePrefix="0" xfId="0">
      <alignment horizontal="center" vertical="top" wrapText="1"/>
      <protection locked="0" hidden="0"/>
    </xf>
    <xf numFmtId="0" fontId="12" fillId="7" borderId="0" applyAlignment="1" pivotButton="0" quotePrefix="0" xfId="0">
      <alignment horizontal="center" vertical="center"/>
    </xf>
    <xf numFmtId="0" fontId="19" fillId="7" borderId="0" applyAlignment="1" applyProtection="1" pivotButton="0" quotePrefix="0" xfId="0">
      <alignment horizontal="left" vertical="center" wrapText="1"/>
      <protection locked="0" hidden="0"/>
    </xf>
    <xf numFmtId="0" fontId="13" fillId="7" borderId="0" applyAlignment="1" applyProtection="1" pivotButton="0" quotePrefix="0" xfId="0">
      <alignment horizontal="left" vertical="top" wrapText="1"/>
      <protection locked="0" hidden="0"/>
    </xf>
    <xf numFmtId="0" fontId="14" fillId="7" borderId="0" applyAlignment="1" pivotButton="0" quotePrefix="0" xfId="0">
      <alignment horizontal="left" vertical="top" wrapText="1"/>
    </xf>
    <xf numFmtId="0" fontId="13" fillId="0" borderId="32" applyAlignment="1" applyProtection="1" pivotButton="0" quotePrefix="0" xfId="0">
      <alignment horizontal="center" vertical="center" wrapText="1"/>
      <protection locked="0" hidden="0"/>
    </xf>
    <xf numFmtId="0" fontId="13" fillId="0" borderId="22" applyAlignment="1" applyProtection="1" pivotButton="0" quotePrefix="0" xfId="0">
      <alignment horizontal="center" vertical="center" wrapText="1"/>
      <protection locked="1" hidden="1"/>
    </xf>
    <xf numFmtId="10" fontId="4" fillId="17" borderId="5" applyAlignment="1" pivotButton="0" quotePrefix="0" xfId="2">
      <alignment horizontal="center" vertical="center"/>
    </xf>
    <xf numFmtId="10" fontId="4" fillId="18" borderId="7" applyAlignment="1" pivotButton="0" quotePrefix="0" xfId="2">
      <alignment horizontal="center" vertical="center"/>
    </xf>
    <xf numFmtId="10" fontId="4" fillId="17" borderId="7" applyAlignment="1" pivotButton="0" quotePrefix="0" xfId="2">
      <alignment horizontal="center" vertical="center"/>
    </xf>
    <xf numFmtId="10" fontId="8" fillId="17" borderId="5" applyAlignment="1" pivotButton="0" quotePrefix="0" xfId="2">
      <alignment horizontal="center" vertical="center" wrapText="1"/>
    </xf>
    <xf numFmtId="10" fontId="4" fillId="17" borderId="5" applyAlignment="1" pivotButton="0" quotePrefix="0" xfId="2">
      <alignment horizontal="center" vertical="center" wrapText="1"/>
    </xf>
    <xf numFmtId="10" fontId="4" fillId="17" borderId="7" applyAlignment="1" pivotButton="0" quotePrefix="0" xfId="2">
      <alignment horizontal="center" vertical="center" wrapText="1"/>
    </xf>
    <xf numFmtId="165" fontId="22" fillId="0" borderId="0" applyAlignment="1" pivotButton="0" quotePrefix="0" xfId="0">
      <alignment horizontal="center" vertical="center"/>
    </xf>
    <xf numFmtId="166" fontId="4" fillId="17" borderId="5" applyAlignment="1" pivotButton="0" quotePrefix="0" xfId="2">
      <alignment horizontal="center" vertical="center"/>
    </xf>
    <xf numFmtId="167" fontId="4" fillId="17" borderId="5" applyAlignment="1" pivotButton="0" quotePrefix="0" xfId="2">
      <alignment horizontal="center" vertical="center"/>
    </xf>
    <xf numFmtId="166" fontId="4" fillId="17" borderId="7" applyAlignment="1" pivotButton="0" quotePrefix="0" xfId="2">
      <alignment horizontal="center" vertical="center"/>
    </xf>
    <xf numFmtId="168" fontId="4" fillId="18" borderId="7" applyAlignment="1" pivotButton="0" quotePrefix="0" xfId="2">
      <alignment horizontal="center" vertical="center"/>
    </xf>
    <xf numFmtId="169" fontId="4" fillId="18" borderId="7" applyAlignment="1" pivotButton="0" quotePrefix="0" xfId="2">
      <alignment horizontal="center" vertical="center"/>
    </xf>
    <xf numFmtId="166" fontId="4" fillId="18" borderId="7" applyAlignment="1" pivotButton="0" quotePrefix="0" xfId="2">
      <alignment horizontal="center" vertical="center" wrapText="1"/>
    </xf>
    <xf numFmtId="166" fontId="4" fillId="18" borderId="7" applyAlignment="1" pivotButton="0" quotePrefix="0" xfId="2">
      <alignment horizontal="center" vertical="center"/>
    </xf>
    <xf numFmtId="170" fontId="4" fillId="17" borderId="5" applyAlignment="1" pivotButton="0" quotePrefix="0" xfId="2">
      <alignment horizontal="center" vertical="center"/>
    </xf>
    <xf numFmtId="170" fontId="4" fillId="18" borderId="7" applyAlignment="1" pivotButton="0" quotePrefix="0" xfId="2">
      <alignment horizontal="center" vertical="center"/>
    </xf>
    <xf numFmtId="9" fontId="8" fillId="18" borderId="7" applyAlignment="1" pivotButton="0" quotePrefix="0" xfId="2">
      <alignment horizontal="center" vertical="center" wrapText="1"/>
    </xf>
    <xf numFmtId="9" fontId="4" fillId="17" borderId="7" applyAlignment="1" pivotButton="0" quotePrefix="0" xfId="2">
      <alignment horizontal="center" vertical="center" wrapText="1"/>
    </xf>
    <xf numFmtId="9" fontId="8" fillId="17" borderId="5" applyAlignment="1" pivotButton="0" quotePrefix="0" xfId="2">
      <alignment horizontal="center" vertical="center" wrapText="1"/>
    </xf>
    <xf numFmtId="9" fontId="8" fillId="17" borderId="7" applyAlignment="1" pivotButton="0" quotePrefix="0" xfId="2">
      <alignment horizontal="center" vertical="center" wrapText="1"/>
    </xf>
    <xf numFmtId="9" fontId="4" fillId="17" borderId="14" applyAlignment="1" pivotButton="0" quotePrefix="0" xfId="2">
      <alignment horizontal="center" vertical="center" wrapText="1"/>
    </xf>
    <xf numFmtId="9" fontId="4" fillId="17" borderId="5" applyAlignment="1" pivotButton="0" quotePrefix="0" xfId="2">
      <alignment horizontal="center" vertical="center" wrapText="1"/>
    </xf>
    <xf numFmtId="9" fontId="4" fillId="18" borderId="7" applyAlignment="1" pivotButton="0" quotePrefix="0" xfId="2">
      <alignment horizontal="center" vertical="center" wrapText="1"/>
    </xf>
    <xf numFmtId="9" fontId="8" fillId="0" borderId="7" applyAlignment="1" pivotButton="0" quotePrefix="0" xfId="2">
      <alignment horizontal="center" vertical="center" wrapText="1"/>
    </xf>
    <xf numFmtId="9" fontId="8" fillId="0" borderId="5" applyAlignment="1" pivotButton="0" quotePrefix="0" xfId="2">
      <alignment horizontal="center" vertical="center" wrapText="1"/>
    </xf>
    <xf numFmtId="9" fontId="8" fillId="7" borderId="7" applyAlignment="1" pivotButton="0" quotePrefix="0" xfId="2">
      <alignment horizontal="center" vertical="center" wrapText="1"/>
    </xf>
    <xf numFmtId="9" fontId="4" fillId="0" borderId="14" applyAlignment="1" pivotButton="0" quotePrefix="0" xfId="2">
      <alignment horizontal="center" vertical="center" wrapText="1"/>
    </xf>
    <xf numFmtId="9" fontId="4" fillId="0" borderId="7" applyAlignment="1" pivotButton="0" quotePrefix="0" xfId="2">
      <alignment horizontal="center" vertical="center" wrapText="1"/>
    </xf>
    <xf numFmtId="9" fontId="4" fillId="0" borderId="5" applyAlignment="1" pivotButton="0" quotePrefix="0" xfId="2">
      <alignment horizontal="center" vertical="center" wrapText="1"/>
    </xf>
    <xf numFmtId="9" fontId="8" fillId="7" borderId="5" applyAlignment="1" pivotButton="0" quotePrefix="0" xfId="2">
      <alignment horizontal="center" vertical="center" wrapText="1"/>
    </xf>
    <xf numFmtId="0" fontId="12" fillId="10" borderId="15" applyAlignment="1" applyProtection="1" pivotButton="0" quotePrefix="0" xfId="0">
      <alignment horizontal="center" vertical="center" wrapText="1"/>
      <protection locked="0" hidden="0"/>
    </xf>
    <xf numFmtId="0" fontId="0" fillId="0" borderId="15" applyProtection="1" pivotButton="0" quotePrefix="0" xfId="0">
      <protection locked="0" hidden="0"/>
    </xf>
    <xf numFmtId="0" fontId="12" fillId="11" borderId="38" applyAlignment="1" applyProtection="1" pivotButton="0" quotePrefix="0" xfId="0">
      <alignment horizontal="left" vertical="center" wrapText="1"/>
      <protection locked="1" hidden="1"/>
    </xf>
    <xf numFmtId="0" fontId="0" fillId="0" borderId="19" applyProtection="1" pivotButton="0" quotePrefix="0" xfId="0">
      <protection locked="1" hidden="1"/>
    </xf>
    <xf numFmtId="0" fontId="0" fillId="0" borderId="21" applyProtection="1" pivotButton="0" quotePrefix="0" xfId="0">
      <protection locked="1" hidden="1"/>
    </xf>
    <xf numFmtId="0" fontId="13" fillId="7" borderId="35" applyAlignment="1" applyProtection="1" pivotButton="0" quotePrefix="0" xfId="0">
      <alignment horizontal="center" vertical="top" wrapText="1"/>
      <protection locked="1" hidden="1"/>
    </xf>
    <xf numFmtId="0" fontId="0" fillId="0" borderId="18" applyProtection="1" pivotButton="0" quotePrefix="0" xfId="0">
      <protection locked="1" hidden="1"/>
    </xf>
    <xf numFmtId="0" fontId="13" fillId="8" borderId="35" applyAlignment="1" applyProtection="1" pivotButton="0" quotePrefix="0" xfId="0">
      <alignment horizontal="center" vertical="top" wrapText="1"/>
      <protection locked="0" hidden="0"/>
    </xf>
    <xf numFmtId="0" fontId="0" fillId="0" borderId="18" applyProtection="1" pivotButton="0" quotePrefix="0" xfId="0">
      <protection locked="0" hidden="0"/>
    </xf>
    <xf numFmtId="0" fontId="16" fillId="0" borderId="35" applyAlignment="1" applyProtection="1" pivotButton="0" quotePrefix="0" xfId="0">
      <alignment horizontal="center" vertical="center" wrapText="1"/>
      <protection locked="1" hidden="1"/>
    </xf>
    <xf numFmtId="0" fontId="0" fillId="0" borderId="33" applyProtection="1" pivotButton="0" quotePrefix="0" xfId="0">
      <protection locked="1" hidden="1"/>
    </xf>
    <xf numFmtId="0" fontId="13" fillId="15" borderId="35" applyAlignment="1" pivotButton="0" quotePrefix="0" xfId="0">
      <alignment horizontal="center" vertical="center" wrapText="1"/>
    </xf>
    <xf numFmtId="0" fontId="0" fillId="0" borderId="18" pivotButton="0" quotePrefix="0" xfId="0"/>
    <xf numFmtId="0" fontId="13" fillId="7" borderId="35" applyAlignment="1" applyProtection="1" pivotButton="0" quotePrefix="0" xfId="0">
      <alignment horizontal="center" vertical="center" wrapText="1"/>
      <protection locked="0" hidden="1"/>
    </xf>
    <xf numFmtId="0" fontId="0" fillId="0" borderId="18" applyProtection="1" pivotButton="0" quotePrefix="0" xfId="0">
      <protection locked="0" hidden="1"/>
    </xf>
    <xf numFmtId="0" fontId="12" fillId="12" borderId="23" applyAlignment="1" pivotButton="0" quotePrefix="0" xfId="0">
      <alignment horizontal="center" vertical="center" wrapText="1"/>
    </xf>
    <xf numFmtId="0" fontId="0" fillId="0" borderId="23" pivotButton="0" quotePrefix="0" xfId="0"/>
    <xf numFmtId="0" fontId="12" fillId="13" borderId="23" applyAlignment="1" pivotButton="0" quotePrefix="0" xfId="0">
      <alignment horizontal="center" vertical="center" wrapText="1"/>
    </xf>
    <xf numFmtId="0" fontId="12" fillId="14" borderId="36" applyAlignment="1" applyProtection="1" pivotButton="0" quotePrefix="0" xfId="0">
      <alignment horizontal="center" vertical="top" wrapText="1"/>
      <protection locked="1" hidden="1"/>
    </xf>
    <xf numFmtId="0" fontId="0" fillId="0" borderId="24" applyProtection="1" pivotButton="0" quotePrefix="0" xfId="0">
      <protection locked="1" hidden="1"/>
    </xf>
    <xf numFmtId="0" fontId="12" fillId="11" borderId="24" applyAlignment="1" applyProtection="1" pivotButton="0" quotePrefix="0" xfId="0">
      <alignment horizontal="center" vertical="top" wrapText="1"/>
      <protection locked="1" hidden="1"/>
    </xf>
    <xf numFmtId="0" fontId="0" fillId="0" borderId="12" applyProtection="1" pivotButton="0" quotePrefix="0" xfId="0">
      <protection locked="1" hidden="1"/>
    </xf>
    <xf numFmtId="0" fontId="12" fillId="11" borderId="37" applyAlignment="1" applyProtection="1" pivotButton="0" quotePrefix="0" xfId="0">
      <alignment horizontal="center" vertical="top" wrapText="1"/>
      <protection locked="1" hidden="1"/>
    </xf>
    <xf numFmtId="0" fontId="0" fillId="0" borderId="25" applyProtection="1" pivotButton="0" quotePrefix="0" xfId="0">
      <protection locked="1" hidden="1"/>
    </xf>
    <xf numFmtId="0" fontId="12" fillId="14" borderId="12" applyAlignment="1" applyProtection="1" pivotButton="0" quotePrefix="0" xfId="0">
      <alignment horizontal="center" vertical="top" wrapText="1"/>
      <protection locked="1" hidden="1"/>
    </xf>
    <xf numFmtId="0" fontId="25" fillId="0" borderId="34" applyAlignment="1" applyProtection="1" pivotButton="0" quotePrefix="0" xfId="0">
      <alignment horizontal="left" vertical="top" wrapText="1"/>
      <protection locked="1" hidden="1"/>
    </xf>
    <xf numFmtId="0" fontId="0" fillId="0" borderId="34" applyProtection="1" pivotButton="0" quotePrefix="0" xfId="0">
      <protection locked="1" hidden="1"/>
    </xf>
    <xf numFmtId="0" fontId="13" fillId="0" borderId="35" applyAlignment="1" applyProtection="1" pivotButton="0" quotePrefix="0" xfId="0">
      <alignment horizontal="center" vertical="center" wrapText="1"/>
      <protection locked="0" hidden="1"/>
    </xf>
    <xf numFmtId="0" fontId="12" fillId="11" borderId="35" applyAlignment="1" applyProtection="1" pivotButton="0" quotePrefix="0" xfId="0">
      <alignment horizontal="left" vertical="center"/>
      <protection locked="1" hidden="1"/>
    </xf>
    <xf numFmtId="0" fontId="12" fillId="11" borderId="35" applyAlignment="1" applyProtection="1" pivotButton="0" quotePrefix="0" xfId="0">
      <alignment horizontal="center" vertical="center"/>
      <protection locked="1" hidden="1"/>
    </xf>
    <xf numFmtId="0" fontId="19" fillId="0" borderId="35" applyAlignment="1" applyProtection="1" pivotButton="0" quotePrefix="0" xfId="0">
      <alignment horizontal="left" vertical="center" wrapText="1"/>
      <protection locked="1" hidden="1"/>
    </xf>
    <xf numFmtId="0" fontId="19" fillId="7" borderId="35" applyAlignment="1" applyProtection="1" pivotButton="0" quotePrefix="0" xfId="0">
      <alignment horizontal="left" vertical="center" wrapText="1"/>
      <protection locked="0" hidden="0"/>
    </xf>
    <xf numFmtId="0" fontId="0" fillId="0" borderId="33" applyProtection="1" pivotButton="0" quotePrefix="0" xfId="0">
      <protection locked="0" hidden="0"/>
    </xf>
    <xf numFmtId="0" fontId="13" fillId="7" borderId="35" applyAlignment="1" applyProtection="1" pivotButton="0" quotePrefix="0" xfId="0">
      <alignment horizontal="left" vertical="top" wrapText="1"/>
      <protection locked="0" hidden="0"/>
    </xf>
    <xf numFmtId="0" fontId="19" fillId="0" borderId="35" applyAlignment="1" applyProtection="1" pivotButton="0" quotePrefix="0" xfId="0">
      <alignment horizontal="left" vertical="center" wrapText="1"/>
      <protection locked="0" hidden="0"/>
    </xf>
    <xf numFmtId="9" fontId="8" fillId="0" borderId="7" applyAlignment="1" pivotButton="0" quotePrefix="0" xfId="2">
      <alignment horizontal="center" vertical="center" wrapText="1"/>
    </xf>
    <xf numFmtId="0" fontId="0" fillId="0" borderId="14" pivotButton="0" quotePrefix="0" xfId="0"/>
    <xf numFmtId="9" fontId="8" fillId="0" borderId="5" applyAlignment="1" pivotButton="0" quotePrefix="0" xfId="2">
      <alignment horizontal="center" vertical="center" wrapText="1"/>
    </xf>
    <xf numFmtId="0" fontId="0" fillId="0" borderId="8" pivotButton="0" quotePrefix="0" xfId="0"/>
    <xf numFmtId="0" fontId="10" fillId="0" borderId="9" applyAlignment="1" pivotButton="0" quotePrefix="0" xfId="0">
      <alignment horizontal="center" vertical="center" wrapText="1"/>
    </xf>
    <xf numFmtId="0" fontId="0" fillId="0" borderId="39" pivotButton="0" quotePrefix="0" xfId="0"/>
    <xf numFmtId="0" fontId="0" fillId="0" borderId="40" pivotButton="0" quotePrefix="0" xfId="0"/>
    <xf numFmtId="9" fontId="4" fillId="0" borderId="14" applyAlignment="1" pivotButton="0" quotePrefix="0" xfId="2">
      <alignment horizontal="center" vertical="center" wrapText="1"/>
    </xf>
    <xf numFmtId="9" fontId="4" fillId="0" borderId="7" applyAlignment="1" pivotButton="0" quotePrefix="0" xfId="2">
      <alignment horizontal="center" vertical="center" wrapText="1"/>
    </xf>
    <xf numFmtId="9" fontId="4" fillId="0" borderId="5" applyAlignment="1" pivotButton="0" quotePrefix="0" xfId="2">
      <alignment horizontal="center" vertical="center" wrapText="1"/>
    </xf>
    <xf numFmtId="9" fontId="8" fillId="7" borderId="5" applyAlignment="1" pivotButton="0" quotePrefix="0" xfId="2">
      <alignment horizontal="center" vertical="center" wrapText="1"/>
    </xf>
    <xf numFmtId="9" fontId="8" fillId="18" borderId="7" applyAlignment="1" pivotButton="0" quotePrefix="0" xfId="2">
      <alignment horizontal="center" vertical="center" wrapText="1"/>
    </xf>
    <xf numFmtId="9" fontId="8" fillId="17" borderId="5" applyAlignment="1" pivotButton="0" quotePrefix="0" xfId="2">
      <alignment horizontal="center" vertical="center" wrapText="1"/>
    </xf>
    <xf numFmtId="166" fontId="8" fillId="17" borderId="5" applyAlignment="1" pivotButton="0" quotePrefix="0" xfId="2">
      <alignment horizontal="center" vertical="center" wrapText="1"/>
    </xf>
    <xf numFmtId="9" fontId="8" fillId="17" borderId="7" applyAlignment="1" pivotButton="0" quotePrefix="0" xfId="2">
      <alignment horizontal="center" vertical="center" wrapText="1"/>
    </xf>
    <xf numFmtId="9" fontId="8" fillId="7" borderId="7" applyAlignment="1" pivotButton="0" quotePrefix="0" xfId="2">
      <alignment horizontal="center" vertical="center" wrapText="1"/>
    </xf>
    <xf numFmtId="9" fontId="4" fillId="17" borderId="14" applyAlignment="1" pivotButton="0" quotePrefix="0" xfId="2">
      <alignment horizontal="center" vertical="center" wrapText="1"/>
    </xf>
    <xf numFmtId="9" fontId="4" fillId="17" borderId="7" applyAlignment="1" pivotButton="0" quotePrefix="0" xfId="2">
      <alignment horizontal="center" vertical="center" wrapText="1"/>
    </xf>
    <xf numFmtId="166" fontId="4" fillId="17" borderId="5" applyAlignment="1" pivotButton="0" quotePrefix="0" xfId="2">
      <alignment horizontal="center" vertical="center" wrapText="1"/>
    </xf>
    <xf numFmtId="9" fontId="4" fillId="18" borderId="7" applyAlignment="1" pivotButton="0" quotePrefix="0" xfId="2">
      <alignment horizontal="center" vertical="center" wrapText="1"/>
    </xf>
    <xf numFmtId="9" fontId="4" fillId="17" borderId="5" applyAlignment="1" pivotButton="0" quotePrefix="0" xfId="2">
      <alignment horizontal="center" vertical="center" wrapText="1"/>
    </xf>
    <xf numFmtId="166" fontId="8" fillId="18" borderId="7" applyAlignment="1" pivotButton="0" quotePrefix="0" xfId="2">
      <alignment horizontal="center" vertical="center" wrapText="1"/>
    </xf>
    <xf numFmtId="10" fontId="8" fillId="17" borderId="7" applyAlignment="1" pivotButton="0" quotePrefix="0" xfId="2">
      <alignment horizontal="center" vertical="center" wrapText="1"/>
    </xf>
    <xf numFmtId="166" fontId="4" fillId="17" borderId="14" applyAlignment="1" pivotButton="0" quotePrefix="0" xfId="2">
      <alignment horizontal="center" vertical="center" wrapText="1"/>
    </xf>
    <xf numFmtId="166" fontId="4" fillId="17" borderId="7" applyAlignment="1" pivotButton="0" quotePrefix="0" xfId="2">
      <alignment horizontal="center" vertical="center" wrapText="1"/>
    </xf>
    <xf numFmtId="10" fontId="4" fillId="18" borderId="7" applyAlignment="1" pivotButton="0" quotePrefix="0" xfId="2">
      <alignment horizontal="center" vertical="center" wrapText="1"/>
    </xf>
  </cellXfs>
  <cellStyles count="4">
    <cellStyle name="Normal" xfId="0" builtinId="0"/>
    <cellStyle name="Comma" xfId="1" builtinId="3"/>
    <cellStyle name="Per cent" xfId="2" builtinId="5"/>
    <cellStyle name="Heading 1" xfId="3" builtinId="16"/>
  </cellStyles>
  <dxfs count="65">
    <dxf>
      <numFmt numFmtId="2" formatCode="0.00"/>
    </dxf>
    <dxf>
      <numFmt numFmtId="2" formatCode="0.00"/>
    </dxf>
    <dxf>
      <numFmt numFmtId="13" formatCode="0%"/>
    </dxf>
    <dxf>
      <numFmt numFmtId="13" formatCode="0%"/>
    </dxf>
    <dxf>
      <numFmt numFmtId="2" formatCode="0.00"/>
    </dxf>
    <dxf>
      <numFmt numFmtId="2" formatCode="0.00"/>
    </dxf>
    <dxf>
      <numFmt numFmtId="13" formatCode="0%"/>
    </dxf>
    <dxf>
      <numFmt numFmtId="13" formatCode="0%"/>
    </dxf>
    <dxf>
      <font>
        <name val="Calibri"/>
        <family val="2"/>
        <b val="1"/>
        <strike val="0"/>
        <outline val="0"/>
        <shadow val="0"/>
        <condense val="0"/>
        <color theme="3"/>
        <extend val="0"/>
        <sz val="9"/>
        <vertAlign val="baseline"/>
        <scheme val="minor"/>
      </font>
      <fill>
        <patternFill patternType="solid">
          <fgColor indexed="64"/>
          <bgColor theme="9" tint="0.5999938962981048"/>
        </patternFill>
      </fill>
      <alignment horizontal="center" vertical="center" wrapText="1"/>
      <border>
        <left style="thin">
          <color indexed="64"/>
        </left>
        <right style="thin">
          <color indexed="64"/>
        </right>
        <top style="thin">
          <color indexed="64"/>
        </top>
        <bottom style="thin">
          <color indexed="64"/>
        </bottom>
        <vertical/>
        <horizontal/>
      </border>
    </dxf>
    <dxf>
      <alignment horizontal="center" vertical="center" wrapText="1"/>
    </dxf>
    <dxf>
      <fill>
        <patternFill>
          <fgColor rgb="FFFF0000"/>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ont>
        <color auto="1"/>
      </font>
      <fill>
        <patternFill>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ont>
        <color auto="1"/>
      </font>
      <fill>
        <patternFill>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externalLink" Target="/xl/externalLinks/externalLink1.xml" Id="rId5" /><Relationship Type="http://schemas.openxmlformats.org/officeDocument/2006/relationships/externalLink" Target="/xl/externalLinks/externalLink2.xml" Id="rId6" /><Relationship Type="http://schemas.openxmlformats.org/officeDocument/2006/relationships/externalLink" Target="/xl/externalLinks/externalLink3.xml" Id="rId7" /><Relationship Type="http://schemas.openxmlformats.org/officeDocument/2006/relationships/externalLink" Target="/xl/externalLinks/externalLink4.xml" Id="rId8" /><Relationship Type="http://schemas.openxmlformats.org/officeDocument/2006/relationships/externalLink" Target="/xl/externalLinks/externalLink5.xml" Id="rId9" /><Relationship Type="http://schemas.openxmlformats.org/officeDocument/2006/relationships/styles" Target="styles.xml" Id="rId10" /><Relationship Type="http://schemas.openxmlformats.org/officeDocument/2006/relationships/theme" Target="theme/theme1.xml" Id="rId11" /></Relationships>
</file>

<file path=xl/externalLinks/_rels/externalLink1.xml.rels><Relationships xmlns="http://schemas.openxmlformats.org/package/2006/relationships"><Relationship Type="http://schemas.openxmlformats.org/officeDocument/2006/relationships/externalLinkPath" Target="/Z:/Users/aryal/Desktop/documents%20for%20modulation%20-%202015/Latest%20Modulation%20-%2028%20Dec/documents%20for%20modulation%20-%202015/NEW.xlsm" TargetMode="External" Id="rId1" /></Relationships>
</file>

<file path=xl/externalLinks/_rels/externalLink2.xml.rels><Relationships xmlns="http://schemas.openxmlformats.org/package/2006/relationships"><Relationship Type="http://schemas.microsoft.com/office/2006/relationships/xlExternalLinkPath/xlPathMissing" Target="RecoveredExternalLink1" TargetMode="External" Id="rId1" /></Relationships>
</file>

<file path=xl/externalLinks/_rels/externalLink3.xml.rels><Relationships xmlns="http://schemas.openxmlformats.org/package/2006/relationships"><Relationship Type="http://schemas.openxmlformats.org/officeDocument/2006/relationships/externalLinkPath" Target="/C:/Users/habimade/Desktop/2018%20Modulation%20Desktop%20%20-%20OLD/Final%20List%20-%20modulation%20and%20selection%20of%20audits%20-%20January%202019/2018_Modulation-Similation_January%202019%20-%20for%20Final%20List%20-%2007-01-2019.xlsx" TargetMode="External" Id="rId1" /></Relationships>
</file>

<file path=xl/externalLinks/_rels/externalLink4.xml.rels><Relationships xmlns="http://schemas.openxmlformats.org/package/2006/relationships"><Relationship Type="http://schemas.openxmlformats.org/officeDocument/2006/relationships/externalLinkPath" Target="/Z:/Users/meynetli/Desktop/AUDIT/2015%20Risk%20Planning%20Data20-vi-14.xls" TargetMode="External" Id="rId1" /></Relationships>
</file>

<file path=xl/externalLinks/_rels/externalLink5.xml.rels><Relationships xmlns="http://schemas.openxmlformats.org/package/2006/relationships"><Relationship Type="http://schemas.openxmlformats.org/officeDocument/2006/relationships/externalLinkPath" Target="/C:/Users/habimade/Desktop/2018%20Modulation%20Desktop%20%20-%20OLD%20-%20Feb%202019/Final%20List%20-%20modulation%20and%20selection%20of%20audits%20-%20January%202019/2018%20Project%20Audit%20-%20Additional%20projects%20identified%20-%207%20January%202019.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Sheet3"/>
      <sheetName val="HNIP999"/>
      <sheetName val="Query"/>
      <sheetName val="Indicators"/>
      <sheetName val="Data list"/>
    </sheetNames>
    <sheetDataSet>
      <sheetData sheetId="0"/>
      <sheetData sheetId="1"/>
      <sheetData sheetId="2"/>
      <sheetData sheetId="3"/>
      <sheetData sheetId="4" refreshError="1"/>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Select a country"/>
      <sheetName val="Compare countries"/>
      <sheetName val="Final Score Ordered"/>
      <sheetName val="Final Score Ordered Americas"/>
      <sheetName val="Final Score Ordered Europe"/>
      <sheetName val="Final Score Ordered MENA"/>
      <sheetName val="Final Score Ordered Asia"/>
      <sheetName val="Final Score Ordered Africa"/>
      <sheetName val="Weights"/>
      <sheetName val="Rating Factors"/>
      <sheetName val="Indicators"/>
      <sheetName val="Final Score"/>
      <sheetName val="Expenditure"/>
      <sheetName val="Supp"/>
      <sheetName val="Is Indicator Default"/>
      <sheetName val="Staff + offices"/>
      <sheetName val="Focus Data"/>
      <sheetName val="Ledger Data"/>
      <sheetName val="Cost Centres"/>
      <sheetName val="Sources"/>
      <sheetName val="CountryNames"/>
      <sheetName val="CPI Corruption Index 2014"/>
      <sheetName val="MSRP Users"/>
      <sheetName val="Urban Refugees"/>
      <sheetName val="Sick Leav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UNHCR Interim List 23 -11-2018"/>
      <sheetName val="Preliminary List - 26-09-2018"/>
      <sheetName val="PAs Not Selected - Jan 2019"/>
      <sheetName val="Final List 2018 -  7 Jan 2019"/>
      <sheetName val="Summary 2.9  "/>
      <sheetName val="All Test"/>
      <sheetName val="2017 unaudited &gt;50K ICQ&lt;0 in 16"/>
      <sheetName val="Previous requests to remove"/>
      <sheetName val="Final List - 7 Jan 2019"/>
      <sheetName val="62 PAs changed from interim"/>
      <sheetName val="2014-15-16-17-18"/>
      <sheetName val="Summary 3 - 2.9 - 2.8 "/>
      <sheetName val="For the NFF Final List"/>
      <sheetName val="Summary"/>
      <sheetName val="Analysis Stats 2018- NFF-Prelim"/>
      <sheetName val="New partners for 2018"/>
      <sheetName val="PQP"/>
      <sheetName val="Pivot 2018"/>
      <sheetName val="HNIP998"/>
      <sheetName val="Sheet3"/>
      <sheetName val="HNIP999"/>
      <sheetName val="Query"/>
      <sheetName val="Modified 2014 to 2017"/>
      <sheetName val="Previous Year Audit"/>
      <sheetName val="Unaudited 2012 13 14 15 16 17"/>
      <sheetName val="Modulation 2014-15-16"/>
      <sheetName val="Scenario in Number"/>
      <sheetName val="Scenario in Number in %"/>
      <sheetName val="Scenario in Value"/>
      <sheetName val="Scenario in Value in %"/>
      <sheetName val="ICQ Scoring-2017"/>
      <sheetName val="ICQ Scoring-2016"/>
      <sheetName val="ICQ Scoring-2015"/>
      <sheetName val="ICQ Scoring -2014"/>
      <sheetName val="OIOS Score - Sept 2018"/>
      <sheetName val="PPAs with Adverse or Disclaimer"/>
      <sheetName val="Final List 2018 -  15 Jan 2019"/>
      <sheetName val="Final list - Additional "/>
    </sheetNames>
    <sheetDataSet>
      <sheetData sheetId="0" refreshError="1"/>
      <sheetData sheetId="1" refreshError="1"/>
      <sheetData sheetId="2" refreshError="1"/>
      <sheetData sheetId="3"/>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sheetData sheetId="35" refreshError="1"/>
      <sheetData sheetId="36" refreshError="1"/>
      <sheetData sheetId="37"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Select a country"/>
      <sheetName val="Compare countries"/>
      <sheetName val="Supp"/>
      <sheetName val="Weights"/>
      <sheetName val="Final Score Ordered"/>
      <sheetName val="Final Score Ordered Americas"/>
      <sheetName val="Final Score Ordered Europe"/>
      <sheetName val="Final Score Ordered MENA"/>
      <sheetName val="Final Score Ordered Asia"/>
      <sheetName val="Final Score Ordered Africa"/>
      <sheetName val="Rating Factors"/>
      <sheetName val="Indicators"/>
      <sheetName val="Final Score"/>
      <sheetName val="Expenditure"/>
      <sheetName val="Is Indicator Default"/>
      <sheetName val="Staff + offices"/>
      <sheetName val="Ledger Data"/>
      <sheetName val="2012 Data"/>
      <sheetName val="2013 Data"/>
      <sheetName val="2014 Data"/>
      <sheetName val="Cost Centres"/>
      <sheetName val="Sources"/>
      <sheetName val="CountryNames"/>
      <sheetName val="CPI Corruption Index 2013"/>
      <sheetName val="Focus Budget 2014"/>
      <sheetName val="FocusBudget 2015"/>
      <sheetName val="MSRP Users"/>
      <sheetName val="Urban Refuge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Extensions of agreements "/>
      <sheetName val="Final List 2018 -  7 Jan 2019"/>
      <sheetName val="Final list-Additional projects "/>
      <sheetName val="Moore Stephens"/>
      <sheetName val="KPMG"/>
      <sheetName val="BDO Jordan"/>
    </sheetNames>
    <sheetDataSet>
      <sheetData sheetId="0"/>
      <sheetData sheetId="1"/>
      <sheetData sheetId="2"/>
      <sheetData sheetId="3"/>
      <sheetData sheetId="4"/>
      <sheetData sheetId="5"/>
    </sheetDataSet>
  </externalBook>
</externalLink>
</file>

<file path=xl/tables/table1.xml><?xml version="1.0" encoding="utf-8"?>
<table xmlns="http://schemas.openxmlformats.org/spreadsheetml/2006/main" id="1" name="Table1" displayName="Table1" ref="A1:G10" headerRowCount="1" totalsRowCount="1" headerRowDxfId="9">
  <autoFilter ref="A1:G9"/>
  <tableColumns count="7">
    <tableColumn id="1" name="Code"/>
    <tableColumn id="2" name="Process #"/>
    <tableColumn id="3" name="Process" dataDxfId="8" dataCellStyle="Heading 1"/>
    <tableColumn id="4" name="Section Weight" dataDxfId="7" totalsRowDxfId="3"/>
    <tableColumn id="6" name="Section Re-Weight according to applicability" dataDxfId="6" totalsRowDxfId="2">
      <calculatedColumnFormula>IF(Table1[[#This Row],[Calculation for Section Weight]]="N/A","N/A",Table1[[#This Row],[Section Weight]]/(SUMIF(Table1[Calculation for Section Weight],"&gt;=0",Table1[Section Weight])))</calculatedColumnFormula>
    </tableColumn>
    <tableColumn id="5" name="Calculation for Section Weight" dataDxfId="5" totalsRowDxfId="1">
      <calculatedColumnFormula>Rates!D7</calculatedColumnFormula>
    </tableColumn>
    <tableColumn id="7" name="Final Section Weight" dataDxfId="4" totalsRow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codeName="Sheet4">
    <outlinePr summaryBelow="1" summaryRight="1"/>
    <pageSetUpPr/>
  </sheetPr>
  <dimension ref="A1:AA118"/>
  <sheetViews>
    <sheetView topLeftCell="E31" workbookViewId="0">
      <selection activeCell="K38" sqref="K38"/>
    </sheetView>
  </sheetViews>
  <sheetFormatPr baseColWidth="10" defaultColWidth="9.1640625" defaultRowHeight="12"/>
  <cols>
    <col width="1.5" customWidth="1" style="120" min="1" max="1"/>
    <col width="12.83203125" customWidth="1" style="121" min="2" max="2"/>
    <col width="20.5" customWidth="1" style="120" min="3" max="3"/>
    <col width="32.1640625" customWidth="1" style="120" min="4" max="4"/>
    <col width="9.5" customWidth="1" style="121" min="5" max="5"/>
    <col width="17.33203125" customWidth="1" style="120" min="6" max="6"/>
    <col width="11.83203125" customWidth="1" style="119" min="7" max="7"/>
    <col width="61.5" customWidth="1" style="120" min="8" max="8"/>
    <col width="13" customWidth="1" style="121" min="9" max="9"/>
    <col width="15.5" customWidth="1" style="122" min="10" max="10"/>
    <col width="13" customWidth="1" style="122" min="11" max="11"/>
    <col width="15.83203125" customWidth="1" style="122" min="12" max="12"/>
    <col width="16.6640625" customWidth="1" style="122" min="13" max="13"/>
    <col width="35.83203125" customWidth="1" style="122" min="14" max="14"/>
    <col outlineLevel="1" width="35.5" customWidth="1" style="120" min="15" max="16"/>
    <col outlineLevel="1" width="12.1640625" customWidth="1" style="120" min="17" max="17"/>
    <col outlineLevel="1" width="35.5" customWidth="1" style="120" min="18" max="18"/>
    <col outlineLevel="1" width="30.1640625" customWidth="1" style="120" min="19" max="20"/>
    <col width="31" customWidth="1" style="122" min="21" max="21"/>
    <col outlineLevel="1" width="35.5" customWidth="1" style="120" min="22" max="23"/>
    <col outlineLevel="1" width="12.1640625" customWidth="1" style="120" min="24" max="24"/>
    <col outlineLevel="1" width="35.5" customWidth="1" style="120" min="25" max="25"/>
    <col outlineLevel="1" width="30.1640625" customWidth="1" style="120" min="26" max="27"/>
    <col width="9.1640625" customWidth="1" style="120" min="28" max="29"/>
    <col width="7.83203125" bestFit="1" customWidth="1" style="120" min="30" max="30"/>
    <col width="9.1640625" customWidth="1" style="120" min="31" max="34"/>
    <col width="9.1640625" customWidth="1" style="120" min="35" max="16384"/>
  </cols>
  <sheetData>
    <row r="1" ht="26" customHeight="1">
      <c r="A1" s="117" t="inlineStr">
        <is>
          <t>EN</t>
        </is>
      </c>
      <c r="B1" s="199" t="inlineStr">
        <is>
          <t>EN - English</t>
        </is>
      </c>
      <c r="C1" s="200" t="n"/>
      <c r="D1" s="118" t="n"/>
      <c r="E1" s="118" t="n"/>
      <c r="F1" s="52" t="inlineStr">
        <is>
          <t>Validity checks</t>
        </is>
      </c>
    </row>
    <row r="2" ht="13" customHeight="1">
      <c r="B2" s="201" t="inlineStr">
        <is>
          <t>Partner Information</t>
        </is>
      </c>
      <c r="C2" s="53" t="inlineStr">
        <is>
          <t>Partner Name</t>
        </is>
      </c>
      <c r="D2" s="204" t="inlineStr">
        <is>
          <t>EUROPEAN COUNCIL ON REFUGEES AND EXILES</t>
        </is>
      </c>
      <c r="E2" s="205" t="n"/>
      <c r="F2" s="123" t="n"/>
    </row>
    <row r="3" ht="13" customHeight="1">
      <c r="B3" s="202" t="n"/>
      <c r="C3" s="54" t="inlineStr">
        <is>
          <t>Partner ID</t>
        </is>
      </c>
      <c r="D3" s="206" t="n">
        <v>1022023</v>
      </c>
      <c r="E3" s="207" t="n"/>
      <c r="F3" s="123" t="n">
        <v>1</v>
      </c>
    </row>
    <row r="4" ht="13" customHeight="1">
      <c r="B4" s="202" t="n"/>
      <c r="C4" s="54" t="inlineStr">
        <is>
          <t>Business Unit</t>
        </is>
      </c>
      <c r="D4" s="206" t="inlineStr">
        <is>
          <t>BEL01</t>
        </is>
      </c>
      <c r="E4" s="207" t="n"/>
      <c r="F4" s="123" t="n">
        <v>1</v>
      </c>
    </row>
    <row r="5" ht="14" customHeight="1" thickBot="1">
      <c r="B5" s="203" t="n"/>
      <c r="C5" s="55" t="inlineStr">
        <is>
          <t>IP Agreement Number*</t>
        </is>
      </c>
      <c r="D5" s="206" t="n">
        <v>61</v>
      </c>
      <c r="E5" s="207" t="n"/>
      <c r="F5" s="123" t="n">
        <v>1</v>
      </c>
      <c r="K5" s="214" t="inlineStr">
        <is>
          <t>FY2021</t>
        </is>
      </c>
      <c r="L5" s="215" t="n"/>
      <c r="M5" s="215" t="n"/>
      <c r="N5" s="215" t="n"/>
      <c r="O5" s="215" t="n"/>
      <c r="P5" s="215" t="n"/>
      <c r="Q5" s="215" t="n"/>
      <c r="R5" s="215" t="n"/>
      <c r="S5" s="215" t="n"/>
      <c r="T5" s="215" t="n"/>
      <c r="U5" s="216" t="inlineStr">
        <is>
          <t>FY 2018</t>
        </is>
      </c>
      <c r="V5" s="215" t="n"/>
      <c r="W5" s="215" t="n"/>
      <c r="X5" s="215" t="n"/>
      <c r="Y5" s="215" t="n"/>
      <c r="Z5" s="215" t="n"/>
      <c r="AA5" s="215" t="n"/>
    </row>
    <row r="6" ht="13" customHeight="1" thickBot="1">
      <c r="B6" s="124" t="n"/>
      <c r="C6" s="224" t="inlineStr">
        <is>
          <t>* If this ICQ covers more than 1 IP agreement number, separate then with a ";" with no spaces</t>
        </is>
      </c>
      <c r="D6" s="225" t="n"/>
      <c r="E6" s="225" t="n"/>
      <c r="F6" s="225" t="n"/>
      <c r="G6" s="125" t="n"/>
      <c r="H6" s="126" t="n"/>
      <c r="I6" s="217" t="inlineStr">
        <is>
          <t>FY 2018</t>
        </is>
      </c>
      <c r="J6" s="218" t="n"/>
      <c r="K6" s="219" t="inlineStr">
        <is>
          <t>TO BE COMPLETED BY THE PARTNER'S AUDITOR</t>
        </is>
      </c>
      <c r="L6" s="220" t="n"/>
      <c r="M6" s="220" t="n"/>
      <c r="N6" s="220" t="n"/>
      <c r="O6" s="220" t="n"/>
      <c r="P6" s="220" t="n"/>
      <c r="Q6" s="220" t="n"/>
      <c r="R6" s="218" t="n"/>
      <c r="S6" s="221" t="inlineStr">
        <is>
          <t>TO BE COMPLETED BY LOCAL MANAGEMENT</t>
        </is>
      </c>
      <c r="T6" s="222" t="n"/>
      <c r="U6" s="56" t="n"/>
      <c r="V6" s="56" t="n"/>
      <c r="W6" s="56" t="n"/>
      <c r="X6" s="56" t="n"/>
      <c r="Y6" s="56" t="n"/>
      <c r="Z6" s="223" t="n"/>
      <c r="AA6" s="220" t="n"/>
    </row>
    <row r="7" ht="40" customFormat="1" customHeight="1" s="127" thickBot="1">
      <c r="B7" s="57" t="inlineStr">
        <is>
          <t>Process #</t>
        </is>
      </c>
      <c r="C7" s="58" t="inlineStr">
        <is>
          <t>Process</t>
        </is>
      </c>
      <c r="D7" s="58" t="inlineStr">
        <is>
          <t>General risk</t>
        </is>
      </c>
      <c r="E7" s="58" t="inlineStr">
        <is>
          <t>Key control #</t>
        </is>
      </c>
      <c r="F7" s="58" t="inlineStr">
        <is>
          <t>Key control title</t>
        </is>
      </c>
      <c r="G7" s="58" t="inlineStr">
        <is>
          <t>Key control attribute #</t>
        </is>
      </c>
      <c r="H7" s="58" t="inlineStr">
        <is>
          <t>Key control attribute</t>
        </is>
      </c>
      <c r="I7" s="59" t="inlineStr">
        <is>
          <t>Applicability of the control at the Partner?</t>
        </is>
      </c>
      <c r="J7" s="59" t="inlineStr">
        <is>
          <t>Existence of the control</t>
        </is>
      </c>
      <c r="K7" s="60" t="inlineStr">
        <is>
          <t>Applicability of the control at the Partner?</t>
        </is>
      </c>
      <c r="L7" s="58" t="inlineStr">
        <is>
          <t>Existence of the control</t>
        </is>
      </c>
      <c r="M7" s="58" t="inlineStr">
        <is>
          <t>Prior year recommendation status</t>
        </is>
      </c>
      <c r="N7" s="58" t="inlineStr">
        <is>
          <t>Comments</t>
        </is>
      </c>
      <c r="O7" s="58" t="inlineStr">
        <is>
          <t>Management letter finding</t>
        </is>
      </c>
      <c r="P7" s="58" t="inlineStr">
        <is>
          <t>Risk</t>
        </is>
      </c>
      <c r="Q7" s="58" t="inlineStr">
        <is>
          <t>Risk Criticality</t>
        </is>
      </c>
      <c r="R7" s="58" t="inlineStr">
        <is>
          <t>Auditor's recommendation</t>
        </is>
      </c>
      <c r="S7" s="61" t="inlineStr">
        <is>
          <t>Management comments and proposed actions</t>
        </is>
      </c>
      <c r="T7" s="62" t="inlineStr">
        <is>
          <t>Deadlines for actions and responsible person</t>
        </is>
      </c>
      <c r="U7" s="59" t="inlineStr">
        <is>
          <t>Comments</t>
        </is>
      </c>
      <c r="V7" s="59" t="inlineStr">
        <is>
          <t>Management letter finding</t>
        </is>
      </c>
      <c r="W7" s="59" t="inlineStr">
        <is>
          <t>Risk</t>
        </is>
      </c>
      <c r="X7" s="59" t="inlineStr">
        <is>
          <t>Risk Criticality</t>
        </is>
      </c>
      <c r="Y7" s="59" t="inlineStr">
        <is>
          <t>Auditor's recommendation</t>
        </is>
      </c>
      <c r="Z7" s="63" t="inlineStr">
        <is>
          <t>Management comments and proposed actions</t>
        </is>
      </c>
      <c r="AA7" s="64" t="inlineStr">
        <is>
          <t>Deadlines for actions and responsible person</t>
        </is>
      </c>
    </row>
    <row r="8" customFormat="1" s="128">
      <c r="B8" s="65" t="inlineStr">
        <is>
          <t>PFR Internal Control questionnaire assessment</t>
        </is>
      </c>
      <c r="C8" s="66" t="n"/>
      <c r="D8" s="66" t="n"/>
      <c r="E8" s="66" t="n"/>
      <c r="F8" s="66" t="n"/>
      <c r="G8" s="66" t="n"/>
      <c r="H8" s="66" t="n"/>
      <c r="I8" s="129" t="n"/>
      <c r="J8" s="129" t="n"/>
      <c r="K8" s="130" t="n"/>
      <c r="L8" s="130" t="n"/>
      <c r="M8" s="130" t="n"/>
      <c r="N8" s="130" t="n"/>
      <c r="O8" s="130" t="n"/>
      <c r="P8" s="130" t="n"/>
      <c r="Q8" s="130" t="n"/>
      <c r="R8" s="130" t="n"/>
      <c r="S8" s="130" t="n"/>
      <c r="T8" s="131" t="n"/>
      <c r="U8" s="129" t="n"/>
      <c r="V8" s="129" t="n"/>
      <c r="W8" s="129" t="n"/>
      <c r="X8" s="129" t="n"/>
      <c r="Y8" s="129" t="n"/>
      <c r="Z8" s="129" t="n"/>
      <c r="AA8" s="132" t="n"/>
    </row>
    <row r="9" ht="26" customHeight="1">
      <c r="B9" s="133" t="inlineStr">
        <is>
          <t>A</t>
        </is>
      </c>
      <c r="C9" s="134" t="inlineStr">
        <is>
          <t>Payment and Bank management</t>
        </is>
      </c>
      <c r="D9" s="134" t="inlineStr">
        <is>
          <t xml:space="preserve">Invalid payments are processed </t>
        </is>
      </c>
      <c r="E9" s="67" t="inlineStr">
        <is>
          <t>A1</t>
        </is>
      </c>
      <c r="F9" s="134" t="inlineStr">
        <is>
          <t>Payment traceability</t>
        </is>
      </c>
      <c r="G9" s="135" t="inlineStr">
        <is>
          <t>A1.1</t>
        </is>
      </c>
      <c r="H9" s="142" t="inlineStr">
        <is>
          <t>The name of the bank account holder is same as the legitimate name of the partner and concurrent account details as stipulated in the Partnership Agreement</t>
        </is>
      </c>
      <c r="I9" s="136" t="inlineStr">
        <is>
          <t>Yes</t>
        </is>
      </c>
      <c r="J9" s="137" t="inlineStr">
        <is>
          <t>Adequate</t>
        </is>
      </c>
      <c r="K9" s="138" t="inlineStr">
        <is>
          <t>Yes</t>
        </is>
      </c>
      <c r="L9" s="138" t="inlineStr">
        <is>
          <t>Adequate</t>
        </is>
      </c>
      <c r="M9" s="138" t="inlineStr">
        <is>
          <t>N/A - no prior year finding</t>
        </is>
      </c>
      <c r="N9" s="69" t="n"/>
      <c r="O9" s="69" t="n"/>
      <c r="P9" s="69" t="n"/>
      <c r="Q9" s="70" t="inlineStr">
        <is>
          <t>Select answer</t>
        </is>
      </c>
      <c r="R9" s="69" t="n"/>
      <c r="S9" s="69" t="n"/>
      <c r="T9" s="69" t="n"/>
      <c r="U9" s="139" t="n"/>
      <c r="V9" s="139" t="n"/>
      <c r="W9" s="139" t="n"/>
      <c r="X9" s="140" t="n"/>
      <c r="Y9" s="139" t="n"/>
      <c r="Z9" s="139" t="n"/>
      <c r="AA9" s="139" t="n"/>
    </row>
    <row r="10" ht="26" customHeight="1">
      <c r="B10" s="133" t="inlineStr">
        <is>
          <t>A</t>
        </is>
      </c>
      <c r="C10" s="134" t="inlineStr">
        <is>
          <t>Payment and Bank management</t>
        </is>
      </c>
      <c r="D10" s="134" t="inlineStr">
        <is>
          <t xml:space="preserve">Invalid payments are processed </t>
        </is>
      </c>
      <c r="E10" s="67" t="inlineStr">
        <is>
          <t>A1</t>
        </is>
      </c>
      <c r="F10" s="134" t="inlineStr">
        <is>
          <t>Payment traceability</t>
        </is>
      </c>
      <c r="G10" s="135" t="inlineStr">
        <is>
          <t>A1.2</t>
        </is>
      </c>
      <c r="H10" s="142" t="inlineStr">
        <is>
          <t>Funds provided by UNHCR may be held in a separate or pooled account. The account shall be preferably an interest bearing (as mentioned in the PA).</t>
        </is>
      </c>
      <c r="I10" s="136" t="inlineStr">
        <is>
          <t>Yes</t>
        </is>
      </c>
      <c r="J10" s="137" t="inlineStr">
        <is>
          <t>Adequate</t>
        </is>
      </c>
      <c r="K10" s="138" t="inlineStr">
        <is>
          <t>Yes</t>
        </is>
      </c>
      <c r="L10" s="138" t="inlineStr">
        <is>
          <t>Adequate</t>
        </is>
      </c>
      <c r="M10" s="138" t="inlineStr">
        <is>
          <t>N/A - no prior year finding</t>
        </is>
      </c>
      <c r="N10" s="69" t="n"/>
      <c r="O10" s="69" t="n"/>
      <c r="P10" s="69" t="n"/>
      <c r="Q10" s="70" t="inlineStr">
        <is>
          <t>Select answer</t>
        </is>
      </c>
      <c r="R10" s="69" t="n"/>
      <c r="S10" s="69" t="n"/>
      <c r="T10" s="69" t="n"/>
      <c r="U10" s="139" t="n"/>
      <c r="V10" s="139" t="n"/>
      <c r="W10" s="139" t="n"/>
      <c r="X10" s="140" t="n"/>
      <c r="Y10" s="139" t="n"/>
      <c r="Z10" s="139" t="n"/>
      <c r="AA10" s="139" t="n"/>
    </row>
    <row r="11" ht="26" customHeight="1">
      <c r="B11" s="71" t="inlineStr">
        <is>
          <t>A</t>
        </is>
      </c>
      <c r="C11" s="72" t="inlineStr">
        <is>
          <t>Payment and Bank management</t>
        </is>
      </c>
      <c r="D11" s="72" t="inlineStr">
        <is>
          <t xml:space="preserve">Invalid payments are processed </t>
        </is>
      </c>
      <c r="E11" s="67" t="inlineStr">
        <is>
          <t>A1</t>
        </is>
      </c>
      <c r="F11" s="72" t="inlineStr">
        <is>
          <t>Payment traceability</t>
        </is>
      </c>
      <c r="G11" s="135" t="inlineStr">
        <is>
          <t>A1.3</t>
        </is>
      </c>
      <c r="H11" s="142" t="inlineStr">
        <is>
          <t>The interest earned is credited or approtioned (in accordance with the size of UNHCR funds in relation to other funds in the pooled account) to UNHCR.</t>
        </is>
      </c>
      <c r="I11" s="136" t="inlineStr">
        <is>
          <t>Yes</t>
        </is>
      </c>
      <c r="J11" s="137" t="inlineStr">
        <is>
          <t>Adequate</t>
        </is>
      </c>
      <c r="K11" s="138" t="inlineStr">
        <is>
          <t>Yes</t>
        </is>
      </c>
      <c r="L11" s="138" t="inlineStr">
        <is>
          <t>Adequate</t>
        </is>
      </c>
      <c r="M11" s="138" t="inlineStr">
        <is>
          <t>N/A - no prior year finding</t>
        </is>
      </c>
      <c r="N11" s="69" t="n"/>
      <c r="O11" s="69" t="n"/>
      <c r="P11" s="69" t="n"/>
      <c r="Q11" s="70" t="inlineStr">
        <is>
          <t>Select answer</t>
        </is>
      </c>
      <c r="R11" s="69" t="n"/>
      <c r="S11" s="69" t="n"/>
      <c r="T11" s="69" t="n"/>
      <c r="U11" s="139" t="inlineStr">
        <is>
          <t>The account does not generate interest</t>
        </is>
      </c>
      <c r="V11" s="139" t="n"/>
      <c r="W11" s="139" t="n"/>
      <c r="X11" s="140" t="n"/>
      <c r="Y11" s="139" t="n"/>
      <c r="Z11" s="139" t="n"/>
      <c r="AA11" s="139" t="n"/>
    </row>
    <row r="12" ht="65" customHeight="1">
      <c r="B12" s="133" t="inlineStr">
        <is>
          <t>A</t>
        </is>
      </c>
      <c r="C12" s="134" t="inlineStr">
        <is>
          <t>Payment and Bank management</t>
        </is>
      </c>
      <c r="D12" s="134" t="inlineStr">
        <is>
          <t xml:space="preserve">Invalid payments are processed </t>
        </is>
      </c>
      <c r="E12" s="67" t="inlineStr">
        <is>
          <t>A1</t>
        </is>
      </c>
      <c r="F12" s="134" t="inlineStr">
        <is>
          <t>Payment traceability</t>
        </is>
      </c>
      <c r="G12" s="135" t="inlineStr">
        <is>
          <t>A1.4</t>
        </is>
      </c>
      <c r="H12" s="142" t="inlineStr">
        <is>
          <t>The accounting system allows proper and clear identification of transactions related to UNHCR provided funds vis a vis to others (including expenditure)</t>
        </is>
      </c>
      <c r="I12" s="136" t="inlineStr">
        <is>
          <t>Yes</t>
        </is>
      </c>
      <c r="J12" s="137" t="inlineStr">
        <is>
          <t>Adequate</t>
        </is>
      </c>
      <c r="K12" s="138" t="inlineStr">
        <is>
          <t>Yes</t>
        </is>
      </c>
      <c r="L12" s="138" t="inlineStr">
        <is>
          <t>Adequate</t>
        </is>
      </c>
      <c r="M12" s="138" t="inlineStr">
        <is>
          <t>Fully remediated</t>
        </is>
      </c>
      <c r="N12" s="167" t="inlineStr">
        <is>
          <t>The accounting system is cost/project based and there is a specific code for the UNHCR project</t>
        </is>
      </c>
      <c r="O12" s="69" t="n"/>
      <c r="P12" s="69" t="n"/>
      <c r="Q12" s="70" t="inlineStr">
        <is>
          <t>Select answer</t>
        </is>
      </c>
      <c r="R12" s="69" t="n"/>
      <c r="S12" s="69" t="n"/>
      <c r="T12" s="69" t="n"/>
      <c r="U12" s="139" t="inlineStr">
        <is>
          <t>No project code on the invoice</t>
        </is>
      </c>
      <c r="V12" s="139" t="inlineStr">
        <is>
          <t>We noted that the various invoices do not refer to the project (analytical code, project number, etc.), making it more difficult to identify and link expenses to the correct project.</t>
        </is>
      </c>
      <c r="W12" s="139" t="inlineStr">
        <is>
          <t>Invalid payments made</t>
        </is>
      </c>
      <c r="X12" s="140" t="inlineStr">
        <is>
          <t>Medium</t>
        </is>
      </c>
      <c r="Y12" s="139" t="inlineStr">
        <is>
          <t>We recommend that the Partner ensures that the mention of "Project" is indicated at the level of the supporting documents relating to the project in order to be able to make the link between the various expenses incurred.</t>
        </is>
      </c>
      <c r="Z12" s="139" t="n"/>
      <c r="AA12" s="139" t="n"/>
    </row>
    <row r="13" ht="39" customHeight="1">
      <c r="B13" s="133" t="inlineStr">
        <is>
          <t>A</t>
        </is>
      </c>
      <c r="C13" s="134" t="inlineStr">
        <is>
          <t>Payment and Bank management</t>
        </is>
      </c>
      <c r="D13" s="134" t="inlineStr">
        <is>
          <t xml:space="preserve">Invalid payments are processed </t>
        </is>
      </c>
      <c r="E13" s="67" t="inlineStr">
        <is>
          <t>A2</t>
        </is>
      </c>
      <c r="F13" s="134" t="inlineStr">
        <is>
          <t>Payment authorization</t>
        </is>
      </c>
      <c r="G13" s="135" t="inlineStr">
        <is>
          <t>A2.1</t>
        </is>
      </c>
      <c r="H13" s="68" t="inlineStr">
        <is>
          <t>All electronic payments have to be approved by at least two authorized signatories.
If ebanking systems are used, authorized signatures have to be reflected in the system.</t>
        </is>
      </c>
      <c r="I13" s="136" t="inlineStr">
        <is>
          <t>Yes</t>
        </is>
      </c>
      <c r="J13" s="137" t="inlineStr">
        <is>
          <t>Adequate</t>
        </is>
      </c>
      <c r="K13" s="138" t="inlineStr">
        <is>
          <t>Yes</t>
        </is>
      </c>
      <c r="L13" s="138" t="inlineStr">
        <is>
          <t>Adequate</t>
        </is>
      </c>
      <c r="M13" s="138" t="inlineStr">
        <is>
          <t>N/A - no prior year finding</t>
        </is>
      </c>
      <c r="N13" s="69" t="n"/>
      <c r="O13" s="69" t="n"/>
      <c r="P13" s="69" t="n"/>
      <c r="Q13" s="70" t="inlineStr">
        <is>
          <t>Select answer</t>
        </is>
      </c>
      <c r="R13" s="69" t="n"/>
      <c r="S13" s="69" t="n"/>
      <c r="T13" s="69" t="n"/>
      <c r="U13" s="139" t="n"/>
      <c r="V13" s="139" t="n"/>
      <c r="W13" s="139" t="n"/>
      <c r="X13" s="140" t="n"/>
      <c r="Y13" s="139" t="n"/>
      <c r="Z13" s="139" t="n"/>
      <c r="AA13" s="139" t="n"/>
    </row>
    <row r="14" ht="26" customHeight="1">
      <c r="B14" s="133" t="inlineStr">
        <is>
          <t>A</t>
        </is>
      </c>
      <c r="C14" s="134" t="inlineStr">
        <is>
          <t>Payment and Bank management</t>
        </is>
      </c>
      <c r="D14" s="134" t="inlineStr">
        <is>
          <t xml:space="preserve">Invalid payments are processed </t>
        </is>
      </c>
      <c r="E14" s="67" t="inlineStr">
        <is>
          <t>A2</t>
        </is>
      </c>
      <c r="F14" s="134" t="inlineStr">
        <is>
          <t>Payment authorization</t>
        </is>
      </c>
      <c r="G14" s="135" t="inlineStr">
        <is>
          <t>A2.2</t>
        </is>
      </c>
      <c r="H14" s="68" t="inlineStr">
        <is>
          <t>The authorized and updated signatory list is communicated to the bank regularly to make sure that only current employees are authorized signatories.</t>
        </is>
      </c>
      <c r="I14" s="136" t="inlineStr">
        <is>
          <t>Yes</t>
        </is>
      </c>
      <c r="J14" s="137" t="inlineStr">
        <is>
          <t>Adequate</t>
        </is>
      </c>
      <c r="K14" s="138" t="inlineStr">
        <is>
          <t>Yes</t>
        </is>
      </c>
      <c r="L14" s="138" t="inlineStr">
        <is>
          <t>Adequate</t>
        </is>
      </c>
      <c r="M14" s="138" t="inlineStr">
        <is>
          <t>N/A - no prior year finding</t>
        </is>
      </c>
      <c r="N14" s="69" t="n"/>
      <c r="O14" s="69" t="n"/>
      <c r="P14" s="69" t="n"/>
      <c r="Q14" s="70" t="inlineStr">
        <is>
          <t>Select answer</t>
        </is>
      </c>
      <c r="R14" s="69" t="n"/>
      <c r="S14" s="69" t="n"/>
      <c r="T14" s="69" t="n"/>
      <c r="U14" s="139" t="n"/>
      <c r="V14" s="139" t="n"/>
      <c r="W14" s="139" t="n"/>
      <c r="X14" s="140" t="n"/>
      <c r="Y14" s="139" t="n"/>
      <c r="Z14" s="139" t="n"/>
      <c r="AA14" s="139" t="n"/>
    </row>
    <row r="15" ht="26" customHeight="1">
      <c r="B15" s="133" t="inlineStr">
        <is>
          <t>A</t>
        </is>
      </c>
      <c r="C15" s="134" t="inlineStr">
        <is>
          <t>Payment and Bank management</t>
        </is>
      </c>
      <c r="D15" s="134" t="inlineStr">
        <is>
          <t xml:space="preserve">Invalid payments are processed </t>
        </is>
      </c>
      <c r="E15" s="67" t="inlineStr">
        <is>
          <t>A2</t>
        </is>
      </c>
      <c r="F15" s="134" t="inlineStr">
        <is>
          <t>Payment authorization</t>
        </is>
      </c>
      <c r="G15" s="135" t="inlineStr">
        <is>
          <t>A2.3</t>
        </is>
      </c>
      <c r="H15" s="68" t="inlineStr">
        <is>
          <t>An adequate cashbook (including cash on hand &amp; at bank), recording all receipts and payments, is maintained</t>
        </is>
      </c>
      <c r="I15" s="136" t="inlineStr">
        <is>
          <t>Yes</t>
        </is>
      </c>
      <c r="J15" s="137" t="inlineStr">
        <is>
          <t>Adequate</t>
        </is>
      </c>
      <c r="K15" s="138" t="inlineStr">
        <is>
          <t>Yes</t>
        </is>
      </c>
      <c r="L15" s="138" t="inlineStr">
        <is>
          <t>Adequate</t>
        </is>
      </c>
      <c r="M15" s="138" t="inlineStr">
        <is>
          <t>N/A - no prior year finding</t>
        </is>
      </c>
      <c r="N15" s="69" t="n"/>
      <c r="O15" s="69" t="n"/>
      <c r="P15" s="69" t="n"/>
      <c r="Q15" s="70" t="inlineStr">
        <is>
          <t>Select answer</t>
        </is>
      </c>
      <c r="R15" s="69" t="n"/>
      <c r="S15" s="69" t="n"/>
      <c r="T15" s="69" t="n"/>
      <c r="U15" s="139" t="n"/>
      <c r="V15" s="139" t="n"/>
      <c r="W15" s="139" t="n"/>
      <c r="X15" s="140" t="n"/>
      <c r="Y15" s="139" t="n"/>
      <c r="Z15" s="139" t="n"/>
      <c r="AA15" s="139" t="n"/>
    </row>
    <row r="16" ht="26" customHeight="1">
      <c r="B16" s="133" t="inlineStr">
        <is>
          <t>A</t>
        </is>
      </c>
      <c r="C16" s="134" t="inlineStr">
        <is>
          <t>Payment and Bank management</t>
        </is>
      </c>
      <c r="D16" s="134" t="inlineStr">
        <is>
          <t xml:space="preserve">Invalid payments are processed </t>
        </is>
      </c>
      <c r="E16" s="67" t="inlineStr">
        <is>
          <t>A2</t>
        </is>
      </c>
      <c r="F16" s="134" t="inlineStr">
        <is>
          <t>Payment authorization</t>
        </is>
      </c>
      <c r="G16" s="135" t="inlineStr">
        <is>
          <t>A2.4</t>
        </is>
      </c>
      <c r="H16" s="68" t="inlineStr">
        <is>
          <t>All accounting and supporting documents are retained in an organized system that allows ease of access, and identification.</t>
        </is>
      </c>
      <c r="I16" s="136" t="inlineStr">
        <is>
          <t>Yes</t>
        </is>
      </c>
      <c r="J16" s="137" t="inlineStr">
        <is>
          <t>Adequate</t>
        </is>
      </c>
      <c r="K16" s="138" t="inlineStr">
        <is>
          <t>Yes</t>
        </is>
      </c>
      <c r="L16" s="138" t="inlineStr">
        <is>
          <t>Adequate</t>
        </is>
      </c>
      <c r="M16" s="138" t="inlineStr">
        <is>
          <t>N/A - no prior year finding</t>
        </is>
      </c>
      <c r="N16" s="69" t="n"/>
      <c r="O16" s="69" t="n"/>
      <c r="P16" s="69" t="n"/>
      <c r="Q16" s="70" t="inlineStr">
        <is>
          <t>Select answer</t>
        </is>
      </c>
      <c r="R16" s="69" t="n"/>
      <c r="S16" s="69" t="n"/>
      <c r="T16" s="69" t="n"/>
      <c r="U16" s="139" t="n"/>
      <c r="V16" s="139" t="n"/>
      <c r="W16" s="139" t="n"/>
      <c r="X16" s="140" t="n"/>
      <c r="Y16" s="139" t="n"/>
      <c r="Z16" s="139" t="n"/>
      <c r="AA16" s="139" t="n"/>
    </row>
    <row r="17" ht="26" customHeight="1">
      <c r="B17" s="133" t="inlineStr">
        <is>
          <t>A</t>
        </is>
      </c>
      <c r="C17" s="134" t="inlineStr">
        <is>
          <t>Payment and Bank management</t>
        </is>
      </c>
      <c r="D17" s="134" t="inlineStr">
        <is>
          <t xml:space="preserve">Invalid payments are processed </t>
        </is>
      </c>
      <c r="E17" s="67" t="inlineStr">
        <is>
          <t>A2</t>
        </is>
      </c>
      <c r="F17" s="134" t="inlineStr">
        <is>
          <t>Payment authorization</t>
        </is>
      </c>
      <c r="G17" s="135" t="inlineStr">
        <is>
          <t>A2.5</t>
        </is>
      </c>
      <c r="H17" s="68" t="inlineStr">
        <is>
          <t>All disbursements made by the partner are reviewed by authorized person to ensure that there are in line with the project budget and purposes.</t>
        </is>
      </c>
      <c r="I17" s="136" t="inlineStr">
        <is>
          <t>Yes</t>
        </is>
      </c>
      <c r="J17" s="137" t="inlineStr">
        <is>
          <t>Adequate</t>
        </is>
      </c>
      <c r="K17" s="138" t="inlineStr">
        <is>
          <t>Yes</t>
        </is>
      </c>
      <c r="L17" s="138" t="inlineStr">
        <is>
          <t>Adequate</t>
        </is>
      </c>
      <c r="M17" s="138" t="inlineStr">
        <is>
          <t>N/A - no prior year finding</t>
        </is>
      </c>
      <c r="N17" s="69" t="n"/>
      <c r="O17" s="69" t="n"/>
      <c r="P17" s="69" t="n"/>
      <c r="Q17" s="70" t="inlineStr">
        <is>
          <t>Select answer</t>
        </is>
      </c>
      <c r="R17" s="69" t="n"/>
      <c r="S17" s="69" t="n"/>
      <c r="T17" s="69" t="n"/>
      <c r="U17" s="139" t="n"/>
      <c r="V17" s="139" t="n"/>
      <c r="W17" s="139" t="n"/>
      <c r="X17" s="140" t="n"/>
      <c r="Y17" s="139" t="n"/>
      <c r="Z17" s="139" t="n"/>
      <c r="AA17" s="139" t="n"/>
    </row>
    <row r="18" ht="26" customHeight="1">
      <c r="B18" s="141" t="inlineStr">
        <is>
          <t>A</t>
        </is>
      </c>
      <c r="C18" s="134" t="inlineStr">
        <is>
          <t>Payment and Bank management</t>
        </is>
      </c>
      <c r="D18" s="134" t="inlineStr">
        <is>
          <t xml:space="preserve">Invalid payments are processed </t>
        </is>
      </c>
      <c r="E18" s="67" t="inlineStr">
        <is>
          <t>A2</t>
        </is>
      </c>
      <c r="F18" s="134" t="inlineStr">
        <is>
          <t>Payment authorization</t>
        </is>
      </c>
      <c r="G18" s="135" t="inlineStr">
        <is>
          <t>A2.6</t>
        </is>
      </c>
      <c r="H18" s="142" t="inlineStr">
        <is>
          <t>There is appropriate segregation of duties between the preparation and approval of payments.</t>
        </is>
      </c>
      <c r="I18" s="136" t="inlineStr">
        <is>
          <t>Yes</t>
        </is>
      </c>
      <c r="J18" s="137" t="inlineStr">
        <is>
          <t>Adequate</t>
        </is>
      </c>
      <c r="K18" s="138" t="inlineStr">
        <is>
          <t>Yes</t>
        </is>
      </c>
      <c r="L18" s="138" t="inlineStr">
        <is>
          <t>Adequate</t>
        </is>
      </c>
      <c r="M18" s="138" t="inlineStr">
        <is>
          <t>N/A - no prior year finding</t>
        </is>
      </c>
      <c r="N18" s="69" t="n"/>
      <c r="O18" s="69" t="n"/>
      <c r="P18" s="69" t="n"/>
      <c r="Q18" s="70" t="inlineStr">
        <is>
          <t>Select answer</t>
        </is>
      </c>
      <c r="R18" s="69" t="n"/>
      <c r="S18" s="69" t="n"/>
      <c r="T18" s="69" t="n"/>
      <c r="U18" s="139" t="n"/>
      <c r="V18" s="139" t="n"/>
      <c r="W18" s="139" t="n"/>
      <c r="X18" s="140" t="n"/>
      <c r="Y18" s="139" t="n"/>
      <c r="Z18" s="139" t="n"/>
      <c r="AA18" s="139" t="n"/>
    </row>
    <row r="19" ht="26" customHeight="1">
      <c r="B19" s="133" t="inlineStr">
        <is>
          <t>A</t>
        </is>
      </c>
      <c r="C19" s="134" t="inlineStr">
        <is>
          <t>Payment and Bank management</t>
        </is>
      </c>
      <c r="D19" s="134" t="inlineStr">
        <is>
          <t xml:space="preserve">Invalid payments are processed </t>
        </is>
      </c>
      <c r="E19" s="67" t="inlineStr">
        <is>
          <t>A3</t>
        </is>
      </c>
      <c r="F19" s="134" t="inlineStr">
        <is>
          <t>Bank reconciliation</t>
        </is>
      </c>
      <c r="G19" s="135" t="inlineStr">
        <is>
          <t>A3.1</t>
        </is>
      </c>
      <c r="H19" s="68" t="inlineStr">
        <is>
          <t>Bank reconciliations are performed properly and at least on a monthly basis.</t>
        </is>
      </c>
      <c r="I19" s="136" t="inlineStr">
        <is>
          <t>No</t>
        </is>
      </c>
      <c r="J19" s="137" t="inlineStr">
        <is>
          <t>N/A</t>
        </is>
      </c>
      <c r="K19" s="138" t="inlineStr">
        <is>
          <t>No</t>
        </is>
      </c>
      <c r="L19" s="138" t="inlineStr">
        <is>
          <t>N/A</t>
        </is>
      </c>
      <c r="M19" s="138" t="inlineStr">
        <is>
          <t>N/A - no prior year finding</t>
        </is>
      </c>
      <c r="N19" s="167" t="inlineStr">
        <is>
          <t>The reconciliation are performed on a quarterly basis</t>
        </is>
      </c>
      <c r="O19" s="69" t="n"/>
      <c r="P19" s="69" t="n"/>
      <c r="Q19" s="70" t="inlineStr">
        <is>
          <t>Select answer</t>
        </is>
      </c>
      <c r="R19" s="69" t="n"/>
      <c r="S19" s="69" t="n"/>
      <c r="T19" s="69" t="n"/>
      <c r="U19" s="139" t="n"/>
      <c r="V19" s="139" t="n"/>
      <c r="W19" s="139" t="n"/>
      <c r="X19" s="140" t="n"/>
      <c r="Y19" s="139" t="n"/>
      <c r="Z19" s="139" t="n"/>
      <c r="AA19" s="139" t="n"/>
    </row>
    <row r="20" ht="26" customHeight="1">
      <c r="B20" s="133" t="inlineStr">
        <is>
          <t>A</t>
        </is>
      </c>
      <c r="C20" s="134" t="inlineStr">
        <is>
          <t>Payment and Bank management</t>
        </is>
      </c>
      <c r="D20" s="134" t="inlineStr">
        <is>
          <t xml:space="preserve">Invalid payments are processed </t>
        </is>
      </c>
      <c r="E20" s="67" t="inlineStr">
        <is>
          <t>A3</t>
        </is>
      </c>
      <c r="F20" s="134" t="inlineStr">
        <is>
          <t>Bank reconciliation</t>
        </is>
      </c>
      <c r="G20" s="135" t="inlineStr">
        <is>
          <t>A3.2</t>
        </is>
      </c>
      <c r="H20" s="68" t="inlineStr">
        <is>
          <t>Bank reconciliations are approved by a supervisor and there is segregation of duties between the preparer and approver of the reconciliation.</t>
        </is>
      </c>
      <c r="I20" s="136" t="inlineStr">
        <is>
          <t>Yes</t>
        </is>
      </c>
      <c r="J20" s="137" t="inlineStr">
        <is>
          <t>Adequate</t>
        </is>
      </c>
      <c r="K20" s="138" t="inlineStr">
        <is>
          <t>Yes</t>
        </is>
      </c>
      <c r="L20" s="138" t="inlineStr">
        <is>
          <t>Adequate</t>
        </is>
      </c>
      <c r="M20" s="138" t="inlineStr">
        <is>
          <t>N/A - no prior year finding</t>
        </is>
      </c>
      <c r="N20" s="69" t="n"/>
      <c r="O20" s="69" t="n"/>
      <c r="P20" s="69" t="n"/>
      <c r="Q20" s="70" t="inlineStr">
        <is>
          <t>Select answer</t>
        </is>
      </c>
      <c r="R20" s="69" t="n"/>
      <c r="S20" s="69" t="n"/>
      <c r="T20" s="69" t="n"/>
      <c r="U20" s="139" t="n"/>
      <c r="V20" s="139" t="n"/>
      <c r="W20" s="139" t="n"/>
      <c r="X20" s="140" t="n"/>
      <c r="Y20" s="139" t="n"/>
      <c r="Z20" s="139" t="n"/>
      <c r="AA20" s="139" t="n"/>
    </row>
    <row r="21" ht="39" customHeight="1">
      <c r="B21" s="141" t="inlineStr">
        <is>
          <t>A</t>
        </is>
      </c>
      <c r="C21" s="134" t="inlineStr">
        <is>
          <t>Payment and Bank management</t>
        </is>
      </c>
      <c r="D21" s="143" t="inlineStr">
        <is>
          <t>Value Added Tax (VAT), though recoverable, is reported as project expenditure in the PFR</t>
        </is>
      </c>
      <c r="E21" s="133" t="inlineStr">
        <is>
          <t>A4</t>
        </is>
      </c>
      <c r="F21" s="143" t="inlineStr">
        <is>
          <t>VAT reconciliations</t>
        </is>
      </c>
      <c r="G21" s="135" t="inlineStr">
        <is>
          <t>A4.1</t>
        </is>
      </c>
      <c r="H21" s="68" t="inlineStr">
        <is>
          <t>Project expenditures are reviewed to ensure VAT is recovered where applicable and not recorded as project expenditure.</t>
        </is>
      </c>
      <c r="I21" s="136" t="inlineStr">
        <is>
          <t>Yes</t>
        </is>
      </c>
      <c r="J21" s="137" t="inlineStr">
        <is>
          <t>Adequate</t>
        </is>
      </c>
      <c r="K21" s="138" t="inlineStr">
        <is>
          <t>Yes</t>
        </is>
      </c>
      <c r="L21" s="138" t="inlineStr">
        <is>
          <t>Adequate</t>
        </is>
      </c>
      <c r="M21" s="138" t="inlineStr">
        <is>
          <t>N/A - no prior year finding</t>
        </is>
      </c>
      <c r="N21" s="69" t="n"/>
      <c r="O21" s="69" t="n"/>
      <c r="P21" s="69" t="n"/>
      <c r="Q21" s="70" t="inlineStr">
        <is>
          <t>Select answer</t>
        </is>
      </c>
      <c r="R21" s="69" t="n"/>
      <c r="S21" s="69" t="n"/>
      <c r="T21" s="69" t="n"/>
      <c r="U21" s="139" t="n"/>
      <c r="V21" s="139" t="n"/>
      <c r="W21" s="139" t="n"/>
      <c r="X21" s="140" t="n"/>
      <c r="Y21" s="139" t="n"/>
      <c r="Z21" s="139" t="n"/>
      <c r="AA21" s="139" t="n"/>
    </row>
    <row r="22" ht="26" customHeight="1">
      <c r="B22" s="133" t="inlineStr">
        <is>
          <t>A</t>
        </is>
      </c>
      <c r="C22" s="134" t="inlineStr">
        <is>
          <t>Payment and Bank management</t>
        </is>
      </c>
      <c r="D22" s="134" t="inlineStr">
        <is>
          <t>Cash on hand is misused</t>
        </is>
      </c>
      <c r="E22" s="67" t="inlineStr">
        <is>
          <t>A5</t>
        </is>
      </c>
      <c r="F22" s="134" t="inlineStr">
        <is>
          <t>Petty cash support documentation</t>
        </is>
      </c>
      <c r="G22" s="135" t="inlineStr">
        <is>
          <t>A5.1</t>
        </is>
      </c>
      <c r="H22" s="68" t="inlineStr">
        <is>
          <t>Cash in and cash out movements are recorded in a petty cash journal.</t>
        </is>
      </c>
      <c r="I22" s="136" t="inlineStr">
        <is>
          <t>Yes</t>
        </is>
      </c>
      <c r="J22" s="137" t="inlineStr">
        <is>
          <t>Adequate</t>
        </is>
      </c>
      <c r="K22" s="138" t="inlineStr">
        <is>
          <t>Yes</t>
        </is>
      </c>
      <c r="L22" s="138" t="inlineStr">
        <is>
          <t>Adequate</t>
        </is>
      </c>
      <c r="M22" s="138" t="inlineStr">
        <is>
          <t>N/A - no prior year finding</t>
        </is>
      </c>
      <c r="N22" s="69" t="n"/>
      <c r="O22" s="69" t="n"/>
      <c r="P22" s="69" t="n"/>
      <c r="Q22" s="70" t="inlineStr">
        <is>
          <t>Select answer</t>
        </is>
      </c>
      <c r="R22" s="69" t="n"/>
      <c r="S22" s="69" t="n"/>
      <c r="T22" s="69" t="n"/>
      <c r="U22" s="139" t="n"/>
      <c r="V22" s="139" t="n"/>
      <c r="W22" s="139" t="n"/>
      <c r="X22" s="140" t="n"/>
      <c r="Y22" s="139" t="n"/>
      <c r="Z22" s="139" t="n"/>
      <c r="AA22" s="139" t="n"/>
    </row>
    <row r="23" ht="26" customHeight="1">
      <c r="B23" s="133" t="inlineStr">
        <is>
          <t>A</t>
        </is>
      </c>
      <c r="C23" s="134" t="inlineStr">
        <is>
          <t>Payment and Bank management</t>
        </is>
      </c>
      <c r="D23" s="134" t="inlineStr">
        <is>
          <t>Cash on hand is misused</t>
        </is>
      </c>
      <c r="E23" s="67" t="inlineStr">
        <is>
          <t>A6</t>
        </is>
      </c>
      <c r="F23" s="134" t="inlineStr">
        <is>
          <t>Petty cash reconciliation</t>
        </is>
      </c>
      <c r="G23" s="135" t="inlineStr">
        <is>
          <t>A6.1</t>
        </is>
      </c>
      <c r="H23" s="68" t="inlineStr">
        <is>
          <t xml:space="preserve">Petty Cash is counted, documented and reconciled to the petty cash journal and the ledger on, at least, a monthly basis on a regular basis. </t>
        </is>
      </c>
      <c r="I23" s="136" t="inlineStr">
        <is>
          <t>Yes</t>
        </is>
      </c>
      <c r="J23" s="137" t="inlineStr">
        <is>
          <t>Adequate</t>
        </is>
      </c>
      <c r="K23" s="138" t="inlineStr">
        <is>
          <t>Yes</t>
        </is>
      </c>
      <c r="L23" s="138" t="inlineStr">
        <is>
          <t>Adequate</t>
        </is>
      </c>
      <c r="M23" s="138" t="inlineStr">
        <is>
          <t>N/A - no prior year finding</t>
        </is>
      </c>
      <c r="N23" s="167" t="inlineStr">
        <is>
          <t>The petty cash is counted during the closure of the books,  and checked during the annual audit</t>
        </is>
      </c>
      <c r="O23" s="69" t="n"/>
      <c r="P23" s="69" t="n"/>
      <c r="Q23" s="70" t="inlineStr">
        <is>
          <t>Select answer</t>
        </is>
      </c>
      <c r="R23" s="69" t="n"/>
      <c r="S23" s="69" t="n"/>
      <c r="T23" s="69" t="n"/>
      <c r="U23" s="139" t="n"/>
      <c r="V23" s="139" t="n"/>
      <c r="W23" s="139" t="n"/>
      <c r="X23" s="140" t="n"/>
      <c r="Y23" s="139" t="n"/>
      <c r="Z23" s="139" t="n"/>
      <c r="AA23" s="139" t="n"/>
    </row>
    <row r="24" ht="26" customHeight="1">
      <c r="B24" s="133" t="inlineStr">
        <is>
          <t>A</t>
        </is>
      </c>
      <c r="C24" s="134" t="inlineStr">
        <is>
          <t>Payment and Bank management</t>
        </is>
      </c>
      <c r="D24" s="134" t="inlineStr">
        <is>
          <t>Cash on hand is misused</t>
        </is>
      </c>
      <c r="E24" s="67" t="inlineStr">
        <is>
          <t>A6</t>
        </is>
      </c>
      <c r="F24" s="134" t="inlineStr">
        <is>
          <t>Petty cash reconciliation</t>
        </is>
      </c>
      <c r="G24" s="135" t="inlineStr">
        <is>
          <t>A6.2</t>
        </is>
      </c>
      <c r="H24" s="68" t="inlineStr">
        <is>
          <t>Petty cash reconciliations are approved by a supervisor. There is segregation of duties between the preparer and approver of the reconciliation</t>
        </is>
      </c>
      <c r="I24" s="136" t="inlineStr">
        <is>
          <t>Yes</t>
        </is>
      </c>
      <c r="J24" s="137" t="inlineStr">
        <is>
          <t>Adequate</t>
        </is>
      </c>
      <c r="K24" s="138" t="inlineStr">
        <is>
          <t>Yes</t>
        </is>
      </c>
      <c r="L24" s="138" t="inlineStr">
        <is>
          <t>Adequate</t>
        </is>
      </c>
      <c r="M24" s="138" t="inlineStr">
        <is>
          <t>N/A - no prior year finding</t>
        </is>
      </c>
      <c r="N24" s="69" t="n"/>
      <c r="O24" s="69" t="n"/>
      <c r="P24" s="69" t="n"/>
      <c r="Q24" s="70" t="inlineStr">
        <is>
          <t>Select answer</t>
        </is>
      </c>
      <c r="R24" s="69" t="n"/>
      <c r="S24" s="69" t="n"/>
      <c r="T24" s="69" t="n"/>
      <c r="U24" s="139" t="n"/>
      <c r="V24" s="139" t="n"/>
      <c r="W24" s="139" t="n"/>
      <c r="X24" s="140" t="n"/>
      <c r="Y24" s="139" t="n"/>
      <c r="Z24" s="139" t="n"/>
      <c r="AA24" s="139" t="n"/>
    </row>
    <row r="25" ht="39" customHeight="1">
      <c r="B25" s="133" t="inlineStr">
        <is>
          <t>A</t>
        </is>
      </c>
      <c r="C25" s="134" t="inlineStr">
        <is>
          <t>Payment and Bank management</t>
        </is>
      </c>
      <c r="D25" s="134" t="inlineStr">
        <is>
          <t>Cash on hand is misused</t>
        </is>
      </c>
      <c r="E25" s="67" t="inlineStr">
        <is>
          <t>A6</t>
        </is>
      </c>
      <c r="F25" s="134" t="inlineStr">
        <is>
          <t>Petty cash reconciliation</t>
        </is>
      </c>
      <c r="G25" s="135" t="inlineStr">
        <is>
          <t>A6.3</t>
        </is>
      </c>
      <c r="H25" s="68" t="inlineStr">
        <is>
          <t>Appropriate security arrangements are in place for the cashbox (e.g. secure location, restricted access, adequate procedures in place to update access rights and to renew key or code combination etc.)</t>
        </is>
      </c>
      <c r="I25" s="136" t="inlineStr">
        <is>
          <t>Yes</t>
        </is>
      </c>
      <c r="J25" s="137" t="inlineStr">
        <is>
          <t>Adequate</t>
        </is>
      </c>
      <c r="K25" s="138" t="inlineStr">
        <is>
          <t>Yes</t>
        </is>
      </c>
      <c r="L25" s="138" t="inlineStr">
        <is>
          <t>Adequate</t>
        </is>
      </c>
      <c r="M25" s="138" t="inlineStr">
        <is>
          <t>N/A - no prior year finding</t>
        </is>
      </c>
      <c r="N25" s="69" t="n"/>
      <c r="O25" s="69" t="n"/>
      <c r="P25" s="69" t="n"/>
      <c r="Q25" s="70" t="inlineStr">
        <is>
          <t>Select answer</t>
        </is>
      </c>
      <c r="R25" s="69" t="n"/>
      <c r="S25" s="69" t="n"/>
      <c r="T25" s="69" t="n"/>
      <c r="U25" s="139" t="n"/>
      <c r="V25" s="139" t="n"/>
      <c r="W25" s="139" t="n"/>
      <c r="X25" s="140" t="n"/>
      <c r="Y25" s="139" t="n"/>
      <c r="Z25" s="139" t="n"/>
      <c r="AA25" s="139" t="n"/>
    </row>
    <row r="26" ht="26" customHeight="1">
      <c r="B26" s="133" t="inlineStr">
        <is>
          <t>A</t>
        </is>
      </c>
      <c r="C26" s="134" t="inlineStr">
        <is>
          <t>Payment and Bank management</t>
        </is>
      </c>
      <c r="D26" s="134" t="inlineStr">
        <is>
          <t>Cheques are misused</t>
        </is>
      </c>
      <c r="E26" s="67" t="inlineStr">
        <is>
          <t>A7</t>
        </is>
      </c>
      <c r="F26" s="134" t="inlineStr">
        <is>
          <t>Tracking of cheques</t>
        </is>
      </c>
      <c r="G26" s="135" t="inlineStr">
        <is>
          <t>A7.1</t>
        </is>
      </c>
      <c r="H26" s="68" t="inlineStr">
        <is>
          <t>The use of cheques is tracked through the numbering of cheques and the archiving of cheque slips.</t>
        </is>
      </c>
      <c r="I26" s="137" t="inlineStr">
        <is>
          <t>No</t>
        </is>
      </c>
      <c r="J26" s="137" t="inlineStr">
        <is>
          <t>N/A</t>
        </is>
      </c>
      <c r="K26" s="138" t="inlineStr">
        <is>
          <t>No</t>
        </is>
      </c>
      <c r="L26" s="138" t="inlineStr">
        <is>
          <t>N/A</t>
        </is>
      </c>
      <c r="M26" s="138" t="inlineStr">
        <is>
          <t>N/A - no prior year finding</t>
        </is>
      </c>
      <c r="N26" s="167" t="inlineStr">
        <is>
          <t>The organisation do not use cheques</t>
        </is>
      </c>
      <c r="O26" s="69" t="n"/>
      <c r="P26" s="69" t="n"/>
      <c r="Q26" s="70" t="inlineStr">
        <is>
          <t>Select answer</t>
        </is>
      </c>
      <c r="R26" s="69" t="n"/>
      <c r="S26" s="69" t="n"/>
      <c r="T26" s="69" t="n"/>
      <c r="U26" s="139" t="n"/>
      <c r="V26" s="139" t="n"/>
      <c r="W26" s="139" t="n"/>
      <c r="X26" s="140" t="n"/>
      <c r="Y26" s="139" t="n"/>
      <c r="Z26" s="139" t="n"/>
      <c r="AA26" s="139" t="n"/>
    </row>
    <row r="27" ht="26" customHeight="1">
      <c r="B27" s="133" t="inlineStr">
        <is>
          <t>A</t>
        </is>
      </c>
      <c r="C27" s="134" t="inlineStr">
        <is>
          <t>Payment and Bank management</t>
        </is>
      </c>
      <c r="D27" s="134" t="inlineStr">
        <is>
          <t xml:space="preserve">Invalid cheque payments are processed </t>
        </is>
      </c>
      <c r="E27" s="67" t="inlineStr">
        <is>
          <t>A8</t>
        </is>
      </c>
      <c r="F27" s="134" t="inlineStr">
        <is>
          <t>Cheque payment authorization</t>
        </is>
      </c>
      <c r="G27" s="135" t="inlineStr">
        <is>
          <t>A8.1</t>
        </is>
      </c>
      <c r="H27" s="68" t="inlineStr">
        <is>
          <t>The list of cheque signatories is reviewed regularly to make sure that only current employees are authorized signatories.</t>
        </is>
      </c>
      <c r="I27" s="137" t="inlineStr">
        <is>
          <t>No</t>
        </is>
      </c>
      <c r="J27" s="137" t="inlineStr">
        <is>
          <t>N/A</t>
        </is>
      </c>
      <c r="K27" s="138" t="inlineStr">
        <is>
          <t>No</t>
        </is>
      </c>
      <c r="L27" s="138" t="inlineStr">
        <is>
          <t>N/A</t>
        </is>
      </c>
      <c r="M27" s="138" t="inlineStr">
        <is>
          <t>N/A - no prior year finding</t>
        </is>
      </c>
      <c r="N27" s="167" t="inlineStr">
        <is>
          <t>N/a</t>
        </is>
      </c>
      <c r="O27" s="69" t="n"/>
      <c r="P27" s="69" t="n"/>
      <c r="Q27" s="70" t="inlineStr">
        <is>
          <t>Select answer</t>
        </is>
      </c>
      <c r="R27" s="69" t="n"/>
      <c r="S27" s="69" t="n"/>
      <c r="T27" s="69" t="n"/>
      <c r="U27" s="139" t="n"/>
      <c r="V27" s="139" t="n"/>
      <c r="W27" s="139" t="n"/>
      <c r="X27" s="140" t="n"/>
      <c r="Y27" s="139" t="n"/>
      <c r="Z27" s="139" t="n"/>
      <c r="AA27" s="139" t="n"/>
    </row>
    <row r="28" ht="26" customHeight="1">
      <c r="B28" s="133" t="inlineStr">
        <is>
          <t>A</t>
        </is>
      </c>
      <c r="C28" s="134" t="inlineStr">
        <is>
          <t>Payment and Bank management</t>
        </is>
      </c>
      <c r="D28" s="134" t="inlineStr">
        <is>
          <t xml:space="preserve">Invalid cheque payments are processed </t>
        </is>
      </c>
      <c r="E28" s="67" t="inlineStr">
        <is>
          <t>A8</t>
        </is>
      </c>
      <c r="F28" s="134" t="inlineStr">
        <is>
          <t>Cheque payment authorization</t>
        </is>
      </c>
      <c r="G28" s="135" t="inlineStr">
        <is>
          <t>A8.2</t>
        </is>
      </c>
      <c r="H28" s="68" t="inlineStr">
        <is>
          <t xml:space="preserve">Cheque payments are approved by at least two authorized persons, an authorized cheque signatory and a member of the finance/admin team. </t>
        </is>
      </c>
      <c r="I28" s="137" t="inlineStr">
        <is>
          <t>No</t>
        </is>
      </c>
      <c r="J28" s="137" t="inlineStr">
        <is>
          <t>N/A</t>
        </is>
      </c>
      <c r="K28" s="138" t="inlineStr">
        <is>
          <t>No</t>
        </is>
      </c>
      <c r="L28" s="138" t="inlineStr">
        <is>
          <t>N/A</t>
        </is>
      </c>
      <c r="M28" s="138" t="inlineStr">
        <is>
          <t>N/A - no prior year finding</t>
        </is>
      </c>
      <c r="N28" s="167" t="inlineStr">
        <is>
          <t>N/a</t>
        </is>
      </c>
      <c r="O28" s="69" t="n"/>
      <c r="P28" s="69" t="n"/>
      <c r="Q28" s="70" t="inlineStr">
        <is>
          <t>Select answer</t>
        </is>
      </c>
      <c r="R28" s="69" t="n"/>
      <c r="S28" s="69" t="n"/>
      <c r="T28" s="69" t="n"/>
      <c r="U28" s="139" t="n"/>
      <c r="V28" s="139" t="n"/>
      <c r="W28" s="139" t="n"/>
      <c r="X28" s="140" t="n"/>
      <c r="Y28" s="139" t="n"/>
      <c r="Z28" s="139" t="n"/>
      <c r="AA28" s="139" t="n"/>
    </row>
    <row r="29" ht="26" customHeight="1">
      <c r="B29" s="133" t="inlineStr">
        <is>
          <t>A</t>
        </is>
      </c>
      <c r="C29" s="134" t="inlineStr">
        <is>
          <t>Payment and Bank management</t>
        </is>
      </c>
      <c r="D29" s="134" t="inlineStr">
        <is>
          <t xml:space="preserve">Invalid cheque payments are processed </t>
        </is>
      </c>
      <c r="E29" s="67" t="inlineStr">
        <is>
          <t>A8</t>
        </is>
      </c>
      <c r="F29" s="134" t="inlineStr">
        <is>
          <t>Cheque payment authorization</t>
        </is>
      </c>
      <c r="G29" s="135" t="inlineStr">
        <is>
          <t>A8.3</t>
        </is>
      </c>
      <c r="H29" s="68" t="inlineStr">
        <is>
          <t>Cheque payments are supported by appropriate documentation justifying the disbursement.</t>
        </is>
      </c>
      <c r="I29" s="137" t="inlineStr">
        <is>
          <t>No</t>
        </is>
      </c>
      <c r="J29" s="137" t="inlineStr">
        <is>
          <t>N/A</t>
        </is>
      </c>
      <c r="K29" s="138" t="inlineStr">
        <is>
          <t>No</t>
        </is>
      </c>
      <c r="L29" s="138" t="inlineStr">
        <is>
          <t>N/A</t>
        </is>
      </c>
      <c r="M29" s="138" t="inlineStr">
        <is>
          <t>N/A - no prior year finding</t>
        </is>
      </c>
      <c r="N29" s="167" t="inlineStr">
        <is>
          <t>N/a</t>
        </is>
      </c>
      <c r="O29" s="69" t="n"/>
      <c r="P29" s="69" t="n"/>
      <c r="Q29" s="70" t="inlineStr">
        <is>
          <t>Select answer</t>
        </is>
      </c>
      <c r="R29" s="69" t="n"/>
      <c r="S29" s="69" t="n"/>
      <c r="T29" s="69" t="n"/>
      <c r="U29" s="139" t="n"/>
      <c r="V29" s="139" t="n"/>
      <c r="W29" s="139" t="n"/>
      <c r="X29" s="140" t="n"/>
      <c r="Y29" s="139" t="n"/>
      <c r="Z29" s="139" t="n"/>
      <c r="AA29" s="139" t="n"/>
    </row>
    <row r="30" ht="26" customHeight="1">
      <c r="B30" s="133" t="inlineStr">
        <is>
          <t>A</t>
        </is>
      </c>
      <c r="C30" s="134" t="inlineStr">
        <is>
          <t>Payment and Bank management</t>
        </is>
      </c>
      <c r="D30" s="134" t="inlineStr">
        <is>
          <t xml:space="preserve">Invalid cheque payments are processed </t>
        </is>
      </c>
      <c r="E30" s="67" t="inlineStr">
        <is>
          <t>A9</t>
        </is>
      </c>
      <c r="F30" s="134" t="inlineStr">
        <is>
          <t>Cheque payment reconciliation</t>
        </is>
      </c>
      <c r="G30" s="135" t="inlineStr">
        <is>
          <t>A9.1</t>
        </is>
      </c>
      <c r="H30" s="68" t="inlineStr">
        <is>
          <t>Cheque reconciliations are approved by a supervisor and there is segregation of duties between the preparer and approver of the reconciliation.</t>
        </is>
      </c>
      <c r="I30" s="137" t="inlineStr">
        <is>
          <t>No</t>
        </is>
      </c>
      <c r="J30" s="137" t="inlineStr">
        <is>
          <t>N/A</t>
        </is>
      </c>
      <c r="K30" s="138" t="inlineStr">
        <is>
          <t>No</t>
        </is>
      </c>
      <c r="L30" s="138" t="inlineStr">
        <is>
          <t>N/A</t>
        </is>
      </c>
      <c r="M30" s="138" t="inlineStr">
        <is>
          <t>N/A - no prior year finding</t>
        </is>
      </c>
      <c r="N30" s="167" t="inlineStr">
        <is>
          <t>N/a</t>
        </is>
      </c>
      <c r="O30" s="69" t="n"/>
      <c r="P30" s="69" t="n"/>
      <c r="Q30" s="70" t="inlineStr">
        <is>
          <t>Select answer</t>
        </is>
      </c>
      <c r="R30" s="69" t="n"/>
      <c r="S30" s="69" t="n"/>
      <c r="T30" s="69" t="n"/>
      <c r="U30" s="139" t="n"/>
      <c r="V30" s="139" t="n"/>
      <c r="W30" s="139" t="n"/>
      <c r="X30" s="140" t="n"/>
      <c r="Y30" s="139" t="n"/>
      <c r="Z30" s="139" t="n"/>
      <c r="AA30" s="139" t="n"/>
    </row>
    <row r="31" ht="26" customHeight="1">
      <c r="B31" s="133" t="inlineStr">
        <is>
          <t>A</t>
        </is>
      </c>
      <c r="C31" s="134" t="inlineStr">
        <is>
          <t>Payment and Bank management</t>
        </is>
      </c>
      <c r="D31" s="134" t="inlineStr">
        <is>
          <t xml:space="preserve">Invalid cheque payments are processed </t>
        </is>
      </c>
      <c r="E31" s="67" t="inlineStr">
        <is>
          <t>A9</t>
        </is>
      </c>
      <c r="F31" s="134" t="inlineStr">
        <is>
          <t>Cheque payment reconciliation</t>
        </is>
      </c>
      <c r="G31" s="135" t="inlineStr">
        <is>
          <t>A9.2</t>
        </is>
      </c>
      <c r="H31" s="68" t="inlineStr">
        <is>
          <t>Cheque payments are issued in the official name of the suppliers, and stamped / crossed with “First beneficiary only” (or equivalent)</t>
        </is>
      </c>
      <c r="I31" s="137" t="inlineStr">
        <is>
          <t>No</t>
        </is>
      </c>
      <c r="J31" s="137" t="inlineStr">
        <is>
          <t>N/A</t>
        </is>
      </c>
      <c r="K31" s="138" t="inlineStr">
        <is>
          <t>No</t>
        </is>
      </c>
      <c r="L31" s="138" t="inlineStr">
        <is>
          <t>N/A</t>
        </is>
      </c>
      <c r="M31" s="138" t="inlineStr">
        <is>
          <t>N/A - no prior year finding</t>
        </is>
      </c>
      <c r="N31" s="167" t="inlineStr">
        <is>
          <t>N/a</t>
        </is>
      </c>
      <c r="O31" s="69" t="n"/>
      <c r="P31" s="69" t="n"/>
      <c r="Q31" s="70" t="n"/>
      <c r="R31" s="69" t="n"/>
      <c r="S31" s="69" t="n"/>
      <c r="T31" s="69" t="n"/>
      <c r="U31" s="139" t="n"/>
      <c r="V31" s="139" t="n"/>
      <c r="W31" s="139" t="n"/>
      <c r="X31" s="140" t="n"/>
      <c r="Y31" s="139" t="n"/>
      <c r="Z31" s="139" t="n"/>
      <c r="AA31" s="139" t="n"/>
    </row>
    <row r="32" ht="26" customHeight="1">
      <c r="B32" s="133" t="inlineStr">
        <is>
          <t>A</t>
        </is>
      </c>
      <c r="C32" s="134" t="inlineStr">
        <is>
          <t>Payment and Bank management</t>
        </is>
      </c>
      <c r="D32" s="134" t="inlineStr">
        <is>
          <t xml:space="preserve">Invalid payments are processed </t>
        </is>
      </c>
      <c r="E32" s="67" t="inlineStr">
        <is>
          <t>A10</t>
        </is>
      </c>
      <c r="F32" s="134" t="inlineStr">
        <is>
          <t>Repayment of undisbursed funds</t>
        </is>
      </c>
      <c r="G32" s="135" t="inlineStr">
        <is>
          <t>A10.1</t>
        </is>
      </c>
      <c r="H32" s="68" t="inlineStr">
        <is>
          <t>Undisbursed funds are appropriately refunded to UNHCR.</t>
        </is>
      </c>
      <c r="I32" s="136" t="inlineStr">
        <is>
          <t>Yes</t>
        </is>
      </c>
      <c r="J32" s="137" t="inlineStr">
        <is>
          <t>Adequate</t>
        </is>
      </c>
      <c r="K32" s="138" t="inlineStr">
        <is>
          <t>Yes</t>
        </is>
      </c>
      <c r="L32" s="138" t="inlineStr">
        <is>
          <t>Adequate</t>
        </is>
      </c>
      <c r="M32" s="138" t="inlineStr">
        <is>
          <t>N/A - no prior year finding</t>
        </is>
      </c>
      <c r="N32" s="69" t="n"/>
      <c r="O32" s="69" t="n"/>
      <c r="P32" s="69" t="n"/>
      <c r="Q32" s="70" t="inlineStr">
        <is>
          <t>Select answer</t>
        </is>
      </c>
      <c r="R32" s="69" t="n"/>
      <c r="S32" s="69" t="n"/>
      <c r="T32" s="69" t="n"/>
      <c r="U32" s="139" t="n"/>
      <c r="V32" s="139" t="n"/>
      <c r="W32" s="139" t="n"/>
      <c r="X32" s="140" t="n"/>
      <c r="Y32" s="139" t="n"/>
      <c r="Z32" s="139" t="n"/>
      <c r="AA32" s="139" t="n"/>
    </row>
    <row r="33" ht="65" customFormat="1" customHeight="1" s="128">
      <c r="B33" s="133" t="inlineStr">
        <is>
          <t>A</t>
        </is>
      </c>
      <c r="C33" s="134" t="inlineStr">
        <is>
          <t>Payment and Bank management</t>
        </is>
      </c>
      <c r="D33" s="134" t="inlineStr">
        <is>
          <t xml:space="preserve">Invalid payments are processed </t>
        </is>
      </c>
      <c r="E33" s="67" t="inlineStr">
        <is>
          <t>A10</t>
        </is>
      </c>
      <c r="F33" s="134" t="inlineStr">
        <is>
          <t>Beneficiary support documentation</t>
        </is>
      </c>
      <c r="G33" s="135" t="inlineStr">
        <is>
          <t>A10.2</t>
        </is>
      </c>
      <c r="H33" s="68" t="inlineStr">
        <is>
          <t>Where Cash Assistance including vouchers (CBI) is distributed to Persons of Concern (e.g. to refugees) through cash or other modes (e.g. bank, mobile, vouchers), a detailed list of beneficiaries is maintained. This list should be signed off by the individuals distributing the cash, an authorized supervisor and the recipients of the cash.</t>
        </is>
      </c>
      <c r="I33" s="137" t="inlineStr">
        <is>
          <t>No</t>
        </is>
      </c>
      <c r="J33" s="137" t="inlineStr">
        <is>
          <t>N/A</t>
        </is>
      </c>
      <c r="K33" s="138" t="inlineStr">
        <is>
          <t>No</t>
        </is>
      </c>
      <c r="L33" s="138" t="inlineStr">
        <is>
          <t>N/A</t>
        </is>
      </c>
      <c r="M33" s="138" t="inlineStr">
        <is>
          <t>N/A - no prior year finding</t>
        </is>
      </c>
      <c r="N33" s="167" t="inlineStr">
        <is>
          <t>N/a</t>
        </is>
      </c>
      <c r="O33" s="69" t="n"/>
      <c r="P33" s="69" t="n"/>
      <c r="Q33" s="70" t="inlineStr">
        <is>
          <t>Select answer</t>
        </is>
      </c>
      <c r="R33" s="69" t="n"/>
      <c r="S33" s="69" t="n"/>
      <c r="T33" s="69" t="n"/>
      <c r="U33" s="139" t="inlineStr">
        <is>
          <t>N/A</t>
        </is>
      </c>
      <c r="V33" s="139" t="n"/>
      <c r="W33" s="139" t="n"/>
      <c r="X33" s="140" t="n"/>
      <c r="Y33" s="139" t="n"/>
      <c r="Z33" s="139" t="n"/>
      <c r="AA33" s="139" t="n"/>
    </row>
    <row r="34" ht="26" customHeight="1">
      <c r="B34" s="141" t="inlineStr">
        <is>
          <t>A</t>
        </is>
      </c>
      <c r="C34" s="134" t="inlineStr">
        <is>
          <t>Payment and Bank management</t>
        </is>
      </c>
      <c r="D34" s="143" t="inlineStr">
        <is>
          <t xml:space="preserve">Accounts payable are incorrectly recorded in the general ledger </t>
        </is>
      </c>
      <c r="E34" s="133" t="inlineStr">
        <is>
          <t>A11</t>
        </is>
      </c>
      <c r="F34" s="143" t="inlineStr">
        <is>
          <t>Accounts payables reconciliations</t>
        </is>
      </c>
      <c r="G34" s="135" t="inlineStr">
        <is>
          <t>A11.1</t>
        </is>
      </c>
      <c r="H34" s="142" t="inlineStr">
        <is>
          <t>Accounts payable are reconciled with the general ledger at least on a monthly basis.</t>
        </is>
      </c>
      <c r="I34" s="137" t="inlineStr">
        <is>
          <t>No</t>
        </is>
      </c>
      <c r="J34" s="137" t="inlineStr">
        <is>
          <t>N/A</t>
        </is>
      </c>
      <c r="K34" s="138" t="inlineStr">
        <is>
          <t>No</t>
        </is>
      </c>
      <c r="L34" s="138" t="inlineStr">
        <is>
          <t>N/A</t>
        </is>
      </c>
      <c r="M34" s="138" t="inlineStr">
        <is>
          <t>N/A - no prior year finding</t>
        </is>
      </c>
      <c r="N34" s="167" t="inlineStr">
        <is>
          <t>N/a</t>
        </is>
      </c>
      <c r="O34" s="69" t="n"/>
      <c r="P34" s="69" t="n"/>
      <c r="Q34" s="70" t="inlineStr">
        <is>
          <t>Select answer</t>
        </is>
      </c>
      <c r="R34" s="69" t="n"/>
      <c r="S34" s="69" t="n"/>
      <c r="T34" s="69" t="n"/>
      <c r="U34" s="139" t="n"/>
      <c r="V34" s="139" t="n"/>
      <c r="W34" s="139" t="n"/>
      <c r="X34" s="140" t="n"/>
      <c r="Y34" s="139" t="n"/>
      <c r="Z34" s="139" t="n"/>
      <c r="AA34" s="139" t="n"/>
    </row>
    <row r="35" ht="13" customHeight="1">
      <c r="B35" s="208" t="inlineStr">
        <is>
          <t>Process controls  Assessment</t>
        </is>
      </c>
      <c r="C35" s="209" t="n"/>
      <c r="D35" s="209" t="n"/>
      <c r="E35" s="209" t="n"/>
      <c r="F35" s="205" t="n"/>
      <c r="G35" s="144" t="n"/>
      <c r="H35" s="145" t="n"/>
      <c r="I35" s="210" t="inlineStr">
        <is>
          <t>Requires improvement</t>
        </is>
      </c>
      <c r="J35" s="211" t="n"/>
      <c r="K35" s="226" t="inlineStr">
        <is>
          <t>Adequate</t>
        </is>
      </c>
      <c r="L35" s="213" t="n"/>
      <c r="M35" s="168" t="n"/>
      <c r="N35" s="69" t="n"/>
      <c r="O35" s="69" t="n"/>
      <c r="P35" s="69" t="n"/>
      <c r="Q35" s="70" t="inlineStr">
        <is>
          <t>Select answer</t>
        </is>
      </c>
      <c r="R35" s="69" t="n"/>
      <c r="S35" s="69" t="n"/>
      <c r="T35" s="69" t="n"/>
      <c r="U35" s="212" t="inlineStr">
        <is>
          <t>Requires improvements</t>
        </is>
      </c>
      <c r="V35" s="213" t="n"/>
      <c r="W35" s="139" t="n"/>
      <c r="X35" s="140" t="n"/>
      <c r="Y35" s="139" t="n"/>
      <c r="Z35" s="139" t="n"/>
      <c r="AA35" s="139" t="n"/>
    </row>
    <row r="36">
      <c r="B36" s="74" t="inlineStr">
        <is>
          <t>Payment and Bank management overall process rating</t>
        </is>
      </c>
      <c r="C36" s="75" t="n"/>
      <c r="D36" s="75" t="n"/>
      <c r="E36" s="75" t="n"/>
      <c r="F36" s="75" t="n"/>
      <c r="G36" s="75" t="n"/>
      <c r="H36" s="75" t="n"/>
      <c r="I36" s="146" t="n"/>
      <c r="J36" s="146" t="n"/>
      <c r="K36" s="75" t="n"/>
      <c r="L36" s="75" t="n"/>
      <c r="M36" s="75" t="n"/>
      <c r="N36" s="147" t="n"/>
      <c r="O36" s="147" t="n"/>
      <c r="P36" s="147" t="n"/>
      <c r="Q36" s="147" t="n"/>
      <c r="R36" s="147" t="n"/>
      <c r="S36" s="147" t="n"/>
      <c r="T36" s="148" t="n"/>
      <c r="U36" s="149" t="n"/>
      <c r="V36" s="149" t="n"/>
      <c r="W36" s="149" t="n"/>
      <c r="X36" s="149" t="n"/>
      <c r="Y36" s="149" t="n"/>
      <c r="Z36" s="149" t="n"/>
      <c r="AA36" s="150" t="n"/>
    </row>
    <row r="37" ht="26" customHeight="1">
      <c r="B37" s="141" t="inlineStr">
        <is>
          <t>B</t>
        </is>
      </c>
      <c r="C37" s="143" t="inlineStr">
        <is>
          <t>Procurement</t>
        </is>
      </c>
      <c r="D37" s="151" t="inlineStr">
        <is>
          <t>Invalid purchases are made</t>
        </is>
      </c>
      <c r="E37" s="133" t="inlineStr">
        <is>
          <t>B1</t>
        </is>
      </c>
      <c r="F37" s="143" t="inlineStr">
        <is>
          <t>Procurement policies and procedures</t>
        </is>
      </c>
      <c r="G37" s="135" t="inlineStr">
        <is>
          <t>B1.1</t>
        </is>
      </c>
      <c r="H37" s="142" t="inlineStr">
        <is>
          <t>There are official, written, documented and approved standard procurement procedures.</t>
        </is>
      </c>
      <c r="I37" s="136" t="inlineStr">
        <is>
          <t>Yes</t>
        </is>
      </c>
      <c r="J37" s="137" t="inlineStr">
        <is>
          <t>Adequate</t>
        </is>
      </c>
      <c r="K37" s="138" t="inlineStr">
        <is>
          <t>Yes</t>
        </is>
      </c>
      <c r="L37" s="138" t="inlineStr">
        <is>
          <t>Adequate</t>
        </is>
      </c>
      <c r="M37" s="138" t="inlineStr">
        <is>
          <t>N/A - no prior year finding</t>
        </is>
      </c>
      <c r="N37" s="69" t="n"/>
      <c r="O37" s="69" t="n"/>
      <c r="P37" s="69" t="n"/>
      <c r="Q37" s="70" t="inlineStr">
        <is>
          <t>Select answer</t>
        </is>
      </c>
      <c r="R37" s="69" t="n"/>
      <c r="S37" s="69" t="n"/>
      <c r="T37" s="69" t="n"/>
      <c r="U37" s="139" t="n"/>
      <c r="V37" s="139" t="n"/>
      <c r="W37" s="139" t="n"/>
      <c r="X37" s="140" t="n"/>
      <c r="Y37" s="139" t="n"/>
      <c r="Z37" s="139" t="n"/>
      <c r="AA37" s="139" t="n"/>
    </row>
    <row r="38" ht="26" customHeight="1">
      <c r="B38" s="141" t="inlineStr">
        <is>
          <t>B</t>
        </is>
      </c>
      <c r="C38" s="143" t="inlineStr">
        <is>
          <t xml:space="preserve">Procurement </t>
        </is>
      </c>
      <c r="D38" s="151" t="inlineStr">
        <is>
          <t>Invalid purchases are made</t>
        </is>
      </c>
      <c r="E38" s="133" t="inlineStr">
        <is>
          <t>B1</t>
        </is>
      </c>
      <c r="F38" s="143" t="inlineStr">
        <is>
          <t>Procurement policies and procedures</t>
        </is>
      </c>
      <c r="G38" s="135" t="inlineStr">
        <is>
          <t>B1.2</t>
        </is>
      </c>
      <c r="H38" s="142" t="inlineStr">
        <is>
          <t>There is a vendor management system (e.g. list of suppliers, supplier performance evaluation, contract arrangements)</t>
        </is>
      </c>
      <c r="I38" s="137" t="inlineStr">
        <is>
          <t>No</t>
        </is>
      </c>
      <c r="J38" s="137" t="inlineStr">
        <is>
          <t>N/A</t>
        </is>
      </c>
      <c r="K38" s="138" t="inlineStr">
        <is>
          <t>No</t>
        </is>
      </c>
      <c r="L38" s="138" t="inlineStr">
        <is>
          <t>N/A</t>
        </is>
      </c>
      <c r="M38" s="138" t="inlineStr">
        <is>
          <t>N/A - no prior year finding</t>
        </is>
      </c>
      <c r="N38" s="167" t="inlineStr">
        <is>
          <t>N/a</t>
        </is>
      </c>
      <c r="O38" s="69" t="n"/>
      <c r="P38" s="69" t="n"/>
      <c r="Q38" s="70" t="inlineStr">
        <is>
          <t>Select answer</t>
        </is>
      </c>
      <c r="R38" s="69" t="n"/>
      <c r="S38" s="69" t="n"/>
      <c r="T38" s="69" t="n"/>
      <c r="U38" s="139" t="n"/>
      <c r="V38" s="139" t="n"/>
      <c r="W38" s="139" t="n"/>
      <c r="X38" s="140" t="n"/>
      <c r="Y38" s="139" t="n"/>
      <c r="Z38" s="139" t="n"/>
      <c r="AA38" s="139" t="n"/>
    </row>
    <row r="39" ht="39" customHeight="1">
      <c r="B39" s="141" t="inlineStr">
        <is>
          <t>B</t>
        </is>
      </c>
      <c r="C39" s="143" t="inlineStr">
        <is>
          <t>Procurement</t>
        </is>
      </c>
      <c r="D39" s="151" t="inlineStr">
        <is>
          <t>Invalid purchases are made</t>
        </is>
      </c>
      <c r="E39" s="133" t="inlineStr">
        <is>
          <t>B1</t>
        </is>
      </c>
      <c r="F39" s="143" t="inlineStr">
        <is>
          <t>Procurement policies and procedures</t>
        </is>
      </c>
      <c r="G39" s="135" t="inlineStr">
        <is>
          <t>B1.3</t>
        </is>
      </c>
      <c r="H39" s="142" t="inlineStr">
        <is>
          <t>Formal guidelines and procedures are in place to assist in identifying, monitoring and dealing with potential conflicts of interest with potential suppliers, fraudulent acts and code of conduct for employees and suppliers</t>
        </is>
      </c>
      <c r="I39" s="136" t="inlineStr">
        <is>
          <t>Yes</t>
        </is>
      </c>
      <c r="J39" s="137" t="inlineStr">
        <is>
          <t>Adequate</t>
        </is>
      </c>
      <c r="K39" s="138" t="inlineStr">
        <is>
          <t>Yes</t>
        </is>
      </c>
      <c r="L39" s="138" t="inlineStr">
        <is>
          <t>Adequate</t>
        </is>
      </c>
      <c r="M39" s="138" t="inlineStr">
        <is>
          <t>N/A - no prior year finding</t>
        </is>
      </c>
      <c r="N39" s="69" t="n"/>
      <c r="O39" s="69" t="n"/>
      <c r="P39" s="69" t="n"/>
      <c r="Q39" s="70" t="inlineStr">
        <is>
          <t>Select answer</t>
        </is>
      </c>
      <c r="R39" s="69" t="n"/>
      <c r="S39" s="69" t="n"/>
      <c r="T39" s="69" t="n"/>
      <c r="U39" s="139" t="n"/>
      <c r="V39" s="139" t="n"/>
      <c r="W39" s="139" t="n"/>
      <c r="X39" s="140" t="n"/>
      <c r="Y39" s="139" t="n"/>
      <c r="Z39" s="139" t="n"/>
      <c r="AA39" s="139" t="n"/>
    </row>
    <row r="40" ht="26" customHeight="1">
      <c r="B40" s="141" t="inlineStr">
        <is>
          <t>B</t>
        </is>
      </c>
      <c r="C40" s="143" t="inlineStr">
        <is>
          <t>Procurement</t>
        </is>
      </c>
      <c r="D40" s="151" t="inlineStr">
        <is>
          <t>Invalid purchases are made</t>
        </is>
      </c>
      <c r="E40" s="133" t="inlineStr">
        <is>
          <t>B1</t>
        </is>
      </c>
      <c r="F40" s="143" t="inlineStr">
        <is>
          <t>Procurement policies and procedures</t>
        </is>
      </c>
      <c r="G40" s="135" t="inlineStr">
        <is>
          <t>B1.4</t>
        </is>
      </c>
      <c r="H40" s="142" t="inlineStr">
        <is>
          <t xml:space="preserve">Formal processes and guidelines are in place for formal and informal solicitation methods, including clearly defined thresholds. </t>
        </is>
      </c>
      <c r="I40" s="136" t="inlineStr">
        <is>
          <t>Yes</t>
        </is>
      </c>
      <c r="J40" s="137" t="inlineStr">
        <is>
          <t>Adequate</t>
        </is>
      </c>
      <c r="K40" s="138" t="inlineStr">
        <is>
          <t>Yes</t>
        </is>
      </c>
      <c r="L40" s="138" t="inlineStr">
        <is>
          <t>Adequate</t>
        </is>
      </c>
      <c r="M40" s="138" t="inlineStr">
        <is>
          <t>N/A - no prior year finding</t>
        </is>
      </c>
      <c r="N40" s="69" t="n"/>
      <c r="O40" s="69" t="n"/>
      <c r="P40" s="69" t="n"/>
      <c r="Q40" s="70" t="inlineStr">
        <is>
          <t>Select answer</t>
        </is>
      </c>
      <c r="R40" s="69" t="n"/>
      <c r="S40" s="69" t="n"/>
      <c r="T40" s="69" t="n"/>
      <c r="U40" s="139" t="n"/>
      <c r="V40" s="139" t="n"/>
      <c r="W40" s="139" t="n"/>
      <c r="X40" s="140" t="n"/>
      <c r="Y40" s="139" t="n"/>
      <c r="Z40" s="139" t="n"/>
      <c r="AA40" s="139" t="n"/>
    </row>
    <row r="41" ht="39" customHeight="1">
      <c r="B41" s="141" t="inlineStr">
        <is>
          <t>B</t>
        </is>
      </c>
      <c r="C41" s="143" t="inlineStr">
        <is>
          <t>Procurement</t>
        </is>
      </c>
      <c r="D41" s="151" t="inlineStr">
        <is>
          <t>Invalid purchases are made</t>
        </is>
      </c>
      <c r="E41" s="133" t="inlineStr">
        <is>
          <t>B1</t>
        </is>
      </c>
      <c r="F41" s="143" t="inlineStr">
        <is>
          <t>Procurement policies and procedures</t>
        </is>
      </c>
      <c r="G41" s="135" t="inlineStr">
        <is>
          <t>B1.5</t>
        </is>
      </c>
      <c r="H41" s="142" t="inlineStr">
        <is>
          <t xml:space="preserve">There is a well-defined and credible process and practice for evaluation of solicited bids, including bidding criteria that takes into account technical specifications and price aspects.  </t>
        </is>
      </c>
      <c r="I41" s="136" t="inlineStr">
        <is>
          <t>Yes</t>
        </is>
      </c>
      <c r="J41" s="137" t="inlineStr">
        <is>
          <t>Adequate</t>
        </is>
      </c>
      <c r="K41" s="138" t="inlineStr">
        <is>
          <t>Yes</t>
        </is>
      </c>
      <c r="L41" s="138" t="inlineStr">
        <is>
          <t>Adequate</t>
        </is>
      </c>
      <c r="M41" s="138" t="inlineStr">
        <is>
          <t>N/A - no prior year finding</t>
        </is>
      </c>
      <c r="N41" s="69" t="n"/>
      <c r="O41" s="69" t="n"/>
      <c r="P41" s="69" t="n"/>
      <c r="Q41" s="70" t="inlineStr">
        <is>
          <t>Select answer</t>
        </is>
      </c>
      <c r="R41" s="69" t="n"/>
      <c r="S41" s="69" t="n"/>
      <c r="T41" s="69" t="n"/>
      <c r="U41" s="139" t="n"/>
      <c r="V41" s="139" t="n"/>
      <c r="W41" s="139" t="n"/>
      <c r="X41" s="140" t="n"/>
      <c r="Y41" s="139" t="n"/>
      <c r="Z41" s="139" t="n"/>
      <c r="AA41" s="139" t="n"/>
    </row>
    <row r="42" ht="26" customHeight="1">
      <c r="B42" s="141" t="inlineStr">
        <is>
          <t>B</t>
        </is>
      </c>
      <c r="C42" s="143" t="inlineStr">
        <is>
          <t>Procurement</t>
        </is>
      </c>
      <c r="D42" s="151" t="inlineStr">
        <is>
          <t>Invalid purchases are made</t>
        </is>
      </c>
      <c r="E42" s="133" t="inlineStr">
        <is>
          <t>B1</t>
        </is>
      </c>
      <c r="F42" s="143" t="inlineStr">
        <is>
          <t>Procurement policies and procedures</t>
        </is>
      </c>
      <c r="G42" s="135" t="inlineStr">
        <is>
          <t>B1.6</t>
        </is>
      </c>
      <c r="H42" s="142" t="inlineStr">
        <is>
          <t>All necessary procurement source documents are in place (e.g. purchase requisitions, purchase orders, receiving reports)</t>
        </is>
      </c>
      <c r="I42" s="136" t="inlineStr">
        <is>
          <t>Yes</t>
        </is>
      </c>
      <c r="J42" s="137" t="inlineStr">
        <is>
          <t>Adequate</t>
        </is>
      </c>
      <c r="K42" s="138" t="inlineStr">
        <is>
          <t>Yes</t>
        </is>
      </c>
      <c r="L42" s="138" t="inlineStr">
        <is>
          <t>Adequate</t>
        </is>
      </c>
      <c r="M42" s="138" t="inlineStr">
        <is>
          <t>N/A - no prior year finding</t>
        </is>
      </c>
      <c r="N42" s="69" t="n"/>
      <c r="O42" s="69" t="n"/>
      <c r="P42" s="69" t="n"/>
      <c r="Q42" s="70" t="n"/>
      <c r="R42" s="69" t="n"/>
      <c r="S42" s="69" t="n"/>
      <c r="T42" s="69" t="n"/>
      <c r="U42" s="139" t="n"/>
      <c r="V42" s="139" t="n"/>
      <c r="W42" s="139" t="n"/>
      <c r="X42" s="140" t="n"/>
      <c r="Y42" s="139" t="n"/>
      <c r="Z42" s="139" t="n"/>
      <c r="AA42" s="139" t="n"/>
    </row>
    <row r="43" ht="26" customHeight="1">
      <c r="B43" s="141" t="inlineStr">
        <is>
          <t>B</t>
        </is>
      </c>
      <c r="C43" s="143" t="inlineStr">
        <is>
          <t>Procurement</t>
        </is>
      </c>
      <c r="D43" s="143" t="inlineStr">
        <is>
          <t>Invalid purchases are made</t>
        </is>
      </c>
      <c r="E43" s="133" t="inlineStr">
        <is>
          <t>B2</t>
        </is>
      </c>
      <c r="F43" s="143" t="inlineStr">
        <is>
          <t>Segregation of duties</t>
        </is>
      </c>
      <c r="G43" s="135" t="inlineStr">
        <is>
          <t>B2.1</t>
        </is>
      </c>
      <c r="H43" s="142" t="inlineStr">
        <is>
          <t>There is appropriate segregation of duties between the ordering, receiving and accounting for purchases.</t>
        </is>
      </c>
      <c r="I43" s="136" t="inlineStr">
        <is>
          <t>Yes</t>
        </is>
      </c>
      <c r="J43" s="137" t="inlineStr">
        <is>
          <t>Adequate</t>
        </is>
      </c>
      <c r="K43" s="138" t="inlineStr">
        <is>
          <t>Yes</t>
        </is>
      </c>
      <c r="L43" s="138" t="inlineStr">
        <is>
          <t>Adequate</t>
        </is>
      </c>
      <c r="M43" s="138" t="inlineStr">
        <is>
          <t>N/A - no prior year finding</t>
        </is>
      </c>
      <c r="N43" s="69" t="n"/>
      <c r="O43" s="69" t="n"/>
      <c r="P43" s="69" t="n"/>
      <c r="Q43" s="70" t="inlineStr">
        <is>
          <t>Select answer</t>
        </is>
      </c>
      <c r="R43" s="69" t="n"/>
      <c r="S43" s="69" t="n"/>
      <c r="T43" s="69" t="n"/>
      <c r="U43" s="139" t="n"/>
      <c r="V43" s="139" t="n"/>
      <c r="W43" s="139" t="n"/>
      <c r="X43" s="140" t="n"/>
      <c r="Y43" s="139" t="n"/>
      <c r="Z43" s="139" t="n"/>
      <c r="AA43" s="139" t="n"/>
    </row>
    <row r="44" ht="26" customHeight="1">
      <c r="B44" s="141" t="inlineStr">
        <is>
          <t>B</t>
        </is>
      </c>
      <c r="C44" s="143" t="inlineStr">
        <is>
          <t>Procurement</t>
        </is>
      </c>
      <c r="D44" s="143" t="inlineStr">
        <is>
          <t>Invalid purchases are made</t>
        </is>
      </c>
      <c r="E44" s="133" t="inlineStr">
        <is>
          <t>B3</t>
        </is>
      </c>
      <c r="F44" s="143" t="inlineStr">
        <is>
          <t>Delegations of authority</t>
        </is>
      </c>
      <c r="G44" s="135" t="inlineStr">
        <is>
          <t>B3.1</t>
        </is>
      </c>
      <c r="H44" s="142" t="inlineStr">
        <is>
          <t>There are formal delegations of authorities in place for approving purchase requisitions, purchase orders, receiving reports, contracts and invoices.</t>
        </is>
      </c>
      <c r="I44" s="137" t="inlineStr">
        <is>
          <t>No</t>
        </is>
      </c>
      <c r="J44" s="137" t="inlineStr">
        <is>
          <t>N/A</t>
        </is>
      </c>
      <c r="K44" s="138" t="inlineStr">
        <is>
          <t>No</t>
        </is>
      </c>
      <c r="L44" s="138" t="inlineStr">
        <is>
          <t>N/A</t>
        </is>
      </c>
      <c r="M44" s="138" t="inlineStr">
        <is>
          <t>N/A - no prior year finding</t>
        </is>
      </c>
      <c r="N44" s="69" t="n"/>
      <c r="O44" s="69" t="n"/>
      <c r="P44" s="69" t="n"/>
      <c r="Q44" s="70" t="inlineStr">
        <is>
          <t>Select answer</t>
        </is>
      </c>
      <c r="R44" s="69" t="n"/>
      <c r="S44" s="69" t="n"/>
      <c r="T44" s="69" t="n"/>
      <c r="U44" s="139" t="n"/>
      <c r="V44" s="139" t="n"/>
      <c r="W44" s="139" t="n"/>
      <c r="X44" s="140" t="n"/>
      <c r="Y44" s="139" t="n"/>
      <c r="Z44" s="139" t="n"/>
      <c r="AA44" s="139" t="n"/>
    </row>
    <row r="45" ht="26" customHeight="1">
      <c r="B45" s="141" t="inlineStr">
        <is>
          <t>B</t>
        </is>
      </c>
      <c r="C45" s="143" t="inlineStr">
        <is>
          <t>Procurement</t>
        </is>
      </c>
      <c r="D45" s="143" t="inlineStr">
        <is>
          <t>Invalid purchases are made</t>
        </is>
      </c>
      <c r="E45" s="133" t="inlineStr">
        <is>
          <t>B3</t>
        </is>
      </c>
      <c r="F45" s="143" t="inlineStr">
        <is>
          <t>Delegations of authority</t>
        </is>
      </c>
      <c r="G45" s="135" t="inlineStr">
        <is>
          <t>B3.2</t>
        </is>
      </c>
      <c r="H45" s="142" t="inlineStr">
        <is>
          <t xml:space="preserve">Invoices are approved according to the delegations of authority </t>
        </is>
      </c>
      <c r="I45" s="136" t="inlineStr">
        <is>
          <t>Yes</t>
        </is>
      </c>
      <c r="J45" s="137" t="inlineStr">
        <is>
          <t>Adequate</t>
        </is>
      </c>
      <c r="K45" s="138" t="inlineStr">
        <is>
          <t>Yes</t>
        </is>
      </c>
      <c r="L45" s="138" t="inlineStr">
        <is>
          <t>Adequate</t>
        </is>
      </c>
      <c r="M45" s="138" t="inlineStr">
        <is>
          <t>N/A - no prior year finding</t>
        </is>
      </c>
      <c r="N45" s="69" t="n"/>
      <c r="O45" s="69" t="n"/>
      <c r="P45" s="69" t="n"/>
      <c r="Q45" s="70" t="inlineStr">
        <is>
          <t>Select answer</t>
        </is>
      </c>
      <c r="R45" s="69" t="n"/>
      <c r="S45" s="69" t="n"/>
      <c r="T45" s="69" t="n"/>
      <c r="U45" s="139" t="n"/>
      <c r="V45" s="139" t="n"/>
      <c r="W45" s="139" t="n"/>
      <c r="X45" s="140" t="n"/>
      <c r="Y45" s="139" t="n"/>
      <c r="Z45" s="139" t="n"/>
      <c r="AA45" s="139" t="n"/>
    </row>
    <row r="46" ht="26" customHeight="1">
      <c r="B46" s="141" t="inlineStr">
        <is>
          <t>B</t>
        </is>
      </c>
      <c r="C46" s="143" t="inlineStr">
        <is>
          <t>Procurement</t>
        </is>
      </c>
      <c r="D46" s="143" t="inlineStr">
        <is>
          <t>Goods or services delivered do not match the purchase order</t>
        </is>
      </c>
      <c r="E46" s="133" t="inlineStr">
        <is>
          <t>B4</t>
        </is>
      </c>
      <c r="F46" s="143" t="inlineStr">
        <is>
          <t>Approval of receiving report</t>
        </is>
      </c>
      <c r="G46" s="135" t="inlineStr">
        <is>
          <t>B4.1</t>
        </is>
      </c>
      <c r="H46" s="142" t="inlineStr">
        <is>
          <t>A receiving report is signed off to certify that the goods or services comply with the purchase order (quantity and quality).</t>
        </is>
      </c>
      <c r="I46" s="137" t="inlineStr">
        <is>
          <t>No</t>
        </is>
      </c>
      <c r="J46" s="137" t="inlineStr">
        <is>
          <t>N/A</t>
        </is>
      </c>
      <c r="K46" s="138" t="inlineStr">
        <is>
          <t>No</t>
        </is>
      </c>
      <c r="L46" s="138" t="inlineStr">
        <is>
          <t>N/A</t>
        </is>
      </c>
      <c r="M46" s="138" t="inlineStr">
        <is>
          <t>N/A - no prior year finding</t>
        </is>
      </c>
      <c r="N46" s="69" t="n"/>
      <c r="O46" s="69" t="n"/>
      <c r="P46" s="69" t="n"/>
      <c r="Q46" s="70" t="inlineStr">
        <is>
          <t>Select answer</t>
        </is>
      </c>
      <c r="R46" s="69" t="n"/>
      <c r="S46" s="69" t="n"/>
      <c r="T46" s="69" t="n"/>
      <c r="U46" s="139" t="n"/>
      <c r="V46" s="139" t="n"/>
      <c r="W46" s="139" t="n"/>
      <c r="X46" s="140" t="n"/>
      <c r="Y46" s="139" t="n"/>
      <c r="Z46" s="139" t="n"/>
      <c r="AA46" s="139" t="n"/>
    </row>
    <row r="47" ht="26" customHeight="1">
      <c r="B47" s="141" t="inlineStr">
        <is>
          <t>B</t>
        </is>
      </c>
      <c r="C47" s="143" t="inlineStr">
        <is>
          <t>Procurement</t>
        </is>
      </c>
      <c r="D47" s="143" t="inlineStr">
        <is>
          <t>Invoices do not match purchase orders and receiving reports</t>
        </is>
      </c>
      <c r="E47" s="133" t="inlineStr">
        <is>
          <t>B5</t>
        </is>
      </c>
      <c r="F47" s="143" t="inlineStr">
        <is>
          <t>Invoice approval</t>
        </is>
      </c>
      <c r="G47" s="135" t="inlineStr">
        <is>
          <t>B5.1</t>
        </is>
      </c>
      <c r="H47" s="142" t="inlineStr">
        <is>
          <t>Upon Payment, a three-way match (check of price and quantity) between the purchase order/ contract, the invoice and the receiving report is performed.</t>
        </is>
      </c>
      <c r="I47" s="137" t="inlineStr">
        <is>
          <t>No</t>
        </is>
      </c>
      <c r="J47" s="137" t="inlineStr">
        <is>
          <t>N/A</t>
        </is>
      </c>
      <c r="K47" s="138" t="inlineStr">
        <is>
          <t>NO</t>
        </is>
      </c>
      <c r="L47" s="138" t="inlineStr">
        <is>
          <t>N/A</t>
        </is>
      </c>
      <c r="M47" s="138" t="inlineStr">
        <is>
          <t>N/A - no prior year finding</t>
        </is>
      </c>
      <c r="N47" s="69" t="n"/>
      <c r="O47" s="69" t="n"/>
      <c r="P47" s="69" t="n"/>
      <c r="Q47" s="70" t="inlineStr">
        <is>
          <t>Select answer</t>
        </is>
      </c>
      <c r="R47" s="69" t="n"/>
      <c r="S47" s="69" t="n"/>
      <c r="T47" s="69" t="n"/>
      <c r="U47" s="139" t="n"/>
      <c r="V47" s="139" t="n"/>
      <c r="W47" s="139" t="n"/>
      <c r="X47" s="140" t="n"/>
      <c r="Y47" s="139" t="n"/>
      <c r="Z47" s="139" t="n"/>
      <c r="AA47" s="139" t="n"/>
    </row>
    <row r="48" ht="52" customHeight="1">
      <c r="B48" s="141" t="inlineStr">
        <is>
          <t>B</t>
        </is>
      </c>
      <c r="C48" s="143" t="inlineStr">
        <is>
          <t>Procurement</t>
        </is>
      </c>
      <c r="D48" s="143" t="inlineStr">
        <is>
          <t>Purchases allocated to UNCHR project relate to non-UNHCR project</t>
        </is>
      </c>
      <c r="E48" s="133" t="inlineStr">
        <is>
          <t>B6</t>
        </is>
      </c>
      <c r="F48" s="143" t="inlineStr">
        <is>
          <t>Review of purchase allocation to project</t>
        </is>
      </c>
      <c r="G48" s="135" t="inlineStr">
        <is>
          <t>B6.1</t>
        </is>
      </c>
      <c r="H48" s="142" t="inlineStr">
        <is>
          <t>Allocation of purchases to UNHCR project and related adjustments are independently reviewed to verify that they are correct, including that rebates are completely and accurately declared, according to a well-defined, documented and approved allocation policy.</t>
        </is>
      </c>
      <c r="I48" s="136" t="inlineStr">
        <is>
          <t>Yes</t>
        </is>
      </c>
      <c r="J48" s="137" t="inlineStr">
        <is>
          <t>Adequate</t>
        </is>
      </c>
      <c r="K48" s="138" t="inlineStr">
        <is>
          <t>Yes</t>
        </is>
      </c>
      <c r="L48" s="138" t="inlineStr">
        <is>
          <t>Adequate</t>
        </is>
      </c>
      <c r="M48" s="138" t="inlineStr">
        <is>
          <t>N/A - no prior year finding</t>
        </is>
      </c>
      <c r="N48" s="69" t="n"/>
      <c r="O48" s="69" t="n"/>
      <c r="P48" s="69" t="n"/>
      <c r="Q48" s="70" t="inlineStr">
        <is>
          <t>Select answer</t>
        </is>
      </c>
      <c r="R48" s="69" t="n"/>
      <c r="S48" s="69" t="n"/>
      <c r="T48" s="69" t="n"/>
      <c r="U48" s="139" t="n"/>
      <c r="V48" s="139" t="n"/>
      <c r="W48" s="139" t="n"/>
      <c r="X48" s="140" t="n"/>
      <c r="Y48" s="139" t="n"/>
      <c r="Z48" s="139" t="n"/>
      <c r="AA48" s="139" t="n"/>
    </row>
    <row r="49" ht="13" customHeight="1">
      <c r="B49" s="208" t="inlineStr">
        <is>
          <t>Process controls  Assessment</t>
        </is>
      </c>
      <c r="C49" s="209" t="n"/>
      <c r="D49" s="209" t="n"/>
      <c r="E49" s="209" t="n"/>
      <c r="F49" s="205" t="n"/>
      <c r="G49" s="144" t="n"/>
      <c r="H49" s="145" t="n"/>
      <c r="I49" s="210" t="inlineStr">
        <is>
          <t>Adequate</t>
        </is>
      </c>
      <c r="J49" s="211" t="n"/>
      <c r="K49" s="212" t="inlineStr">
        <is>
          <t>Adequate</t>
        </is>
      </c>
      <c r="L49" s="213" t="n"/>
      <c r="M49" s="73" t="n"/>
      <c r="N49" s="78" t="n"/>
      <c r="O49" s="76" t="n"/>
      <c r="P49" s="76" t="n"/>
      <c r="Q49" s="77" t="inlineStr">
        <is>
          <t>Select answer</t>
        </is>
      </c>
      <c r="R49" s="76" t="n"/>
      <c r="S49" s="76" t="n"/>
      <c r="T49" s="76" t="n"/>
      <c r="U49" s="152" t="n"/>
      <c r="V49" s="140" t="n"/>
      <c r="W49" s="140" t="n"/>
      <c r="X49" s="140" t="n"/>
      <c r="Y49" s="140" t="n"/>
      <c r="Z49" s="140" t="n"/>
      <c r="AA49" s="140" t="n"/>
    </row>
    <row r="50">
      <c r="B50" s="74" t="inlineStr">
        <is>
          <t>Procurement overall process rating</t>
        </is>
      </c>
      <c r="C50" s="75" t="n"/>
      <c r="D50" s="75" t="n"/>
      <c r="E50" s="75" t="n"/>
      <c r="F50" s="75" t="n"/>
      <c r="G50" s="75" t="n"/>
      <c r="H50" s="75" t="n"/>
      <c r="I50" s="146" t="n"/>
      <c r="J50" s="146" t="n"/>
      <c r="K50" s="75" t="n"/>
      <c r="L50" s="75" t="n"/>
      <c r="M50" s="75" t="n"/>
      <c r="N50" s="147" t="n"/>
      <c r="O50" s="147" t="n"/>
      <c r="P50" s="147" t="n"/>
      <c r="Q50" s="147" t="n"/>
      <c r="R50" s="147" t="n"/>
      <c r="S50" s="147" t="n"/>
      <c r="T50" s="148" t="n"/>
      <c r="U50" s="149" t="n"/>
      <c r="V50" s="149" t="n"/>
      <c r="W50" s="149" t="n"/>
      <c r="X50" s="149" t="n"/>
      <c r="Y50" s="149" t="n"/>
      <c r="Z50" s="149" t="n"/>
      <c r="AA50" s="150" t="n"/>
    </row>
    <row r="51" ht="52" customHeight="1">
      <c r="B51" s="133" t="inlineStr">
        <is>
          <t>C</t>
        </is>
      </c>
      <c r="C51" s="151" t="inlineStr">
        <is>
          <t>Management of activities subcontracted to sub-partners</t>
        </is>
      </c>
      <c r="D51" s="151" t="inlineStr">
        <is>
          <t>Service delivery for activities sub-contracted to sub-partners is poor and not consistent with UNHCR contract with the partner</t>
        </is>
      </c>
      <c r="E51" s="133" t="inlineStr">
        <is>
          <t>C1</t>
        </is>
      </c>
      <c r="F51" s="151" t="inlineStr">
        <is>
          <t>Selection of sub-partners</t>
        </is>
      </c>
      <c r="G51" s="133" t="inlineStr">
        <is>
          <t>C1.1</t>
        </is>
      </c>
      <c r="H51" s="142" t="inlineStr">
        <is>
          <t>There is a defined process for the selection of sub-partners including the determination of selection criteria and the assessment of the sub-partner against these criteria.</t>
        </is>
      </c>
      <c r="I51" s="137" t="inlineStr">
        <is>
          <t>No</t>
        </is>
      </c>
      <c r="J51" s="137" t="inlineStr">
        <is>
          <t>N/A</t>
        </is>
      </c>
      <c r="K51" s="138" t="inlineStr">
        <is>
          <t>No</t>
        </is>
      </c>
      <c r="L51" s="138" t="inlineStr">
        <is>
          <t>N/A</t>
        </is>
      </c>
      <c r="M51" s="138" t="inlineStr">
        <is>
          <t>N/A - no prior year finding</t>
        </is>
      </c>
      <c r="N51" s="167" t="inlineStr">
        <is>
          <t>N/a -  ECRE do not have sub-partners</t>
        </is>
      </c>
      <c r="O51" s="69" t="n"/>
      <c r="P51" s="69" t="n"/>
      <c r="Q51" s="70" t="inlineStr">
        <is>
          <t>Select answer</t>
        </is>
      </c>
      <c r="R51" s="69" t="n"/>
      <c r="S51" s="69" t="n"/>
      <c r="T51" s="69" t="n"/>
      <c r="U51" s="139" t="n"/>
      <c r="V51" s="139" t="n"/>
      <c r="W51" s="139" t="n"/>
      <c r="X51" s="140" t="n"/>
      <c r="Y51" s="139" t="n"/>
      <c r="Z51" s="139" t="n"/>
      <c r="AA51" s="139" t="n"/>
    </row>
    <row r="52" ht="65" customHeight="1">
      <c r="B52" s="133" t="inlineStr">
        <is>
          <t>C</t>
        </is>
      </c>
      <c r="C52" s="151" t="inlineStr">
        <is>
          <t>Management of activities subcontracted to sub-partners</t>
        </is>
      </c>
      <c r="D52" s="151" t="inlineStr">
        <is>
          <t>Service delivery for activities sub-contracted to sub-partners is poor and not consistent with UNHCR contract with the partner</t>
        </is>
      </c>
      <c r="E52" s="133" t="inlineStr">
        <is>
          <t>C2</t>
        </is>
      </c>
      <c r="F52" s="151" t="inlineStr">
        <is>
          <t>Agreements with sub-partners</t>
        </is>
      </c>
      <c r="G52" s="133" t="inlineStr">
        <is>
          <t>C2.1</t>
        </is>
      </c>
      <c r="H52" s="142" t="inlineStr">
        <is>
          <t>There is appropriate segregation of duties between the preparation and validation of sub-contracting agreements. The approver makes sure that the agreement is in line with the project agreement (e.g. including right-of-use for assets when applicable) with a consistent and comprehensible description of responsibilities and performance targets.</t>
        </is>
      </c>
      <c r="I52" s="137" t="inlineStr">
        <is>
          <t>No</t>
        </is>
      </c>
      <c r="J52" s="137" t="inlineStr">
        <is>
          <t>N/A</t>
        </is>
      </c>
      <c r="K52" s="138" t="inlineStr">
        <is>
          <t>No</t>
        </is>
      </c>
      <c r="L52" s="138" t="inlineStr">
        <is>
          <t>N/A</t>
        </is>
      </c>
      <c r="M52" s="138" t="inlineStr">
        <is>
          <t>N/A - no prior year finding</t>
        </is>
      </c>
      <c r="N52" s="167" t="inlineStr">
        <is>
          <t>N/a</t>
        </is>
      </c>
      <c r="O52" s="69" t="n"/>
      <c r="P52" s="69" t="n"/>
      <c r="Q52" s="70" t="inlineStr">
        <is>
          <t>Select answer</t>
        </is>
      </c>
      <c r="R52" s="69" t="n"/>
      <c r="S52" s="69" t="n"/>
      <c r="T52" s="69" t="n"/>
      <c r="U52" s="139" t="inlineStr">
        <is>
          <t>N/a</t>
        </is>
      </c>
      <c r="V52" s="139" t="n"/>
      <c r="W52" s="139" t="n"/>
      <c r="X52" s="140" t="n"/>
      <c r="Y52" s="139" t="n"/>
      <c r="Z52" s="139" t="n"/>
      <c r="AA52" s="139" t="n"/>
    </row>
    <row r="53" ht="52" customHeight="1">
      <c r="B53" s="133" t="inlineStr">
        <is>
          <t>C</t>
        </is>
      </c>
      <c r="C53" s="151" t="inlineStr">
        <is>
          <t>Management of activities subcontracted to sub-partners</t>
        </is>
      </c>
      <c r="D53" s="151" t="inlineStr">
        <is>
          <t>Service delivery for activities sub-contracted to third partners is poor and not consistent with UNHCR contract with the partner</t>
        </is>
      </c>
      <c r="E53" s="133" t="inlineStr">
        <is>
          <t>C3</t>
        </is>
      </c>
      <c r="F53" s="151" t="inlineStr">
        <is>
          <t>Monitoring of sub-contracted activities</t>
        </is>
      </c>
      <c r="G53" s="133" t="inlineStr">
        <is>
          <t>C3.1</t>
        </is>
      </c>
      <c r="H53" s="142" t="inlineStr">
        <is>
          <t>Activity and financial reports for subcontracted activities are reviewed regularly.</t>
        </is>
      </c>
      <c r="I53" s="137" t="inlineStr">
        <is>
          <t>No</t>
        </is>
      </c>
      <c r="J53" s="137" t="inlineStr">
        <is>
          <t>N/A</t>
        </is>
      </c>
      <c r="K53" s="138" t="inlineStr">
        <is>
          <t>No</t>
        </is>
      </c>
      <c r="L53" s="138" t="inlineStr">
        <is>
          <t>N/A</t>
        </is>
      </c>
      <c r="M53" s="138" t="inlineStr">
        <is>
          <t>N/A - no prior year finding</t>
        </is>
      </c>
      <c r="N53" s="167" t="inlineStr">
        <is>
          <t>N/a</t>
        </is>
      </c>
      <c r="O53" s="69" t="n"/>
      <c r="P53" s="69" t="n"/>
      <c r="Q53" s="70" t="inlineStr">
        <is>
          <t>Select answer</t>
        </is>
      </c>
      <c r="R53" s="69" t="n"/>
      <c r="S53" s="69" t="n"/>
      <c r="T53" s="69" t="n"/>
      <c r="U53" s="139" t="inlineStr">
        <is>
          <t>N/a</t>
        </is>
      </c>
      <c r="V53" s="139" t="n"/>
      <c r="W53" s="139" t="n"/>
      <c r="X53" s="140" t="n"/>
      <c r="Y53" s="139" t="n"/>
      <c r="Z53" s="139" t="n"/>
      <c r="AA53" s="139" t="n"/>
    </row>
    <row r="54" ht="52" customFormat="1" customHeight="1" s="128">
      <c r="B54" s="133" t="inlineStr">
        <is>
          <t>C</t>
        </is>
      </c>
      <c r="C54" s="151" t="inlineStr">
        <is>
          <t>Management of activities subcontracted to sub-partners</t>
        </is>
      </c>
      <c r="D54" s="151" t="inlineStr">
        <is>
          <t>Service delivery for activities sub-contracted to third partners is poor and not consistent with UNHCR contract with the partner</t>
        </is>
      </c>
      <c r="E54" s="133" t="inlineStr">
        <is>
          <t>C4</t>
        </is>
      </c>
      <c r="F54" s="151" t="inlineStr">
        <is>
          <t>Assurance over sub-contracted activities</t>
        </is>
      </c>
      <c r="G54" s="133" t="inlineStr">
        <is>
          <t>C4.1</t>
        </is>
      </c>
      <c r="H54" s="142" t="inlineStr">
        <is>
          <t>Key Sub partners have well defined, documented and approved polices &amp; procedures (e.g. HR, Finance, Procurement ..etc.).
Key sub-partners are officially registered with the government and audited on an annual basis or other form of assurance is obtained.</t>
        </is>
      </c>
      <c r="I54" s="137" t="inlineStr">
        <is>
          <t>No</t>
        </is>
      </c>
      <c r="J54" s="137" t="inlineStr">
        <is>
          <t>N/A</t>
        </is>
      </c>
      <c r="K54" s="138" t="inlineStr">
        <is>
          <t>No</t>
        </is>
      </c>
      <c r="L54" s="138" t="inlineStr">
        <is>
          <t>N/A</t>
        </is>
      </c>
      <c r="M54" s="138" t="inlineStr">
        <is>
          <t>N/A - no prior year finding</t>
        </is>
      </c>
      <c r="N54" s="167" t="inlineStr">
        <is>
          <t>N/a</t>
        </is>
      </c>
      <c r="O54" s="69" t="n"/>
      <c r="P54" s="69" t="n"/>
      <c r="Q54" s="70" t="inlineStr">
        <is>
          <t>Select answer</t>
        </is>
      </c>
      <c r="R54" s="69" t="n"/>
      <c r="S54" s="69" t="n"/>
      <c r="T54" s="69" t="n"/>
      <c r="U54" s="139" t="inlineStr">
        <is>
          <t>N/a</t>
        </is>
      </c>
      <c r="V54" s="139" t="n"/>
      <c r="W54" s="139" t="n"/>
      <c r="X54" s="140" t="n"/>
      <c r="Y54" s="139" t="n"/>
      <c r="Z54" s="139" t="n"/>
      <c r="AA54" s="139" t="n"/>
    </row>
    <row r="55" ht="13" customHeight="1">
      <c r="B55" s="208" t="inlineStr">
        <is>
          <t>Process controls  Assessment</t>
        </is>
      </c>
      <c r="C55" s="209" t="n"/>
      <c r="D55" s="209" t="n"/>
      <c r="E55" s="209" t="n"/>
      <c r="F55" s="205" t="n"/>
      <c r="G55" s="144" t="n"/>
      <c r="H55" s="145" t="n"/>
      <c r="I55" s="210" t="inlineStr">
        <is>
          <t>N/A</t>
        </is>
      </c>
      <c r="J55" s="211" t="n"/>
      <c r="K55" s="212" t="inlineStr">
        <is>
          <t>N/A</t>
        </is>
      </c>
      <c r="L55" s="213" t="n"/>
      <c r="M55" s="73" t="n"/>
      <c r="N55" s="78" t="n"/>
      <c r="O55" s="76" t="n"/>
      <c r="P55" s="76" t="n"/>
      <c r="Q55" s="77" t="inlineStr">
        <is>
          <t>Select answer</t>
        </is>
      </c>
      <c r="R55" s="76" t="n"/>
      <c r="S55" s="76" t="n"/>
      <c r="T55" s="76" t="n"/>
      <c r="U55" s="152" t="n"/>
      <c r="V55" s="140" t="n"/>
      <c r="W55" s="140" t="n"/>
      <c r="X55" s="140" t="n"/>
      <c r="Y55" s="140" t="n"/>
      <c r="Z55" s="140" t="n"/>
      <c r="AA55" s="140" t="n"/>
    </row>
    <row r="56">
      <c r="B56" s="74" t="inlineStr">
        <is>
          <t>Management of activities subcontracted to sub-partners overall process rating</t>
        </is>
      </c>
      <c r="C56" s="75" t="n"/>
      <c r="D56" s="75" t="n"/>
      <c r="E56" s="75" t="n"/>
      <c r="F56" s="75" t="n"/>
      <c r="G56" s="75" t="n"/>
      <c r="H56" s="75" t="n"/>
      <c r="I56" s="146" t="n"/>
      <c r="J56" s="146" t="n"/>
      <c r="K56" s="75" t="n"/>
      <c r="L56" s="75" t="n"/>
      <c r="M56" s="75" t="n"/>
      <c r="N56" s="147" t="n"/>
      <c r="O56" s="147" t="n"/>
      <c r="P56" s="147" t="n"/>
      <c r="Q56" s="147" t="n"/>
      <c r="R56" s="147" t="n"/>
      <c r="S56" s="147" t="n"/>
      <c r="T56" s="148" t="n"/>
      <c r="U56" s="149" t="n"/>
      <c r="V56" s="149" t="n"/>
      <c r="W56" s="149" t="n"/>
      <c r="X56" s="149" t="n"/>
      <c r="Y56" s="149" t="n"/>
      <c r="Z56" s="149" t="n"/>
      <c r="AA56" s="150" t="n"/>
    </row>
    <row r="57" ht="52" customHeight="1">
      <c r="B57" s="133" t="inlineStr">
        <is>
          <t>D</t>
        </is>
      </c>
      <c r="C57" s="151" t="inlineStr">
        <is>
          <t>Personnel engagement and payment</t>
        </is>
      </c>
      <c r="D57" s="151" t="inlineStr">
        <is>
          <t>Payroll payments are inaccurate, made for "ghost" employees, or for valid employees but hours not worked</t>
        </is>
      </c>
      <c r="E57" s="133" t="inlineStr">
        <is>
          <t>D1</t>
        </is>
      </c>
      <c r="F57" s="151" t="inlineStr">
        <is>
          <t>Review of payroll Masterfile changes</t>
        </is>
      </c>
      <c r="G57" s="133" t="inlineStr">
        <is>
          <t>D1.1</t>
        </is>
      </c>
      <c r="H57" s="153" t="inlineStr">
        <is>
          <t xml:space="preserve">There are written &amp; approved policies and procedures for personnel engagement (vetting recruitment, employment, termination, code of conduct, disciplinary and personnel management processes) </t>
        </is>
      </c>
      <c r="I57" s="136" t="inlineStr">
        <is>
          <t>No</t>
        </is>
      </c>
      <c r="J57" s="137" t="inlineStr">
        <is>
          <t>Inadequate</t>
        </is>
      </c>
      <c r="K57" s="138" t="inlineStr">
        <is>
          <t>Yes</t>
        </is>
      </c>
      <c r="L57" s="138" t="inlineStr">
        <is>
          <t>Adequate</t>
        </is>
      </c>
      <c r="M57" s="138" t="inlineStr">
        <is>
          <t>Fully remediated</t>
        </is>
      </c>
      <c r="N57" s="167" t="inlineStr">
        <is>
          <t>In November 2021 ECRE updated the previous
Staff Handbook to complement the information contained in the staff work regulations</t>
        </is>
      </c>
      <c r="O57" s="69" t="n"/>
      <c r="P57" s="69" t="n"/>
      <c r="Q57" s="70" t="inlineStr">
        <is>
          <t>Select answer</t>
        </is>
      </c>
      <c r="R57" s="69" t="n"/>
      <c r="S57" s="69" t="n"/>
      <c r="T57" s="69" t="n"/>
      <c r="U57" s="139" t="inlineStr">
        <is>
          <t>Lack of recruitment procedures</t>
        </is>
      </c>
      <c r="V57" s="139" t="inlineStr">
        <is>
          <t>Following our interviews with ECRE staff, we found that recruitment and personnel procedures/policies within the entity were not formalized.</t>
        </is>
      </c>
      <c r="W57" s="139" t="inlineStr">
        <is>
          <t>Non-compliance with procedures.</t>
        </is>
      </c>
      <c r="X57" s="139" t="inlineStr">
        <is>
          <t>Medium</t>
        </is>
      </c>
      <c r="Y57" s="139" t="inlineStr">
        <is>
          <t>We recommend that the Partner develop and formalize its own recruitment procedures and HR policy in a manual.</t>
        </is>
      </c>
      <c r="Z57" s="139" t="n"/>
      <c r="AA57" s="139" t="n"/>
    </row>
    <row r="58" ht="78" customHeight="1">
      <c r="B58" s="133" t="inlineStr">
        <is>
          <t>D</t>
        </is>
      </c>
      <c r="C58" s="151" t="inlineStr">
        <is>
          <t>Personnel engagement and payment</t>
        </is>
      </c>
      <c r="D58" s="151" t="inlineStr">
        <is>
          <t>Payroll payments are inaccurate, made for "ghost" employees, or for valid employees but hours not worked</t>
        </is>
      </c>
      <c r="E58" s="133" t="inlineStr">
        <is>
          <t>D1</t>
        </is>
      </c>
      <c r="F58" s="151" t="inlineStr">
        <is>
          <t>Review of payroll Masterfile changes</t>
        </is>
      </c>
      <c r="G58" s="133" t="inlineStr">
        <is>
          <t>D1.2</t>
        </is>
      </c>
      <c r="H58" s="153" t="inlineStr">
        <is>
          <t>There is sufficient evidence that transparent and competitive processes are undertaken in the engagement of personnel.</t>
        </is>
      </c>
      <c r="I58" s="136" t="inlineStr">
        <is>
          <t>Yes</t>
        </is>
      </c>
      <c r="J58" s="137" t="inlineStr">
        <is>
          <t>Adequate</t>
        </is>
      </c>
      <c r="K58" s="138" t="inlineStr">
        <is>
          <t>Yes</t>
        </is>
      </c>
      <c r="L58" s="138" t="inlineStr">
        <is>
          <t>Inadequate</t>
        </is>
      </c>
      <c r="M58" s="138" t="inlineStr">
        <is>
          <t>N/A - no prior year finding</t>
        </is>
      </c>
      <c r="N58" s="69" t="inlineStr">
        <is>
          <t xml:space="preserve">It has been noted that sometimes no formal consultancy contracts have been signed. There was only a general agreement by email with the consultants. 
</t>
        </is>
      </c>
      <c r="O58" s="69" t="inlineStr">
        <is>
          <t xml:space="preserve">It has been noted that sometimes no formal consultancy contracts have been signed. There was only a general agreement by email with the consultants. 
</t>
        </is>
      </c>
      <c r="P58" s="69" t="inlineStr">
        <is>
          <t>Costs of unauthorised personnel could be claimed to the project</t>
        </is>
      </c>
      <c r="Q58" s="70" t="inlineStr">
        <is>
          <t>Medium</t>
        </is>
      </c>
      <c r="R58" s="69" t="inlineStr">
        <is>
          <t>We highly recommend service contracts to be concluded with all consultants.</t>
        </is>
      </c>
      <c r="S58" s="69" t="inlineStr">
        <is>
          <t>This is already organisational policy. It was not respected by staff members for two contracts. All staff will be reminded of this policy, as will the finance officer preparing payments.</t>
        </is>
      </c>
      <c r="T58" s="69" t="n"/>
      <c r="U58" s="139" t="n"/>
      <c r="V58" s="139" t="n"/>
      <c r="W58" s="139" t="n"/>
      <c r="X58" s="140" t="n"/>
      <c r="Y58" s="139" t="n"/>
      <c r="Z58" s="139" t="n"/>
      <c r="AA58" s="139" t="n"/>
    </row>
    <row r="59" ht="39" customHeight="1">
      <c r="B59" s="133" t="inlineStr">
        <is>
          <t>D</t>
        </is>
      </c>
      <c r="C59" s="151" t="inlineStr">
        <is>
          <t>Personnel engagement and payment</t>
        </is>
      </c>
      <c r="D59" s="151" t="inlineStr">
        <is>
          <t>Payroll payments are inaccurate, made for "ghost" employees, or for valid employees but hours not worked</t>
        </is>
      </c>
      <c r="E59" s="133" t="inlineStr">
        <is>
          <t>D2</t>
        </is>
      </c>
      <c r="F59" s="151" t="inlineStr">
        <is>
          <t>Payroll segregation of duties</t>
        </is>
      </c>
      <c r="G59" s="133" t="inlineStr">
        <is>
          <t>D2.1</t>
        </is>
      </c>
      <c r="H59" s="142" t="inlineStr">
        <is>
          <t>There is a clear allocation/ breakdown of the use of the UNHCR provided contribution maximum budgeting rate per /person into ( gross salary, net payment, other entitlements) as well as supporting documentation.</t>
        </is>
      </c>
      <c r="I59" s="136" t="inlineStr">
        <is>
          <t>Yes</t>
        </is>
      </c>
      <c r="J59" s="137" t="inlineStr">
        <is>
          <t>Adequate</t>
        </is>
      </c>
      <c r="K59" s="138" t="inlineStr">
        <is>
          <t>Yes</t>
        </is>
      </c>
      <c r="L59" s="138" t="inlineStr">
        <is>
          <t>Adequate</t>
        </is>
      </c>
      <c r="M59" s="138" t="inlineStr">
        <is>
          <t>N/A - no prior year finding</t>
        </is>
      </c>
      <c r="N59" s="69" t="n"/>
      <c r="O59" s="69" t="n"/>
      <c r="P59" s="69" t="n"/>
      <c r="Q59" s="70" t="inlineStr">
        <is>
          <t>Select answer</t>
        </is>
      </c>
      <c r="R59" s="69" t="n"/>
      <c r="S59" s="69" t="n"/>
      <c r="T59" s="69" t="n"/>
      <c r="U59" s="139" t="n"/>
      <c r="V59" s="139" t="n"/>
      <c r="W59" s="139" t="n"/>
      <c r="X59" s="140" t="n"/>
      <c r="Y59" s="139" t="n"/>
      <c r="Z59" s="139" t="n"/>
      <c r="AA59" s="139" t="n"/>
    </row>
    <row r="60" ht="39" customHeight="1">
      <c r="B60" s="133" t="inlineStr">
        <is>
          <t>D</t>
        </is>
      </c>
      <c r="C60" s="151" t="inlineStr">
        <is>
          <t>Personnel engagement and payment</t>
        </is>
      </c>
      <c r="D60" s="151" t="inlineStr">
        <is>
          <t>Payroll payments are inaccurate, made for "ghost" employees, or for valid employees but hours not worked</t>
        </is>
      </c>
      <c r="E60" s="133" t="inlineStr">
        <is>
          <t>D2</t>
        </is>
      </c>
      <c r="F60" s="151" t="inlineStr">
        <is>
          <t>Payroll segregation of duties</t>
        </is>
      </c>
      <c r="G60" s="133" t="inlineStr">
        <is>
          <t>D2.2</t>
        </is>
      </c>
      <c r="H60" s="153" t="inlineStr">
        <is>
          <t>There is segregation of duties between the maintenance of payroll data and the approval of payroll payments.</t>
        </is>
      </c>
      <c r="I60" s="136" t="inlineStr">
        <is>
          <t>Yes</t>
        </is>
      </c>
      <c r="J60" s="137" t="inlineStr">
        <is>
          <t>Adequate</t>
        </is>
      </c>
      <c r="K60" s="138" t="inlineStr">
        <is>
          <t>Yes</t>
        </is>
      </c>
      <c r="L60" s="138" t="inlineStr">
        <is>
          <t>Adequate</t>
        </is>
      </c>
      <c r="M60" s="138" t="inlineStr">
        <is>
          <t>N/A - no prior year finding</t>
        </is>
      </c>
      <c r="N60" s="69" t="n"/>
      <c r="O60" s="69" t="n"/>
      <c r="P60" s="69" t="n"/>
      <c r="Q60" s="70" t="inlineStr">
        <is>
          <t>Select answer</t>
        </is>
      </c>
      <c r="R60" s="69" t="n"/>
      <c r="S60" s="69" t="n"/>
      <c r="T60" s="69" t="n"/>
      <c r="U60" s="139" t="n"/>
      <c r="V60" s="139" t="n"/>
      <c r="W60" s="139" t="n"/>
      <c r="X60" s="140" t="n"/>
      <c r="Y60" s="139" t="n"/>
      <c r="Z60" s="139" t="n"/>
      <c r="AA60" s="139" t="n"/>
    </row>
    <row r="61" ht="39" customHeight="1">
      <c r="B61" s="133" t="inlineStr">
        <is>
          <t>D</t>
        </is>
      </c>
      <c r="C61" s="151" t="inlineStr">
        <is>
          <t>Personnel engagement and payment</t>
        </is>
      </c>
      <c r="D61" s="151" t="inlineStr">
        <is>
          <t>Payroll payments are inaccurate, made for "ghost" employees, or for valid employees but hours not worked</t>
        </is>
      </c>
      <c r="E61" s="133" t="inlineStr">
        <is>
          <t>D2</t>
        </is>
      </c>
      <c r="F61" s="151" t="inlineStr">
        <is>
          <t>Payroll segregation of duties</t>
        </is>
      </c>
      <c r="G61" s="133" t="inlineStr">
        <is>
          <t>D2.3</t>
        </is>
      </c>
      <c r="H61" s="153" t="inlineStr">
        <is>
          <t>Key changes such as employees, changes to bank accounts details, changes to salary bases and terminations are checked against source documentation.</t>
        </is>
      </c>
      <c r="I61" s="136" t="inlineStr">
        <is>
          <t>Yes</t>
        </is>
      </c>
      <c r="J61" s="137" t="inlineStr">
        <is>
          <t>Adequate</t>
        </is>
      </c>
      <c r="K61" s="138" t="inlineStr">
        <is>
          <t>Yes</t>
        </is>
      </c>
      <c r="L61" s="138" t="inlineStr">
        <is>
          <t>Adequate</t>
        </is>
      </c>
      <c r="M61" s="138" t="inlineStr">
        <is>
          <t>N/A - no prior year finding</t>
        </is>
      </c>
      <c r="N61" s="69" t="n"/>
      <c r="O61" s="69" t="n"/>
      <c r="P61" s="69" t="n"/>
      <c r="Q61" s="70" t="inlineStr">
        <is>
          <t>Select answer</t>
        </is>
      </c>
      <c r="R61" s="69" t="n"/>
      <c r="S61" s="69" t="n"/>
      <c r="T61" s="69" t="n"/>
      <c r="U61" s="139" t="n"/>
      <c r="V61" s="139" t="n"/>
      <c r="W61" s="139" t="n"/>
      <c r="X61" s="140" t="n"/>
      <c r="Y61" s="139" t="n"/>
      <c r="Z61" s="139" t="n"/>
      <c r="AA61" s="139" t="n"/>
    </row>
    <row r="62" ht="65" customHeight="1">
      <c r="B62" s="133" t="inlineStr">
        <is>
          <t>D</t>
        </is>
      </c>
      <c r="C62" s="151" t="inlineStr">
        <is>
          <t>Personnel engagement and payment</t>
        </is>
      </c>
      <c r="D62" s="151" t="inlineStr">
        <is>
          <t>Payroll payments are inaccurate, made for "ghost" employees, or for valid employees but hours not worked
Payroll allocation to projects/donors is inaccurate</t>
        </is>
      </c>
      <c r="E62" s="133" t="inlineStr">
        <is>
          <t>D3</t>
        </is>
      </c>
      <c r="F62" s="151" t="inlineStr">
        <is>
          <t>Review of time and attendance</t>
        </is>
      </c>
      <c r="G62" s="133" t="inlineStr">
        <is>
          <t>D3.1</t>
        </is>
      </c>
      <c r="H62" s="142" t="inlineStr">
        <is>
          <t>Time and attendance are reviewed and approved to ensure accuracy and validity of hours worked.</t>
        </is>
      </c>
      <c r="I62" s="136" t="inlineStr">
        <is>
          <t>Yes</t>
        </is>
      </c>
      <c r="J62" s="137" t="inlineStr">
        <is>
          <t>Adequate</t>
        </is>
      </c>
      <c r="K62" s="138" t="inlineStr">
        <is>
          <t>Yes</t>
        </is>
      </c>
      <c r="L62" s="138" t="inlineStr">
        <is>
          <t>Adequate</t>
        </is>
      </c>
      <c r="M62" s="138" t="inlineStr">
        <is>
          <t>N/A - no prior year finding</t>
        </is>
      </c>
      <c r="N62" s="69" t="n"/>
      <c r="O62" s="69" t="n"/>
      <c r="P62" s="69" t="n"/>
      <c r="Q62" s="70" t="inlineStr">
        <is>
          <t>Select answer</t>
        </is>
      </c>
      <c r="R62" s="69" t="n"/>
      <c r="S62" s="69" t="n"/>
      <c r="T62" s="69" t="n"/>
      <c r="U62" s="139" t="n"/>
      <c r="V62" s="139" t="n"/>
      <c r="W62" s="139" t="n"/>
      <c r="X62" s="140" t="n"/>
      <c r="Y62" s="139" t="n"/>
      <c r="Z62" s="139" t="n"/>
      <c r="AA62" s="139" t="n"/>
    </row>
    <row r="63" ht="104" customHeight="1">
      <c r="B63" s="133" t="inlineStr">
        <is>
          <t>D</t>
        </is>
      </c>
      <c r="C63" s="151" t="inlineStr">
        <is>
          <t>Personnel engagement and payment</t>
        </is>
      </c>
      <c r="D63" s="151" t="inlineStr">
        <is>
          <t>Payroll payments are inaccurate, made for "ghost" employees, or for valid employees but hours not worked</t>
        </is>
      </c>
      <c r="E63" s="133" t="inlineStr">
        <is>
          <t>D4</t>
        </is>
      </c>
      <c r="F63" s="151" t="inlineStr">
        <is>
          <t>Payroll authorization</t>
        </is>
      </c>
      <c r="G63" s="133" t="inlineStr">
        <is>
          <t>D4.1</t>
        </is>
      </c>
      <c r="H63" s="142" t="inlineStr">
        <is>
          <t xml:space="preserve"> A review of payroll is performed before processing the payment, including an analysis of variances vs prior period, of overtime, bonuses and vacation.</t>
        </is>
      </c>
      <c r="I63" s="136" t="inlineStr">
        <is>
          <t>Yes</t>
        </is>
      </c>
      <c r="J63" s="137" t="inlineStr">
        <is>
          <t>Adequate</t>
        </is>
      </c>
      <c r="K63" s="138" t="inlineStr">
        <is>
          <t>Yes</t>
        </is>
      </c>
      <c r="L63" s="138" t="inlineStr">
        <is>
          <t>Inadequate</t>
        </is>
      </c>
      <c r="M63" s="138" t="inlineStr">
        <is>
          <t>N/A - no prior year finding</t>
        </is>
      </c>
      <c r="N63" s="69" t="inlineStr">
        <is>
          <t xml:space="preserve">Differences between the actual personnel costs reported with the supporting payroll documentation have been noted. </t>
        </is>
      </c>
      <c r="O63" s="69" t="inlineStr">
        <is>
          <t xml:space="preserve">Differences between the actual personnel costs reported with the supporting payroll documentation have been noted. </t>
        </is>
      </c>
      <c r="P63" s="69" t="inlineStr">
        <is>
          <t>Inaccuracy of the actual cost reported.</t>
        </is>
      </c>
      <c r="Q63" s="70" t="inlineStr">
        <is>
          <t>Medium</t>
        </is>
      </c>
      <c r="R63" s="69" t="inlineStr">
        <is>
          <t>We recommend a global actual personnel cost analysis to be performed on a regular basis and upon the submission of the final financial report to UNHCR.</t>
        </is>
      </c>
      <c r="S63" s="69" t="inlineStr">
        <is>
          <t>We have updated our method of calculating staff costs to represent the real likely costs, removing the "precompte" from the calculations of staff costs for the purpose of budgeting (of course, it is still used when potential liabilities are estimated as required by law)</t>
        </is>
      </c>
      <c r="T63" s="69" t="n"/>
      <c r="U63" s="139" t="n"/>
      <c r="V63" s="139" t="n"/>
      <c r="W63" s="139" t="n"/>
      <c r="X63" s="140" t="n"/>
      <c r="Y63" s="139" t="n"/>
      <c r="Z63" s="139" t="n"/>
      <c r="AA63" s="139" t="n"/>
    </row>
    <row r="64" ht="26" customHeight="1">
      <c r="B64" s="133" t="inlineStr">
        <is>
          <t>D</t>
        </is>
      </c>
      <c r="C64" s="151" t="inlineStr">
        <is>
          <t>Personnel engagement and payment</t>
        </is>
      </c>
      <c r="D64" s="151" t="inlineStr">
        <is>
          <t>Allocation of payroll costs to projects/donors is inaccurate</t>
        </is>
      </c>
      <c r="E64" s="133" t="inlineStr">
        <is>
          <t>D5</t>
        </is>
      </c>
      <c r="F64" s="151" t="inlineStr">
        <is>
          <t>Payroll allocation review</t>
        </is>
      </c>
      <c r="G64" s="144" t="inlineStr">
        <is>
          <t>D5.1</t>
        </is>
      </c>
      <c r="H64" s="154" t="inlineStr">
        <is>
          <t>Allocation of payroll costs and adjustments made to coding of hours to projects and donors are reviewed independently.</t>
        </is>
      </c>
      <c r="I64" s="136" t="inlineStr">
        <is>
          <t>Yes</t>
        </is>
      </c>
      <c r="J64" s="137" t="inlineStr">
        <is>
          <t>Adequate</t>
        </is>
      </c>
      <c r="K64" s="138" t="inlineStr">
        <is>
          <t>Yes</t>
        </is>
      </c>
      <c r="L64" s="138" t="inlineStr">
        <is>
          <t>Adequate</t>
        </is>
      </c>
      <c r="M64" s="138" t="inlineStr">
        <is>
          <t>N/A - no prior year finding</t>
        </is>
      </c>
      <c r="N64" s="69" t="n"/>
      <c r="O64" s="69" t="n"/>
      <c r="P64" s="69" t="n"/>
      <c r="Q64" s="70" t="inlineStr">
        <is>
          <t>Select answer</t>
        </is>
      </c>
      <c r="R64" s="69" t="n"/>
      <c r="S64" s="69" t="n"/>
      <c r="T64" s="69" t="n"/>
      <c r="U64" s="139" t="n"/>
      <c r="V64" s="139" t="n"/>
      <c r="W64" s="139" t="n"/>
      <c r="X64" s="140" t="n"/>
      <c r="Y64" s="139" t="n"/>
      <c r="Z64" s="139" t="n"/>
      <c r="AA64" s="139" t="n"/>
    </row>
    <row r="65" ht="26" customHeight="1">
      <c r="B65" s="133" t="inlineStr">
        <is>
          <t>D</t>
        </is>
      </c>
      <c r="C65" s="151" t="inlineStr">
        <is>
          <t>Personnel engagement and payment</t>
        </is>
      </c>
      <c r="D65" s="151" t="inlineStr">
        <is>
          <t>Allocation of payroll costs to projects/donors is inaccurate</t>
        </is>
      </c>
      <c r="E65" s="133" t="inlineStr">
        <is>
          <t>D5</t>
        </is>
      </c>
      <c r="F65" s="151" t="inlineStr">
        <is>
          <t>Payroll allocation review</t>
        </is>
      </c>
      <c r="G65" s="144" t="inlineStr">
        <is>
          <t>D5.2</t>
        </is>
      </c>
      <c r="H65" s="142" t="inlineStr">
        <is>
          <t>An independent review is performed to ensure that total hours charged to all projects (across various donors) do not exceed total worked hours.</t>
        </is>
      </c>
      <c r="I65" s="136" t="inlineStr">
        <is>
          <t>Yes</t>
        </is>
      </c>
      <c r="J65" s="137" t="inlineStr">
        <is>
          <t>Adequate</t>
        </is>
      </c>
      <c r="K65" s="138" t="inlineStr">
        <is>
          <t>Yes</t>
        </is>
      </c>
      <c r="L65" s="138" t="inlineStr">
        <is>
          <t>Adequate</t>
        </is>
      </c>
      <c r="M65" s="138" t="inlineStr">
        <is>
          <t>N/A - no prior year finding</t>
        </is>
      </c>
      <c r="N65" s="69" t="n"/>
      <c r="O65" s="69" t="n"/>
      <c r="P65" s="69" t="n"/>
      <c r="Q65" s="70" t="inlineStr">
        <is>
          <t>Select answer</t>
        </is>
      </c>
      <c r="R65" s="69" t="n"/>
      <c r="S65" s="69" t="n"/>
      <c r="T65" s="69" t="n"/>
      <c r="U65" s="139" t="n"/>
      <c r="V65" s="139" t="n"/>
      <c r="W65" s="139" t="n"/>
      <c r="X65" s="140" t="n"/>
      <c r="Y65" s="139" t="n"/>
      <c r="Z65" s="139" t="n"/>
      <c r="AA65" s="139" t="n"/>
    </row>
    <row r="66" ht="26" customHeight="1">
      <c r="B66" s="133" t="inlineStr">
        <is>
          <t>D</t>
        </is>
      </c>
      <c r="C66" s="151" t="inlineStr">
        <is>
          <t>Personnel engagement and payment</t>
        </is>
      </c>
      <c r="D66" s="151" t="inlineStr">
        <is>
          <t>Recording of payroll into the general ledger is inaccurate</t>
        </is>
      </c>
      <c r="E66" s="133" t="inlineStr">
        <is>
          <t>D6</t>
        </is>
      </c>
      <c r="F66" s="151" t="inlineStr">
        <is>
          <t>Payroll accounting</t>
        </is>
      </c>
      <c r="G66" s="141" t="inlineStr">
        <is>
          <t>D6.1</t>
        </is>
      </c>
      <c r="H66" s="155" t="inlineStr">
        <is>
          <t>There is appropriate segregation of duties between payroll accounting and approval of payroll payments.</t>
        </is>
      </c>
      <c r="I66" s="136" t="inlineStr">
        <is>
          <t>Yes</t>
        </is>
      </c>
      <c r="J66" s="137" t="inlineStr">
        <is>
          <t>Adequate</t>
        </is>
      </c>
      <c r="K66" s="138" t="inlineStr">
        <is>
          <t>Yes</t>
        </is>
      </c>
      <c r="L66" s="138" t="inlineStr">
        <is>
          <t>Adequate</t>
        </is>
      </c>
      <c r="M66" s="138" t="inlineStr">
        <is>
          <t>N/A - no prior year finding</t>
        </is>
      </c>
      <c r="N66" s="69" t="n"/>
      <c r="O66" s="69" t="n"/>
      <c r="P66" s="69" t="n"/>
      <c r="Q66" s="70" t="inlineStr">
        <is>
          <t>Select answer</t>
        </is>
      </c>
      <c r="R66" s="69" t="n"/>
      <c r="S66" s="69" t="n"/>
      <c r="T66" s="69" t="n"/>
      <c r="U66" s="139" t="n"/>
      <c r="V66" s="139" t="n"/>
      <c r="W66" s="139" t="n"/>
      <c r="X66" s="140" t="n"/>
      <c r="Y66" s="139" t="n"/>
      <c r="Z66" s="139" t="n"/>
      <c r="AA66" s="139" t="n"/>
    </row>
    <row r="67" ht="26" customHeight="1">
      <c r="B67" s="133" t="inlineStr">
        <is>
          <t>D</t>
        </is>
      </c>
      <c r="C67" s="151" t="inlineStr">
        <is>
          <t>Personnel engagement and payment</t>
        </is>
      </c>
      <c r="D67" s="151" t="inlineStr">
        <is>
          <t>Recording of payroll into the general ledger is inaccurate</t>
        </is>
      </c>
      <c r="E67" s="133" t="inlineStr">
        <is>
          <t>D7</t>
        </is>
      </c>
      <c r="F67" s="151" t="inlineStr">
        <is>
          <t>Payroll reconciliation</t>
        </is>
      </c>
      <c r="G67" s="133" t="inlineStr">
        <is>
          <t>D7.1</t>
        </is>
      </c>
      <c r="H67" s="142" t="inlineStr">
        <is>
          <t>Payroll reconciliations between wage payment and general ledger (and sub ledger if applicable) are performed regularly.</t>
        </is>
      </c>
      <c r="I67" s="136" t="inlineStr">
        <is>
          <t>Yes</t>
        </is>
      </c>
      <c r="J67" s="137" t="inlineStr">
        <is>
          <t>Adequate</t>
        </is>
      </c>
      <c r="K67" s="138" t="inlineStr">
        <is>
          <t>Yes</t>
        </is>
      </c>
      <c r="L67" s="138" t="inlineStr">
        <is>
          <t>Adequate</t>
        </is>
      </c>
      <c r="M67" s="138" t="inlineStr">
        <is>
          <t>N/A - no prior year finding</t>
        </is>
      </c>
      <c r="N67" s="69" t="n"/>
      <c r="O67" s="69" t="n"/>
      <c r="P67" s="69" t="n"/>
      <c r="Q67" s="70" t="inlineStr">
        <is>
          <t>Select answer</t>
        </is>
      </c>
      <c r="R67" s="69" t="n"/>
      <c r="S67" s="69" t="n"/>
      <c r="T67" s="69" t="n"/>
      <c r="U67" s="139" t="n"/>
      <c r="V67" s="139" t="n"/>
      <c r="W67" s="139" t="n"/>
      <c r="X67" s="140" t="n"/>
      <c r="Y67" s="139" t="n"/>
      <c r="Z67" s="139" t="n"/>
      <c r="AA67" s="139" t="n"/>
    </row>
    <row r="68" ht="26" customHeight="1">
      <c r="B68" s="133" t="inlineStr">
        <is>
          <t>D</t>
        </is>
      </c>
      <c r="C68" s="151" t="inlineStr">
        <is>
          <t>Personnel engagement and payment</t>
        </is>
      </c>
      <c r="D68" s="151" t="inlineStr">
        <is>
          <t>Personnel expenses are inaccurate and/ or invalid</t>
        </is>
      </c>
      <c r="E68" s="133" t="inlineStr">
        <is>
          <t>D8</t>
        </is>
      </c>
      <c r="F68" s="151" t="inlineStr">
        <is>
          <t>Personnel expense approval</t>
        </is>
      </c>
      <c r="G68" s="133" t="inlineStr">
        <is>
          <t>D8.1</t>
        </is>
      </c>
      <c r="H68" s="142" t="inlineStr">
        <is>
          <t>Personnel expenses (incl. travel etc.) are approved independently to verify that they are valid and in compliance with the project agreement.</t>
        </is>
      </c>
      <c r="I68" s="136" t="inlineStr">
        <is>
          <t>Yes</t>
        </is>
      </c>
      <c r="J68" s="137" t="inlineStr">
        <is>
          <t>Adequate</t>
        </is>
      </c>
      <c r="K68" s="138" t="inlineStr">
        <is>
          <t>Yes</t>
        </is>
      </c>
      <c r="L68" s="138" t="inlineStr">
        <is>
          <t>Adequate</t>
        </is>
      </c>
      <c r="M68" s="138" t="inlineStr">
        <is>
          <t>N/A - no prior year finding</t>
        </is>
      </c>
      <c r="N68" s="69" t="n"/>
      <c r="O68" s="69" t="n"/>
      <c r="P68" s="69" t="n"/>
      <c r="Q68" s="70" t="inlineStr">
        <is>
          <t>Select answer</t>
        </is>
      </c>
      <c r="R68" s="69" t="n"/>
      <c r="S68" s="69" t="n"/>
      <c r="T68" s="69" t="n"/>
      <c r="U68" s="139" t="n"/>
      <c r="V68" s="139" t="n"/>
      <c r="W68" s="139" t="n"/>
      <c r="X68" s="140" t="n"/>
      <c r="Y68" s="139" t="n"/>
      <c r="Z68" s="139" t="n"/>
      <c r="AA68" s="139" t="n"/>
    </row>
    <row r="69" ht="52" customHeight="1">
      <c r="B69" s="133" t="inlineStr">
        <is>
          <t>D</t>
        </is>
      </c>
      <c r="C69" s="151" t="inlineStr">
        <is>
          <t>Personnel engagement and payment</t>
        </is>
      </c>
      <c r="D69" s="151" t="inlineStr">
        <is>
          <t>Inaccurate or incomplete salary calculations, unauthorized salary payments and lack of criteria / base to monitor and to evaluate employees' performance.</t>
        </is>
      </c>
      <c r="E69" s="133" t="inlineStr">
        <is>
          <t>D9</t>
        </is>
      </c>
      <c r="F69" s="151" t="inlineStr">
        <is>
          <t xml:space="preserve">Completeness of Personnel Files </t>
        </is>
      </c>
      <c r="G69" s="133" t="inlineStr">
        <is>
          <t>D9.1</t>
        </is>
      </c>
      <c r="H69" s="142" t="inlineStr">
        <is>
          <t>Personnel Files are complete, accurate and updated.</t>
        </is>
      </c>
      <c r="I69" s="136" t="inlineStr">
        <is>
          <t>Yes</t>
        </is>
      </c>
      <c r="J69" s="137" t="inlineStr">
        <is>
          <t>Adequate</t>
        </is>
      </c>
      <c r="K69" s="138" t="inlineStr">
        <is>
          <t>Yes</t>
        </is>
      </c>
      <c r="L69" s="138" t="inlineStr">
        <is>
          <t>Adequate</t>
        </is>
      </c>
      <c r="M69" s="138" t="inlineStr">
        <is>
          <t>N/A - no prior year finding</t>
        </is>
      </c>
      <c r="N69" s="69" t="n"/>
      <c r="O69" s="69" t="n"/>
      <c r="P69" s="69" t="n"/>
      <c r="Q69" s="70" t="inlineStr">
        <is>
          <t>Select answer</t>
        </is>
      </c>
      <c r="R69" s="69" t="n"/>
      <c r="S69" s="69" t="n"/>
      <c r="T69" s="69" t="n"/>
      <c r="U69" s="139" t="n"/>
      <c r="V69" s="139" t="n"/>
      <c r="W69" s="139" t="n"/>
      <c r="X69" s="140" t="n"/>
      <c r="Y69" s="139" t="n"/>
      <c r="Z69" s="139" t="n"/>
      <c r="AA69" s="139" t="n"/>
    </row>
    <row r="70" ht="13" customHeight="1">
      <c r="B70" s="208" t="inlineStr">
        <is>
          <t>Process controls  Assessment</t>
        </is>
      </c>
      <c r="C70" s="209" t="n"/>
      <c r="D70" s="209" t="n"/>
      <c r="E70" s="209" t="n"/>
      <c r="F70" s="205" t="n"/>
      <c r="G70" s="144" t="n"/>
      <c r="H70" s="145" t="n"/>
      <c r="I70" s="210" t="inlineStr">
        <is>
          <t>Requires improvement</t>
        </is>
      </c>
      <c r="J70" s="211" t="n"/>
      <c r="K70" s="212" t="inlineStr">
        <is>
          <t>Requires improvements</t>
        </is>
      </c>
      <c r="L70" s="213" t="n"/>
      <c r="M70" s="73" t="n"/>
      <c r="N70" s="78" t="n"/>
      <c r="O70" s="76" t="n"/>
      <c r="P70" s="76" t="n"/>
      <c r="Q70" s="77" t="inlineStr">
        <is>
          <t>Select answer</t>
        </is>
      </c>
      <c r="R70" s="76" t="n"/>
      <c r="S70" s="76" t="n"/>
      <c r="T70" s="76" t="n"/>
      <c r="U70" s="152" t="n"/>
      <c r="V70" s="140" t="n"/>
      <c r="W70" s="140" t="n"/>
      <c r="X70" s="140" t="n"/>
      <c r="Y70" s="140" t="n"/>
      <c r="Z70" s="140" t="n"/>
      <c r="AA70" s="140" t="n"/>
    </row>
    <row r="71">
      <c r="B71" s="74" t="inlineStr">
        <is>
          <t>Personnel engagement and payment overall process rating</t>
        </is>
      </c>
      <c r="C71" s="75" t="n"/>
      <c r="D71" s="75" t="n"/>
      <c r="E71" s="75" t="n"/>
      <c r="F71" s="75" t="n"/>
      <c r="G71" s="75" t="n"/>
      <c r="H71" s="75" t="n"/>
      <c r="I71" s="146" t="n"/>
      <c r="J71" s="146" t="n"/>
      <c r="K71" s="75" t="n"/>
      <c r="L71" s="75" t="n"/>
      <c r="M71" s="75" t="n"/>
      <c r="N71" s="147" t="n"/>
      <c r="O71" s="147" t="n"/>
      <c r="P71" s="147" t="n"/>
      <c r="Q71" s="147" t="n"/>
      <c r="R71" s="147" t="n"/>
      <c r="S71" s="147" t="n"/>
      <c r="T71" s="148" t="n"/>
      <c r="U71" s="149" t="n"/>
      <c r="V71" s="149" t="n"/>
      <c r="W71" s="149" t="n"/>
      <c r="X71" s="149" t="n"/>
      <c r="Y71" s="149" t="n"/>
      <c r="Z71" s="149" t="n"/>
      <c r="AA71" s="150" t="n"/>
    </row>
    <row r="72" ht="104" customHeight="1">
      <c r="B72" s="79" t="inlineStr">
        <is>
          <t>E</t>
        </is>
      </c>
      <c r="C72" s="80" t="inlineStr">
        <is>
          <t>Budget</t>
        </is>
      </c>
      <c r="D72" s="80" t="inlineStr">
        <is>
          <t>Overruns are incurred</t>
        </is>
      </c>
      <c r="E72" s="81" t="inlineStr">
        <is>
          <t>E1</t>
        </is>
      </c>
      <c r="F72" s="80" t="inlineStr">
        <is>
          <t>Budget follow-up</t>
        </is>
      </c>
      <c r="G72" s="81" t="inlineStr">
        <is>
          <t>E1.1</t>
        </is>
      </c>
      <c r="H72" s="68" t="inlineStr">
        <is>
          <t xml:space="preserve">Expenditure against budget is monitored on a regular basis (periodically). </t>
        </is>
      </c>
      <c r="I72" s="136" t="inlineStr">
        <is>
          <t>Yes</t>
        </is>
      </c>
      <c r="J72" s="137" t="inlineStr">
        <is>
          <t>Adequate</t>
        </is>
      </c>
      <c r="K72" s="138" t="inlineStr">
        <is>
          <t>Yes</t>
        </is>
      </c>
      <c r="L72" s="138" t="inlineStr">
        <is>
          <t>Adequate</t>
        </is>
      </c>
      <c r="M72" s="138" t="inlineStr">
        <is>
          <t>N/A - no prior year finding</t>
        </is>
      </c>
      <c r="N72" s="167" t="inlineStr">
        <is>
          <t>On a quarterly basis, the Finance Manager and the Director review the budget against the actual expenditure of each project and verify complaint with the general grant financial rules. The Finance Manager left the organisation soon before the beginning of this audit. It is recommended to replace the position as soon as possible and implement the same procedure.</t>
        </is>
      </c>
      <c r="O72" s="69" t="n"/>
      <c r="P72" s="69" t="n"/>
      <c r="Q72" s="70" t="inlineStr">
        <is>
          <t>Select answer</t>
        </is>
      </c>
      <c r="R72" s="69" t="n"/>
      <c r="S72" s="69" t="n"/>
      <c r="T72" s="69" t="n"/>
      <c r="U72" s="139" t="n"/>
      <c r="V72" s="139" t="n"/>
      <c r="W72" s="139" t="n"/>
      <c r="X72" s="140" t="n"/>
      <c r="Y72" s="139" t="n"/>
      <c r="Z72" s="139" t="n"/>
      <c r="AA72" s="139" t="n"/>
    </row>
    <row r="73" ht="104" customHeight="1">
      <c r="B73" s="81" t="inlineStr">
        <is>
          <t>E</t>
        </is>
      </c>
      <c r="C73" s="72" t="inlineStr">
        <is>
          <t>Budget</t>
        </is>
      </c>
      <c r="D73" s="134" t="inlineStr">
        <is>
          <t>Overruns are incurred</t>
        </is>
      </c>
      <c r="E73" s="135" t="inlineStr">
        <is>
          <t>E1</t>
        </is>
      </c>
      <c r="F73" s="134" t="inlineStr">
        <is>
          <t>Budget line transfer approval</t>
        </is>
      </c>
      <c r="G73" s="135" t="inlineStr">
        <is>
          <t>E1.2</t>
        </is>
      </c>
      <c r="H73" s="142" t="inlineStr">
        <is>
          <t xml:space="preserve">Refer to the Bilateral Non - Government PPA, section 7 - Budget flexibility.The following budget line transfers are only made upon advance witten authorization by UNHCR  (Amendment of the PPA): 
- Over 30 or 50 per cent (depending on the risk assessment) of the authorized level provided (by Output Level)                                                                                      - Impacting overall Project Budget.                                                                                Movement of funds between pillars
Documentation is maintained for such transfers. </t>
        </is>
      </c>
      <c r="I73" s="136" t="inlineStr">
        <is>
          <t>Yes</t>
        </is>
      </c>
      <c r="J73" s="137" t="inlineStr">
        <is>
          <t>Adequate</t>
        </is>
      </c>
      <c r="K73" s="138" t="inlineStr">
        <is>
          <t>Yes</t>
        </is>
      </c>
      <c r="L73" s="138" t="inlineStr">
        <is>
          <t>Adequate</t>
        </is>
      </c>
      <c r="M73" s="138" t="inlineStr">
        <is>
          <t>N/A - no prior year finding</t>
        </is>
      </c>
      <c r="N73" s="69" t="n"/>
      <c r="O73" s="69" t="n"/>
      <c r="P73" s="69" t="n"/>
      <c r="Q73" s="70" t="inlineStr">
        <is>
          <t>Select answer</t>
        </is>
      </c>
      <c r="R73" s="69" t="n"/>
      <c r="S73" s="69" t="n"/>
      <c r="T73" s="69" t="n"/>
      <c r="U73" s="139" t="n"/>
      <c r="V73" s="139" t="n"/>
      <c r="W73" s="139" t="n"/>
      <c r="X73" s="140" t="n"/>
      <c r="Y73" s="139" t="n"/>
      <c r="Z73" s="139" t="n"/>
      <c r="AA73" s="139" t="n"/>
    </row>
    <row r="74" ht="26" customHeight="1">
      <c r="B74" s="81" t="inlineStr">
        <is>
          <t>E</t>
        </is>
      </c>
      <c r="C74" s="72" t="inlineStr">
        <is>
          <t>Budget</t>
        </is>
      </c>
      <c r="D74" s="134" t="inlineStr">
        <is>
          <t>PICSC Budget miscalculated</t>
        </is>
      </c>
      <c r="E74" s="135" t="inlineStr">
        <is>
          <t>E2</t>
        </is>
      </c>
      <c r="F74" s="134" t="inlineStr">
        <is>
          <t>Budget accuracy</t>
        </is>
      </c>
      <c r="G74" s="135" t="inlineStr">
        <is>
          <t>E2.1</t>
        </is>
      </c>
      <c r="H74" s="142" t="inlineStr">
        <is>
          <t xml:space="preserve">PICSC is accurately budgeted and applied to expenses claimed in the PFR </t>
        </is>
      </c>
      <c r="I74" s="136" t="inlineStr">
        <is>
          <t>Yes</t>
        </is>
      </c>
      <c r="J74" s="137" t="inlineStr">
        <is>
          <t>Adequate</t>
        </is>
      </c>
      <c r="K74" s="138" t="inlineStr">
        <is>
          <t>Yes</t>
        </is>
      </c>
      <c r="L74" s="138" t="inlineStr">
        <is>
          <t>Adequate</t>
        </is>
      </c>
      <c r="M74" s="138" t="inlineStr">
        <is>
          <t>N/A - no prior year finding</t>
        </is>
      </c>
      <c r="N74" s="69" t="n"/>
      <c r="O74" s="69" t="n"/>
      <c r="P74" s="69" t="n"/>
      <c r="Q74" s="70" t="inlineStr">
        <is>
          <t>Select answer</t>
        </is>
      </c>
      <c r="R74" s="69" t="n"/>
      <c r="S74" s="69" t="n"/>
      <c r="T74" s="69" t="n"/>
      <c r="U74" s="139" t="inlineStr">
        <is>
          <t>N/a</t>
        </is>
      </c>
      <c r="V74" s="139" t="n"/>
      <c r="W74" s="139" t="n"/>
      <c r="X74" s="140" t="n"/>
      <c r="Y74" s="139" t="n"/>
      <c r="Z74" s="139" t="n"/>
      <c r="AA74" s="139" t="n"/>
    </row>
    <row r="75" ht="13" customHeight="1">
      <c r="B75" s="208" t="inlineStr">
        <is>
          <t>Process controls  Assessment</t>
        </is>
      </c>
      <c r="C75" s="209" t="n"/>
      <c r="D75" s="209" t="n"/>
      <c r="E75" s="209" t="n"/>
      <c r="F75" s="205" t="n"/>
      <c r="G75" s="144" t="n"/>
      <c r="H75" s="145" t="n"/>
      <c r="I75" s="210" t="inlineStr">
        <is>
          <t>Adequate</t>
        </is>
      </c>
      <c r="J75" s="211" t="n"/>
      <c r="K75" s="212" t="inlineStr">
        <is>
          <t>Adequate</t>
        </is>
      </c>
      <c r="L75" s="213" t="n"/>
      <c r="M75" s="73" t="n"/>
      <c r="N75" s="69" t="n"/>
      <c r="O75" s="82" t="n"/>
      <c r="P75" s="82" t="n"/>
      <c r="Q75" s="77" t="inlineStr">
        <is>
          <t>Select answer</t>
        </is>
      </c>
      <c r="R75" s="82" t="n"/>
      <c r="S75" s="82" t="n"/>
      <c r="T75" s="82" t="n"/>
      <c r="U75" s="139" t="n"/>
      <c r="V75" s="139" t="n"/>
      <c r="W75" s="139" t="n"/>
      <c r="X75" s="140" t="n"/>
      <c r="Y75" s="139" t="n"/>
      <c r="Z75" s="139" t="n"/>
      <c r="AA75" s="139" t="n"/>
    </row>
    <row r="76">
      <c r="B76" s="74" t="inlineStr">
        <is>
          <t>Budget compliance  overall process rating</t>
        </is>
      </c>
      <c r="C76" s="75" t="n"/>
      <c r="D76" s="75" t="n"/>
      <c r="E76" s="75" t="n"/>
      <c r="F76" s="75" t="n"/>
      <c r="G76" s="75" t="n"/>
      <c r="H76" s="75" t="n"/>
      <c r="I76" s="146" t="n"/>
      <c r="J76" s="146" t="n"/>
      <c r="K76" s="75" t="n"/>
      <c r="L76" s="75" t="n"/>
      <c r="M76" s="75" t="n"/>
      <c r="N76" s="147" t="n"/>
      <c r="O76" s="147" t="n"/>
      <c r="P76" s="147" t="n"/>
      <c r="Q76" s="147" t="n"/>
      <c r="R76" s="147" t="n"/>
      <c r="S76" s="147" t="n"/>
      <c r="T76" s="148" t="n"/>
      <c r="U76" s="149" t="n"/>
      <c r="V76" s="149" t="n"/>
      <c r="W76" s="149" t="n"/>
      <c r="X76" s="149" t="n"/>
      <c r="Y76" s="149" t="n"/>
      <c r="Z76" s="149" t="n"/>
      <c r="AA76" s="150" t="n"/>
    </row>
    <row r="77" ht="52" customHeight="1">
      <c r="B77" s="133" t="inlineStr">
        <is>
          <t>F</t>
        </is>
      </c>
      <c r="C77" s="134" t="inlineStr">
        <is>
          <t>Goods and Property</t>
        </is>
      </c>
      <c r="D77" s="134" t="inlineStr">
        <is>
          <t>Fixed assets are not controlled</t>
        </is>
      </c>
      <c r="E77" s="135" t="inlineStr">
        <is>
          <t>F1</t>
        </is>
      </c>
      <c r="F77" s="134" t="inlineStr">
        <is>
          <t>Fixed assets controlling</t>
        </is>
      </c>
      <c r="G77" s="133" t="inlineStr">
        <is>
          <t>F1.1</t>
        </is>
      </c>
      <c r="H77" s="153" t="inlineStr">
        <is>
          <t>The partner undertakes a periodic physical verification of fixed assets (UNHCR Provided Good and Properties in cash or kind).
Proper documentation is kept by partner evidencing the periodic physical verification of fixed assets.</t>
        </is>
      </c>
      <c r="I77" s="136" t="inlineStr">
        <is>
          <t>Yes</t>
        </is>
      </c>
      <c r="J77" s="137" t="inlineStr">
        <is>
          <t>Adequate</t>
        </is>
      </c>
      <c r="K77" s="138" t="inlineStr">
        <is>
          <t>Yes</t>
        </is>
      </c>
      <c r="L77" s="138" t="inlineStr">
        <is>
          <t>Adequate</t>
        </is>
      </c>
      <c r="M77" s="138" t="inlineStr">
        <is>
          <t>N/A - no prior year finding</t>
        </is>
      </c>
      <c r="N77" s="69" t="n"/>
      <c r="O77" s="69" t="n"/>
      <c r="P77" s="69" t="n"/>
      <c r="Q77" s="70" t="inlineStr">
        <is>
          <t>Select answer</t>
        </is>
      </c>
      <c r="R77" s="69" t="n"/>
      <c r="S77" s="69" t="n"/>
      <c r="T77" s="69" t="n"/>
      <c r="U77" s="139" t="inlineStr">
        <is>
          <t>N/a</t>
        </is>
      </c>
      <c r="V77" s="139" t="n"/>
      <c r="W77" s="139" t="n"/>
      <c r="X77" s="140" t="n"/>
      <c r="Y77" s="139" t="n"/>
      <c r="Z77" s="139" t="n"/>
      <c r="AA77" s="139" t="n"/>
    </row>
    <row r="78" ht="26" customHeight="1">
      <c r="B78" s="133" t="inlineStr">
        <is>
          <t>F</t>
        </is>
      </c>
      <c r="C78" s="134" t="inlineStr">
        <is>
          <t>Goods and Property</t>
        </is>
      </c>
      <c r="D78" s="134" t="inlineStr">
        <is>
          <t>Fixed assets are not controlled</t>
        </is>
      </c>
      <c r="E78" s="135" t="inlineStr">
        <is>
          <t>F1</t>
        </is>
      </c>
      <c r="F78" s="134" t="inlineStr">
        <is>
          <t>Fixed assets controlling</t>
        </is>
      </c>
      <c r="G78" s="133" t="inlineStr">
        <is>
          <t>F1.2</t>
        </is>
      </c>
      <c r="H78" s="153" t="inlineStr">
        <is>
          <t>A three-way match (check of cost and quantity) between the fixed assets register, the “Goods &amp; Property Report / Annex D” and the general ledger.</t>
        </is>
      </c>
      <c r="I78" s="136" t="inlineStr">
        <is>
          <t>Yes</t>
        </is>
      </c>
      <c r="J78" s="137" t="inlineStr">
        <is>
          <t>Adequate</t>
        </is>
      </c>
      <c r="K78" s="138" t="inlineStr">
        <is>
          <t>Yes</t>
        </is>
      </c>
      <c r="L78" s="138" t="inlineStr">
        <is>
          <t>Adequate</t>
        </is>
      </c>
      <c r="M78" s="138" t="inlineStr">
        <is>
          <t>N/A - no prior year finding</t>
        </is>
      </c>
      <c r="N78" s="167" t="inlineStr">
        <is>
          <t>The asset register is kept and regular checks are done during the annual audit</t>
        </is>
      </c>
      <c r="O78" s="69" t="n"/>
      <c r="P78" s="69" t="n"/>
      <c r="Q78" s="70" t="n"/>
      <c r="R78" s="69" t="n"/>
      <c r="S78" s="69" t="n"/>
      <c r="T78" s="69" t="n"/>
      <c r="U78" s="139" t="inlineStr">
        <is>
          <t>N/a</t>
        </is>
      </c>
      <c r="V78" s="139" t="n"/>
      <c r="W78" s="139" t="n"/>
      <c r="X78" s="140" t="n"/>
      <c r="Y78" s="139" t="n"/>
      <c r="Z78" s="139" t="n"/>
      <c r="AA78" s="139" t="n"/>
    </row>
    <row r="79" ht="26" customHeight="1">
      <c r="B79" s="133" t="inlineStr">
        <is>
          <t>F</t>
        </is>
      </c>
      <c r="C79" s="134" t="inlineStr">
        <is>
          <t>Goods and Property</t>
        </is>
      </c>
      <c r="D79" s="134" t="inlineStr">
        <is>
          <t>Inventory are not well kept</t>
        </is>
      </c>
      <c r="E79" s="135" t="inlineStr">
        <is>
          <t>F2</t>
        </is>
      </c>
      <c r="F79" s="134" t="inlineStr">
        <is>
          <t>Inventory controlling</t>
        </is>
      </c>
      <c r="G79" s="133" t="inlineStr">
        <is>
          <t>F2.1</t>
        </is>
      </c>
      <c r="H79" s="142" t="inlineStr">
        <is>
          <t>The partner maintains proper and secured storage of inventory</t>
        </is>
      </c>
      <c r="I79" s="136" t="inlineStr">
        <is>
          <t>Yes</t>
        </is>
      </c>
      <c r="J79" s="137" t="inlineStr">
        <is>
          <t>Adequate</t>
        </is>
      </c>
      <c r="K79" s="138" t="inlineStr">
        <is>
          <t>Yes</t>
        </is>
      </c>
      <c r="L79" s="138" t="inlineStr">
        <is>
          <t>Adequate</t>
        </is>
      </c>
      <c r="M79" s="138" t="inlineStr">
        <is>
          <t>N/A - no prior year finding</t>
        </is>
      </c>
      <c r="N79" s="69" t="n"/>
      <c r="O79" s="69" t="n"/>
      <c r="P79" s="69" t="n"/>
      <c r="Q79" s="70" t="inlineStr">
        <is>
          <t>Select answer</t>
        </is>
      </c>
      <c r="R79" s="69" t="n"/>
      <c r="S79" s="69" t="n"/>
      <c r="T79" s="69" t="n"/>
      <c r="U79" s="139" t="inlineStr">
        <is>
          <t>N/a</t>
        </is>
      </c>
      <c r="V79" s="139" t="n"/>
      <c r="W79" s="139" t="n"/>
      <c r="X79" s="140" t="n"/>
      <c r="Y79" s="139" t="n"/>
      <c r="Z79" s="139" t="n"/>
      <c r="AA79" s="139" t="n"/>
    </row>
    <row r="80" ht="26" customHeight="1">
      <c r="B80" s="133" t="inlineStr">
        <is>
          <t>F</t>
        </is>
      </c>
      <c r="C80" s="134" t="inlineStr">
        <is>
          <t>Goods and Property</t>
        </is>
      </c>
      <c r="D80" s="134" t="inlineStr">
        <is>
          <t>Inventory are not controlled</t>
        </is>
      </c>
      <c r="E80" s="135" t="inlineStr">
        <is>
          <t>F2</t>
        </is>
      </c>
      <c r="F80" s="134" t="inlineStr">
        <is>
          <t>Inventory controlling</t>
        </is>
      </c>
      <c r="G80" s="133" t="inlineStr">
        <is>
          <t>F2.2</t>
        </is>
      </c>
      <c r="H80" s="142" t="inlineStr">
        <is>
          <t>The partner has an inventory management system that enables tracking,  monitoring and control of supply distribution.</t>
        </is>
      </c>
      <c r="I80" s="136" t="inlineStr">
        <is>
          <t>No</t>
        </is>
      </c>
      <c r="J80" s="137" t="inlineStr">
        <is>
          <t>N/A</t>
        </is>
      </c>
      <c r="K80" s="138" t="inlineStr">
        <is>
          <t>No</t>
        </is>
      </c>
      <c r="L80" s="138" t="inlineStr">
        <is>
          <t>N/A</t>
        </is>
      </c>
      <c r="M80" s="138" t="inlineStr">
        <is>
          <t>N/A - no prior year finding</t>
        </is>
      </c>
      <c r="N80" s="69" t="n"/>
      <c r="O80" s="69" t="n"/>
      <c r="P80" s="69" t="n"/>
      <c r="Q80" s="70" t="inlineStr">
        <is>
          <t>Select answer</t>
        </is>
      </c>
      <c r="R80" s="69" t="n"/>
      <c r="S80" s="69" t="n"/>
      <c r="T80" s="69" t="n"/>
      <c r="U80" s="139" t="inlineStr">
        <is>
          <t>N/a</t>
        </is>
      </c>
      <c r="V80" s="139" t="n"/>
      <c r="W80" s="139" t="n"/>
      <c r="X80" s="140" t="n"/>
      <c r="Y80" s="139" t="n"/>
      <c r="Z80" s="139" t="n"/>
      <c r="AA80" s="139" t="n"/>
    </row>
    <row r="81" ht="26" customHeight="1">
      <c r="B81" s="133" t="inlineStr">
        <is>
          <t>F</t>
        </is>
      </c>
      <c r="C81" s="134" t="inlineStr">
        <is>
          <t>Goods and Property</t>
        </is>
      </c>
      <c r="D81" s="134" t="inlineStr">
        <is>
          <t>Inventory are not controlled</t>
        </is>
      </c>
      <c r="E81" s="135" t="inlineStr">
        <is>
          <t>F2</t>
        </is>
      </c>
      <c r="F81" s="134" t="inlineStr">
        <is>
          <t>Inventory controlling</t>
        </is>
      </c>
      <c r="G81" s="144" t="inlineStr">
        <is>
          <t>F2.3</t>
        </is>
      </c>
      <c r="H81" s="154" t="inlineStr">
        <is>
          <t xml:space="preserve">Inventory is counted and reconciled to the accounts at least on an annual basis.
Inventory counts is well approved and documented. </t>
        </is>
      </c>
      <c r="I81" s="136" t="inlineStr">
        <is>
          <t>Yes</t>
        </is>
      </c>
      <c r="J81" s="137" t="inlineStr">
        <is>
          <t>Adequate</t>
        </is>
      </c>
      <c r="K81" s="138" t="inlineStr">
        <is>
          <t>Yes</t>
        </is>
      </c>
      <c r="L81" s="138" t="inlineStr">
        <is>
          <t>Adequate</t>
        </is>
      </c>
      <c r="M81" s="138" t="inlineStr">
        <is>
          <t>N/A - no prior year finding</t>
        </is>
      </c>
      <c r="N81" s="69" t="n"/>
      <c r="O81" s="69" t="n"/>
      <c r="P81" s="69" t="n"/>
      <c r="Q81" s="70" t="inlineStr">
        <is>
          <t>Select answer</t>
        </is>
      </c>
      <c r="R81" s="69" t="n"/>
      <c r="S81" s="69" t="n"/>
      <c r="T81" s="69" t="n"/>
      <c r="U81" s="139" t="inlineStr">
        <is>
          <t>N/a</t>
        </is>
      </c>
      <c r="V81" s="139" t="n"/>
      <c r="W81" s="139" t="n"/>
      <c r="X81" s="140" t="n"/>
      <c r="Y81" s="139" t="n"/>
      <c r="Z81" s="139" t="n"/>
      <c r="AA81" s="139" t="n"/>
    </row>
    <row r="82" ht="13" customHeight="1">
      <c r="B82" s="208" t="inlineStr">
        <is>
          <t>Process controls  Assessment</t>
        </is>
      </c>
      <c r="C82" s="209" t="n"/>
      <c r="D82" s="209" t="n"/>
      <c r="E82" s="209" t="n"/>
      <c r="F82" s="205" t="n"/>
      <c r="G82" s="144" t="n"/>
      <c r="H82" s="145" t="n"/>
      <c r="I82" s="210" t="inlineStr">
        <is>
          <t>Adequate</t>
        </is>
      </c>
      <c r="J82" s="211" t="n"/>
      <c r="K82" s="212" t="inlineStr">
        <is>
          <t>Adequate</t>
        </is>
      </c>
      <c r="L82" s="213" t="n"/>
      <c r="M82" s="73" t="n"/>
      <c r="N82" s="78" t="n"/>
      <c r="O82" s="82" t="n"/>
      <c r="P82" s="82" t="n"/>
      <c r="Q82" s="77" t="inlineStr">
        <is>
          <t>Select answer</t>
        </is>
      </c>
      <c r="R82" s="82" t="n"/>
      <c r="S82" s="82" t="n"/>
      <c r="T82" s="82" t="n"/>
      <c r="U82" s="152" t="n"/>
      <c r="V82" s="139" t="n"/>
      <c r="W82" s="139" t="n"/>
      <c r="X82" s="140" t="n"/>
      <c r="Y82" s="139" t="n"/>
      <c r="Z82" s="139" t="n"/>
      <c r="AA82" s="139" t="n"/>
    </row>
    <row r="83">
      <c r="B83" s="74" t="inlineStr">
        <is>
          <t>Goods and Property overall process rating</t>
        </is>
      </c>
      <c r="C83" s="75" t="n"/>
      <c r="D83" s="75" t="n"/>
      <c r="E83" s="75" t="n"/>
      <c r="F83" s="75" t="n"/>
      <c r="G83" s="75" t="n"/>
      <c r="H83" s="75" t="n"/>
      <c r="I83" s="146" t="n"/>
      <c r="J83" s="146" t="n"/>
      <c r="K83" s="75" t="n"/>
      <c r="L83" s="75" t="n"/>
      <c r="M83" s="75" t="n"/>
      <c r="N83" s="147" t="n"/>
      <c r="O83" s="147" t="n"/>
      <c r="P83" s="147" t="n"/>
      <c r="Q83" s="147" t="n"/>
      <c r="R83" s="147" t="n"/>
      <c r="S83" s="147" t="n"/>
      <c r="T83" s="148" t="n"/>
      <c r="U83" s="149" t="n"/>
      <c r="V83" s="149" t="n"/>
      <c r="W83" s="149" t="n"/>
      <c r="X83" s="149" t="n"/>
      <c r="Y83" s="149" t="n"/>
      <c r="Z83" s="149" t="n"/>
      <c r="AA83" s="150" t="n"/>
    </row>
    <row r="84" ht="91" customHeight="1">
      <c r="B84" s="133" t="inlineStr">
        <is>
          <t>G</t>
        </is>
      </c>
      <c r="C84" s="134" t="inlineStr">
        <is>
          <t>General control environment</t>
        </is>
      </c>
      <c r="D84" s="134" t="inlineStr">
        <is>
          <t xml:space="preserve">There is no internal control system in place </t>
        </is>
      </c>
      <c r="E84" s="135" t="inlineStr">
        <is>
          <t>G1</t>
        </is>
      </c>
      <c r="F84" s="134" t="inlineStr">
        <is>
          <t>Existence of the internal control environment</t>
        </is>
      </c>
      <c r="G84" s="135" t="inlineStr">
        <is>
          <t>G1.1</t>
        </is>
      </c>
      <c r="H84" s="142" t="inlineStr">
        <is>
          <t>There are policies and procedures in place defining minimum standards of internal control system.</t>
        </is>
      </c>
      <c r="I84" s="136" t="inlineStr">
        <is>
          <t>Yes</t>
        </is>
      </c>
      <c r="J84" s="137" t="inlineStr">
        <is>
          <t>Adequate</t>
        </is>
      </c>
      <c r="K84" s="138" t="inlineStr">
        <is>
          <t>Yes</t>
        </is>
      </c>
      <c r="L84" s="138" t="inlineStr">
        <is>
          <t>Adequate</t>
        </is>
      </c>
      <c r="M84" s="138" t="inlineStr">
        <is>
          <t>Fully remediated</t>
        </is>
      </c>
      <c r="N84" s="167" t="inlineStr">
        <is>
          <t xml:space="preserve">In November 2021 ECRE updated the previous
Staff Handbook with a specific policy related to Conflict of interest and confidentiality 
Staff Handbook </t>
        </is>
      </c>
      <c r="O84" s="69" t="n"/>
      <c r="P84" s="69" t="n"/>
      <c r="Q84" s="70" t="inlineStr">
        <is>
          <t>Select answer</t>
        </is>
      </c>
      <c r="R84" s="69" t="n"/>
      <c r="S84" s="69" t="n"/>
      <c r="T84" s="69" t="n"/>
      <c r="U84" s="139" t="inlineStr">
        <is>
          <t>Internal control procedures are not formalized in a manual.</t>
        </is>
      </c>
      <c r="V84" s="139" t="inlineStr">
        <is>
          <t>We found that the Partner does not have a procedures manual summarizing the internal control policies and procedures in place within the entity. Indeed, our auditors were unable to obtain a procedures manual from ECRE during the audit  in Brussels.</t>
        </is>
      </c>
      <c r="W84" s="139" t="inlineStr">
        <is>
          <t>Lack of internal control system</t>
        </is>
      </c>
      <c r="X84" s="139" t="inlineStr">
        <is>
          <t>High</t>
        </is>
      </c>
      <c r="Y84" s="139" t="inlineStr">
        <is>
          <t>We recommend that the Partner adopts formal procedures in order to establish the necessary controls over the expenses incurred.</t>
        </is>
      </c>
      <c r="Z84" s="139" t="inlineStr">
        <is>
          <t>We have procedures formalized in the Human Resources Manual, with instructions for staff to follow and standard forms. So staff know what paperwork needs to be completed and no expense goes by without the forms and related control.</t>
        </is>
      </c>
      <c r="AA84" s="139" t="n"/>
    </row>
    <row r="85" ht="39" customHeight="1">
      <c r="B85" s="133" t="inlineStr">
        <is>
          <t>G</t>
        </is>
      </c>
      <c r="C85" s="134" t="inlineStr">
        <is>
          <t>General control environment</t>
        </is>
      </c>
      <c r="D85" s="134" t="inlineStr">
        <is>
          <t xml:space="preserve">There is no internal control system in place </t>
        </is>
      </c>
      <c r="E85" s="135" t="inlineStr">
        <is>
          <t>G1</t>
        </is>
      </c>
      <c r="F85" s="134" t="inlineStr">
        <is>
          <t>Existence of the internal control environment</t>
        </is>
      </c>
      <c r="G85" s="135" t="inlineStr">
        <is>
          <t>G1.2</t>
        </is>
      </c>
      <c r="H85" s="142" t="inlineStr">
        <is>
          <t>Responsibilities related to internal control system have been assigned within the partner's personnel.</t>
        </is>
      </c>
      <c r="I85" s="136" t="inlineStr">
        <is>
          <t>Yes</t>
        </is>
      </c>
      <c r="J85" s="137" t="inlineStr">
        <is>
          <t>Adequate</t>
        </is>
      </c>
      <c r="K85" s="138" t="inlineStr">
        <is>
          <t>Yes</t>
        </is>
      </c>
      <c r="L85" s="138" t="inlineStr">
        <is>
          <t>Adequate</t>
        </is>
      </c>
      <c r="M85" s="138" t="inlineStr">
        <is>
          <t>N/A - no prior year finding</t>
        </is>
      </c>
      <c r="N85" s="69" t="n"/>
      <c r="O85" s="69" t="n"/>
      <c r="P85" s="69" t="n"/>
      <c r="Q85" s="70" t="inlineStr">
        <is>
          <t>Select answer</t>
        </is>
      </c>
      <c r="R85" s="69" t="n"/>
      <c r="S85" s="69" t="n"/>
      <c r="T85" s="69" t="n"/>
      <c r="U85" s="139" t="n"/>
      <c r="V85" s="139" t="n"/>
      <c r="W85" s="139" t="n"/>
      <c r="X85" s="139" t="n"/>
      <c r="Y85" s="139" t="n"/>
      <c r="Z85" s="139" t="n"/>
      <c r="AA85" s="139" t="n"/>
    </row>
    <row r="86" ht="39" customHeight="1">
      <c r="B86" s="133" t="inlineStr">
        <is>
          <t>G</t>
        </is>
      </c>
      <c r="C86" s="134" t="inlineStr">
        <is>
          <t>General control environment</t>
        </is>
      </c>
      <c r="D86" s="134" t="inlineStr">
        <is>
          <t xml:space="preserve">There is no internal control system in place </t>
        </is>
      </c>
      <c r="E86" s="135" t="inlineStr">
        <is>
          <t>G1</t>
        </is>
      </c>
      <c r="F86" s="134" t="inlineStr">
        <is>
          <t>Existence of the internal control environment</t>
        </is>
      </c>
      <c r="G86" s="135" t="inlineStr">
        <is>
          <t>G1.3</t>
        </is>
      </c>
      <c r="H86" s="142" t="inlineStr">
        <is>
          <t>There are control procedures to prevent double funding / charging of expenditures (e.g. “Paid” Stamp, Project / Donor Code ..etc)</t>
        </is>
      </c>
      <c r="I86" s="136" t="inlineStr">
        <is>
          <t>Yes</t>
        </is>
      </c>
      <c r="J86" s="137" t="inlineStr">
        <is>
          <t>Adequate</t>
        </is>
      </c>
      <c r="K86" s="138" t="inlineStr">
        <is>
          <t>Yes</t>
        </is>
      </c>
      <c r="L86" s="138" t="inlineStr">
        <is>
          <t>Adequate</t>
        </is>
      </c>
      <c r="M86" s="138" t="inlineStr">
        <is>
          <t>N/A - no prior year finding</t>
        </is>
      </c>
      <c r="N86" s="69" t="n"/>
      <c r="O86" s="69" t="n"/>
      <c r="P86" s="69" t="n"/>
      <c r="Q86" s="70" t="n"/>
      <c r="R86" s="69" t="n"/>
      <c r="S86" s="69" t="n"/>
      <c r="T86" s="69" t="n"/>
      <c r="U86" s="139" t="n"/>
      <c r="V86" s="139" t="n"/>
      <c r="W86" s="139" t="n"/>
      <c r="X86" s="139" t="n"/>
      <c r="Y86" s="139" t="n"/>
      <c r="Z86" s="139" t="n"/>
      <c r="AA86" s="139" t="n"/>
    </row>
    <row r="87" ht="39" customHeight="1">
      <c r="B87" s="133" t="inlineStr">
        <is>
          <t>G</t>
        </is>
      </c>
      <c r="C87" s="134" t="inlineStr">
        <is>
          <t>General control environment</t>
        </is>
      </c>
      <c r="D87" s="134" t="inlineStr">
        <is>
          <t xml:space="preserve">There is no internal control system in place </t>
        </is>
      </c>
      <c r="E87" s="135" t="inlineStr">
        <is>
          <t>G1</t>
        </is>
      </c>
      <c r="F87" s="134" t="inlineStr">
        <is>
          <t>Existence of the internal control environment</t>
        </is>
      </c>
      <c r="G87" s="135" t="inlineStr">
        <is>
          <t>G1.4</t>
        </is>
      </c>
      <c r="H87" s="142" t="inlineStr">
        <is>
          <t xml:space="preserve"> There are control procedures to prevent Misclassification of expenditure between PFR line items</t>
        </is>
      </c>
      <c r="I87" s="136" t="inlineStr">
        <is>
          <t>Yes</t>
        </is>
      </c>
      <c r="J87" s="137" t="inlineStr">
        <is>
          <t>Adequate</t>
        </is>
      </c>
      <c r="K87" s="138" t="inlineStr">
        <is>
          <t>Yes</t>
        </is>
      </c>
      <c r="L87" s="138" t="inlineStr">
        <is>
          <t>Adequate</t>
        </is>
      </c>
      <c r="M87" s="138" t="inlineStr">
        <is>
          <t>N/A - no prior year finding</t>
        </is>
      </c>
      <c r="N87" s="69" t="n"/>
      <c r="O87" s="69" t="n"/>
      <c r="P87" s="69" t="n"/>
      <c r="Q87" s="70" t="n"/>
      <c r="R87" s="69" t="n"/>
      <c r="S87" s="69" t="n"/>
      <c r="T87" s="69" t="n"/>
      <c r="U87" s="139" t="n"/>
      <c r="V87" s="139" t="n"/>
      <c r="W87" s="139" t="n"/>
      <c r="X87" s="140" t="n"/>
      <c r="Y87" s="139" t="n"/>
      <c r="Z87" s="139" t="n"/>
      <c r="AA87" s="139" t="n"/>
    </row>
    <row r="88" ht="39" customHeight="1">
      <c r="B88" s="133" t="inlineStr">
        <is>
          <t>G</t>
        </is>
      </c>
      <c r="C88" s="134" t="inlineStr">
        <is>
          <t>General control environment</t>
        </is>
      </c>
      <c r="D88" s="134" t="inlineStr">
        <is>
          <t xml:space="preserve">There is no internal control system in place </t>
        </is>
      </c>
      <c r="E88" s="135" t="inlineStr">
        <is>
          <t>G1</t>
        </is>
      </c>
      <c r="F88" s="134" t="inlineStr">
        <is>
          <t>Existence of the internal control environment</t>
        </is>
      </c>
      <c r="G88" s="135" t="inlineStr">
        <is>
          <t>G1.5</t>
        </is>
      </c>
      <c r="H88" s="142" t="inlineStr">
        <is>
          <t xml:space="preserve">There are control procedures to ensure that all expenditure incurred are reported in PFR </t>
        </is>
      </c>
      <c r="I88" s="136" t="inlineStr">
        <is>
          <t>Yes</t>
        </is>
      </c>
      <c r="J88" s="137" t="inlineStr">
        <is>
          <t>Adequate</t>
        </is>
      </c>
      <c r="K88" s="138" t="inlineStr">
        <is>
          <t>Yes</t>
        </is>
      </c>
      <c r="L88" s="138" t="inlineStr">
        <is>
          <t>Adequate</t>
        </is>
      </c>
      <c r="M88" s="138" t="inlineStr">
        <is>
          <t>N/A - no prior year finding</t>
        </is>
      </c>
      <c r="N88" s="69" t="n"/>
      <c r="O88" s="69" t="n"/>
      <c r="P88" s="69" t="n"/>
      <c r="Q88" s="70" t="n"/>
      <c r="R88" s="69" t="n"/>
      <c r="S88" s="69" t="n"/>
      <c r="T88" s="69" t="n"/>
      <c r="U88" s="139" t="n"/>
      <c r="V88" s="139" t="n"/>
      <c r="W88" s="139" t="n"/>
      <c r="X88" s="140" t="n"/>
      <c r="Y88" s="139" t="n"/>
      <c r="Z88" s="139" t="n"/>
      <c r="AA88" s="139" t="n"/>
    </row>
    <row r="89" ht="356" customHeight="1">
      <c r="B89" s="133" t="inlineStr">
        <is>
          <t>G</t>
        </is>
      </c>
      <c r="C89" s="134" t="inlineStr">
        <is>
          <t>General control environment</t>
        </is>
      </c>
      <c r="D89" s="134" t="inlineStr">
        <is>
          <t>Misconducts and fraud are not identified and managed appropriately</t>
        </is>
      </c>
      <c r="E89" s="135" t="inlineStr">
        <is>
          <t>G2</t>
        </is>
      </c>
      <c r="F89" s="134" t="inlineStr">
        <is>
          <t>Anti-fraud</t>
        </is>
      </c>
      <c r="G89" s="135" t="inlineStr">
        <is>
          <t>G2.1</t>
        </is>
      </c>
      <c r="H89" s="142" t="inlineStr">
        <is>
          <t>There are policies for prevention, detection and response related to fraud and non-ethical conduct.</t>
        </is>
      </c>
      <c r="I89" s="136" t="inlineStr">
        <is>
          <t>Yes</t>
        </is>
      </c>
      <c r="J89" s="137" t="inlineStr">
        <is>
          <t>Adequate</t>
        </is>
      </c>
      <c r="K89" s="138" t="inlineStr">
        <is>
          <t>Yes</t>
        </is>
      </c>
      <c r="L89" s="138" t="inlineStr">
        <is>
          <t>Adequate</t>
        </is>
      </c>
      <c r="M89" s="138" t="inlineStr">
        <is>
          <t>Fully remediated</t>
        </is>
      </c>
      <c r="N89" s="167" t="inlineStr">
        <is>
          <t xml:space="preserve">In November 2021 ECRE updated the previous
Staff Handbook  with a specific Whistle blower Protection Policy
</t>
        </is>
      </c>
      <c r="O89" s="69" t="n"/>
      <c r="P89" s="69" t="n"/>
      <c r="Q89" s="70" t="inlineStr">
        <is>
          <t>Select answer</t>
        </is>
      </c>
      <c r="R89" s="69" t="n"/>
      <c r="S89" s="69" t="n"/>
      <c r="T89" s="69" t="n"/>
      <c r="U89" s="139" t="inlineStr">
        <is>
          <t>No formal guidelines</t>
        </is>
      </c>
      <c r="V89" s="139" t="inlineStr">
        <is>
          <t xml:space="preserve">We found that the Partner has no formal policy for preventing, detecting, and addressing fraud and unethical behaviour. 
</t>
        </is>
      </c>
      <c r="W89" s="139" t="inlineStr">
        <is>
          <t>Inappropriate behaviour and fraud are not identified and managed appropriately</t>
        </is>
      </c>
      <c r="X89" s="139" t="inlineStr">
        <is>
          <t>Medium</t>
        </is>
      </c>
      <c r="Y89" s="139" t="inlineStr">
        <is>
          <t>We recommend that the partner develop and formalize their own fraud prevention policies to ensure that fraud and malpractice are identified and managed appropriately.</t>
        </is>
      </c>
      <c r="Z89" s="139" t="inlineStr">
        <is>
          <t>Since 2012 ECRE has benefited from a fraud prevention policy in the form of the "whistle blower policy" provided for in the Human Resources Manual. The whistle blower policy aims to protect the private and public funds entrusted to us. A detailed procedure is provided in the event of the discovery of fraud (or other illegal behaviour or illicit activities) which explains to staff the steps to follow in several scenarios. In general there is protection against fraud as only Catherine Woollard and Evelyne Rottiers can make payments and payments require two electronic signatures. Also, the ECRE Board of Directors has a Finance Committee which examines the financial reports in more detail. We also have a consultant who carries out a second check on the projects and an auditor who carries out an official global audit every year. The staff does not know how to cheat. The only danger would be by one of the 4 credit cards but we would notice it at the latest one month after the expense. There are only 4 people who currently own a credit card and the limits on the cards are €5000.</t>
        </is>
      </c>
      <c r="AA89" s="139" t="n"/>
    </row>
    <row r="90" ht="26" customHeight="1">
      <c r="B90" s="133" t="inlineStr">
        <is>
          <t>G</t>
        </is>
      </c>
      <c r="C90" s="134" t="inlineStr">
        <is>
          <t>General control environment</t>
        </is>
      </c>
      <c r="D90" s="134" t="inlineStr">
        <is>
          <t>Misconducts and fraud are not identified and managed appropriately</t>
        </is>
      </c>
      <c r="E90" s="135" t="inlineStr">
        <is>
          <t>G2</t>
        </is>
      </c>
      <c r="F90" s="134" t="inlineStr">
        <is>
          <t>Anti-fraud</t>
        </is>
      </c>
      <c r="G90" s="135" t="inlineStr">
        <is>
          <t>G2.2</t>
        </is>
      </c>
      <c r="H90" s="142" t="inlineStr">
        <is>
          <t>There is an operating investigation process.</t>
        </is>
      </c>
      <c r="I90" s="136" t="inlineStr">
        <is>
          <t>Yes</t>
        </is>
      </c>
      <c r="J90" s="137" t="inlineStr">
        <is>
          <t>Adequate</t>
        </is>
      </c>
      <c r="K90" s="138" t="inlineStr">
        <is>
          <t>Yes</t>
        </is>
      </c>
      <c r="L90" s="138" t="inlineStr">
        <is>
          <t>Adequate</t>
        </is>
      </c>
      <c r="M90" s="138" t="inlineStr">
        <is>
          <t>N/A - no prior year finding</t>
        </is>
      </c>
      <c r="N90" s="69" t="n"/>
      <c r="O90" s="69" t="n"/>
      <c r="P90" s="69" t="n"/>
      <c r="Q90" s="70" t="inlineStr">
        <is>
          <t>Select answer</t>
        </is>
      </c>
      <c r="R90" s="69" t="n"/>
      <c r="S90" s="69" t="n"/>
      <c r="T90" s="69" t="n"/>
      <c r="U90" s="139" t="n"/>
      <c r="V90" s="139" t="n"/>
      <c r="W90" s="139" t="n"/>
      <c r="X90" s="140" t="n"/>
      <c r="Y90" s="139" t="n"/>
      <c r="Z90" s="139" t="n"/>
      <c r="AA90" s="139" t="n"/>
    </row>
    <row r="91" ht="26" customHeight="1">
      <c r="B91" s="133" t="inlineStr">
        <is>
          <t>G</t>
        </is>
      </c>
      <c r="C91" s="134" t="inlineStr">
        <is>
          <t>General control environment</t>
        </is>
      </c>
      <c r="D91" s="134" t="inlineStr">
        <is>
          <t>Misconducts and fraud are not identified and managed appropriately</t>
        </is>
      </c>
      <c r="E91" s="135" t="inlineStr">
        <is>
          <t>G2</t>
        </is>
      </c>
      <c r="F91" s="134" t="inlineStr">
        <is>
          <t>Anti-fraud</t>
        </is>
      </c>
      <c r="G91" s="135" t="inlineStr">
        <is>
          <t>G2.3</t>
        </is>
      </c>
      <c r="H91" s="142" t="inlineStr">
        <is>
          <t>There is an operating mechanism to report allegations.</t>
        </is>
      </c>
      <c r="I91" s="136" t="inlineStr">
        <is>
          <t>Yes</t>
        </is>
      </c>
      <c r="J91" s="137" t="inlineStr">
        <is>
          <t>Adequate</t>
        </is>
      </c>
      <c r="K91" s="138" t="inlineStr">
        <is>
          <t>Yes</t>
        </is>
      </c>
      <c r="L91" s="138" t="inlineStr">
        <is>
          <t>Adequate</t>
        </is>
      </c>
      <c r="M91" s="138" t="inlineStr">
        <is>
          <t>N/A - no prior year finding</t>
        </is>
      </c>
      <c r="N91" s="69" t="n"/>
      <c r="O91" s="69" t="n"/>
      <c r="P91" s="69" t="n"/>
      <c r="Q91" s="70" t="inlineStr">
        <is>
          <t>Select answer</t>
        </is>
      </c>
      <c r="R91" s="69" t="n"/>
      <c r="S91" s="69" t="n"/>
      <c r="T91" s="69" t="n"/>
      <c r="U91" s="139" t="n"/>
      <c r="V91" s="139" t="n"/>
      <c r="W91" s="139" t="n"/>
      <c r="X91" s="140" t="n"/>
      <c r="Y91" s="139" t="n"/>
      <c r="Z91" s="139" t="n"/>
      <c r="AA91" s="139" t="n"/>
    </row>
    <row r="92" ht="26" customHeight="1">
      <c r="B92" s="81" t="inlineStr">
        <is>
          <t>G</t>
        </is>
      </c>
      <c r="C92" s="72" t="inlineStr">
        <is>
          <t>General control environment</t>
        </is>
      </c>
      <c r="D92" s="72" t="inlineStr">
        <is>
          <t>Misconducts and fraud are not identified and managed appropriately</t>
        </is>
      </c>
      <c r="E92" s="81" t="inlineStr">
        <is>
          <t>G3</t>
        </is>
      </c>
      <c r="F92" s="72" t="inlineStr">
        <is>
          <t>Code of conduct</t>
        </is>
      </c>
      <c r="G92" s="81" t="inlineStr">
        <is>
          <t>G3.1</t>
        </is>
      </c>
      <c r="H92" s="68" t="inlineStr">
        <is>
          <t>The code of conduct in place is communicated regularly to all partner's personnel providing clear guidelines in the event of a fraud.</t>
        </is>
      </c>
      <c r="I92" s="136" t="inlineStr">
        <is>
          <t>Yes</t>
        </is>
      </c>
      <c r="J92" s="137" t="inlineStr">
        <is>
          <t>Adequate</t>
        </is>
      </c>
      <c r="K92" s="138" t="inlineStr">
        <is>
          <t>Yes</t>
        </is>
      </c>
      <c r="L92" s="138" t="inlineStr">
        <is>
          <t>Adequate</t>
        </is>
      </c>
      <c r="M92" s="138" t="inlineStr">
        <is>
          <t>N/A - no prior year finding</t>
        </is>
      </c>
      <c r="N92" s="69" t="n"/>
      <c r="O92" s="69" t="n"/>
      <c r="P92" s="69" t="n"/>
      <c r="Q92" s="70" t="inlineStr">
        <is>
          <t>Select answer</t>
        </is>
      </c>
      <c r="R92" s="69" t="n"/>
      <c r="S92" s="69" t="n"/>
      <c r="T92" s="69" t="n"/>
      <c r="U92" s="139" t="n"/>
      <c r="V92" s="139" t="n"/>
      <c r="W92" s="139" t="n"/>
      <c r="X92" s="140" t="n"/>
      <c r="Y92" s="139" t="n"/>
      <c r="Z92" s="139" t="n"/>
      <c r="AA92" s="139" t="n"/>
    </row>
    <row r="93" ht="26" customHeight="1">
      <c r="B93" s="81" t="inlineStr">
        <is>
          <t>G</t>
        </is>
      </c>
      <c r="C93" s="72" t="inlineStr">
        <is>
          <t>General control environment</t>
        </is>
      </c>
      <c r="D93" s="72" t="inlineStr">
        <is>
          <t>Misconducts and fraud are not identified and managed appropriately</t>
        </is>
      </c>
      <c r="E93" s="81" t="inlineStr">
        <is>
          <t>G3</t>
        </is>
      </c>
      <c r="F93" s="72" t="inlineStr">
        <is>
          <t>Code of conduct</t>
        </is>
      </c>
      <c r="G93" s="81" t="inlineStr">
        <is>
          <t>G3.2</t>
        </is>
      </c>
      <c r="H93" s="68" t="inlineStr">
        <is>
          <t>There are regular trainings to raise awareness regarding code of conduct breaches and to fraud</t>
        </is>
      </c>
      <c r="I93" s="136" t="inlineStr">
        <is>
          <t>Yes</t>
        </is>
      </c>
      <c r="J93" s="137" t="inlineStr">
        <is>
          <t>Adequate</t>
        </is>
      </c>
      <c r="K93" s="138" t="inlineStr">
        <is>
          <t>Yes</t>
        </is>
      </c>
      <c r="L93" s="138" t="inlineStr">
        <is>
          <t>Adequate</t>
        </is>
      </c>
      <c r="M93" s="138" t="inlineStr">
        <is>
          <t>N/A - no prior year finding</t>
        </is>
      </c>
      <c r="N93" s="69" t="n"/>
      <c r="O93" s="69" t="n"/>
      <c r="P93" s="69" t="n"/>
      <c r="Q93" s="70" t="inlineStr">
        <is>
          <t>Select answer</t>
        </is>
      </c>
      <c r="R93" s="69" t="n"/>
      <c r="S93" s="69" t="n"/>
      <c r="T93" s="69" t="n"/>
      <c r="U93" s="139" t="n"/>
      <c r="V93" s="139" t="n"/>
      <c r="W93" s="139" t="n"/>
      <c r="X93" s="140" t="n"/>
      <c r="Y93" s="139" t="n"/>
      <c r="Z93" s="139" t="n"/>
      <c r="AA93" s="139" t="n"/>
    </row>
    <row r="94" ht="13" customHeight="1">
      <c r="B94" s="208" t="inlineStr">
        <is>
          <t>Process controls  Assessment</t>
        </is>
      </c>
      <c r="C94" s="209" t="n"/>
      <c r="D94" s="209" t="n"/>
      <c r="E94" s="209" t="n"/>
      <c r="F94" s="205" t="n"/>
      <c r="G94" s="144" t="n"/>
      <c r="H94" s="145" t="n"/>
      <c r="I94" s="210" t="inlineStr">
        <is>
          <t>Requires improvement</t>
        </is>
      </c>
      <c r="J94" s="211" t="n"/>
      <c r="K94" s="226" t="inlineStr">
        <is>
          <t>Adequate</t>
        </is>
      </c>
      <c r="L94" s="213" t="n"/>
      <c r="M94" s="168" t="n"/>
      <c r="N94" s="78" t="n"/>
      <c r="O94" s="82" t="n"/>
      <c r="P94" s="82" t="n"/>
      <c r="Q94" s="77" t="inlineStr">
        <is>
          <t>Select answer</t>
        </is>
      </c>
      <c r="R94" s="82" t="n"/>
      <c r="S94" s="82" t="n"/>
      <c r="T94" s="82" t="n"/>
      <c r="U94" s="152" t="n"/>
      <c r="V94" s="139" t="n"/>
      <c r="W94" s="139" t="n"/>
      <c r="X94" s="140" t="n"/>
      <c r="Y94" s="139" t="n"/>
      <c r="Z94" s="139" t="n"/>
      <c r="AA94" s="139" t="n"/>
    </row>
    <row r="95">
      <c r="B95" s="74" t="inlineStr">
        <is>
          <t>General control environment overall process rating</t>
        </is>
      </c>
      <c r="C95" s="75" t="n"/>
      <c r="D95" s="75" t="n"/>
      <c r="E95" s="75" t="n"/>
      <c r="F95" s="75" t="n"/>
      <c r="G95" s="75" t="n"/>
      <c r="H95" s="75" t="n"/>
      <c r="I95" s="146" t="n"/>
      <c r="J95" s="146" t="n"/>
      <c r="K95" s="75" t="n"/>
      <c r="L95" s="75" t="n"/>
      <c r="M95" s="75" t="n"/>
      <c r="N95" s="147" t="n"/>
      <c r="O95" s="147" t="n"/>
      <c r="P95" s="147" t="n"/>
      <c r="Q95" s="147" t="n"/>
      <c r="R95" s="147" t="n"/>
      <c r="S95" s="147" t="n"/>
      <c r="T95" s="148" t="n"/>
      <c r="U95" s="149" t="n"/>
      <c r="V95" s="149" t="n"/>
      <c r="W95" s="149" t="n"/>
      <c r="X95" s="149" t="n"/>
      <c r="Y95" s="149" t="n"/>
      <c r="Z95" s="149" t="n"/>
      <c r="AA95" s="150" t="n"/>
    </row>
    <row r="96" ht="39" customHeight="1">
      <c r="B96" s="135" t="inlineStr">
        <is>
          <t>H</t>
        </is>
      </c>
      <c r="C96" s="134" t="inlineStr">
        <is>
          <t xml:space="preserve">Compliance with other terms of the partnership agreement </t>
        </is>
      </c>
      <c r="D96" s="134" t="inlineStr">
        <is>
          <t xml:space="preserve">The partner does not comply with the Terms of the Project Partnership Agreement </t>
        </is>
      </c>
      <c r="E96" s="135" t="inlineStr">
        <is>
          <t>H1</t>
        </is>
      </c>
      <c r="F96" s="134" t="inlineStr">
        <is>
          <t>Monitoring of the project operation performance</t>
        </is>
      </c>
      <c r="G96" s="135" t="inlineStr">
        <is>
          <t>H1.1</t>
        </is>
      </c>
      <c r="H96" s="142" t="inlineStr">
        <is>
          <t xml:space="preserve">Project  work plans and expected results are regularly reviewed and updated by the Partner </t>
        </is>
      </c>
      <c r="I96" s="136" t="inlineStr">
        <is>
          <t>Yes</t>
        </is>
      </c>
      <c r="J96" s="137" t="inlineStr">
        <is>
          <t>Adequate</t>
        </is>
      </c>
      <c r="K96" s="138" t="inlineStr">
        <is>
          <t>Yes</t>
        </is>
      </c>
      <c r="L96" s="138" t="inlineStr">
        <is>
          <t>Adequate</t>
        </is>
      </c>
      <c r="M96" s="138" t="inlineStr">
        <is>
          <t>N/A - no prior year finding</t>
        </is>
      </c>
      <c r="N96" s="167" t="inlineStr">
        <is>
          <t>On a monthly basis. There is a work plan revied with the line manager and the Director</t>
        </is>
      </c>
      <c r="O96" s="69" t="n"/>
      <c r="P96" s="69" t="n"/>
      <c r="Q96" s="70" t="inlineStr">
        <is>
          <t>Select answer</t>
        </is>
      </c>
      <c r="R96" s="69" t="n"/>
      <c r="S96" s="69" t="n"/>
      <c r="T96" s="69" t="n"/>
      <c r="U96" s="139" t="n"/>
      <c r="V96" s="139" t="n"/>
      <c r="W96" s="139" t="n"/>
      <c r="X96" s="140" t="n"/>
      <c r="Y96" s="139" t="n"/>
      <c r="Z96" s="139" t="n"/>
      <c r="AA96" s="139" t="n"/>
    </row>
    <row r="97" ht="39" customHeight="1">
      <c r="B97" s="135" t="inlineStr">
        <is>
          <t>H</t>
        </is>
      </c>
      <c r="C97" s="134" t="inlineStr">
        <is>
          <t xml:space="preserve">Compliance with other terms of the partnership agreement </t>
        </is>
      </c>
      <c r="D97" s="134" t="inlineStr">
        <is>
          <t xml:space="preserve">The partner does not comply with the Terms of the Project Partnership Agreement </t>
        </is>
      </c>
      <c r="E97" s="135" t="inlineStr">
        <is>
          <t>H1</t>
        </is>
      </c>
      <c r="F97" s="134" t="inlineStr">
        <is>
          <t>Monitoring of the project operation performance</t>
        </is>
      </c>
      <c r="G97" s="135" t="inlineStr">
        <is>
          <t>H1.2</t>
        </is>
      </c>
      <c r="H97" s="142" t="inlineStr">
        <is>
          <t>Adjustments performance and plans are made in concurement with the outcome of performance and financial monitoring done by UNHCR and in timely manner.</t>
        </is>
      </c>
      <c r="I97" s="136" t="inlineStr">
        <is>
          <t>Yes</t>
        </is>
      </c>
      <c r="J97" s="137" t="inlineStr">
        <is>
          <t>Adequate</t>
        </is>
      </c>
      <c r="K97" s="138" t="inlineStr">
        <is>
          <t>Yes</t>
        </is>
      </c>
      <c r="L97" s="138" t="inlineStr">
        <is>
          <t>Adequate</t>
        </is>
      </c>
      <c r="M97" s="138" t="inlineStr">
        <is>
          <t>Fully remediated</t>
        </is>
      </c>
      <c r="N97" s="69" t="n"/>
      <c r="O97" s="69" t="n"/>
      <c r="P97" s="69" t="n"/>
      <c r="Q97" s="70" t="inlineStr">
        <is>
          <t>Select answer</t>
        </is>
      </c>
      <c r="R97" s="69" t="n"/>
      <c r="S97" s="69" t="n"/>
      <c r="T97" s="69" t="n"/>
      <c r="U97" s="139" t="n"/>
      <c r="V97" s="139" t="n"/>
      <c r="W97" s="139" t="n"/>
      <c r="X97" s="140" t="n"/>
      <c r="Y97" s="139" t="n"/>
      <c r="Z97" s="139" t="n"/>
      <c r="AA97" s="139" t="n"/>
    </row>
    <row r="98" ht="39" customHeight="1">
      <c r="B98" s="135" t="inlineStr">
        <is>
          <t>H</t>
        </is>
      </c>
      <c r="C98" s="134" t="inlineStr">
        <is>
          <t xml:space="preserve">Compliance with other terms of the partnership agreement </t>
        </is>
      </c>
      <c r="D98" s="134" t="inlineStr">
        <is>
          <t xml:space="preserve">The partner does not comply with the Terms of the Project Partnership Agreement </t>
        </is>
      </c>
      <c r="E98" s="135" t="inlineStr">
        <is>
          <t>H2</t>
        </is>
      </c>
      <c r="F98" s="134" t="inlineStr">
        <is>
          <t>Monitoring of the project financial performance</t>
        </is>
      </c>
      <c r="G98" s="135" t="inlineStr">
        <is>
          <t>H2.1</t>
        </is>
      </c>
      <c r="H98" s="142" t="inlineStr">
        <is>
          <t>Performance and Financial Reports are submitted to UNHCR according to the dates agreed in the PPA.</t>
        </is>
      </c>
      <c r="I98" s="136" t="inlineStr">
        <is>
          <t>Yes</t>
        </is>
      </c>
      <c r="J98" s="137" t="inlineStr">
        <is>
          <t>Adequate</t>
        </is>
      </c>
      <c r="K98" s="138" t="inlineStr">
        <is>
          <t>Yes</t>
        </is>
      </c>
      <c r="L98" s="138" t="inlineStr">
        <is>
          <t>Adequate</t>
        </is>
      </c>
      <c r="M98" s="138" t="inlineStr">
        <is>
          <t>N/A - no prior year finding</t>
        </is>
      </c>
      <c r="N98" s="69" t="n"/>
      <c r="O98" s="69" t="n"/>
      <c r="P98" s="69" t="n"/>
      <c r="Q98" s="70" t="inlineStr">
        <is>
          <t>Select answer</t>
        </is>
      </c>
      <c r="R98" s="69" t="n"/>
      <c r="S98" s="69" t="n"/>
      <c r="T98" s="69" t="n"/>
      <c r="U98" s="139" t="n"/>
      <c r="V98" s="139" t="n"/>
      <c r="W98" s="139" t="n"/>
      <c r="X98" s="140" t="n"/>
      <c r="Y98" s="139" t="n"/>
      <c r="Z98" s="139" t="n"/>
      <c r="AA98" s="139" t="n"/>
    </row>
    <row r="99" ht="39" customHeight="1">
      <c r="B99" s="135" t="inlineStr">
        <is>
          <t>H</t>
        </is>
      </c>
      <c r="C99" s="134" t="inlineStr">
        <is>
          <t xml:space="preserve">Compliance with other terms of the partnership agreement </t>
        </is>
      </c>
      <c r="D99" s="134" t="inlineStr">
        <is>
          <t xml:space="preserve">The partner does not comply with the Terms of the Project Partnership Agreement </t>
        </is>
      </c>
      <c r="E99" s="135" t="inlineStr">
        <is>
          <t>H2</t>
        </is>
      </c>
      <c r="F99" s="134" t="inlineStr">
        <is>
          <t>Monitoring of the project financial performance</t>
        </is>
      </c>
      <c r="G99" s="135" t="inlineStr">
        <is>
          <t>H2.2</t>
        </is>
      </c>
      <c r="H99" s="142" t="inlineStr">
        <is>
          <t>Funding requests are made to UNHCR in accordance with the Project Work Plan/Instalment Plan in timely manner</t>
        </is>
      </c>
      <c r="I99" s="136" t="inlineStr">
        <is>
          <t>Yes</t>
        </is>
      </c>
      <c r="J99" s="137" t="inlineStr">
        <is>
          <t>Adequate</t>
        </is>
      </c>
      <c r="K99" s="138" t="inlineStr">
        <is>
          <t>Yes</t>
        </is>
      </c>
      <c r="L99" s="138" t="inlineStr">
        <is>
          <t>Adequate</t>
        </is>
      </c>
      <c r="M99" s="138" t="inlineStr">
        <is>
          <t>N/A - no prior year finding</t>
        </is>
      </c>
      <c r="N99" s="69" t="n"/>
      <c r="O99" s="69" t="n"/>
      <c r="P99" s="69" t="n"/>
      <c r="Q99" s="70" t="inlineStr">
        <is>
          <t>Select answer</t>
        </is>
      </c>
      <c r="R99" s="69" t="n"/>
      <c r="S99" s="69" t="n"/>
      <c r="T99" s="69" t="n"/>
      <c r="U99" s="139" t="n"/>
      <c r="V99" s="139" t="n"/>
      <c r="W99" s="139" t="n"/>
      <c r="X99" s="140" t="n"/>
      <c r="Y99" s="139" t="n"/>
      <c r="Z99" s="139" t="n"/>
      <c r="AA99" s="139" t="n"/>
    </row>
    <row r="100" ht="39" customHeight="1">
      <c r="B100" s="133" t="inlineStr">
        <is>
          <t>H</t>
        </is>
      </c>
      <c r="C100" s="134" t="inlineStr">
        <is>
          <t xml:space="preserve">Compliance with other terms of the partnership agreement </t>
        </is>
      </c>
      <c r="D100" s="151" t="inlineStr">
        <is>
          <t xml:space="preserve">The partner does not comply with the Terms of the Project Partnership Agreement </t>
        </is>
      </c>
      <c r="E100" s="133" t="inlineStr">
        <is>
          <t>H3</t>
        </is>
      </c>
      <c r="F100" s="151" t="inlineStr">
        <is>
          <t>Implementation of PY recommendations</t>
        </is>
      </c>
      <c r="G100" s="133" t="inlineStr">
        <is>
          <t>H3.1</t>
        </is>
      </c>
      <c r="H100" s="153" t="inlineStr">
        <is>
          <t>Prior year audit recommendations were appropriately implemented.</t>
        </is>
      </c>
      <c r="I100" s="136" t="inlineStr">
        <is>
          <t>Yes</t>
        </is>
      </c>
      <c r="J100" s="137" t="inlineStr">
        <is>
          <t>Adequate</t>
        </is>
      </c>
      <c r="K100" s="138" t="inlineStr">
        <is>
          <t>Yes</t>
        </is>
      </c>
      <c r="L100" s="138" t="inlineStr">
        <is>
          <t>Adequate</t>
        </is>
      </c>
      <c r="M100" s="138" t="inlineStr">
        <is>
          <t>Fully remediated</t>
        </is>
      </c>
      <c r="N100" s="69" t="n"/>
      <c r="O100" s="69" t="n"/>
      <c r="P100" s="69" t="n"/>
      <c r="Q100" s="70" t="inlineStr">
        <is>
          <t>Select answer</t>
        </is>
      </c>
      <c r="R100" s="69" t="n"/>
      <c r="S100" s="69" t="n"/>
      <c r="T100" s="69" t="n"/>
      <c r="U100" s="139" t="inlineStr">
        <is>
          <t>N/a</t>
        </is>
      </c>
      <c r="V100" s="139" t="n"/>
      <c r="W100" s="139" t="n"/>
      <c r="X100" s="140" t="n"/>
      <c r="Y100" s="139" t="n"/>
      <c r="Z100" s="139" t="n"/>
      <c r="AA100" s="139" t="n"/>
    </row>
    <row r="101" ht="15" customHeight="1">
      <c r="B101" s="208" t="inlineStr">
        <is>
          <t>Process controls  Assessment</t>
        </is>
      </c>
      <c r="C101" s="209" t="n"/>
      <c r="D101" s="209" t="n"/>
      <c r="E101" s="209" t="n"/>
      <c r="F101" s="205" t="n"/>
      <c r="G101" s="144" t="n"/>
      <c r="H101" s="145" t="n"/>
      <c r="I101" s="210" t="inlineStr">
        <is>
          <t>Adequate</t>
        </is>
      </c>
      <c r="J101" s="211" t="n"/>
      <c r="K101" s="212" t="inlineStr">
        <is>
          <t>Adequate</t>
        </is>
      </c>
      <c r="L101" s="213" t="n"/>
      <c r="M101" s="73" t="n"/>
      <c r="N101" s="69" t="n"/>
      <c r="O101" s="82" t="n"/>
      <c r="P101" s="82" t="n"/>
      <c r="Q101" s="77" t="n"/>
      <c r="R101" s="82" t="n"/>
      <c r="S101" s="82" t="n"/>
      <c r="T101" s="82" t="n"/>
      <c r="U101" s="139" t="n"/>
      <c r="V101" s="139" t="n"/>
      <c r="W101" s="139" t="n"/>
      <c r="X101" s="140" t="n"/>
      <c r="Y101" s="139" t="n"/>
      <c r="Z101" s="139" t="n"/>
      <c r="AA101" s="139" t="n"/>
    </row>
    <row r="102">
      <c r="B102" s="74" t="inlineStr">
        <is>
          <t>PPA compliance and others overall rating</t>
        </is>
      </c>
      <c r="C102" s="75" t="n"/>
      <c r="D102" s="75" t="n"/>
      <c r="E102" s="75" t="n"/>
      <c r="F102" s="75" t="n"/>
      <c r="G102" s="75" t="n"/>
      <c r="H102" s="75" t="n"/>
      <c r="I102" s="146" t="n"/>
      <c r="J102" s="146" t="n"/>
      <c r="K102" s="75" t="n"/>
      <c r="L102" s="75" t="n"/>
      <c r="M102" s="75" t="n"/>
      <c r="N102" s="147" t="n"/>
      <c r="O102" s="147" t="n"/>
      <c r="P102" s="147" t="n"/>
      <c r="Q102" s="147" t="n"/>
      <c r="R102" s="147" t="n"/>
      <c r="S102" s="147" t="n"/>
      <c r="T102" s="148" t="n"/>
      <c r="U102" s="149" t="n"/>
      <c r="V102" s="149" t="n"/>
      <c r="W102" s="149" t="n"/>
      <c r="X102" s="149" t="n"/>
      <c r="Y102" s="149" t="n"/>
      <c r="Z102" s="149" t="n"/>
      <c r="AA102" s="150" t="n"/>
    </row>
    <row r="103">
      <c r="B103" s="156" t="n"/>
      <c r="C103" s="156" t="n"/>
      <c r="D103" s="156" t="n"/>
      <c r="E103" s="156" t="n"/>
      <c r="F103" s="156" t="n"/>
      <c r="G103" s="156" t="n"/>
      <c r="H103" s="156" t="n"/>
      <c r="I103" s="156" t="n"/>
      <c r="J103" s="156" t="n"/>
      <c r="K103" s="156" t="n"/>
      <c r="L103" s="156" t="n"/>
      <c r="M103" s="156" t="n"/>
      <c r="N103" s="157" t="n"/>
      <c r="U103" s="157" t="n"/>
    </row>
    <row r="104">
      <c r="B104" s="119" t="n"/>
      <c r="C104" s="158" t="n"/>
      <c r="D104" s="158" t="n"/>
      <c r="E104" s="119" t="n"/>
      <c r="F104" s="158" t="n"/>
      <c r="H104" s="159" t="n"/>
      <c r="I104" s="160" t="n"/>
      <c r="J104" s="161" t="n"/>
      <c r="K104" s="161" t="n"/>
      <c r="L104" s="161" t="n"/>
      <c r="M104" s="161" t="n"/>
      <c r="N104" s="162" t="n"/>
      <c r="U104" s="162" t="n"/>
    </row>
    <row r="105" ht="13" customHeight="1">
      <c r="B105" s="83" t="inlineStr">
        <is>
          <t>#</t>
        </is>
      </c>
      <c r="C105" s="227" t="inlineStr">
        <is>
          <t>Additional information required</t>
        </is>
      </c>
      <c r="D105" s="205" t="n"/>
      <c r="E105" s="84" t="inlineStr">
        <is>
          <t>Results</t>
        </is>
      </c>
      <c r="F105" s="228" t="inlineStr">
        <is>
          <t>Comments</t>
        </is>
      </c>
      <c r="G105" s="209" t="n"/>
      <c r="H105" s="209" t="n"/>
      <c r="I105" s="209" t="n"/>
      <c r="J105" s="205" t="n"/>
      <c r="K105" s="163" t="n"/>
      <c r="L105" s="163" t="n"/>
      <c r="M105" s="163" t="n"/>
      <c r="N105" s="157" t="n"/>
      <c r="U105" s="157" t="n"/>
    </row>
    <row r="106" ht="13" customHeight="1">
      <c r="B106" s="133" t="inlineStr">
        <is>
          <t>I1</t>
        </is>
      </c>
      <c r="C106" s="229" t="inlineStr">
        <is>
          <t>Accounting system - Paper based or name of software package</t>
        </is>
      </c>
      <c r="D106" s="205" t="n"/>
      <c r="E106" s="85" t="n"/>
      <c r="F106" s="230" t="inlineStr">
        <is>
          <t>Winbooks</t>
        </is>
      </c>
      <c r="G106" s="231" t="n"/>
      <c r="H106" s="231" t="n"/>
      <c r="I106" s="231" t="n"/>
      <c r="J106" s="207" t="n"/>
      <c r="K106" s="164" t="n"/>
      <c r="L106" s="164" t="n"/>
      <c r="M106" s="164" t="n"/>
    </row>
    <row r="107" ht="13" customHeight="1">
      <c r="B107" s="133" t="inlineStr">
        <is>
          <t>I2</t>
        </is>
      </c>
      <c r="C107" s="229" t="inlineStr">
        <is>
          <t>Procurement system - Paper based or name of software package</t>
        </is>
      </c>
      <c r="D107" s="205" t="n"/>
      <c r="E107" s="85" t="n"/>
      <c r="F107" s="230" t="inlineStr">
        <is>
          <t>No - paper based. Procurement policy</t>
        </is>
      </c>
      <c r="G107" s="231" t="n"/>
      <c r="H107" s="231" t="n"/>
      <c r="I107" s="231" t="n"/>
      <c r="J107" s="207" t="n"/>
      <c r="K107" s="164" t="n"/>
      <c r="L107" s="164" t="n"/>
      <c r="M107" s="164" t="n"/>
    </row>
    <row r="108" ht="13" customHeight="1">
      <c r="B108" s="133" t="inlineStr">
        <is>
          <t>I3</t>
        </is>
      </c>
      <c r="C108" s="229" t="inlineStr">
        <is>
          <t>Payroll system - Paper based or name of software package</t>
        </is>
      </c>
      <c r="D108" s="205" t="n"/>
      <c r="E108" s="85" t="n"/>
      <c r="F108" s="232" t="inlineStr">
        <is>
          <t>SdWorx-  payroll provider</t>
        </is>
      </c>
      <c r="G108" s="231" t="n"/>
      <c r="H108" s="231" t="n"/>
      <c r="I108" s="231" t="n"/>
      <c r="J108" s="207" t="n"/>
      <c r="K108" s="165" t="n"/>
      <c r="L108" s="165" t="n"/>
      <c r="M108" s="165" t="n"/>
    </row>
    <row r="109" ht="13" customHeight="1">
      <c r="B109" s="133" t="inlineStr">
        <is>
          <t>I4</t>
        </is>
      </c>
      <c r="C109" s="229" t="inlineStr">
        <is>
          <t>Accounting is modified cash or accrual based?</t>
        </is>
      </c>
      <c r="D109" s="205" t="n"/>
      <c r="E109" s="86" t="n"/>
      <c r="F109" s="230" t="inlineStr">
        <is>
          <t>Accrual based</t>
        </is>
      </c>
      <c r="G109" s="231" t="n"/>
      <c r="H109" s="231" t="n"/>
      <c r="I109" s="231" t="n"/>
      <c r="J109" s="207" t="n"/>
      <c r="K109" s="164" t="n"/>
      <c r="L109" s="164" t="n"/>
      <c r="M109" s="164" t="n"/>
    </row>
    <row r="110" ht="13" customHeight="1">
      <c r="B110" s="133" t="inlineStr">
        <is>
          <t>I5</t>
        </is>
      </c>
      <c r="C110" s="229" t="inlineStr">
        <is>
          <t>% of Bank payments and cash payments?</t>
        </is>
      </c>
      <c r="D110" s="205" t="n"/>
      <c r="E110" s="86" t="n"/>
      <c r="F110" s="230" t="inlineStr">
        <is>
          <t>Small percent of cash payments.</t>
        </is>
      </c>
      <c r="G110" s="231" t="n"/>
      <c r="H110" s="231" t="n"/>
      <c r="I110" s="231" t="n"/>
      <c r="J110" s="207" t="n"/>
      <c r="K110" s="164" t="n"/>
      <c r="L110" s="164" t="n"/>
      <c r="M110" s="164" t="n"/>
    </row>
    <row r="111">
      <c r="K111" s="166" t="n"/>
      <c r="L111" s="166" t="n"/>
      <c r="M111" s="166" t="n"/>
    </row>
    <row r="112" ht="13" customHeight="1">
      <c r="B112" s="83" t="inlineStr">
        <is>
          <t>#</t>
        </is>
      </c>
      <c r="C112" s="227" t="inlineStr">
        <is>
          <t>Additional information required</t>
        </is>
      </c>
      <c r="D112" s="205" t="n"/>
      <c r="E112" s="84" t="inlineStr">
        <is>
          <t>Results</t>
        </is>
      </c>
      <c r="F112" s="228" t="inlineStr">
        <is>
          <t>Comments</t>
        </is>
      </c>
      <c r="G112" s="209" t="n"/>
      <c r="H112" s="209" t="n"/>
      <c r="I112" s="209" t="n"/>
      <c r="J112" s="205" t="n"/>
      <c r="K112" s="163" t="n"/>
      <c r="L112" s="163" t="n"/>
      <c r="M112" s="163" t="n"/>
    </row>
    <row r="113" ht="13" customHeight="1">
      <c r="B113" s="133" t="inlineStr">
        <is>
          <t>J1</t>
        </is>
      </c>
      <c r="C113" s="229" t="inlineStr">
        <is>
          <t>Is there an independent whistleblowing mechanism to report bribery, fraud or misconduct?</t>
        </is>
      </c>
      <c r="D113" s="205" t="n"/>
      <c r="E113" s="85" t="n"/>
      <c r="F113" s="233" t="inlineStr">
        <is>
          <t>Staff Handbook. The latest update has been issued in 2022. The employee has to sign a declaration where they declare that have red the Handbook</t>
        </is>
      </c>
      <c r="G113" s="231" t="n"/>
      <c r="H113" s="231" t="n"/>
      <c r="I113" s="231" t="n"/>
      <c r="J113" s="207" t="n"/>
      <c r="K113" s="164" t="n"/>
      <c r="L113" s="164" t="n"/>
      <c r="M113" s="164" t="n"/>
    </row>
    <row r="114" ht="13" customHeight="1">
      <c r="B114" s="133" t="inlineStr">
        <is>
          <t>J2</t>
        </is>
      </c>
      <c r="C114" s="229" t="inlineStr">
        <is>
          <t>Is there a code of conduct and / or code of ethics?</t>
        </is>
      </c>
      <c r="D114" s="205" t="n"/>
      <c r="E114" s="85" t="n"/>
      <c r="F114" s="230" t="inlineStr">
        <is>
          <t>Yes. It is a separate document</t>
        </is>
      </c>
      <c r="G114" s="231" t="n"/>
      <c r="H114" s="231" t="n"/>
      <c r="I114" s="231" t="n"/>
      <c r="J114" s="207" t="n"/>
      <c r="K114" s="164" t="n"/>
      <c r="L114" s="164" t="n"/>
      <c r="M114" s="164" t="n"/>
    </row>
    <row r="115" ht="13" customHeight="1">
      <c r="B115" s="133" t="inlineStr">
        <is>
          <t>J3</t>
        </is>
      </c>
      <c r="C115" s="229" t="inlineStr">
        <is>
          <t>Are there policies / procedures specific to managing the prevention and reporting of abuse, sexual exploitation or other misconducts?</t>
        </is>
      </c>
      <c r="D115" s="205" t="n"/>
      <c r="E115" s="85" t="n"/>
      <c r="F115" s="232" t="inlineStr">
        <is>
          <t>Under the Staff Handbook and Staff regulation ( work regulation). In December 2021 all the staff member joined an online certified training on prevention of sexual exploitation and abuse</t>
        </is>
      </c>
      <c r="G115" s="231" t="n"/>
      <c r="H115" s="231" t="n"/>
      <c r="I115" s="231" t="n"/>
      <c r="J115" s="207" t="n"/>
      <c r="K115" s="165" t="n"/>
      <c r="L115" s="165" t="n"/>
      <c r="M115" s="165" t="n"/>
    </row>
    <row r="116" ht="13" customHeight="1">
      <c r="B116" s="133" t="inlineStr">
        <is>
          <t>J4</t>
        </is>
      </c>
      <c r="C116" s="229" t="inlineStr">
        <is>
          <t>Are there policies on managing fraud and bribery?</t>
        </is>
      </c>
      <c r="D116" s="205" t="n"/>
      <c r="E116" s="85" t="n"/>
      <c r="F116" s="232" t="inlineStr">
        <is>
          <t>Yes</t>
        </is>
      </c>
      <c r="G116" s="231" t="n"/>
      <c r="H116" s="231" t="n"/>
      <c r="I116" s="231" t="n"/>
      <c r="J116" s="207" t="n"/>
      <c r="K116" s="165" t="n"/>
      <c r="L116" s="165" t="n"/>
      <c r="M116" s="165" t="n"/>
    </row>
    <row r="117" ht="13" customHeight="1">
      <c r="B117" s="133" t="inlineStr">
        <is>
          <t>J5</t>
        </is>
      </c>
      <c r="C117" s="229" t="inlineStr">
        <is>
          <t>Do the board members and the directors sign an independence declaration on a regular basis?</t>
        </is>
      </c>
      <c r="D117" s="205" t="n"/>
      <c r="E117" s="86" t="n"/>
      <c r="F117" s="230" t="inlineStr">
        <is>
          <t>Yes. The board member signed a conflict of interest declaration at the start of the board. The Director signed the declaration according to the grand terms</t>
        </is>
      </c>
      <c r="G117" s="231" t="n"/>
      <c r="H117" s="231" t="n"/>
      <c r="I117" s="231" t="n"/>
      <c r="J117" s="207" t="n"/>
      <c r="K117" s="164" t="n"/>
      <c r="L117" s="164" t="n"/>
      <c r="M117" s="164" t="n"/>
    </row>
    <row r="118" ht="13" customHeight="1">
      <c r="B118" s="133" t="inlineStr">
        <is>
          <t>J6</t>
        </is>
      </c>
      <c r="C118" s="229" t="inlineStr">
        <is>
          <t>Is there personnel background checks upon hiring?</t>
        </is>
      </c>
      <c r="D118" s="205" t="n"/>
      <c r="E118" s="86" t="n"/>
      <c r="F118" s="230" t="inlineStr">
        <is>
          <t>Under the Belgian law, ECRE verified only the crimal check. References letter from former employer.</t>
        </is>
      </c>
      <c r="G118" s="231" t="n"/>
      <c r="H118" s="231" t="n"/>
      <c r="I118" s="231" t="n"/>
      <c r="J118" s="207" t="n"/>
      <c r="K118" s="164" t="n"/>
      <c r="L118" s="164" t="n"/>
      <c r="M118" s="164" t="n"/>
    </row>
  </sheetData>
  <mergeCells count="64">
    <mergeCell ref="U35:V35"/>
    <mergeCell ref="C118:D118"/>
    <mergeCell ref="F118:J118"/>
    <mergeCell ref="C115:D115"/>
    <mergeCell ref="F115:J115"/>
    <mergeCell ref="C116:D116"/>
    <mergeCell ref="F116:J116"/>
    <mergeCell ref="C117:D117"/>
    <mergeCell ref="F117:J117"/>
    <mergeCell ref="C112:D112"/>
    <mergeCell ref="F112:J112"/>
    <mergeCell ref="C113:D113"/>
    <mergeCell ref="F113:J113"/>
    <mergeCell ref="C114:D114"/>
    <mergeCell ref="F114:J114"/>
    <mergeCell ref="B82:F82"/>
    <mergeCell ref="I82:J82"/>
    <mergeCell ref="K82:L82"/>
    <mergeCell ref="B101:F101"/>
    <mergeCell ref="I101:J101"/>
    <mergeCell ref="K101:L101"/>
    <mergeCell ref="B94:F94"/>
    <mergeCell ref="I94:J94"/>
    <mergeCell ref="K94:L94"/>
    <mergeCell ref="B70:F70"/>
    <mergeCell ref="I70:J70"/>
    <mergeCell ref="K70:L70"/>
    <mergeCell ref="B75:F75"/>
    <mergeCell ref="I75:J75"/>
    <mergeCell ref="K75:L75"/>
    <mergeCell ref="C108:D108"/>
    <mergeCell ref="F108:J108"/>
    <mergeCell ref="C109:D109"/>
    <mergeCell ref="C110:D110"/>
    <mergeCell ref="F109:J109"/>
    <mergeCell ref="F110:J110"/>
    <mergeCell ref="C105:D105"/>
    <mergeCell ref="F105:J105"/>
    <mergeCell ref="C106:D106"/>
    <mergeCell ref="F106:J106"/>
    <mergeCell ref="C107:D107"/>
    <mergeCell ref="F107:J107"/>
    <mergeCell ref="B55:F55"/>
    <mergeCell ref="I55:J55"/>
    <mergeCell ref="K55:L55"/>
    <mergeCell ref="K5:T5"/>
    <mergeCell ref="U5:AA5"/>
    <mergeCell ref="I6:J6"/>
    <mergeCell ref="K6:R6"/>
    <mergeCell ref="S6:T6"/>
    <mergeCell ref="Z6:AA6"/>
    <mergeCell ref="C6:F6"/>
    <mergeCell ref="B35:F35"/>
    <mergeCell ref="I35:J35"/>
    <mergeCell ref="K35:L35"/>
    <mergeCell ref="B49:F49"/>
    <mergeCell ref="I49:J49"/>
    <mergeCell ref="K49:L49"/>
    <mergeCell ref="B1:C1"/>
    <mergeCell ref="B2:B5"/>
    <mergeCell ref="D2:E2"/>
    <mergeCell ref="D3:E3"/>
    <mergeCell ref="D4:E4"/>
    <mergeCell ref="D5:E5"/>
  </mergeCells>
  <conditionalFormatting sqref="N103:N105">
    <cfRule type="expression" priority="53" dxfId="10">
      <formula>OR(AND(I105="No",J105="Satisfactory"),AND(I105="Yes",J105="Unsatisfactory"),J105="N/A", I105="No")</formula>
    </cfRule>
  </conditionalFormatting>
  <conditionalFormatting sqref="O103">
    <cfRule type="expression" priority="54" dxfId="10">
      <formula>(J108="Unsatisfactory")</formula>
    </cfRule>
  </conditionalFormatting>
  <conditionalFormatting sqref="P103">
    <cfRule type="expression" priority="55" dxfId="10">
      <formula>(J108="Unsatisfactory")</formula>
    </cfRule>
  </conditionalFormatting>
  <conditionalFormatting sqref="R103">
    <cfRule type="expression" priority="56" dxfId="10">
      <formula>(J108="Unsatisfactory")</formula>
    </cfRule>
  </conditionalFormatting>
  <conditionalFormatting sqref="S103">
    <cfRule type="expression" priority="57" dxfId="10">
      <formula>(J108="Unsatisfactory")</formula>
    </cfRule>
  </conditionalFormatting>
  <conditionalFormatting sqref="T103">
    <cfRule type="expression" priority="58" dxfId="10">
      <formula>(J108="Unsatisfactory")</formula>
    </cfRule>
  </conditionalFormatting>
  <conditionalFormatting sqref="Q103">
    <cfRule type="expression" priority="59" dxfId="51">
      <formula>J108="Unsatisfactory"</formula>
    </cfRule>
  </conditionalFormatting>
  <conditionalFormatting sqref="U103:U105">
    <cfRule type="expression" priority="45" dxfId="10">
      <formula>OR(AND(S105="No",T105="Satisfactory"),AND(S105="Yes",T105="Unsatisfactory"),T105="N/A", S105="No")</formula>
    </cfRule>
  </conditionalFormatting>
  <conditionalFormatting sqref="V103">
    <cfRule type="expression" priority="46" dxfId="10">
      <formula>(T108="Unsatisfactory")</formula>
    </cfRule>
  </conditionalFormatting>
  <conditionalFormatting sqref="W103">
    <cfRule type="expression" priority="47" dxfId="10">
      <formula>(T108="Unsatisfactory")</formula>
    </cfRule>
  </conditionalFormatting>
  <conditionalFormatting sqref="Y103">
    <cfRule type="expression" priority="48" dxfId="10">
      <formula>(T108="Unsatisfactory")</formula>
    </cfRule>
  </conditionalFormatting>
  <conditionalFormatting sqref="Z103">
    <cfRule type="expression" priority="49" dxfId="10">
      <formula>(T108="Unsatisfactory")</formula>
    </cfRule>
  </conditionalFormatting>
  <conditionalFormatting sqref="AA103">
    <cfRule type="expression" priority="50" dxfId="10">
      <formula>(T108="Unsatisfactory")</formula>
    </cfRule>
  </conditionalFormatting>
  <conditionalFormatting sqref="X103">
    <cfRule type="expression" priority="51" dxfId="51">
      <formula>T108="Unsatisfactory"</formula>
    </cfRule>
  </conditionalFormatting>
  <conditionalFormatting sqref="N101">
    <cfRule type="expression" priority="40" dxfId="10">
      <formula>OR(AND(I101="No",J101="Satisfactory"),AND(I101="Yes",J101="Unsatisfactory"),J101="N/A", I101="No")</formula>
    </cfRule>
  </conditionalFormatting>
  <conditionalFormatting sqref="N9">
    <cfRule type="expression" priority="41" dxfId="10">
      <formula>OR(AND(LEFT(K9,1)="N",LEFT(L9,1)="A"),LEFT(L9,1)="I",AND(LEFT(L9,1)="N",LEFT(I9,1)&lt;&gt;"N"))</formula>
    </cfRule>
  </conditionalFormatting>
  <conditionalFormatting sqref="O9:T9 O57:T57 P58:T58 O59:T62 O64:T69 P63:T63">
    <cfRule type="expression" priority="39" dxfId="11">
      <formula>LEFT($L9,1)="I"</formula>
    </cfRule>
  </conditionalFormatting>
  <conditionalFormatting sqref="N10:N12 N14:N34">
    <cfRule type="expression" priority="38" dxfId="10">
      <formula>OR(AND(LEFT(K10,1)="N",LEFT(L10,1)="A"),LEFT(L10,1)="I",AND(LEFT(L10,1)="N",LEFT(I10,1)&lt;&gt;"N"))</formula>
    </cfRule>
  </conditionalFormatting>
  <conditionalFormatting sqref="O10:T10">
    <cfRule type="expression" priority="37" dxfId="11">
      <formula>LEFT($L10,1)="I"</formula>
    </cfRule>
  </conditionalFormatting>
  <conditionalFormatting sqref="O11:T11">
    <cfRule type="expression" priority="36" dxfId="11">
      <formula>LEFT($L11,1)="I"</formula>
    </cfRule>
  </conditionalFormatting>
  <conditionalFormatting sqref="O12:T34">
    <cfRule type="expression" priority="35" dxfId="11">
      <formula>LEFT($L12,1)="I"</formula>
    </cfRule>
  </conditionalFormatting>
  <conditionalFormatting sqref="N37 N48 N39:N46">
    <cfRule type="expression" priority="34" dxfId="10">
      <formula>OR(AND(LEFT(K37,1)="N",LEFT(L37,1)="A"),LEFT(L37,1)="I",AND(LEFT(L37,1)="N",LEFT(I37,1)&lt;&gt;"N"))</formula>
    </cfRule>
  </conditionalFormatting>
  <conditionalFormatting sqref="O37:T48">
    <cfRule type="expression" priority="33" dxfId="11">
      <formula>LEFT($L37,1)="I"</formula>
    </cfRule>
  </conditionalFormatting>
  <conditionalFormatting sqref="O51:T54">
    <cfRule type="expression" priority="32" dxfId="11">
      <formula>LEFT($L51,1)="I"</formula>
    </cfRule>
  </conditionalFormatting>
  <conditionalFormatting sqref="N57 N64:N69 N59:N62">
    <cfRule type="expression" priority="31" dxfId="10">
      <formula>OR(AND(LEFT(K57,1)="N",LEFT(L57,1)="A"),LEFT(L57,1)="I",AND(LEFT(L57,1)="N",LEFT(I57,1)&lt;&gt;"N"))</formula>
    </cfRule>
  </conditionalFormatting>
  <conditionalFormatting sqref="N72">
    <cfRule type="expression" priority="30" dxfId="10">
      <formula>OR(AND(LEFT(K72,1)="N",LEFT(L72,1)="A"),LEFT(L72,1)="I",AND(LEFT(L72,1)="N",LEFT(I72,1)&lt;&gt;"N"))</formula>
    </cfRule>
  </conditionalFormatting>
  <conditionalFormatting sqref="O72:T74">
    <cfRule type="expression" priority="29" dxfId="11">
      <formula>LEFT($L72,1)="I"</formula>
    </cfRule>
  </conditionalFormatting>
  <conditionalFormatting sqref="O77:T81">
    <cfRule type="expression" priority="28" dxfId="11">
      <formula>LEFT($L77,1)="I"</formula>
    </cfRule>
  </conditionalFormatting>
  <conditionalFormatting sqref="N88:N89 N92:N93">
    <cfRule type="expression" priority="27" dxfId="10">
      <formula>OR(AND(LEFT(K88,1)="N",LEFT(L88,1)="A"),LEFT(L88,1)="I",AND(LEFT(L88,1)="N",LEFT(I88,1)&lt;&gt;"N"))</formula>
    </cfRule>
  </conditionalFormatting>
  <conditionalFormatting sqref="O84:T93">
    <cfRule type="expression" priority="26" dxfId="11">
      <formula>LEFT($L84,1)="I"</formula>
    </cfRule>
  </conditionalFormatting>
  <conditionalFormatting sqref="N97">
    <cfRule type="expression" priority="25" dxfId="10">
      <formula>OR(AND(LEFT(K97,1)="N",LEFT(L97,1)="A"),LEFT(L97,1)="I",AND(LEFT(L97,1)="N",LEFT(I97,1)&lt;&gt;"N"))</formula>
    </cfRule>
  </conditionalFormatting>
  <conditionalFormatting sqref="O96:T100">
    <cfRule type="expression" priority="24" dxfId="11">
      <formula>LEFT($L96,1)="I"</formula>
    </cfRule>
  </conditionalFormatting>
  <conditionalFormatting sqref="N51">
    <cfRule type="expression" priority="23" dxfId="10">
      <formula>OR(AND(LEFT(K51,1)="N",LEFT(L51,1)="A"),LEFT(L51,1)="I",AND(LEFT(L51,1)="N",LEFT(I51,1)&lt;&gt;"N"))</formula>
    </cfRule>
  </conditionalFormatting>
  <conditionalFormatting sqref="N38">
    <cfRule type="expression" priority="22" dxfId="10">
      <formula>OR(AND(LEFT(K38,1)="N",LEFT(L38,1)="A"),LEFT(L38,1)="I",AND(LEFT(L38,1)="N",LEFT(I38,1)&lt;&gt;"N"))</formula>
    </cfRule>
  </conditionalFormatting>
  <conditionalFormatting sqref="N44:N47">
    <cfRule type="expression" priority="21" dxfId="11">
      <formula>LEFT($L44,1)="I"</formula>
    </cfRule>
  </conditionalFormatting>
  <conditionalFormatting sqref="N43">
    <cfRule type="expression" priority="20" dxfId="10">
      <formula>OR(AND(LEFT(K43,1)="N",LEFT(L43,1)="A"),LEFT(L43,1)="I",AND(LEFT(L43,1)="N",LEFT(I43,1)&lt;&gt;"N"))</formula>
    </cfRule>
  </conditionalFormatting>
  <conditionalFormatting sqref="N52:N54">
    <cfRule type="expression" priority="19" dxfId="10">
      <formula>OR(AND(LEFT(K52,1)="N",LEFT(L52,1)="A"),LEFT(L52,1)="I",AND(LEFT(L52,1)="N",LEFT(I52,1)&lt;&gt;"N"))</formula>
    </cfRule>
  </conditionalFormatting>
  <conditionalFormatting sqref="N73:N75">
    <cfRule type="expression" priority="18" dxfId="11">
      <formula>LEFT($L73,1)="I"</formula>
    </cfRule>
  </conditionalFormatting>
  <conditionalFormatting sqref="N78">
    <cfRule type="expression" priority="17" dxfId="10">
      <formula>OR(AND(LEFT(K78,1)="N",LEFT(L78,1)="A"),LEFT(L78,1)="I",AND(LEFT(L78,1)="N",LEFT(I78,1)&lt;&gt;"N"))</formula>
    </cfRule>
  </conditionalFormatting>
  <conditionalFormatting sqref="N79:N81">
    <cfRule type="expression" priority="16" dxfId="11">
      <formula>LEFT($L79,1)="I"</formula>
    </cfRule>
  </conditionalFormatting>
  <conditionalFormatting sqref="N85:N87">
    <cfRule type="expression" priority="15" dxfId="11">
      <formula>LEFT($L85,1)="I"</formula>
    </cfRule>
  </conditionalFormatting>
  <conditionalFormatting sqref="N90:N91">
    <cfRule type="expression" priority="14" dxfId="11">
      <formula>LEFT($L90,1)="I"</formula>
    </cfRule>
  </conditionalFormatting>
  <conditionalFormatting sqref="N98:N100">
    <cfRule type="expression" priority="13" dxfId="11">
      <formula>LEFT($L98,1)="I"</formula>
    </cfRule>
  </conditionalFormatting>
  <conditionalFormatting sqref="N96">
    <cfRule type="expression" priority="12" dxfId="10">
      <formula>OR(AND(LEFT(K96,1)="N",LEFT(L96,1)="A"),LEFT(L96,1)="I",AND(LEFT(L96,1)="N",LEFT(I96,1)&lt;&gt;"N"))</formula>
    </cfRule>
  </conditionalFormatting>
  <conditionalFormatting sqref="N63">
    <cfRule type="expression" priority="11" dxfId="10">
      <formula>OR(AND(LEFT(K63,1)="N",LEFT(L63,1)="A"),LEFT(L63,1)="I",AND(LEFT(L63,1)="N",LEFT(I63,1)&lt;&gt;"N"))</formula>
    </cfRule>
  </conditionalFormatting>
  <conditionalFormatting sqref="U11">
    <cfRule type="expression" priority="10" dxfId="10">
      <formula>OR(AND(LEFT(R11,1)="N",LEFT(S11,1)="A"),LEFT(S11,1)="I",AND(LEFT(S11,1)="N",LEFT(P11,1)&lt;&gt;"N"))</formula>
    </cfRule>
  </conditionalFormatting>
  <conditionalFormatting sqref="N84">
    <cfRule type="expression" priority="9" dxfId="10">
      <formula>OR(AND(LEFT(K84,1)="N",LEFT(L84,1)="A"),LEFT(L84,1)="I",AND(LEFT(L84,1)="N",LEFT(I84,1)&lt;&gt;"N"))</formula>
    </cfRule>
  </conditionalFormatting>
  <conditionalFormatting sqref="N89">
    <cfRule type="expression" priority="8" dxfId="10">
      <formula>OR(AND(LEFT(K86,1)="N",LEFT(L86,1)="A"),LEFT(L86,1)="I",AND(LEFT(L86,1)="N",LEFT(I86,1)&lt;&gt;"N"))</formula>
    </cfRule>
  </conditionalFormatting>
  <conditionalFormatting sqref="N13">
    <cfRule type="expression" priority="7" dxfId="11">
      <formula>LEFT($L13,1)="I"</formula>
    </cfRule>
  </conditionalFormatting>
  <conditionalFormatting sqref="N77">
    <cfRule type="expression" priority="6" dxfId="11">
      <formula>LEFT($L77,1)="I"</formula>
    </cfRule>
  </conditionalFormatting>
  <conditionalFormatting sqref="V89:Z89">
    <cfRule type="expression" priority="4" dxfId="11">
      <formula>LEFT($L89,1)="I"</formula>
    </cfRule>
  </conditionalFormatting>
  <conditionalFormatting sqref="U89">
    <cfRule type="expression" priority="5" dxfId="10">
      <formula>OR(AND(LEFT(R89,1)="N",LEFT(S89,1)="A"),LEFT(S89,1)="I",AND(LEFT(S89,1)="N",LEFT(P89,1)&lt;&gt;"N"))</formula>
    </cfRule>
  </conditionalFormatting>
  <conditionalFormatting sqref="N58">
    <cfRule type="expression" priority="3" dxfId="11">
      <formula>LEFT($L58,1)="I"</formula>
    </cfRule>
  </conditionalFormatting>
  <conditionalFormatting sqref="O58">
    <cfRule type="expression" priority="2" dxfId="11">
      <formula>LEFT($L58,1)="I"</formula>
    </cfRule>
  </conditionalFormatting>
  <conditionalFormatting sqref="O63">
    <cfRule type="expression" priority="1" dxfId="10">
      <formula>OR(AND(LEFT(L63,1)="N",LEFT(M63,1)="A"),LEFT(M63,1)="I",AND(LEFT(M63,1)="N",LEFT(J63,1)&lt;&gt;"N"))</formula>
    </cfRule>
  </conditionalFormatting>
  <dataValidations count="8">
    <dataValidation sqref="K96:K100 K57:K69 K51:K54 K84:K93 K72:K74 K77:K81 K9:K34 K37 K39:K48" showErrorMessage="1" showInputMessage="1" allowBlank="1" type="list">
      <formula1>INDIRECT(LEFT($A$1,2)&amp;"_YesNo")</formula1>
    </dataValidation>
    <dataValidation sqref="Q9:Q34 Q37:Q48 Q51:Q54 Q96:Q100 Q72:Q74 Q77:Q81 Q84:Q93 Q57:Q69 X89" showErrorMessage="1" showInputMessage="1" allowBlank="1" type="list">
      <formula1>INDIRECT(LEFT($A$1,2)&amp;"_Risk")</formula1>
    </dataValidation>
    <dataValidation sqref="M96:M100 M9:M34 M51:M54 M84:M93 M72:M74 M77:M81 M37:M48 M57:M69" showErrorMessage="1" showInputMessage="1" allowBlank="1" type="list">
      <formula1>INDIRECT(LEFT($A$1,2)&amp;"_PY_Reco")</formula1>
    </dataValidation>
    <dataValidation sqref="L96:L100 L9:L34 L51:L54 L84:L93 L72:L74 L77:L81 L37:L48 L57:L69" showErrorMessage="1" showInputMessage="1" allowBlank="1" type="list">
      <formula1>INDIRECT(LEFT($A$1,2)&amp;"_Adequacy")</formula1>
    </dataValidation>
    <dataValidation sqref="K35:L35 K82:L82 K94:L94 K49:L49 K55:L55 K70:L70 K75:L75 K101:L101 U35:V35" showErrorMessage="1" showInputMessage="1" allowBlank="1" type="list">
      <formula1>INDIRECT(LEFT($A$1,2)&amp;"_Process")</formula1>
    </dataValidation>
    <dataValidation sqref="E113:E118" showErrorMessage="1" showInputMessage="1" allowBlank="1" type="list">
      <formula1>"Yes,No"</formula1>
    </dataValidation>
    <dataValidation sqref="E106:E108" showErrorMessage="1" showInputMessage="1" allowBlank="1" type="list">
      <formula1>"Paper based, Software"</formula1>
    </dataValidation>
    <dataValidation sqref="E109" showErrorMessage="1" showInputMessage="1" allowBlank="1" type="list">
      <formula1>"Cash, Accrual"</formula1>
    </dataValidation>
  </dataValidations>
  <pageMargins left="0.7" right="0.7" top="0.75" bottom="0.75" header="0.3" footer="0.3"/>
</worksheet>
</file>

<file path=xl/worksheets/sheet2.xml><?xml version="1.0" encoding="utf-8"?>
<worksheet xmlns="http://schemas.openxmlformats.org/spreadsheetml/2006/main">
  <sheetPr codeName="Sheet1">
    <outlinePr summaryBelow="1" summaryRight="1"/>
    <pageSetUpPr/>
  </sheetPr>
  <dimension ref="A1:CK95"/>
  <sheetViews>
    <sheetView topLeftCell="B81" workbookViewId="0">
      <selection activeCell="E85" sqref="E85"/>
    </sheetView>
  </sheetViews>
  <sheetFormatPr baseColWidth="10" defaultColWidth="31.5" defaultRowHeight="15"/>
  <cols>
    <col hidden="1" width="6.83203125" customWidth="1" min="1" max="1"/>
    <col width="14.5" customWidth="1" style="105" min="3" max="3"/>
    <col width="48.6640625" bestFit="1" customWidth="1" style="96" min="4" max="4"/>
  </cols>
  <sheetData>
    <row r="1">
      <c r="B1" s="2" t="inlineStr">
        <is>
          <t>Partner Code</t>
        </is>
      </c>
      <c r="C1" s="99" t="n"/>
      <c r="D1" s="96">
        <f>_xlfn.CONCAT('ICQ questions'!D4:E4,'ICQ questions'!D3)</f>
        <v/>
      </c>
    </row>
    <row r="2" ht="40.5" customHeight="1">
      <c r="B2" s="2" t="inlineStr">
        <is>
          <t>Partner name</t>
        </is>
      </c>
      <c r="C2" s="100" t="n"/>
      <c r="D2" s="96">
        <f>'ICQ questions'!D2:E2</f>
        <v/>
      </c>
    </row>
    <row r="3">
      <c r="B3" s="2" t="inlineStr">
        <is>
          <t>PPA number</t>
        </is>
      </c>
      <c r="C3" s="101" t="n"/>
      <c r="D3" s="110">
        <f>'ICQ questions'!D5:E5</f>
        <v/>
      </c>
    </row>
    <row r="4">
      <c r="B4" s="2" t="inlineStr">
        <is>
          <t>Business UNIT</t>
        </is>
      </c>
      <c r="C4" s="101" t="n"/>
      <c r="D4" s="96">
        <f>'ICQ questions'!D4:E4</f>
        <v/>
      </c>
    </row>
    <row r="5">
      <c r="B5" s="2" t="inlineStr">
        <is>
          <t>Region</t>
        </is>
      </c>
      <c r="C5" s="101" t="n"/>
      <c r="D5" s="97" t="n"/>
    </row>
    <row r="6">
      <c r="B6" s="1" t="inlineStr">
        <is>
          <t>Overall ICQ score (highest/best=1 or 100%)</t>
        </is>
      </c>
      <c r="C6" s="102" t="n"/>
      <c r="D6" s="98" t="n"/>
      <c r="E6" s="95" t="n"/>
    </row>
    <row r="7">
      <c r="B7" s="2" t="inlineStr">
        <is>
          <t>A: Payment and Bank management</t>
        </is>
      </c>
      <c r="C7" s="103" t="n"/>
      <c r="D7" s="98">
        <f>IF('Weighting sheet'!W27=0,"N/A",'Weighting sheet'!Y27)</f>
        <v/>
      </c>
    </row>
    <row r="8">
      <c r="B8" s="2" t="inlineStr">
        <is>
          <t>B:Procurement</t>
        </is>
      </c>
      <c r="C8" s="103" t="n"/>
      <c r="D8" s="98">
        <f>IF('Weighting sheet'!W40=0,"N/A",'Weighting sheet'!Y40)</f>
        <v/>
      </c>
    </row>
    <row r="9" ht="26" customHeight="1">
      <c r="B9" s="2" t="inlineStr">
        <is>
          <t>C: Management of activities subcontracted to sub-partners</t>
        </is>
      </c>
      <c r="C9" s="103" t="n"/>
      <c r="D9" s="98">
        <f>IF('Weighting sheet'!W46=0,"N/A",'Weighting sheet'!Y46)</f>
        <v/>
      </c>
    </row>
    <row r="10">
      <c r="B10" s="2" t="inlineStr">
        <is>
          <t>D: Personnel engagement and payment</t>
        </is>
      </c>
      <c r="C10" s="103" t="n"/>
      <c r="D10" s="175">
        <f>IF('Weighting sheet'!W60=0,"N/A",'Weighting sheet'!Y60)</f>
        <v/>
      </c>
    </row>
    <row r="11">
      <c r="B11" s="2" t="inlineStr">
        <is>
          <t>E: Budget</t>
        </is>
      </c>
      <c r="C11" s="103" t="n"/>
      <c r="D11" s="98">
        <f>IF('Weighting sheet'!W65=0,"N/A",'Weighting sheet'!Y65)</f>
        <v/>
      </c>
    </row>
    <row r="12">
      <c r="B12" s="2" t="inlineStr">
        <is>
          <t>F: Goods and Property</t>
        </is>
      </c>
      <c r="C12" s="103" t="n"/>
      <c r="D12" s="98">
        <f>IF('Weighting sheet'!W71=0,"N/A",'Weighting sheet'!Y71)</f>
        <v/>
      </c>
    </row>
    <row r="13">
      <c r="B13" s="2" t="inlineStr">
        <is>
          <t>G: General control environment</t>
        </is>
      </c>
      <c r="C13" s="103" t="n"/>
      <c r="D13" s="98">
        <f>IF('Weighting sheet'!W80=0,"N/A",'Weighting sheet'!Y80)</f>
        <v/>
      </c>
    </row>
    <row r="14" ht="26" customHeight="1">
      <c r="B14" s="2" t="inlineStr">
        <is>
          <t>H: Compliance with other terms of the partnership agreement</t>
        </is>
      </c>
      <c r="C14" s="103" t="n"/>
      <c r="D14" s="98">
        <f>IF('Weighting sheet'!W87=0,"N/A",'Weighting sheet'!Y87)</f>
        <v/>
      </c>
    </row>
    <row r="15">
      <c r="B15" s="2" t="inlineStr">
        <is>
          <t># of audits</t>
        </is>
      </c>
      <c r="C15" s="99" t="n"/>
      <c r="D15" s="97" t="n"/>
    </row>
    <row r="16">
      <c r="B16" s="2" t="inlineStr">
        <is>
          <t>Budget (Agreement)</t>
        </is>
      </c>
      <c r="C16" s="103" t="n"/>
      <c r="D16" s="97" t="n"/>
    </row>
    <row r="17">
      <c r="B17" s="2" t="inlineStr">
        <is>
          <t>Audit firm</t>
        </is>
      </c>
      <c r="C17" s="104" t="n"/>
      <c r="D17" s="97" t="n"/>
    </row>
    <row r="18" ht="52" customHeight="1">
      <c r="A18" t="inlineStr">
        <is>
          <t>A1.1</t>
        </is>
      </c>
      <c r="B18" s="2" t="inlineStr">
        <is>
          <t>A1.1: The name of the bank account holder is same as the legitimate name of the partner and concurent account details as stipulated in the Partnership Agreement</t>
        </is>
      </c>
      <c r="C18" s="101" t="n"/>
      <c r="D18" s="96">
        <f>IF(VLOOKUP(A18,'Weighting sheet'!H:N,7,0)="Select Answer","",VLOOKUP(A18,'Weighting sheet'!H:N,7,0))</f>
        <v/>
      </c>
    </row>
    <row r="19" ht="52" customHeight="1">
      <c r="A19" t="inlineStr">
        <is>
          <t>A1.2</t>
        </is>
      </c>
      <c r="B19" s="2" t="inlineStr">
        <is>
          <t>A1.2: Funds provided by UNHCR are held in a separate account (as mentioned in the PA), or if not, UNHCR HQ has approved a pooled bank account</t>
        </is>
      </c>
      <c r="C19" s="101" t="n"/>
      <c r="D19" s="96">
        <f>IF(VLOOKUP(A19,'Weighting sheet'!H:N,7,0)="Select Answer","",VLOOKUP(A19,'Weighting sheet'!H:N,7,0))</f>
        <v/>
      </c>
    </row>
    <row r="20" ht="26" customHeight="1">
      <c r="A20" t="inlineStr">
        <is>
          <t>A1.3</t>
        </is>
      </c>
      <c r="B20" s="2" t="inlineStr">
        <is>
          <t>A1.3: If the account is interest bearing, the interest is reported and transferred to UNHCR</t>
        </is>
      </c>
      <c r="C20" s="101" t="n"/>
      <c r="D20" s="96">
        <f>IF(VLOOKUP(A20,'Weighting sheet'!H:N,7,0)="Select Answer","",VLOOKUP(A20,'Weighting sheet'!H:N,7,0))</f>
        <v/>
      </c>
    </row>
    <row r="21" ht="52" customHeight="1">
      <c r="A21" t="inlineStr">
        <is>
          <t>A1.4</t>
        </is>
      </c>
      <c r="B21" s="2" t="inlineStr">
        <is>
          <t>A1.4: The accounting system allows proper and clear identification of transactions related to UNHCR provided funds vis a vis to others (including expenditure)</t>
        </is>
      </c>
      <c r="C21" s="101" t="n"/>
      <c r="D21" s="96">
        <f>IF(VLOOKUP(A21,'Weighting sheet'!H:N,7,0)="Select Answer","",VLOOKUP(A21,'Weighting sheet'!H:N,7,0))</f>
        <v/>
      </c>
    </row>
    <row r="22" ht="65" customHeight="1">
      <c r="A22" t="inlineStr">
        <is>
          <t>A2.1</t>
        </is>
      </c>
      <c r="B22" s="2" t="inlineStr">
        <is>
          <t>A2.1: All electronic payments have to be approved by at least two authorized signatories. If ebanking systems are used, authorized signatures have to be reflected in the system.</t>
        </is>
      </c>
      <c r="C22" s="101" t="n"/>
      <c r="D22" s="96">
        <f>IF(VLOOKUP(A22,'Weighting sheet'!H:N,7,0)="Select Answer","",VLOOKUP(A22,'Weighting sheet'!H:N,7,0))</f>
        <v/>
      </c>
    </row>
    <row r="23" ht="52" customHeight="1">
      <c r="A23" t="inlineStr">
        <is>
          <t>A2.2</t>
        </is>
      </c>
      <c r="B23" s="2" t="inlineStr">
        <is>
          <t>A2.2:The authorized and updated signatory list is communicated to the bank regularly to make sure that only current employees are authorized signatories.</t>
        </is>
      </c>
      <c r="C23" s="101" t="n"/>
      <c r="D23" s="96">
        <f>IF(VLOOKUP(A23,'Weighting sheet'!H:N,7,0)="Select Answer","",VLOOKUP(A23,'Weighting sheet'!H:N,7,0))</f>
        <v/>
      </c>
    </row>
    <row r="24" ht="26" customHeight="1">
      <c r="A24" t="inlineStr">
        <is>
          <t>A2.3</t>
        </is>
      </c>
      <c r="B24" s="2" t="inlineStr">
        <is>
          <t>A2.3: An adequate cashbook, recording all receipts and payments, is maintained</t>
        </is>
      </c>
      <c r="C24" s="101" t="n"/>
      <c r="D24" s="96">
        <f>IF(VLOOKUP(A24,'Weighting sheet'!H:N,7,0)="Select Answer","",VLOOKUP(A24,'Weighting sheet'!H:N,7,0))</f>
        <v/>
      </c>
    </row>
    <row r="25" ht="39" customHeight="1">
      <c r="A25" t="inlineStr">
        <is>
          <t>A2.4</t>
        </is>
      </c>
      <c r="B25" s="2" t="inlineStr">
        <is>
          <t>A2.4: All accounting and supporting documents are retained in an organized system that allows ease of access, and identification.</t>
        </is>
      </c>
      <c r="C25" s="101" t="n"/>
      <c r="D25" s="96">
        <f>IF(VLOOKUP(A25,'Weighting sheet'!H:N,7,0)="Select Answer","",VLOOKUP(A25,'Weighting sheet'!H:N,7,0))</f>
        <v/>
      </c>
    </row>
    <row r="26" ht="52" customHeight="1">
      <c r="A26" t="inlineStr">
        <is>
          <t>A2.5</t>
        </is>
      </c>
      <c r="B26" s="2" t="inlineStr">
        <is>
          <t>A2.5: All disbursements made by the partner are reviewed by authorised person to ensure that there are in line with the project budget and purposes.</t>
        </is>
      </c>
      <c r="C26" s="101" t="n"/>
      <c r="D26" s="96">
        <f>IF(VLOOKUP(A26,'Weighting sheet'!H:N,7,0)="Select Answer","",VLOOKUP(A26,'Weighting sheet'!H:N,7,0))</f>
        <v/>
      </c>
    </row>
    <row r="27" ht="39" customHeight="1">
      <c r="A27" t="inlineStr">
        <is>
          <t>A2.6</t>
        </is>
      </c>
      <c r="B27" s="2" t="inlineStr">
        <is>
          <t>A2.6: There is appropriate segregation of duties between the preparation and approval of payments.</t>
        </is>
      </c>
      <c r="C27" s="101" t="n"/>
      <c r="D27" s="96">
        <f>IF(VLOOKUP(A27,'Weighting sheet'!H:N,7,0)="Select Answer","",VLOOKUP(A27,'Weighting sheet'!H:N,7,0))</f>
        <v/>
      </c>
    </row>
    <row r="28" ht="26" customHeight="1">
      <c r="A28" t="inlineStr">
        <is>
          <t>A3.1</t>
        </is>
      </c>
      <c r="B28" s="2" t="inlineStr">
        <is>
          <t>A3.1: Bank reconciliations are performed at least on a monthly basis.</t>
        </is>
      </c>
      <c r="C28" s="101" t="n"/>
      <c r="D28" s="96">
        <f>IF(VLOOKUP(A28,'Weighting sheet'!H:N,7,0)="Select Answer","",VLOOKUP(A28,'Weighting sheet'!H:N,7,0))</f>
        <v/>
      </c>
    </row>
    <row r="29" ht="52" customHeight="1">
      <c r="A29" t="inlineStr">
        <is>
          <t>A3.2</t>
        </is>
      </c>
      <c r="B29" s="2" t="inlineStr">
        <is>
          <t>A3.2: Bank reconciliations are approved by a supervisor and there is segregation of duties between the preparer and approver of the reconciliation.</t>
        </is>
      </c>
      <c r="C29" s="101" t="n"/>
      <c r="D29" s="96">
        <f>IF(VLOOKUP(A29,'Weighting sheet'!H:N,7,0)="Select Answer","",VLOOKUP(A29,'Weighting sheet'!H:N,7,0))</f>
        <v/>
      </c>
    </row>
    <row r="30" ht="39" customHeight="1">
      <c r="A30" t="inlineStr">
        <is>
          <t>A4.1</t>
        </is>
      </c>
      <c r="B30" s="2" t="inlineStr">
        <is>
          <t>A4.1: Project expenditures are reviewed to ensure VAT is recovered where applicable and not recorded as project expenditure.</t>
        </is>
      </c>
      <c r="C30" s="101" t="n"/>
      <c r="D30" s="96">
        <f>IF(VLOOKUP(A30,'Weighting sheet'!H:N,7,0)="Select Answer","",VLOOKUP(A30,'Weighting sheet'!H:N,7,0))</f>
        <v/>
      </c>
    </row>
    <row r="31" ht="26" customHeight="1">
      <c r="A31" t="inlineStr">
        <is>
          <t>A5.1</t>
        </is>
      </c>
      <c r="B31" s="2" t="inlineStr">
        <is>
          <t>A5.1: Cash in and cash out movements are recorded in a petty cash journal.</t>
        </is>
      </c>
      <c r="C31" s="101" t="n"/>
      <c r="D31" s="96">
        <f>IF(VLOOKUP(A31,'Weighting sheet'!H:N,7,0)="Select Answer","",VLOOKUP(A31,'Weighting sheet'!H:N,7,0))</f>
        <v/>
      </c>
    </row>
    <row r="32" ht="39" customHeight="1">
      <c r="A32" t="inlineStr">
        <is>
          <t>A6.1</t>
        </is>
      </c>
      <c r="B32" s="2" t="inlineStr">
        <is>
          <t>A6.1: Petty cash counted is reconciled to the petty cash journal and the ledger on, at least, a monthly basis.</t>
        </is>
      </c>
      <c r="C32" s="101" t="n"/>
      <c r="D32" s="96">
        <f>IF(VLOOKUP(A32,'Weighting sheet'!H:N,7,0)="Select Answer","",VLOOKUP(A32,'Weighting sheet'!H:N,7,0))</f>
        <v/>
      </c>
    </row>
    <row r="33" ht="52" customHeight="1">
      <c r="A33" t="inlineStr">
        <is>
          <t>A6.2</t>
        </is>
      </c>
      <c r="B33" s="2" t="inlineStr">
        <is>
          <t>A6.2: Petty cash reconciliations are approved by a supervisor. There is segregation of duties between the preparer and approver of the reconciliation</t>
        </is>
      </c>
      <c r="C33" s="101" t="n"/>
      <c r="D33" s="96">
        <f>IF(VLOOKUP(A33,'Weighting sheet'!H:N,7,0)="Select Answer","",VLOOKUP(A33,'Weighting sheet'!H:N,7,0))</f>
        <v/>
      </c>
    </row>
    <row r="34" ht="65" customHeight="1">
      <c r="A34" t="inlineStr">
        <is>
          <t>A6.3</t>
        </is>
      </c>
      <c r="B34" s="2" t="inlineStr">
        <is>
          <t>A6.3: Appropriate security arrangements are in place for the cashbox (e.g. secure location, restricted access, adequate procedures in place to update access rights and to renew key or code combination etc.)</t>
        </is>
      </c>
      <c r="C34" s="101" t="n"/>
      <c r="D34" s="96">
        <f>IF(VLOOKUP(A34,'Weighting sheet'!H:N,7,0)="Select Answer","",VLOOKUP(A34,'Weighting sheet'!H:N,7,0))</f>
        <v/>
      </c>
    </row>
    <row r="35" ht="39" customHeight="1">
      <c r="A35" t="inlineStr">
        <is>
          <t>A7.1</t>
        </is>
      </c>
      <c r="B35" s="2" t="inlineStr">
        <is>
          <t>A7.1: The use of cheques is tracked through the numbering of cheques and the archiving of cheque slips.</t>
        </is>
      </c>
      <c r="C35" s="101" t="n"/>
      <c r="D35" s="96">
        <f>IF(VLOOKUP(A35,'Weighting sheet'!H:N,7,0)="Select Answer","",VLOOKUP(A35,'Weighting sheet'!H:N,7,0))</f>
        <v/>
      </c>
    </row>
    <row r="36" ht="39" customHeight="1">
      <c r="A36" t="inlineStr">
        <is>
          <t>A8.1</t>
        </is>
      </c>
      <c r="B36" s="2" t="inlineStr">
        <is>
          <t>A8.1: The list of cheque signatories is reviewed regularly to make sure that only current employees are authorized signatories.</t>
        </is>
      </c>
      <c r="C36" s="101" t="n"/>
      <c r="D36" s="96">
        <f>IF(VLOOKUP(A36,'Weighting sheet'!H:N,7,0)="Select Answer","",VLOOKUP(A36,'Weighting sheet'!H:N,7,0))</f>
        <v/>
      </c>
    </row>
    <row r="37" ht="52" customHeight="1">
      <c r="A37" t="inlineStr">
        <is>
          <t>A8.2</t>
        </is>
      </c>
      <c r="B37" s="2" t="inlineStr">
        <is>
          <t xml:space="preserve">A8.2: Cheque payments are approved by at least two authorised persons, an authorized cheque signatory and a member of the finance/admin team. </t>
        </is>
      </c>
      <c r="C37" s="101" t="n"/>
      <c r="D37" s="96">
        <f>IF(VLOOKUP(A37,'Weighting sheet'!H:N,7,0)="Select Answer","",VLOOKUP(A37,'Weighting sheet'!H:N,7,0))</f>
        <v/>
      </c>
    </row>
    <row r="38" ht="39" customHeight="1">
      <c r="A38" t="inlineStr">
        <is>
          <t>A8.3</t>
        </is>
      </c>
      <c r="B38" s="2" t="inlineStr">
        <is>
          <t>A8.3: Cheque payments are supported by appropriate documentation justifying the disbursement.</t>
        </is>
      </c>
      <c r="C38" s="101" t="n"/>
      <c r="D38" s="96">
        <f>IF(VLOOKUP(A38,'Weighting sheet'!H:N,7,0)="Select Answer","",VLOOKUP(A38,'Weighting sheet'!H:N,7,0))</f>
        <v/>
      </c>
    </row>
    <row r="39" ht="52" customHeight="1">
      <c r="A39" t="inlineStr">
        <is>
          <t>A9.1</t>
        </is>
      </c>
      <c r="B39" s="2" t="inlineStr">
        <is>
          <t>A9.1: Cheque reconciliations are approved by a supervisor and there is segregation of duties between the preparer and approver of the reconciliation.</t>
        </is>
      </c>
      <c r="C39" s="101" t="n"/>
      <c r="D39" s="96">
        <f>IF(VLOOKUP(A39,'Weighting sheet'!H:N,7,0)="Select Answer","",VLOOKUP(A39,'Weighting sheet'!H:N,7,0))</f>
        <v/>
      </c>
    </row>
    <row r="40" ht="26" customHeight="1">
      <c r="A40" t="inlineStr">
        <is>
          <t>A10.1</t>
        </is>
      </c>
      <c r="B40" s="2" t="inlineStr">
        <is>
          <t>A10.1: Undisbursed funds are appropriately refunded to UNHCR.</t>
        </is>
      </c>
      <c r="C40" s="101" t="n"/>
      <c r="D40" s="96">
        <f>IF(VLOOKUP(A40,'Weighting sheet'!H:N,7,0)="Select Answer","",VLOOKUP(A40,'Weighting sheet'!H:N,7,0))</f>
        <v/>
      </c>
    </row>
    <row r="41" ht="78" customHeight="1">
      <c r="A41" t="inlineStr">
        <is>
          <t>A10.2</t>
        </is>
      </c>
      <c r="B41" s="2" t="inlineStr">
        <is>
          <t xml:space="preserve">A10.2: Where Cash Assistance including vouchers (CBI) is distributed to Persons of Concern (e.g. to refugees) through cash or other modes (e.g. bank, mobile, vouchers), a detailed list of beneficiaries is maintained. This list should be signed off by the individuals </t>
        </is>
      </c>
      <c r="C41" s="101" t="n"/>
      <c r="D41" s="96">
        <f>IF(VLOOKUP(A41,'Weighting sheet'!H:N,7,0)="Select Answer","",VLOOKUP(A41,'Weighting sheet'!H:N,7,0))</f>
        <v/>
      </c>
    </row>
    <row r="42" ht="26" customHeight="1">
      <c r="A42" t="inlineStr">
        <is>
          <t>A11.1</t>
        </is>
      </c>
      <c r="B42" s="2" t="inlineStr">
        <is>
          <t>A11.1: Accounts payable are reconciled with the general ledger at least on a monthly basis.</t>
        </is>
      </c>
      <c r="C42" s="101" t="n"/>
      <c r="D42" s="96">
        <f>IF(VLOOKUP(A42,'Weighting sheet'!H:N,7,0)="Select Answer","",VLOOKUP(A42,'Weighting sheet'!H:N,7,0))</f>
        <v/>
      </c>
    </row>
    <row r="43" ht="26" customHeight="1">
      <c r="A43" t="inlineStr">
        <is>
          <t>B1.1</t>
        </is>
      </c>
      <c r="B43" s="2" t="inlineStr">
        <is>
          <t>B1.1: There are written standard procurement procedures</t>
        </is>
      </c>
      <c r="C43" s="101" t="n"/>
      <c r="D43" s="96">
        <f>IF(VLOOKUP(A43,'Weighting sheet'!H:N,7,0)="Select Answer","",VLOOKUP(A43,'Weighting sheet'!H:N,7,0))</f>
        <v/>
      </c>
    </row>
    <row r="44" ht="39" customHeight="1">
      <c r="A44" t="inlineStr">
        <is>
          <t>B1.2</t>
        </is>
      </c>
      <c r="B44" s="2" t="inlineStr">
        <is>
          <t>B1.2: There is a vendor management system (e.g. list of suppliers, supplier performance evaluation, contract arrangements)</t>
        </is>
      </c>
      <c r="C44" s="101" t="n"/>
      <c r="D44" s="96">
        <f>IF(VLOOKUP(A44,'Weighting sheet'!H:N,7,0)="Select Answer","",VLOOKUP(A44,'Weighting sheet'!H:N,7,0))</f>
        <v/>
      </c>
    </row>
    <row r="45" ht="65" customHeight="1">
      <c r="A45" t="inlineStr">
        <is>
          <t>B1.3</t>
        </is>
      </c>
      <c r="B45" s="2" t="inlineStr">
        <is>
          <t>B1.3: Formal guidelines and procedures are in place to assist in identifying, monitoring and dealing with potential conflicts of interest with potential suppliers, fraudulent acts and code of conduct for employees and suppliers</t>
        </is>
      </c>
      <c r="C45" s="101" t="n"/>
      <c r="D45" s="96">
        <f>IF(VLOOKUP(A45,'Weighting sheet'!H:N,7,0)="Select Answer","",VLOOKUP(A45,'Weighting sheet'!H:N,7,0))</f>
        <v/>
      </c>
    </row>
    <row r="46" ht="39" customHeight="1">
      <c r="A46" t="inlineStr">
        <is>
          <t>B1.4</t>
        </is>
      </c>
      <c r="B46" s="2" t="inlineStr">
        <is>
          <t xml:space="preserve">B1.4: Formal processes and guidelines are in place for formal and informal solicitation methods, including clearly defined thresholds. </t>
        </is>
      </c>
      <c r="C46" s="101" t="n"/>
      <c r="D46" s="96">
        <f>IF(VLOOKUP(A46,'Weighting sheet'!H:N,7,0)="Select Answer","",VLOOKUP(A46,'Weighting sheet'!H:N,7,0))</f>
        <v/>
      </c>
    </row>
    <row r="47" ht="65" customHeight="1">
      <c r="A47" t="inlineStr">
        <is>
          <t>B1.5</t>
        </is>
      </c>
      <c r="B47" s="2" t="inlineStr">
        <is>
          <t xml:space="preserve">B1.5: There is a well-defined and credible process and practice for evaluation of solicited bids, including bidding criteria that takes into account technical specifications and price aspects.  </t>
        </is>
      </c>
      <c r="C47" s="101" t="n"/>
      <c r="D47" s="96">
        <f>IF(VLOOKUP(A47,'Weighting sheet'!H:N,7,0)="Select Answer","",VLOOKUP(A47,'Weighting sheet'!H:N,7,0))</f>
        <v/>
      </c>
    </row>
    <row r="48" ht="39" customHeight="1">
      <c r="A48" t="inlineStr">
        <is>
          <t>B2.1</t>
        </is>
      </c>
      <c r="B48" s="2" t="inlineStr">
        <is>
          <t>B2.1: There is appropriate segregation of duties between the ordering, receiving and accounting for purchases.</t>
        </is>
      </c>
      <c r="C48" s="101" t="n"/>
      <c r="D48" s="96">
        <f>IF(VLOOKUP(A48,'Weighting sheet'!H:N,7,0)="Select Answer","",VLOOKUP(A48,'Weighting sheet'!H:N,7,0))</f>
        <v/>
      </c>
    </row>
    <row r="49" ht="52" customHeight="1">
      <c r="A49" t="inlineStr">
        <is>
          <t>B3.1</t>
        </is>
      </c>
      <c r="B49" s="2" t="inlineStr">
        <is>
          <t>B3.1: There are formal delegations of authorities in place for approving purchase requisitions, purchase orders, contracts and invoices.</t>
        </is>
      </c>
      <c r="C49" s="101" t="n"/>
      <c r="D49" s="96">
        <f>IF(VLOOKUP(A49,'Weighting sheet'!H:N,7,0)="Select Answer","",VLOOKUP(A49,'Weighting sheet'!H:N,7,0))</f>
        <v/>
      </c>
    </row>
    <row r="50" ht="26" customHeight="1">
      <c r="A50" t="inlineStr">
        <is>
          <t>B3.2</t>
        </is>
      </c>
      <c r="B50" s="2" t="inlineStr">
        <is>
          <t xml:space="preserve">B3.2: Invoices are approved according to the delegations of authority </t>
        </is>
      </c>
      <c r="C50" s="101" t="n"/>
      <c r="D50" s="96">
        <f>IF(VLOOKUP(A50,'Weighting sheet'!H:N,7,0)="Select Answer","",VLOOKUP(A50,'Weighting sheet'!H:N,7,0))</f>
        <v/>
      </c>
    </row>
    <row r="51" ht="39" customHeight="1">
      <c r="A51" t="inlineStr">
        <is>
          <t>B4.1</t>
        </is>
      </c>
      <c r="B51" s="2" t="inlineStr">
        <is>
          <t>B4.1: A receiving report is signed off to certify that the goods or services comply with the purchase order (quantity and quality).</t>
        </is>
      </c>
      <c r="C51" s="101" t="n"/>
      <c r="D51" s="96">
        <f>IF(VLOOKUP(A51,'Weighting sheet'!H:N,7,0)="Select Answer","",VLOOKUP(A51,'Weighting sheet'!H:N,7,0))</f>
        <v/>
      </c>
    </row>
    <row r="52" ht="52" customHeight="1">
      <c r="A52" t="inlineStr">
        <is>
          <t>B5.1</t>
        </is>
      </c>
      <c r="B52" s="2" t="inlineStr">
        <is>
          <t>B5.1: A three-way match (check of price and quantity) between the purchase order/ contract, the invoice and the receiving report is performed.</t>
        </is>
      </c>
      <c r="C52" s="101" t="n"/>
      <c r="D52" s="96">
        <f>IF(VLOOKUP(A52,'Weighting sheet'!H:N,7,0)="Select Answer","",VLOOKUP(A52,'Weighting sheet'!H:N,7,0))</f>
        <v/>
      </c>
    </row>
    <row r="53" ht="65" customHeight="1">
      <c r="A53" t="inlineStr">
        <is>
          <t>B6.1</t>
        </is>
      </c>
      <c r="B53" s="2" t="inlineStr">
        <is>
          <t>B6.1: Allocation of purchases to UNHCR project and related adjustments are independently reviewed to verify that they are correct, including that rebates are completely and accurately declared.</t>
        </is>
      </c>
      <c r="C53" s="101" t="n"/>
      <c r="D53" s="96">
        <f>IF(VLOOKUP(A53,'Weighting sheet'!H:N,7,0)="Select Answer","",VLOOKUP(A53,'Weighting sheet'!H:N,7,0))</f>
        <v/>
      </c>
    </row>
    <row r="54" ht="65" customHeight="1">
      <c r="A54" t="inlineStr">
        <is>
          <t>C1.1</t>
        </is>
      </c>
      <c r="B54" s="2" t="inlineStr">
        <is>
          <t>C1.1: There is a defined process for the selection of sub-partners including the determination of selection criteria and the assessment of the sub-partner against these criteria.</t>
        </is>
      </c>
      <c r="C54" s="101" t="n"/>
      <c r="D54" s="96">
        <f>IF(VLOOKUP(A54,'Weighting sheet'!H:N,7,0)="Select Answer","",VLOOKUP(A54,'Weighting sheet'!H:N,7,0))</f>
        <v/>
      </c>
    </row>
    <row r="55" ht="104" customHeight="1">
      <c r="A55" t="inlineStr">
        <is>
          <t>C2.1</t>
        </is>
      </c>
      <c r="B55" s="2" t="inlineStr">
        <is>
          <t>C2.1: There is appropriate segregation of duties between the preparation and validation of sub-contracting agreements. The approver makes sure that the agreement is in line with the project agreement (e.g. including right-of-use for assets when applicable) with a consistent and comprehensible description of responsibilities and performance targets.</t>
        </is>
      </c>
      <c r="C55" s="101" t="n"/>
      <c r="D55" s="96">
        <f>IF(VLOOKUP(A55,'Weighting sheet'!H:N,7,0)="Select Answer","",VLOOKUP(A55,'Weighting sheet'!H:N,7,0))</f>
        <v/>
      </c>
    </row>
    <row r="56" ht="26" customHeight="1">
      <c r="A56" t="inlineStr">
        <is>
          <t>C3.1</t>
        </is>
      </c>
      <c r="B56" s="2" t="inlineStr">
        <is>
          <t>C3.1: Activity and financial reports for subcontracted activities are reviewed regularly.</t>
        </is>
      </c>
      <c r="C56" s="101" t="n"/>
      <c r="D56" s="96">
        <f>IF(VLOOKUP(A56,'Weighting sheet'!H:N,7,0)="Select Answer","",VLOOKUP(A56,'Weighting sheet'!H:N,7,0))</f>
        <v/>
      </c>
    </row>
    <row r="57" ht="39" customHeight="1">
      <c r="A57" t="inlineStr">
        <is>
          <t>C4.1</t>
        </is>
      </c>
      <c r="B57" s="2" t="inlineStr">
        <is>
          <t>C4.1: Key sub-partners are audited on an annual basis or other form of assurance is obtained.</t>
        </is>
      </c>
      <c r="C57" s="101" t="n"/>
      <c r="D57" s="96">
        <f>IF(VLOOKUP(A57,'Weighting sheet'!H:N,7,0)="Select Answer","",VLOOKUP(A57,'Weighting sheet'!H:N,7,0))</f>
        <v/>
      </c>
    </row>
    <row r="58" ht="65" customHeight="1">
      <c r="A58" t="inlineStr">
        <is>
          <t>D1.1</t>
        </is>
      </c>
      <c r="B58" s="2" t="inlineStr">
        <is>
          <t xml:space="preserve">D1.1: There are written policies and procedures for personnel engagement (vetting recruitment, employment, termination, code of conduct, disciplinary and personnel management processes) </t>
        </is>
      </c>
      <c r="C58" s="101" t="n"/>
      <c r="D58" s="96">
        <f>IF(VLOOKUP(A58,'Weighting sheet'!H:N,7,0)="Select Answer","",VLOOKUP(A58,'Weighting sheet'!H:N,7,0))</f>
        <v/>
      </c>
    </row>
    <row r="59" ht="39" customHeight="1">
      <c r="A59" t="inlineStr">
        <is>
          <t>D1.2</t>
        </is>
      </c>
      <c r="B59" s="2" t="inlineStr">
        <is>
          <t>D1.2: There is sufficient evidence that transparent and competitive processes are undertaken in the engagement of personnel.</t>
        </is>
      </c>
      <c r="C59" s="101" t="n"/>
      <c r="D59" s="96">
        <f>IF(VLOOKUP(A59,'Weighting sheet'!H:N,7,0)="Select Answer","",VLOOKUP(A59,'Weighting sheet'!H:N,7,0))</f>
        <v/>
      </c>
    </row>
    <row r="60" ht="65" customHeight="1">
      <c r="A60" t="inlineStr">
        <is>
          <t>D2.1</t>
        </is>
      </c>
      <c r="B60" s="2" t="inlineStr">
        <is>
          <t>D2.1: There is a clear allocation/ breakdown of the use of the UNHCR provided contribution flat rate per /person into ( gross salary, net payment, other entitlements) as well as supporting documentation.</t>
        </is>
      </c>
      <c r="C60" s="101" t="n"/>
      <c r="D60" s="96">
        <f>IF(VLOOKUP(A60,'Weighting sheet'!H:N,7,0)="Select Answer","",VLOOKUP(A60,'Weighting sheet'!H:N,7,0))</f>
        <v/>
      </c>
    </row>
    <row r="61" ht="39" customHeight="1">
      <c r="A61" t="inlineStr">
        <is>
          <t>D2.2</t>
        </is>
      </c>
      <c r="B61" s="2" t="inlineStr">
        <is>
          <t>D2.2: There is segregation of duties between the maintenance of payroll data and the approval of payroll payments.</t>
        </is>
      </c>
      <c r="C61" s="101" t="n"/>
      <c r="D61" s="96">
        <f>IF(VLOOKUP(A61,'Weighting sheet'!H:N,7,0)="Select Answer","",VLOOKUP(A61,'Weighting sheet'!H:N,7,0))</f>
        <v/>
      </c>
    </row>
    <row r="62" ht="52" customHeight="1">
      <c r="A62" t="inlineStr">
        <is>
          <t>D2.3</t>
        </is>
      </c>
      <c r="B62" s="2" t="inlineStr">
        <is>
          <t>D2.3: Key changes such as employees, changes to bank accounts details, changes to salary bases and terminations are checked against source documentation.</t>
        </is>
      </c>
      <c r="C62" s="101" t="n"/>
      <c r="D62" s="96">
        <f>IF(VLOOKUP(A62,'Weighting sheet'!H:N,7,0)="Select Answer","",VLOOKUP(A62,'Weighting sheet'!H:N,7,0))</f>
        <v/>
      </c>
    </row>
    <row r="63" ht="39" customHeight="1">
      <c r="A63" t="inlineStr">
        <is>
          <t>D3.1</t>
        </is>
      </c>
      <c r="B63" s="2" t="inlineStr">
        <is>
          <t>D3.1: Time and attendance is reviewed and approved to ensure accuracy and validity of hours worked.</t>
        </is>
      </c>
      <c r="C63" s="101" t="n"/>
      <c r="D63" s="96">
        <f>IF(VLOOKUP(A63,'Weighting sheet'!H:N,7,0)="Select Answer","",VLOOKUP(A63,'Weighting sheet'!H:N,7,0))</f>
        <v/>
      </c>
    </row>
    <row r="64" ht="52" customHeight="1">
      <c r="A64" t="inlineStr">
        <is>
          <t>D4.1</t>
        </is>
      </c>
      <c r="B64" s="2" t="inlineStr">
        <is>
          <t>D4.1:  A review of payroll is performed before processing the payment, including an analysis of variances vs prior period, of overtime, bonuses and vacation.</t>
        </is>
      </c>
      <c r="C64" s="101" t="n"/>
      <c r="D64" s="96">
        <f>IF(VLOOKUP(A64,'Weighting sheet'!H:N,7,0)="Select Answer","",VLOOKUP(A64,'Weighting sheet'!H:N,7,0))</f>
        <v/>
      </c>
    </row>
    <row r="65" ht="52" customHeight="1">
      <c r="A65" t="inlineStr">
        <is>
          <t>D5.1</t>
        </is>
      </c>
      <c r="B65" s="2" t="inlineStr">
        <is>
          <t>D5.1: Allocation of payroll costs and adjustments made to coding of hours to projects and donors are reviewed independently.</t>
        </is>
      </c>
      <c r="C65" s="101" t="n"/>
      <c r="D65" s="96">
        <f>IF(VLOOKUP(A65,'Weighting sheet'!H:N,7,0)="Select Answer","",VLOOKUP(A65,'Weighting sheet'!H:N,7,0))</f>
        <v/>
      </c>
    </row>
    <row r="66" ht="52" customHeight="1">
      <c r="A66" t="inlineStr">
        <is>
          <t>D5.2</t>
        </is>
      </c>
      <c r="B66" s="2" t="inlineStr">
        <is>
          <t>D5.2: An independent review is performed to ensure that total hours charged to all projects (across various donors) do not exceed total worked hours.</t>
        </is>
      </c>
      <c r="C66" s="101" t="n"/>
      <c r="D66" s="96">
        <f>IF(VLOOKUP(A66,'Weighting sheet'!H:N,7,0)="Select Answer","",VLOOKUP(A66,'Weighting sheet'!H:N,7,0))</f>
        <v/>
      </c>
    </row>
    <row r="67" ht="39" customHeight="1">
      <c r="A67" t="inlineStr">
        <is>
          <t>D6.1</t>
        </is>
      </c>
      <c r="B67" s="2" t="inlineStr">
        <is>
          <t>D6.1: There is appropriate segregation of duties between payroll accounting and approval of payroll payments.</t>
        </is>
      </c>
      <c r="C67" s="101" t="n"/>
      <c r="D67" s="96">
        <f>IF(VLOOKUP(A67,'Weighting sheet'!H:N,7,0)="Select Answer","",VLOOKUP(A67,'Weighting sheet'!H:N,7,0))</f>
        <v/>
      </c>
    </row>
    <row r="68" ht="39" customHeight="1">
      <c r="A68" t="inlineStr">
        <is>
          <t>D7.1</t>
        </is>
      </c>
      <c r="B68" s="2" t="inlineStr">
        <is>
          <t>D7.1: Payroll reconciliations between wage payment and general ledger (and sub ledger if applicable) are performed regularly.</t>
        </is>
      </c>
      <c r="C68" s="101" t="n"/>
      <c r="D68" s="96">
        <f>IF(VLOOKUP(A68,'Weighting sheet'!H:N,7,0)="Select Answer","",VLOOKUP(A68,'Weighting sheet'!H:N,7,0))</f>
        <v/>
      </c>
    </row>
    <row r="69" ht="52" customHeight="1">
      <c r="A69" t="inlineStr">
        <is>
          <t>D8.1</t>
        </is>
      </c>
      <c r="B69" s="2" t="inlineStr">
        <is>
          <t>D8.1: Personnel expenses (incl. travel etc.) are approved independently to verify that they are valid and in compliance with the project agreement.</t>
        </is>
      </c>
      <c r="C69" s="101" t="n"/>
      <c r="D69" s="96">
        <f>IF(VLOOKUP(A69,'Weighting sheet'!H:N,7,0)="Select Answer","",VLOOKUP(A69,'Weighting sheet'!H:N,7,0))</f>
        <v/>
      </c>
    </row>
    <row r="70" ht="26" customHeight="1">
      <c r="A70" t="inlineStr">
        <is>
          <t>E1.1</t>
        </is>
      </c>
      <c r="B70" s="2" t="inlineStr">
        <is>
          <t xml:space="preserve">E1.1: Expenditure against budget is monitored on a regular basis (periodically). </t>
        </is>
      </c>
      <c r="C70" s="101" t="n"/>
      <c r="D70" s="96">
        <f>IF(VLOOKUP(A70,'Weighting sheet'!H:N,7,0)="Select Answer","",VLOOKUP(A70,'Weighting sheet'!H:N,7,0))</f>
        <v/>
      </c>
    </row>
    <row r="71" ht="117" customHeight="1">
      <c r="A71" t="inlineStr">
        <is>
          <t>E1.2</t>
        </is>
      </c>
      <c r="B71" s="2" t="inlineStr">
        <is>
          <t>E1.2: The following budget line transfers are only made upon advance written authorization by UNHCR :
- over 20 per cent of the authorized level provided (by Output Level )
- changes to Partner Personnel costs 
- impacting overall Project Budget 
Documentation is maintained for such transfers.</t>
        </is>
      </c>
      <c r="C71" s="101" t="n"/>
      <c r="D71" s="96">
        <f>IF(VLOOKUP(A71,'Weighting sheet'!H:N,7,0)="Select Answer","",VLOOKUP(A71,'Weighting sheet'!H:N,7,0))</f>
        <v/>
      </c>
    </row>
    <row r="72" ht="39" customHeight="1">
      <c r="A72" t="inlineStr">
        <is>
          <t>E2.1</t>
        </is>
      </c>
      <c r="B72" s="2" t="inlineStr">
        <is>
          <t>E2.1: PHSC is accurately budgeted and expensed in accordance with UNHCR policy (Guidance Note: 3  issued 20th March 2015)</t>
        </is>
      </c>
      <c r="C72" s="101" t="n"/>
      <c r="D72" s="96">
        <f>IF(VLOOKUP(A72,'Weighting sheet'!H:N,7,0)="Select Answer","",VLOOKUP(A72,'Weighting sheet'!H:N,7,0))</f>
        <v/>
      </c>
    </row>
    <row r="73" ht="39" customHeight="1">
      <c r="A73" t="inlineStr">
        <is>
          <t>F1.1</t>
        </is>
      </c>
      <c r="B73" s="2" t="inlineStr">
        <is>
          <t>F1.1: The partner undertakes a periodic physical verification of fixed assets (UNHCR Provided Good and Properties in cash or kind).</t>
        </is>
      </c>
      <c r="C73" s="101" t="n"/>
      <c r="D73" s="96">
        <f>IF(VLOOKUP(A73,'Weighting sheet'!H:N,7,0)="Select Answer","",VLOOKUP(A73,'Weighting sheet'!H:N,7,0))</f>
        <v/>
      </c>
    </row>
    <row r="74" ht="26" customHeight="1">
      <c r="A74" t="inlineStr">
        <is>
          <t>F2.1</t>
        </is>
      </c>
      <c r="B74" s="2" t="inlineStr">
        <is>
          <t>F2.1: The partner maintains proper and secured storage of inventory</t>
        </is>
      </c>
      <c r="C74" s="101" t="n"/>
      <c r="D74" s="96">
        <f>IF(VLOOKUP(A74,'Weighting sheet'!H:N,7,0)="Select Answer","",VLOOKUP(A74,'Weighting sheet'!H:N,7,0))</f>
        <v/>
      </c>
    </row>
    <row r="75" ht="39" customHeight="1">
      <c r="A75" t="inlineStr">
        <is>
          <t>F2.2</t>
        </is>
      </c>
      <c r="B75" s="2" t="inlineStr">
        <is>
          <t>F2.2: The partner has an inventory management system that enables tracking,  monitoring and control of supply distribution.</t>
        </is>
      </c>
      <c r="C75" s="101" t="n"/>
      <c r="D75" s="96">
        <f>IF(VLOOKUP(A75,'Weighting sheet'!H:N,7,0)="Select Answer","",VLOOKUP(A75,'Weighting sheet'!H:N,7,0))</f>
        <v/>
      </c>
    </row>
    <row r="76" ht="26" customHeight="1">
      <c r="A76" t="inlineStr">
        <is>
          <t>F2.3</t>
        </is>
      </c>
      <c r="B76" s="2" t="inlineStr">
        <is>
          <t>F2.3: Inventory is counted and reconciled to the accounts at least on an annual basis.</t>
        </is>
      </c>
      <c r="C76" s="101" t="n"/>
      <c r="D76" s="96">
        <f>IF(VLOOKUP(A76,'Weighting sheet'!H:N,7,0)="Select Answer","",VLOOKUP(A76,'Weighting sheet'!H:N,7,0))</f>
        <v/>
      </c>
    </row>
    <row r="77" ht="39" customHeight="1">
      <c r="A77" t="inlineStr">
        <is>
          <t>G1.1</t>
        </is>
      </c>
      <c r="B77" s="2" t="inlineStr">
        <is>
          <t>G1.1: There are policies and procedures in place defining minimum standards of internal control system.</t>
        </is>
      </c>
      <c r="C77" s="101" t="n"/>
      <c r="D77" s="96">
        <f>IF(VLOOKUP(A77,'Weighting sheet'!H:N,7,0)="Select Answer","",VLOOKUP(A77,'Weighting sheet'!H:N,7,0))</f>
        <v/>
      </c>
    </row>
    <row r="78" ht="39" customHeight="1">
      <c r="A78" t="inlineStr">
        <is>
          <t>G1.2</t>
        </is>
      </c>
      <c r="B78" s="2" t="inlineStr">
        <is>
          <t>G1.2: Responsibilities related to internal control system have been assigned within the partner's personnel.</t>
        </is>
      </c>
      <c r="C78" s="101" t="n"/>
      <c r="D78" s="96">
        <f>IF(VLOOKUP(A78,'Weighting sheet'!H:N,7,0)="Select Answer","",VLOOKUP(A78,'Weighting sheet'!H:N,7,0))</f>
        <v/>
      </c>
    </row>
    <row r="79" ht="39" customHeight="1">
      <c r="A79" t="inlineStr">
        <is>
          <t>G2.1</t>
        </is>
      </c>
      <c r="B79" s="2" t="inlineStr">
        <is>
          <t>G2.1: There are policies for prevention, detection and response related to fraud and non-ethical conduct.</t>
        </is>
      </c>
      <c r="C79" s="101" t="n"/>
      <c r="D79" s="96">
        <f>IF(VLOOKUP(A79,'Weighting sheet'!H:N,7,0)="Select Answer","",VLOOKUP(A79,'Weighting sheet'!H:N,7,0))</f>
        <v/>
      </c>
    </row>
    <row r="80" ht="26" customHeight="1">
      <c r="A80" t="inlineStr">
        <is>
          <t>G2.2</t>
        </is>
      </c>
      <c r="B80" s="2" t="inlineStr">
        <is>
          <t>G2.2: There is an operating investigation process.</t>
        </is>
      </c>
      <c r="C80" s="101" t="n"/>
      <c r="D80" s="96">
        <f>IF(VLOOKUP(A80,'Weighting sheet'!H:N,7,0)="Select Answer","",VLOOKUP(A80,'Weighting sheet'!H:N,7,0))</f>
        <v/>
      </c>
    </row>
    <row r="81" ht="26" customHeight="1">
      <c r="A81" t="inlineStr">
        <is>
          <t>G2.3</t>
        </is>
      </c>
      <c r="B81" s="2" t="inlineStr">
        <is>
          <t>G2.3: There is an operating mechanism to report allegations.</t>
        </is>
      </c>
      <c r="C81" s="101" t="n"/>
      <c r="D81" s="96">
        <f>IF(VLOOKUP(A81,'Weighting sheet'!H:N,7,0)="Select Answer","",VLOOKUP(A81,'Weighting sheet'!H:N,7,0))</f>
        <v/>
      </c>
    </row>
    <row r="82" ht="52" customHeight="1">
      <c r="A82" t="inlineStr">
        <is>
          <t>G3.1</t>
        </is>
      </c>
      <c r="B82" s="2" t="inlineStr">
        <is>
          <t>G3.1: The code of conduct in place is communicated regularly to all partner's personnel providing clear guidelines in the event of a fraud.</t>
        </is>
      </c>
      <c r="C82" s="101" t="n"/>
      <c r="D82" s="96">
        <f>IF(VLOOKUP(A82,'Weighting sheet'!H:N,7,0)="Select Answer","",VLOOKUP(A82,'Weighting sheet'!H:N,7,0))</f>
        <v/>
      </c>
    </row>
    <row r="83" ht="39" customHeight="1">
      <c r="A83" t="inlineStr">
        <is>
          <t>G3.2</t>
        </is>
      </c>
      <c r="B83" s="2" t="inlineStr">
        <is>
          <t>G3.2: There are regular trainings to raise awareness regarding code of conduct breaches and to fraud</t>
        </is>
      </c>
      <c r="C83" s="101" t="n"/>
      <c r="D83" s="96">
        <f>IF(VLOOKUP(A83,'Weighting sheet'!H:N,7,0)="Select Answer","",VLOOKUP(A83,'Weighting sheet'!H:N,7,0))</f>
        <v/>
      </c>
    </row>
    <row r="84" ht="39" customHeight="1">
      <c r="A84" t="inlineStr">
        <is>
          <t>H1.1</t>
        </is>
      </c>
      <c r="B84" s="2" t="inlineStr">
        <is>
          <t xml:space="preserve">H1.1: Project  work plans and expected results are regularly reviewed and updated by the Partner </t>
        </is>
      </c>
      <c r="C84" s="101" t="n"/>
      <c r="D84" s="96">
        <f>IF(VLOOKUP(A84,'Weighting sheet'!H:N,7,0)="Select Answer","",VLOOKUP(A84,'Weighting sheet'!H:N,7,0))</f>
        <v/>
      </c>
    </row>
    <row r="85" ht="52" customHeight="1">
      <c r="A85" t="inlineStr">
        <is>
          <t>H1.2</t>
        </is>
      </c>
      <c r="B85" s="2" t="inlineStr">
        <is>
          <t>H1.2: Adjustments performance and plans are made in concurement with the outcome of performance and financial monitoring done by UNHCR and in timely manner.</t>
        </is>
      </c>
      <c r="C85" s="101" t="n"/>
      <c r="D85" s="96">
        <f>IF(VLOOKUP(A85,'Weighting sheet'!H:N,7,0)="Select Answer","",VLOOKUP(A85,'Weighting sheet'!H:N,7,0))</f>
        <v/>
      </c>
    </row>
    <row r="86" ht="39" customHeight="1">
      <c r="A86" t="inlineStr">
        <is>
          <t>H2.1</t>
        </is>
      </c>
      <c r="B86" s="2" t="inlineStr">
        <is>
          <t>H2.1: Performance and Financial Reports are submitted to UNHCR according to the dates agreed in the PA.</t>
        </is>
      </c>
      <c r="C86" s="101" t="n"/>
      <c r="D86" s="96">
        <f>IF(VLOOKUP(A86,'Weighting sheet'!H:N,7,0)="Select Answer","",VLOOKUP(A86,'Weighting sheet'!H:N,7,0))</f>
        <v/>
      </c>
    </row>
    <row r="87" ht="39" customHeight="1">
      <c r="A87" t="inlineStr">
        <is>
          <t>H2.2</t>
        </is>
      </c>
      <c r="B87" s="2" t="inlineStr">
        <is>
          <t>H2.2: Funding requests are made to UNHCR in accordance with the Project Work Plan/Instalment Plan in timely manner</t>
        </is>
      </c>
      <c r="C87" s="101" t="n"/>
      <c r="D87" s="96">
        <f>IF(VLOOKUP(A87,'Weighting sheet'!H:N,7,0)="Select Answer","",VLOOKUP(A87,'Weighting sheet'!H:N,7,0))</f>
        <v/>
      </c>
    </row>
    <row r="88" ht="26" customHeight="1">
      <c r="A88" t="inlineStr">
        <is>
          <t>H3.1</t>
        </is>
      </c>
      <c r="B88" s="2" t="inlineStr">
        <is>
          <t>H3.1: Prior year audit recommendations were appropriately implemented.</t>
        </is>
      </c>
      <c r="C88" s="101" t="n"/>
      <c r="D88" s="96">
        <f>IF(VLOOKUP(A88,'Weighting sheet'!H:N,7,0)="Select Answer","",VLOOKUP(A88,'Weighting sheet'!H:N,7,0))</f>
        <v/>
      </c>
    </row>
    <row r="92" customFormat="1" s="112">
      <c r="B92" s="112">
        <f t="array" ref="B92:CK95">TRANSPOSE(A1:D88)</f>
        <v/>
      </c>
      <c r="C92" s="113" t="n">
        <v>0</v>
      </c>
      <c r="D92" s="114" t="n">
        <v>0</v>
      </c>
      <c r="E92" s="112" t="n">
        <v>0</v>
      </c>
      <c r="F92" s="112" t="n">
        <v>0</v>
      </c>
      <c r="G92" s="112" t="n">
        <v>0</v>
      </c>
      <c r="H92" s="112" t="n">
        <v>0</v>
      </c>
      <c r="I92" s="112" t="n">
        <v>0</v>
      </c>
      <c r="J92" s="112" t="n">
        <v>0</v>
      </c>
      <c r="K92" s="112" t="n">
        <v>0</v>
      </c>
      <c r="L92" s="112" t="n">
        <v>0</v>
      </c>
      <c r="M92" s="112" t="n">
        <v>0</v>
      </c>
      <c r="N92" s="112" t="n">
        <v>0</v>
      </c>
      <c r="O92" s="112" t="n">
        <v>0</v>
      </c>
      <c r="P92" s="112" t="n">
        <v>0</v>
      </c>
      <c r="Q92" s="112" t="n">
        <v>0</v>
      </c>
      <c r="R92" s="112" t="n">
        <v>0</v>
      </c>
      <c r="S92" s="112" t="inlineStr">
        <is>
          <t>A1.1</t>
        </is>
      </c>
      <c r="T92" s="112" t="inlineStr">
        <is>
          <t>A1.2</t>
        </is>
      </c>
      <c r="U92" s="112" t="inlineStr">
        <is>
          <t>A1.3</t>
        </is>
      </c>
      <c r="V92" s="112" t="inlineStr">
        <is>
          <t>A1.4</t>
        </is>
      </c>
      <c r="W92" s="112" t="inlineStr">
        <is>
          <t>A2.1</t>
        </is>
      </c>
      <c r="X92" s="112" t="inlineStr">
        <is>
          <t>A2.2</t>
        </is>
      </c>
      <c r="Y92" s="112" t="inlineStr">
        <is>
          <t>A2.3</t>
        </is>
      </c>
      <c r="Z92" s="112" t="inlineStr">
        <is>
          <t>A2.4</t>
        </is>
      </c>
      <c r="AA92" s="112" t="inlineStr">
        <is>
          <t>A2.5</t>
        </is>
      </c>
      <c r="AB92" s="112" t="inlineStr">
        <is>
          <t>A2.6</t>
        </is>
      </c>
      <c r="AC92" s="112" t="inlineStr">
        <is>
          <t>A3.1</t>
        </is>
      </c>
      <c r="AD92" s="112" t="inlineStr">
        <is>
          <t>A3.2</t>
        </is>
      </c>
      <c r="AE92" s="112" t="inlineStr">
        <is>
          <t>A4.1</t>
        </is>
      </c>
      <c r="AF92" s="112" t="inlineStr">
        <is>
          <t>A5.1</t>
        </is>
      </c>
      <c r="AG92" s="112" t="inlineStr">
        <is>
          <t>A6.1</t>
        </is>
      </c>
      <c r="AH92" s="112" t="inlineStr">
        <is>
          <t>A6.2</t>
        </is>
      </c>
      <c r="AI92" s="112" t="inlineStr">
        <is>
          <t>A6.3</t>
        </is>
      </c>
      <c r="AJ92" s="112" t="inlineStr">
        <is>
          <t>A7.1</t>
        </is>
      </c>
      <c r="AK92" s="112" t="inlineStr">
        <is>
          <t>A8.1</t>
        </is>
      </c>
      <c r="AL92" s="112" t="inlineStr">
        <is>
          <t>A8.2</t>
        </is>
      </c>
      <c r="AM92" s="112" t="inlineStr">
        <is>
          <t>A8.3</t>
        </is>
      </c>
      <c r="AN92" s="112" t="inlineStr">
        <is>
          <t>A9.1</t>
        </is>
      </c>
      <c r="AO92" s="112" t="inlineStr">
        <is>
          <t>A10.1</t>
        </is>
      </c>
      <c r="AP92" s="112" t="inlineStr">
        <is>
          <t>A10.2</t>
        </is>
      </c>
      <c r="AQ92" s="112" t="inlineStr">
        <is>
          <t>A11.1</t>
        </is>
      </c>
      <c r="AR92" s="112" t="inlineStr">
        <is>
          <t>B1.1</t>
        </is>
      </c>
      <c r="AS92" s="112" t="inlineStr">
        <is>
          <t>B1.2</t>
        </is>
      </c>
      <c r="AT92" s="112" t="inlineStr">
        <is>
          <t>B1.3</t>
        </is>
      </c>
      <c r="AU92" s="112" t="inlineStr">
        <is>
          <t>B1.4</t>
        </is>
      </c>
      <c r="AV92" s="112" t="inlineStr">
        <is>
          <t>B1.5</t>
        </is>
      </c>
      <c r="AW92" s="112" t="inlineStr">
        <is>
          <t>B2.1</t>
        </is>
      </c>
      <c r="AX92" s="112" t="inlineStr">
        <is>
          <t>B3.1</t>
        </is>
      </c>
      <c r="AY92" s="112" t="inlineStr">
        <is>
          <t>B3.2</t>
        </is>
      </c>
      <c r="AZ92" s="112" t="inlineStr">
        <is>
          <t>B4.1</t>
        </is>
      </c>
      <c r="BA92" s="112" t="inlineStr">
        <is>
          <t>B5.1</t>
        </is>
      </c>
      <c r="BB92" s="112" t="inlineStr">
        <is>
          <t>B6.1</t>
        </is>
      </c>
      <c r="BC92" s="112" t="inlineStr">
        <is>
          <t>C1.1</t>
        </is>
      </c>
      <c r="BD92" s="112" t="inlineStr">
        <is>
          <t>C2.1</t>
        </is>
      </c>
      <c r="BE92" s="112" t="inlineStr">
        <is>
          <t>C3.1</t>
        </is>
      </c>
      <c r="BF92" s="112" t="inlineStr">
        <is>
          <t>C4.1</t>
        </is>
      </c>
      <c r="BG92" s="112" t="inlineStr">
        <is>
          <t>D1.1</t>
        </is>
      </c>
      <c r="BH92" s="112" t="inlineStr">
        <is>
          <t>D1.2</t>
        </is>
      </c>
      <c r="BI92" s="112" t="inlineStr">
        <is>
          <t>D2.1</t>
        </is>
      </c>
      <c r="BJ92" s="112" t="inlineStr">
        <is>
          <t>D2.2</t>
        </is>
      </c>
      <c r="BK92" s="112" t="inlineStr">
        <is>
          <t>D2.3</t>
        </is>
      </c>
      <c r="BL92" s="112" t="inlineStr">
        <is>
          <t>D3.1</t>
        </is>
      </c>
      <c r="BM92" s="112" t="inlineStr">
        <is>
          <t>D4.1</t>
        </is>
      </c>
      <c r="BN92" s="112" t="inlineStr">
        <is>
          <t>D5.1</t>
        </is>
      </c>
      <c r="BO92" s="112" t="inlineStr">
        <is>
          <t>D5.2</t>
        </is>
      </c>
      <c r="BP92" s="112" t="inlineStr">
        <is>
          <t>D6.1</t>
        </is>
      </c>
      <c r="BQ92" s="112" t="inlineStr">
        <is>
          <t>D7.1</t>
        </is>
      </c>
      <c r="BR92" s="112" t="inlineStr">
        <is>
          <t>D8.1</t>
        </is>
      </c>
      <c r="BS92" s="112" t="inlineStr">
        <is>
          <t>E1.1</t>
        </is>
      </c>
      <c r="BT92" s="112" t="inlineStr">
        <is>
          <t>E1.2</t>
        </is>
      </c>
      <c r="BU92" s="112" t="inlineStr">
        <is>
          <t>E2.1</t>
        </is>
      </c>
      <c r="BV92" s="112" t="inlineStr">
        <is>
          <t>F1.1</t>
        </is>
      </c>
      <c r="BW92" s="112" t="inlineStr">
        <is>
          <t>F2.1</t>
        </is>
      </c>
      <c r="BX92" s="112" t="inlineStr">
        <is>
          <t>F2.2</t>
        </is>
      </c>
      <c r="BY92" s="112" t="inlineStr">
        <is>
          <t>F2.3</t>
        </is>
      </c>
      <c r="BZ92" s="112" t="inlineStr">
        <is>
          <t>G1.1</t>
        </is>
      </c>
      <c r="CA92" s="112" t="inlineStr">
        <is>
          <t>G1.2</t>
        </is>
      </c>
      <c r="CB92" s="112" t="inlineStr">
        <is>
          <t>G2.1</t>
        </is>
      </c>
      <c r="CC92" s="112" t="inlineStr">
        <is>
          <t>G2.2</t>
        </is>
      </c>
      <c r="CD92" s="112" t="inlineStr">
        <is>
          <t>G2.3</t>
        </is>
      </c>
      <c r="CE92" s="112" t="inlineStr">
        <is>
          <t>G3.1</t>
        </is>
      </c>
      <c r="CF92" s="112" t="inlineStr">
        <is>
          <t>G3.2</t>
        </is>
      </c>
      <c r="CG92" s="112" t="inlineStr">
        <is>
          <t>H1.1</t>
        </is>
      </c>
      <c r="CH92" s="112" t="inlineStr">
        <is>
          <t>H1.2</t>
        </is>
      </c>
      <c r="CI92" s="112" t="inlineStr">
        <is>
          <t>H2.1</t>
        </is>
      </c>
      <c r="CJ92" s="112" t="inlineStr">
        <is>
          <t>H2.2</t>
        </is>
      </c>
      <c r="CK92" s="112" t="inlineStr">
        <is>
          <t>H3.1</t>
        </is>
      </c>
    </row>
    <row r="93" ht="90.75" customFormat="1" customHeight="1" s="108">
      <c r="B93" s="115" t="inlineStr">
        <is>
          <t>Partner Code</t>
        </is>
      </c>
      <c r="C93" s="115" t="inlineStr">
        <is>
          <t>Partner name</t>
        </is>
      </c>
      <c r="D93" s="116" t="inlineStr">
        <is>
          <t>PPA number</t>
        </is>
      </c>
      <c r="E93" s="115" t="inlineStr">
        <is>
          <t>Business UNIT</t>
        </is>
      </c>
      <c r="F93" s="115" t="inlineStr">
        <is>
          <t>Region</t>
        </is>
      </c>
      <c r="G93" s="115" t="inlineStr">
        <is>
          <t>Overall ICQ score (highest/best=1 or 100%)</t>
        </is>
      </c>
      <c r="H93" s="115" t="inlineStr">
        <is>
          <t>A: Payment and Bank management</t>
        </is>
      </c>
      <c r="I93" s="115" t="inlineStr">
        <is>
          <t>B:Procurement</t>
        </is>
      </c>
      <c r="J93" s="115" t="inlineStr">
        <is>
          <t>C: Management of activities subcontracted to sub-partners</t>
        </is>
      </c>
      <c r="K93" s="115" t="inlineStr">
        <is>
          <t>D: Personnel engagement and payment</t>
        </is>
      </c>
      <c r="L93" s="115" t="inlineStr">
        <is>
          <t>E: Budget</t>
        </is>
      </c>
      <c r="M93" s="115" t="inlineStr">
        <is>
          <t>F: Goods and Property</t>
        </is>
      </c>
      <c r="N93" s="115" t="inlineStr">
        <is>
          <t>G: General control environment</t>
        </is>
      </c>
      <c r="O93" s="115" t="inlineStr">
        <is>
          <t>H: Compliance with other terms of the partnership agreement</t>
        </is>
      </c>
      <c r="P93" s="115" t="inlineStr">
        <is>
          <t># of audits</t>
        </is>
      </c>
      <c r="Q93" s="115" t="inlineStr">
        <is>
          <t>Budget (Agreement)</t>
        </is>
      </c>
      <c r="R93" s="115" t="inlineStr">
        <is>
          <t>Audit firm</t>
        </is>
      </c>
      <c r="S93" s="115" t="inlineStr">
        <is>
          <t>A1.1: The name of the bank account holder is same as the legitimate name of the partner and concurent account details as stipulated in the Partnership Agreement</t>
        </is>
      </c>
      <c r="T93" s="115" t="inlineStr">
        <is>
          <t>A1.2: Funds provided by UNHCR are held in a separate account (as mentioned in the PA), or if not, UNHCR HQ has approved a pooled bank account</t>
        </is>
      </c>
      <c r="U93" s="115" t="inlineStr">
        <is>
          <t>A1.3: If the account is interest bearing, the interest is reported and transferred to UNHCR</t>
        </is>
      </c>
      <c r="V93" s="115" t="inlineStr">
        <is>
          <t>A1.4: The accounting system allows proper and clear identification of transactions related to UNHCR provided funds vis a vis to others (including expenditure)</t>
        </is>
      </c>
      <c r="W93" s="115" t="inlineStr">
        <is>
          <t>A2.1: All electronic payments have to be approved by at least two authorized signatories. If ebanking systems are used, authorized signatures have to be reflected in the system.</t>
        </is>
      </c>
      <c r="X93" s="115" t="inlineStr">
        <is>
          <t>A2.2:The authorized and updated signatory list is communicated to the bank regularly to make sure that only current employees are authorized signatories.</t>
        </is>
      </c>
      <c r="Y93" s="115" t="inlineStr">
        <is>
          <t>A2.3: An adequate cashbook, recording all receipts and payments, is maintained</t>
        </is>
      </c>
      <c r="Z93" s="115" t="inlineStr">
        <is>
          <t>A2.4: All accounting and supporting documents are retained in an organized system that allows ease of access, and identification.</t>
        </is>
      </c>
      <c r="AA93" s="115" t="inlineStr">
        <is>
          <t>A2.5: All disbursements made by the partner are reviewed by authorised person to ensure that there are in line with the project budget and purposes.</t>
        </is>
      </c>
      <c r="AB93" s="115" t="inlineStr">
        <is>
          <t>A2.6: There is appropriate segregation of duties between the preparation and approval of payments.</t>
        </is>
      </c>
      <c r="AC93" s="115" t="inlineStr">
        <is>
          <t>A3.1: Bank reconciliations are performed at least on a monthly basis.</t>
        </is>
      </c>
      <c r="AD93" s="115" t="inlineStr">
        <is>
          <t>A3.2: Bank reconciliations are approved by a supervisor and there is segregation of duties between the preparer and approver of the reconciliation.</t>
        </is>
      </c>
      <c r="AE93" s="115" t="inlineStr">
        <is>
          <t>A4.1: Project expenditures are reviewed to ensure VAT is recovered where applicable and not recorded as project expenditure.</t>
        </is>
      </c>
      <c r="AF93" s="115" t="inlineStr">
        <is>
          <t>A5.1: Cash in and cash out movements are recorded in a petty cash journal.</t>
        </is>
      </c>
      <c r="AG93" s="115" t="inlineStr">
        <is>
          <t>A6.1: Petty cash counted is reconciled to the petty cash journal and the ledger on, at least, a monthly basis.</t>
        </is>
      </c>
      <c r="AH93" s="115" t="inlineStr">
        <is>
          <t>A6.2: Petty cash reconciliations are approved by a supervisor. There is segregation of duties between the preparer and approver of the reconciliation</t>
        </is>
      </c>
      <c r="AI93" s="115" t="inlineStr">
        <is>
          <t>A6.3: Appropriate security arrangements are in place for the cashbox (e.g. secure location, restricted access, adequate procedures in place to update access rights and to renew key or code combination etc.)</t>
        </is>
      </c>
      <c r="AJ93" s="115" t="inlineStr">
        <is>
          <t>A7.1: The use of cheques is tracked through the numbering of cheques and the archiving of cheque slips.</t>
        </is>
      </c>
      <c r="AK93" s="115" t="inlineStr">
        <is>
          <t>A8.1: The list of cheque signatories is reviewed regularly to make sure that only current employees are authorized signatories.</t>
        </is>
      </c>
      <c r="AL93" s="115" t="inlineStr">
        <is>
          <t xml:space="preserve">A8.2: Cheque payments are approved by at least two authorised persons, an authorized cheque signatory and a member of the finance/admin team. </t>
        </is>
      </c>
      <c r="AM93" s="115" t="inlineStr">
        <is>
          <t>A8.3: Cheque payments are supported by appropriate documentation justifying the disbursement.</t>
        </is>
      </c>
      <c r="AN93" s="115" t="inlineStr">
        <is>
          <t>A9.1: Cheque reconciliations are approved by a supervisor and there is segregation of duties between the preparer and approver of the reconciliation.</t>
        </is>
      </c>
      <c r="AO93" s="115" t="inlineStr">
        <is>
          <t>A10.1: Undisbursed funds are appropriately refunded to UNHCR.</t>
        </is>
      </c>
      <c r="AP93" s="115" t="inlineStr">
        <is>
          <t xml:space="preserve">A10.2: Where Cash Assistance including vouchers (CBI) is distributed to Persons of Concern (e.g. to refugees) through cash or other modes (e.g. bank, mobile, vouchers), a detailed list of beneficiaries is maintained. This list should be signed off by the individuals </t>
        </is>
      </c>
      <c r="AQ93" s="115" t="inlineStr">
        <is>
          <t>A11.1: Accounts payable are reconciled with the general ledger at least on a monthly basis.</t>
        </is>
      </c>
      <c r="AR93" s="115" t="inlineStr">
        <is>
          <t>B1.1: There are written standard procurement procedures</t>
        </is>
      </c>
      <c r="AS93" s="115" t="inlineStr">
        <is>
          <t>B1.2: There is a vendor management system (e.g. list of suppliers, supplier performance evaluation, contract arrangements)</t>
        </is>
      </c>
      <c r="AT93" s="115" t="inlineStr">
        <is>
          <t>B1.3: Formal guidelines and procedures are in place to assist in identifying, monitoring and dealing with potential conflicts of interest with potential suppliers, fraudulent acts and code of conduct for employees and suppliers</t>
        </is>
      </c>
      <c r="AU93" s="115" t="inlineStr">
        <is>
          <t xml:space="preserve">B1.4: Formal processes and guidelines are in place for formal and informal solicitation methods, including clearly defined thresholds. </t>
        </is>
      </c>
      <c r="AV93" s="115" t="inlineStr">
        <is>
          <t xml:space="preserve">B1.5: There is a well-defined and credible process and practice for evaluation of solicited bids, including bidding criteria that takes into account technical specifications and price aspects.  </t>
        </is>
      </c>
      <c r="AW93" s="115" t="inlineStr">
        <is>
          <t>B2.1: There is appropriate segregation of duties between the ordering, receiving and accounting for purchases.</t>
        </is>
      </c>
      <c r="AX93" s="115" t="inlineStr">
        <is>
          <t>B3.1: There are formal delegations of authorities in place for approving purchase requisitions, purchase orders, contracts and invoices.</t>
        </is>
      </c>
      <c r="AY93" s="115" t="inlineStr">
        <is>
          <t xml:space="preserve">B3.2: Invoices are approved according to the delegations of authority </t>
        </is>
      </c>
      <c r="AZ93" s="115" t="inlineStr">
        <is>
          <t>B4.1: A receiving report is signed off to certify that the goods or services comply with the purchase order (quantity and quality).</t>
        </is>
      </c>
      <c r="BA93" s="115" t="inlineStr">
        <is>
          <t>B5.1: A three-way match (check of price and quantity) between the purchase order/ contract, the invoice and the receiving report is performed.</t>
        </is>
      </c>
      <c r="BB93" s="115" t="inlineStr">
        <is>
          <t>B6.1: Allocation of purchases to UNHCR project and related adjustments are independently reviewed to verify that they are correct, including that rebates are completely and accurately declared.</t>
        </is>
      </c>
      <c r="BC93" s="115" t="inlineStr">
        <is>
          <t>C1.1: There is a defined process for the selection of sub-partners including the determination of selection criteria and the assessment of the sub-partner against these criteria.</t>
        </is>
      </c>
      <c r="BD93" s="115" t="inlineStr">
        <is>
          <t>C2.1: There is appropriate segregation of duties between the preparation and validation of sub-contracting agreements. The approver makes sure that the agreement is in line with the project agreement (e.g. including right-of-use for assets when applicable) with a consistent and comprehensible description of responsibilities and performance targets.</t>
        </is>
      </c>
      <c r="BE93" s="115" t="inlineStr">
        <is>
          <t>C3.1: Activity and financial reports for subcontracted activities are reviewed regularly.</t>
        </is>
      </c>
      <c r="BF93" s="115" t="inlineStr">
        <is>
          <t>C4.1: Key sub-partners are audited on an annual basis or other form of assurance is obtained.</t>
        </is>
      </c>
      <c r="BG93" s="115" t="inlineStr">
        <is>
          <t xml:space="preserve">D1.1: There are written policies and procedures for personnel engagement (vetting recruitment, employment, termination, code of conduct, disciplinary and personnel management processes) </t>
        </is>
      </c>
      <c r="BH93" s="115" t="inlineStr">
        <is>
          <t>D1.2: There is sufficient evidence that transparent and competitive processes are undertaken in the engagement of personnel.</t>
        </is>
      </c>
      <c r="BI93" s="115" t="inlineStr">
        <is>
          <t>D2.1: There is a clear allocation/ breakdown of the use of the UNHCR provided contribution flat rate per /person into ( gross salary, net payment, other entitlements) as well as supporting documentation.</t>
        </is>
      </c>
      <c r="BJ93" s="115" t="inlineStr">
        <is>
          <t>D2.2: There is segregation of duties between the maintenance of payroll data and the approval of payroll payments.</t>
        </is>
      </c>
      <c r="BK93" s="115" t="inlineStr">
        <is>
          <t>D2.3: Key changes such as employees, changes to bank accounts details, changes to salary bases and terminations are checked against source documentation.</t>
        </is>
      </c>
      <c r="BL93" s="115" t="inlineStr">
        <is>
          <t>D3.1: Time and attendance is reviewed and approved to ensure accuracy and validity of hours worked.</t>
        </is>
      </c>
      <c r="BM93" s="115" t="inlineStr">
        <is>
          <t>D4.1:  A review of payroll is performed before processing the payment, including an analysis of variances vs prior period, of overtime, bonuses and vacation.</t>
        </is>
      </c>
      <c r="BN93" s="115" t="inlineStr">
        <is>
          <t>D5.1: Allocation of payroll costs and adjustments made to coding of hours to projects and donors are reviewed independently.</t>
        </is>
      </c>
      <c r="BO93" s="115" t="inlineStr">
        <is>
          <t>D5.2: An independent review is performed to ensure that total hours charged to all projects (across various donors) do not exceed total worked hours.</t>
        </is>
      </c>
      <c r="BP93" s="115" t="inlineStr">
        <is>
          <t>D6.1: There is appropriate segregation of duties between payroll accounting and approval of payroll payments.</t>
        </is>
      </c>
      <c r="BQ93" s="115" t="inlineStr">
        <is>
          <t>D7.1: Payroll reconciliations between wage payment and general ledger (and sub ledger if applicable) are performed regularly.</t>
        </is>
      </c>
      <c r="BR93" s="115" t="inlineStr">
        <is>
          <t>D8.1: Personnel expenses (incl. travel etc.) are approved independently to verify that they are valid and in compliance with the project agreement.</t>
        </is>
      </c>
      <c r="BS93" s="115" t="inlineStr">
        <is>
          <t xml:space="preserve">E1.1: Expenditure against budget is monitored on a regular basis (periodically). </t>
        </is>
      </c>
      <c r="BT93" s="115" t="inlineStr">
        <is>
          <t>E1.2: The following budget line transfers are only made upon advance written authorization by UNHCR :
- over 20 per cent of the authorized level provided (by Output Level )
- changes to Partner Personnel costs 
- impacting overall Project Budget 
Documentation is maintained for such transfers.</t>
        </is>
      </c>
      <c r="BU93" s="115" t="inlineStr">
        <is>
          <t>E2.1: PHSC is accurately budgeted and expensed in accordance with UNHCR policy (Guidance Note: 3  issued 20th March 2015)</t>
        </is>
      </c>
      <c r="BV93" s="115" t="inlineStr">
        <is>
          <t>F1.1: The partner undertakes a periodic physical verification of fixed assets (UNHCR Provided Good and Properties in cash or kind).</t>
        </is>
      </c>
      <c r="BW93" s="115" t="inlineStr">
        <is>
          <t>F2.1: The partner maintains proper and secured storage of inventory</t>
        </is>
      </c>
      <c r="BX93" s="115" t="inlineStr">
        <is>
          <t>F2.2: The partner has an inventory management system that enables tracking,  monitoring and control of supply distribution.</t>
        </is>
      </c>
      <c r="BY93" s="115" t="inlineStr">
        <is>
          <t>F2.3: Inventory is counted and reconciled to the accounts at least on an annual basis.</t>
        </is>
      </c>
      <c r="BZ93" s="115" t="inlineStr">
        <is>
          <t>G1.1: There are policies and procedures in place defining minimum standards of internal control system.</t>
        </is>
      </c>
      <c r="CA93" s="115" t="inlineStr">
        <is>
          <t>G1.2: Responsibilities related to internal control system have been assigned within the partner's personnel.</t>
        </is>
      </c>
      <c r="CB93" s="115" t="inlineStr">
        <is>
          <t>G2.1: There are policies for prevention, detection and response related to fraud and non-ethical conduct.</t>
        </is>
      </c>
      <c r="CC93" s="115" t="inlineStr">
        <is>
          <t>G2.2: There is an operating investigation process.</t>
        </is>
      </c>
      <c r="CD93" s="115" t="inlineStr">
        <is>
          <t>G2.3: There is an operating mechanism to report allegations.</t>
        </is>
      </c>
      <c r="CE93" s="115" t="inlineStr">
        <is>
          <t>G3.1: The code of conduct in place is communicated regularly to all partner's personnel providing clear guidelines in the event of a fraud.</t>
        </is>
      </c>
      <c r="CF93" s="115" t="inlineStr">
        <is>
          <t>G3.2: There are regular trainings to raise awareness regarding code of conduct breaches and to fraud</t>
        </is>
      </c>
      <c r="CG93" s="115" t="inlineStr">
        <is>
          <t xml:space="preserve">H1.1: Project  work plans and expected results are regularly reviewed and updated by the Partner </t>
        </is>
      </c>
      <c r="CH93" s="115" t="inlineStr">
        <is>
          <t>H1.2: Adjustments performance and plans are made in concurement with the outcome of performance and financial monitoring done by UNHCR and in timely manner.</t>
        </is>
      </c>
      <c r="CI93" s="115" t="inlineStr">
        <is>
          <t>H2.1: Performance and Financial Reports are submitted to UNHCR according to the dates agreed in the PA.</t>
        </is>
      </c>
      <c r="CJ93" s="115" t="inlineStr">
        <is>
          <t>H2.2: Funding requests are made to UNHCR in accordance with the Project Work Plan/Instalment Plan in timely manner</t>
        </is>
      </c>
      <c r="CK93" s="115" t="inlineStr">
        <is>
          <t>H3.1: Prior year audit recommendations were appropriately implemented.</t>
        </is>
      </c>
    </row>
    <row r="94" ht="9" customHeight="1">
      <c r="B94" s="101" t="n">
        <v>0</v>
      </c>
      <c r="C94" s="101" t="n">
        <v>0</v>
      </c>
      <c r="D94" s="101" t="n">
        <v>0</v>
      </c>
      <c r="E94" s="101" t="n">
        <v>0</v>
      </c>
      <c r="F94" s="101" t="n">
        <v>0</v>
      </c>
      <c r="G94" s="101" t="n">
        <v>0</v>
      </c>
      <c r="H94" s="101" t="n">
        <v>0</v>
      </c>
      <c r="I94" s="101" t="n">
        <v>0</v>
      </c>
      <c r="J94" s="101" t="n">
        <v>0</v>
      </c>
      <c r="K94" s="101" t="n">
        <v>0</v>
      </c>
      <c r="L94" s="101" t="n">
        <v>0</v>
      </c>
      <c r="M94" s="101" t="n">
        <v>0</v>
      </c>
      <c r="N94" s="101" t="n">
        <v>0</v>
      </c>
      <c r="O94" s="101" t="n">
        <v>0</v>
      </c>
      <c r="P94" s="101" t="n">
        <v>0</v>
      </c>
      <c r="Q94" s="101" t="n">
        <v>0</v>
      </c>
      <c r="R94" s="101" t="n">
        <v>0</v>
      </c>
      <c r="S94" s="101" t="n">
        <v>0</v>
      </c>
      <c r="T94" s="101" t="n">
        <v>0</v>
      </c>
      <c r="U94" s="101" t="n">
        <v>0</v>
      </c>
      <c r="V94" s="101" t="n">
        <v>0</v>
      </c>
      <c r="W94" s="101" t="n">
        <v>0</v>
      </c>
      <c r="X94" s="101" t="n">
        <v>0</v>
      </c>
      <c r="Y94" s="101" t="n">
        <v>0</v>
      </c>
      <c r="Z94" s="101" t="n">
        <v>0</v>
      </c>
      <c r="AA94" s="101" t="n">
        <v>0</v>
      </c>
      <c r="AB94" s="101" t="n">
        <v>0</v>
      </c>
      <c r="AC94" s="101" t="n">
        <v>0</v>
      </c>
      <c r="AD94" s="101" t="n">
        <v>0</v>
      </c>
      <c r="AE94" s="101" t="n">
        <v>0</v>
      </c>
      <c r="AF94" s="101" t="n">
        <v>0</v>
      </c>
      <c r="AG94" s="101" t="n">
        <v>0</v>
      </c>
      <c r="AH94" s="101" t="n">
        <v>0</v>
      </c>
      <c r="AI94" s="101" t="n">
        <v>0</v>
      </c>
      <c r="AJ94" s="101" t="n">
        <v>0</v>
      </c>
      <c r="AK94" s="101" t="n">
        <v>0</v>
      </c>
      <c r="AL94" s="101" t="n">
        <v>0</v>
      </c>
      <c r="AM94" s="101" t="n">
        <v>0</v>
      </c>
      <c r="AN94" s="101" t="n">
        <v>0</v>
      </c>
      <c r="AO94" s="101" t="n">
        <v>0</v>
      </c>
      <c r="AP94" s="101" t="n">
        <v>0</v>
      </c>
      <c r="AQ94" s="101" t="n">
        <v>0</v>
      </c>
      <c r="AR94" s="101" t="n">
        <v>0</v>
      </c>
      <c r="AS94" s="101" t="n">
        <v>0</v>
      </c>
      <c r="AT94" s="101" t="n">
        <v>0</v>
      </c>
      <c r="AU94" s="101" t="n">
        <v>0</v>
      </c>
      <c r="AV94" s="101" t="n">
        <v>0</v>
      </c>
      <c r="AW94" s="101" t="n">
        <v>0</v>
      </c>
      <c r="AX94" s="101" t="n">
        <v>0</v>
      </c>
      <c r="AY94" s="101" t="n">
        <v>0</v>
      </c>
      <c r="AZ94" s="101" t="n">
        <v>0</v>
      </c>
      <c r="BA94" s="101" t="n">
        <v>0</v>
      </c>
      <c r="BB94" s="101" t="n">
        <v>0</v>
      </c>
      <c r="BC94" s="101" t="n">
        <v>0</v>
      </c>
      <c r="BD94" s="101" t="n">
        <v>0</v>
      </c>
      <c r="BE94" s="101" t="n">
        <v>0</v>
      </c>
      <c r="BF94" s="101" t="n">
        <v>0</v>
      </c>
      <c r="BG94" s="101" t="n">
        <v>0</v>
      </c>
      <c r="BH94" s="101" t="n">
        <v>0</v>
      </c>
      <c r="BI94" s="101" t="n">
        <v>0</v>
      </c>
      <c r="BJ94" s="101" t="n">
        <v>0</v>
      </c>
      <c r="BK94" s="101" t="n">
        <v>0</v>
      </c>
      <c r="BL94" s="101" t="n">
        <v>0</v>
      </c>
      <c r="BM94" s="101" t="n">
        <v>0</v>
      </c>
      <c r="BN94" s="101" t="n">
        <v>0</v>
      </c>
      <c r="BO94" s="101" t="n">
        <v>0</v>
      </c>
      <c r="BP94" s="101" t="n">
        <v>0</v>
      </c>
      <c r="BQ94" s="101" t="n">
        <v>0</v>
      </c>
      <c r="BR94" s="101" t="n">
        <v>0</v>
      </c>
      <c r="BS94" s="101" t="n">
        <v>0</v>
      </c>
      <c r="BT94" s="101" t="n">
        <v>0</v>
      </c>
      <c r="BU94" s="101" t="n">
        <v>0</v>
      </c>
      <c r="BV94" s="101" t="n">
        <v>0</v>
      </c>
      <c r="BW94" s="101" t="n">
        <v>0</v>
      </c>
      <c r="BX94" s="101" t="n">
        <v>0</v>
      </c>
      <c r="BY94" s="101" t="n">
        <v>0</v>
      </c>
      <c r="BZ94" s="101" t="n">
        <v>0</v>
      </c>
      <c r="CA94" s="101" t="n">
        <v>0</v>
      </c>
      <c r="CB94" s="101" t="n">
        <v>0</v>
      </c>
      <c r="CC94" s="101" t="n">
        <v>0</v>
      </c>
      <c r="CD94" s="101" t="n">
        <v>0</v>
      </c>
      <c r="CE94" s="101" t="n">
        <v>0</v>
      </c>
      <c r="CF94" s="101" t="n">
        <v>0</v>
      </c>
      <c r="CG94" s="101" t="n">
        <v>0</v>
      </c>
      <c r="CH94" s="101" t="n">
        <v>0</v>
      </c>
      <c r="CI94" s="101" t="n">
        <v>0</v>
      </c>
      <c r="CJ94" s="101" t="n">
        <v>0</v>
      </c>
      <c r="CK94" s="101" t="n">
        <v>0</v>
      </c>
    </row>
    <row r="95" ht="53.25" customFormat="1" customHeight="1" s="108">
      <c r="B95" s="108" t="inlineStr">
        <is>
          <t>BEL011022023</t>
        </is>
      </c>
      <c r="C95" s="108" t="inlineStr">
        <is>
          <t>EUROPEAN COUNCIL ON REFUGEES AND EXILES</t>
        </is>
      </c>
      <c r="D95" s="111" t="n">
        <v>61</v>
      </c>
      <c r="E95" s="108" t="inlineStr">
        <is>
          <t>BEL01</t>
        </is>
      </c>
      <c r="F95" s="108" t="n">
        <v>0</v>
      </c>
      <c r="G95" s="108" t="n">
        <v>0</v>
      </c>
      <c r="H95" s="108" t="n">
        <v>0.9999999999999999</v>
      </c>
      <c r="I95" s="108" t="n">
        <v>1</v>
      </c>
      <c r="J95" s="108" t="inlineStr">
        <is>
          <t>N/A</t>
        </is>
      </c>
      <c r="K95" s="108" t="n">
        <v>0.7300000000000001</v>
      </c>
      <c r="L95" s="108" t="n">
        <v>1</v>
      </c>
      <c r="M95" s="108" t="n">
        <v>1</v>
      </c>
      <c r="N95" s="108" t="n">
        <v>1</v>
      </c>
      <c r="O95" s="108" t="n">
        <v>1</v>
      </c>
      <c r="P95" s="108" t="n">
        <v>0</v>
      </c>
      <c r="Q95" s="108" t="n">
        <v>0</v>
      </c>
      <c r="R95" s="108" t="n">
        <v>0</v>
      </c>
      <c r="S95" s="108" t="inlineStr">
        <is>
          <t>Adequate</t>
        </is>
      </c>
      <c r="T95" s="108" t="inlineStr">
        <is>
          <t>Adequate</t>
        </is>
      </c>
      <c r="U95" s="108" t="inlineStr">
        <is>
          <t>Adequate</t>
        </is>
      </c>
      <c r="V95" s="108" t="inlineStr">
        <is>
          <t>Adequate</t>
        </is>
      </c>
      <c r="W95" s="108" t="inlineStr">
        <is>
          <t>Adequate</t>
        </is>
      </c>
      <c r="X95" s="108" t="inlineStr">
        <is>
          <t>Adequate</t>
        </is>
      </c>
      <c r="Y95" s="108" t="inlineStr">
        <is>
          <t>Adequate</t>
        </is>
      </c>
      <c r="Z95" s="108" t="inlineStr">
        <is>
          <t>Adequate</t>
        </is>
      </c>
      <c r="AA95" s="108" t="inlineStr">
        <is>
          <t>Adequate</t>
        </is>
      </c>
      <c r="AB95" s="108" t="inlineStr">
        <is>
          <t>Adequate</t>
        </is>
      </c>
      <c r="AC95" s="108" t="inlineStr">
        <is>
          <t>N/A</t>
        </is>
      </c>
      <c r="AD95" s="108" t="inlineStr">
        <is>
          <t>Adequate</t>
        </is>
      </c>
      <c r="AE95" s="108" t="inlineStr">
        <is>
          <t>Adequate</t>
        </is>
      </c>
      <c r="AF95" s="108" t="inlineStr">
        <is>
          <t>Adequate</t>
        </is>
      </c>
      <c r="AG95" s="108" t="inlineStr">
        <is>
          <t>Adequate</t>
        </is>
      </c>
      <c r="AH95" s="108" t="inlineStr">
        <is>
          <t>Adequate</t>
        </is>
      </c>
      <c r="AI95" s="108" t="inlineStr">
        <is>
          <t>Adequate</t>
        </is>
      </c>
      <c r="AJ95" s="108" t="inlineStr">
        <is>
          <t>N/A</t>
        </is>
      </c>
      <c r="AK95" s="108" t="inlineStr">
        <is>
          <t>N/A</t>
        </is>
      </c>
      <c r="AL95" s="108" t="inlineStr">
        <is>
          <t>N/A</t>
        </is>
      </c>
      <c r="AM95" s="108" t="inlineStr">
        <is>
          <t>N/A</t>
        </is>
      </c>
      <c r="AN95" s="108" t="inlineStr">
        <is>
          <t>N/A</t>
        </is>
      </c>
      <c r="AO95" s="108" t="inlineStr">
        <is>
          <t>Adequate</t>
        </is>
      </c>
      <c r="AP95" s="108" t="inlineStr">
        <is>
          <t>N/A</t>
        </is>
      </c>
      <c r="AQ95" s="108" t="inlineStr">
        <is>
          <t>N/A</t>
        </is>
      </c>
      <c r="AR95" s="108" t="inlineStr">
        <is>
          <t>Adequate</t>
        </is>
      </c>
      <c r="AS95" s="108" t="inlineStr">
        <is>
          <t>N/A</t>
        </is>
      </c>
      <c r="AT95" s="108" t="inlineStr">
        <is>
          <t>Adequate</t>
        </is>
      </c>
      <c r="AU95" s="108" t="inlineStr">
        <is>
          <t>Adequate</t>
        </is>
      </c>
      <c r="AV95" s="108" t="inlineStr">
        <is>
          <t>Adequate</t>
        </is>
      </c>
      <c r="AW95" s="108" t="inlineStr">
        <is>
          <t>Adequate</t>
        </is>
      </c>
      <c r="AX95" s="108" t="inlineStr">
        <is>
          <t>N/A</t>
        </is>
      </c>
      <c r="AY95" s="108" t="inlineStr">
        <is>
          <t>Adequate</t>
        </is>
      </c>
      <c r="AZ95" s="108" t="inlineStr">
        <is>
          <t>N/A</t>
        </is>
      </c>
      <c r="BA95" s="108" t="inlineStr">
        <is>
          <t>N/A</t>
        </is>
      </c>
      <c r="BB95" s="108" t="inlineStr">
        <is>
          <t>Adequate</t>
        </is>
      </c>
      <c r="BC95" s="108" t="inlineStr">
        <is>
          <t>N/A</t>
        </is>
      </c>
      <c r="BD95" s="108" t="inlineStr">
        <is>
          <t>N/A</t>
        </is>
      </c>
      <c r="BE95" s="108" t="inlineStr">
        <is>
          <t>N/A</t>
        </is>
      </c>
      <c r="BF95" s="108" t="inlineStr">
        <is>
          <t>N/A</t>
        </is>
      </c>
      <c r="BG95" s="108" t="inlineStr">
        <is>
          <t>Adequate</t>
        </is>
      </c>
      <c r="BH95" s="108" t="inlineStr">
        <is>
          <t>Inadequate</t>
        </is>
      </c>
      <c r="BI95" s="108" t="inlineStr">
        <is>
          <t>Adequate</t>
        </is>
      </c>
      <c r="BJ95" s="108" t="inlineStr">
        <is>
          <t>Adequate</t>
        </is>
      </c>
      <c r="BK95" s="108" t="inlineStr">
        <is>
          <t>Adequate</t>
        </is>
      </c>
      <c r="BL95" s="108" t="inlineStr">
        <is>
          <t>Adequate</t>
        </is>
      </c>
      <c r="BM95" s="108" t="inlineStr">
        <is>
          <t>Inadequate</t>
        </is>
      </c>
      <c r="BN95" s="108" t="inlineStr">
        <is>
          <t>Adequate</t>
        </is>
      </c>
      <c r="BO95" s="108" t="inlineStr">
        <is>
          <t>Adequate</t>
        </is>
      </c>
      <c r="BP95" s="108" t="inlineStr">
        <is>
          <t>Adequate</t>
        </is>
      </c>
      <c r="BQ95" s="108" t="inlineStr">
        <is>
          <t>Adequate</t>
        </is>
      </c>
      <c r="BR95" s="108" t="inlineStr">
        <is>
          <t>Adequate</t>
        </is>
      </c>
      <c r="BS95" s="108" t="inlineStr">
        <is>
          <t>Adequate</t>
        </is>
      </c>
      <c r="BT95" s="108" t="inlineStr">
        <is>
          <t>Adequate</t>
        </is>
      </c>
      <c r="BU95" s="108" t="inlineStr">
        <is>
          <t>Adequate</t>
        </is>
      </c>
      <c r="BV95" s="108" t="inlineStr">
        <is>
          <t>Adequate</t>
        </is>
      </c>
      <c r="BW95" s="108" t="inlineStr">
        <is>
          <t>Adequate</t>
        </is>
      </c>
      <c r="BX95" s="108" t="inlineStr">
        <is>
          <t>N/A</t>
        </is>
      </c>
      <c r="BY95" s="108" t="inlineStr">
        <is>
          <t>Adequate</t>
        </is>
      </c>
      <c r="BZ95" s="108" t="inlineStr">
        <is>
          <t>Adequate</t>
        </is>
      </c>
      <c r="CA95" s="108" t="inlineStr">
        <is>
          <t>Adequate</t>
        </is>
      </c>
      <c r="CB95" s="108" t="inlineStr">
        <is>
          <t>Adequate</t>
        </is>
      </c>
      <c r="CC95" s="108" t="inlineStr">
        <is>
          <t>Adequate</t>
        </is>
      </c>
      <c r="CD95" s="108" t="inlineStr">
        <is>
          <t>Adequate</t>
        </is>
      </c>
      <c r="CE95" s="108" t="inlineStr">
        <is>
          <t>Adequate</t>
        </is>
      </c>
      <c r="CF95" s="108" t="inlineStr">
        <is>
          <t>Adequate</t>
        </is>
      </c>
      <c r="CG95" s="108" t="inlineStr">
        <is>
          <t>Adequate</t>
        </is>
      </c>
      <c r="CH95" s="108" t="inlineStr">
        <is>
          <t>Adequate</t>
        </is>
      </c>
      <c r="CI95" s="108" t="inlineStr">
        <is>
          <t>Adequate</t>
        </is>
      </c>
      <c r="CJ95" s="108" t="inlineStr">
        <is>
          <t>Adequate</t>
        </is>
      </c>
      <c r="CK95" s="108" t="inlineStr">
        <is>
          <t>Adequate</t>
        </is>
      </c>
    </row>
  </sheetData>
  <pageMargins left="0.7" right="0.7" top="0.75" bottom="0.75" header="0.3" footer="0.3"/>
  <pageSetup orientation="portrait" paperSize="9"/>
</worksheet>
</file>

<file path=xl/worksheets/sheet3.xml><?xml version="1.0" encoding="utf-8"?>
<worksheet xmlns="http://schemas.openxmlformats.org/spreadsheetml/2006/main">
  <sheetPr codeName="Sheet2">
    <outlinePr summaryBelow="1" summaryRight="1"/>
    <pageSetUpPr/>
  </sheetPr>
  <dimension ref="A1:Z89"/>
  <sheetViews>
    <sheetView topLeftCell="G24" zoomScale="115" zoomScaleNormal="115" workbookViewId="0">
      <selection activeCell="M30" sqref="M30"/>
    </sheetView>
  </sheetViews>
  <sheetFormatPr baseColWidth="10" defaultColWidth="9.1640625" defaultRowHeight="14" outlineLevelRow="1"/>
  <cols>
    <col width="12.83203125" customWidth="1" style="46" min="1" max="1"/>
    <col width="14.5" bestFit="1" customWidth="1" style="47" min="2" max="2"/>
    <col width="32.1640625" customWidth="1" style="47" min="3" max="3"/>
    <col width="8.83203125" customWidth="1" style="46" min="4" max="4"/>
    <col width="17.33203125" customWidth="1" style="47" min="5" max="5"/>
    <col width="18.6640625" customWidth="1" style="46" min="6" max="7"/>
    <col width="10.1640625" bestFit="1" customWidth="1" style="48" min="8" max="8"/>
    <col width="60.5" bestFit="1" customWidth="1" style="47" min="9" max="9"/>
    <col width="6.6640625" bestFit="1" customWidth="1" style="49" min="10" max="10"/>
    <col width="7" bestFit="1" customWidth="1" style="51" min="11" max="11"/>
    <col hidden="1" width="12" customWidth="1" style="8" min="12" max="12"/>
    <col width="24" bestFit="1" customWidth="1" style="51" min="13" max="13"/>
    <col width="18.33203125" bestFit="1" customWidth="1" style="8" min="14" max="14"/>
    <col width="31.83203125" bestFit="1" customWidth="1" style="8" min="15" max="15"/>
    <col width="255.83203125" bestFit="1" customWidth="1" style="8" min="16" max="16"/>
    <col width="11.6640625" bestFit="1" customWidth="1" style="46" min="17" max="17"/>
    <col width="14.83203125" bestFit="1" customWidth="1" style="46" min="18" max="18"/>
    <col width="11.6640625" bestFit="1" customWidth="1" style="49" min="19" max="19"/>
    <col width="20.6640625" bestFit="1" customWidth="1" style="49" min="20" max="20"/>
    <col width="22.1640625" bestFit="1" customWidth="1" style="49" min="21" max="21"/>
    <col width="16.1640625" bestFit="1" customWidth="1" style="46" min="22" max="22"/>
    <col width="22" bestFit="1" customWidth="1" style="46" min="23" max="23"/>
    <col width="25.5" bestFit="1" customWidth="1" style="49" min="24" max="24"/>
    <col width="22" bestFit="1" customWidth="1" style="49" min="25" max="25"/>
    <col width="9.1640625" customWidth="1" style="8" min="26" max="29"/>
    <col width="9.1640625" customWidth="1" style="8" min="30" max="16384"/>
  </cols>
  <sheetData>
    <row r="1" ht="39" customHeight="1">
      <c r="A1" s="3" t="inlineStr">
        <is>
          <t>Process #</t>
        </is>
      </c>
      <c r="B1" s="4" t="inlineStr">
        <is>
          <t>Process</t>
        </is>
      </c>
      <c r="C1" s="4" t="inlineStr">
        <is>
          <t>General risk</t>
        </is>
      </c>
      <c r="D1" s="4" t="inlineStr">
        <is>
          <t>Key control #</t>
        </is>
      </c>
      <c r="E1" s="4" t="inlineStr">
        <is>
          <t>Key control title</t>
        </is>
      </c>
      <c r="F1" s="5" t="inlineStr">
        <is>
          <t>Weight</t>
        </is>
      </c>
      <c r="G1" s="6" t="inlineStr">
        <is>
          <t>Weight ctrl</t>
        </is>
      </c>
      <c r="H1" s="4" t="inlineStr">
        <is>
          <t>Key control attribute #</t>
        </is>
      </c>
      <c r="I1" s="4" t="inlineStr">
        <is>
          <t>Key control attribute</t>
        </is>
      </c>
      <c r="J1" s="5" t="inlineStr">
        <is>
          <t>Weight</t>
        </is>
      </c>
      <c r="K1" s="7" t="inlineStr">
        <is>
          <t>Section weight</t>
        </is>
      </c>
      <c r="M1" s="87" t="inlineStr">
        <is>
          <t>Applicability of the control at the Partner?</t>
        </is>
      </c>
      <c r="N1" s="87" t="inlineStr">
        <is>
          <t>Existence of the control</t>
        </is>
      </c>
      <c r="O1" s="87" t="inlineStr">
        <is>
          <t>Prior year recommendation status</t>
        </is>
      </c>
      <c r="P1" s="87" t="inlineStr">
        <is>
          <t>Comments</t>
        </is>
      </c>
      <c r="Q1" s="5" t="inlineStr">
        <is>
          <t>Weight</t>
        </is>
      </c>
      <c r="R1" s="5" t="inlineStr">
        <is>
          <t>Weight ctrl</t>
        </is>
      </c>
      <c r="S1" s="5" t="inlineStr">
        <is>
          <t>Weight</t>
        </is>
      </c>
      <c r="T1" s="93" t="inlineStr">
        <is>
          <t>Is Applicable Ratio</t>
        </is>
      </c>
      <c r="U1" s="93" t="inlineStr">
        <is>
          <t>Weight According to Applicable Ratio</t>
        </is>
      </c>
      <c r="V1" s="93" t="inlineStr">
        <is>
          <t>Is Applicable Weight</t>
        </is>
      </c>
      <c r="W1" s="93" t="inlineStr">
        <is>
          <t>Weight per Category</t>
        </is>
      </c>
      <c r="X1" s="93" t="inlineStr">
        <is>
          <t>Existence of Control ICQ % according to Weight</t>
        </is>
      </c>
      <c r="Y1" s="93" t="inlineStr">
        <is>
          <t>Existence of Control ICQ % according to Weight per category</t>
        </is>
      </c>
    </row>
    <row r="2" outlineLevel="1" ht="26" customHeight="1">
      <c r="A2" s="9" t="inlineStr">
        <is>
          <t>A</t>
        </is>
      </c>
      <c r="B2" s="10" t="inlineStr">
        <is>
          <t>Payment and Bank management</t>
        </is>
      </c>
      <c r="C2" s="10" t="inlineStr">
        <is>
          <t xml:space="preserve">Invalid payment are processed </t>
        </is>
      </c>
      <c r="D2" s="11" t="inlineStr">
        <is>
          <t>A1</t>
        </is>
      </c>
      <c r="E2" s="10" t="inlineStr">
        <is>
          <t>Payment traceability</t>
        </is>
      </c>
      <c r="F2" s="236" t="n">
        <v>0.1</v>
      </c>
      <c r="G2" s="236">
        <f>F2</f>
        <v/>
      </c>
      <c r="H2" s="12" t="inlineStr">
        <is>
          <t>A1.1</t>
        </is>
      </c>
      <c r="I2" s="13" t="inlineStr">
        <is>
          <t>The name of the bank account holder is same as the legitimate name of the partner and concurent account details as stipulated in the Partnership Agreement</t>
        </is>
      </c>
      <c r="J2" s="14" t="n">
        <v>0.3</v>
      </c>
      <c r="K2" s="15" t="n"/>
      <c r="M2" s="51">
        <f>IF(OR((VLOOKUP('Weighting sheet'!$H2,'ICQ questions'!$G:$N,5,0))="Yes",(VLOOKUP('Weighting sheet'!$H2,'ICQ questions'!$G:$N,5,0))="Oui",(VLOOKUP('Weighting sheet'!$H2,'ICQ questions'!$G:$N,5,0))="Si"),"Yes",IF(OR((VLOOKUP('Weighting sheet'!$H2,'ICQ questions'!$G:$N,5,0))="No",(VLOOKUP('Weighting sheet'!$H2,'ICQ questions'!$G:$N,5,0))="Non"),"No","Select Answer"))</f>
        <v/>
      </c>
      <c r="N2" s="51">
        <f>IFERROR(IF(VLOOKUP('Weighting sheet'!$H2,'ICQ questions'!$G:$N,6,0)=0,"",VLOOKUP('Weighting sheet'!$H2,'ICQ questions'!$G:$N,6,0)),"")</f>
        <v/>
      </c>
      <c r="O2" s="51">
        <f>IFERROR(IF(VLOOKUP('Weighting sheet'!$H2,'ICQ questions'!$G:$N,7,0)=0,"",VLOOKUP('Weighting sheet'!$H2,'ICQ questions'!$G:$N,7,0)),"")</f>
        <v/>
      </c>
      <c r="P2" s="51">
        <f>IFERROR(IF(VLOOKUP('Weighting sheet'!$H2,'ICQ questions'!$G:$N,8,0)=0,"",VLOOKUP('Weighting sheet'!$H2,'ICQ questions'!$G:$N,8,0)),"")</f>
        <v/>
      </c>
      <c r="Q2" s="247" t="n">
        <v>0.1</v>
      </c>
      <c r="R2" s="172">
        <f>Q2</f>
        <v/>
      </c>
      <c r="S2" s="176" t="n">
        <v>0.3</v>
      </c>
      <c r="T2" s="89">
        <f>IF(M2="N/A","NO",M2)</f>
        <v/>
      </c>
      <c r="U2" s="176">
        <f>IF(T2="Yes",((1*S2)/(SUMIF($T$2:$T$5,"Yes",$S$2:$S$5))),0)</f>
        <v/>
      </c>
      <c r="V2" s="246">
        <f>IF(SUM(U2:U5)=1,"Yes","No")</f>
        <v/>
      </c>
      <c r="W2" s="247">
        <f>IF(V2="Yes",((1*Q2)/(SUMIF($V$2:$V$26,"Yes",$Q$2:$Q$26))),"N/A")</f>
        <v/>
      </c>
      <c r="X2" s="169">
        <f>IF(N2="N/A","",IF(OR(N2="Adequate",N2="Adecuado",N2="Adéquat"),U2,IF(OR(N2="Inadequate",N2="Inadecuado",N2="Inadéquat"),0,"Question Not Answered")))</f>
        <v/>
      </c>
      <c r="Y2" s="177">
        <f>IFERROR(X2*$W$2,"")</f>
        <v/>
      </c>
      <c r="Z2" s="88" t="n"/>
    </row>
    <row r="3" outlineLevel="1" ht="26" customHeight="1">
      <c r="A3" s="16" t="inlineStr">
        <is>
          <t>A</t>
        </is>
      </c>
      <c r="B3" s="17" t="inlineStr">
        <is>
          <t>Payment and Bank management</t>
        </is>
      </c>
      <c r="C3" s="17" t="inlineStr">
        <is>
          <t xml:space="preserve">Invalid payment are processed </t>
        </is>
      </c>
      <c r="D3" s="18" t="inlineStr">
        <is>
          <t>A1</t>
        </is>
      </c>
      <c r="E3" s="17" t="inlineStr">
        <is>
          <t>Payment traceability</t>
        </is>
      </c>
      <c r="F3" s="237" t="n"/>
      <c r="G3" s="234">
        <f>IF(ISBLANK(F3),G2,F3)</f>
        <v/>
      </c>
      <c r="H3" s="19" t="inlineStr">
        <is>
          <t>A1.2</t>
        </is>
      </c>
      <c r="I3" s="20" t="inlineStr">
        <is>
          <t>Funds provided by UNHCR are held in a separate account (as mentioned in the PPA), or if not, UNHCR HQ has approved a pooled bank account</t>
        </is>
      </c>
      <c r="J3" s="21" t="n">
        <v>0.3</v>
      </c>
      <c r="K3" s="22" t="n"/>
      <c r="M3" s="51">
        <f>IF(OR((VLOOKUP('Weighting sheet'!$H3,'ICQ questions'!$G:$N,5,0))="Yes",(VLOOKUP('Weighting sheet'!$H3,'ICQ questions'!$G:$N,5,0))="Oui",(VLOOKUP('Weighting sheet'!$H3,'ICQ questions'!$G:$N,5,0))="Si"),"Yes",IF(OR((VLOOKUP('Weighting sheet'!$H3,'ICQ questions'!$G:$N,5,0))="No",(VLOOKUP('Weighting sheet'!$H3,'ICQ questions'!$G:$N,5,0))="Non"),"No","Select Answer"))</f>
        <v/>
      </c>
      <c r="N3" s="51">
        <f>IFERROR(IF(VLOOKUP('Weighting sheet'!$H3,'ICQ questions'!$G:$N,6,0)=0,"",VLOOKUP('Weighting sheet'!$H3,'ICQ questions'!$G:$N,6,0)),"")</f>
        <v/>
      </c>
      <c r="O3" s="51">
        <f>IFERROR(IF(VLOOKUP('Weighting sheet'!$H3,'ICQ questions'!$G:$N,7,0)=0,"",VLOOKUP('Weighting sheet'!$H3,'ICQ questions'!$G:$N,7,0)),"")</f>
        <v/>
      </c>
      <c r="P3" s="51">
        <f>IFERROR(IF(VLOOKUP('Weighting sheet'!$H3,'ICQ questions'!$G:$N,8,0)=0,"",VLOOKUP('Weighting sheet'!$H3,'ICQ questions'!$G:$N,8,0)),"")</f>
        <v/>
      </c>
      <c r="Q3" s="237" t="n"/>
      <c r="R3" s="248">
        <f>IF(ISBLANK(Q3),R2,Q3)</f>
        <v/>
      </c>
      <c r="S3" s="90" t="n">
        <v>0.3</v>
      </c>
      <c r="T3" s="90">
        <f>IF(M3="N/A","NO",M3)</f>
        <v/>
      </c>
      <c r="U3" s="90">
        <f>IF(T3="Yes",((1*S3)/(SUMIF($T$2:$T$5,"Yes",$S$2:$S$5))),0)</f>
        <v/>
      </c>
      <c r="V3" s="237" t="n"/>
      <c r="W3" s="237" t="n"/>
      <c r="X3" s="90">
        <f>IF(N3="N/A","",IF(OR(N3="Adequate",N3="Adecuado",N3="Adéquat"),U3,IF(OR(N3="Inadequate",N3="Inadecuado",N3="Inadéquat"),0,"Question Not Answered")))</f>
        <v/>
      </c>
      <c r="Y3" s="178">
        <f>IFERROR(X3*$W$2,"")</f>
        <v/>
      </c>
    </row>
    <row r="4" outlineLevel="1" ht="26" customHeight="1">
      <c r="A4" s="23" t="inlineStr">
        <is>
          <t>A</t>
        </is>
      </c>
      <c r="B4" s="24" t="inlineStr">
        <is>
          <t>Payment and Bank management</t>
        </is>
      </c>
      <c r="C4" s="24" t="inlineStr">
        <is>
          <t xml:space="preserve">Invalid payment are processed </t>
        </is>
      </c>
      <c r="D4" s="18" t="inlineStr">
        <is>
          <t>A1</t>
        </is>
      </c>
      <c r="E4" s="24" t="inlineStr">
        <is>
          <t>Payment traceability</t>
        </is>
      </c>
      <c r="F4" s="237" t="n"/>
      <c r="G4" s="249">
        <f>IF(ISBLANK(F4),G3,F4)</f>
        <v/>
      </c>
      <c r="H4" s="19" t="inlineStr">
        <is>
          <t>A1.3</t>
        </is>
      </c>
      <c r="I4" s="20" t="inlineStr">
        <is>
          <t>If the account is interest bearing, the interest is reported and transferred to UNHCR</t>
        </is>
      </c>
      <c r="J4" s="21" t="n">
        <v>0.1</v>
      </c>
      <c r="K4" s="22" t="n"/>
      <c r="M4" s="51">
        <f>IF(OR((VLOOKUP('Weighting sheet'!$H4,'ICQ questions'!$G:$N,5,0))="Yes",(VLOOKUP('Weighting sheet'!$H4,'ICQ questions'!$G:$N,5,0))="Oui",(VLOOKUP('Weighting sheet'!$H4,'ICQ questions'!$G:$N,5,0))="Si"),"Yes",IF(OR((VLOOKUP('Weighting sheet'!$H4,'ICQ questions'!$G:$N,5,0))="No",(VLOOKUP('Weighting sheet'!$H4,'ICQ questions'!$G:$N,5,0))="Non"),"No","Select Answer"))</f>
        <v/>
      </c>
      <c r="N4" s="51">
        <f>IFERROR(IF(VLOOKUP('Weighting sheet'!$H4,'ICQ questions'!$G:$N,6,0)=0,"",VLOOKUP('Weighting sheet'!$H4,'ICQ questions'!$G:$N,6,0)),"")</f>
        <v/>
      </c>
      <c r="O4" s="51">
        <f>IFERROR(IF(VLOOKUP('Weighting sheet'!$H4,'ICQ questions'!$G:$N,7,0)=0,"",VLOOKUP('Weighting sheet'!$H4,'ICQ questions'!$G:$N,7,0)),"")</f>
        <v/>
      </c>
      <c r="P4" s="51">
        <f>IFERROR(IF(VLOOKUP('Weighting sheet'!$H4,'ICQ questions'!$G:$N,8,0)=0,"",VLOOKUP('Weighting sheet'!$H4,'ICQ questions'!$G:$N,8,0)),"")</f>
        <v/>
      </c>
      <c r="Q4" s="237" t="n"/>
      <c r="R4" s="248">
        <f>IF(ISBLANK(Q4),R3,Q4)</f>
        <v/>
      </c>
      <c r="S4" s="90" t="n">
        <v>0.1</v>
      </c>
      <c r="T4" s="90">
        <f>IF(M4="N/A","NO",M4)</f>
        <v/>
      </c>
      <c r="U4" s="90">
        <f>IF(T4="Yes",((1*S4)/(SUMIF($T$2:$T$5,"Yes",$S$2:$S$5))),0)</f>
        <v/>
      </c>
      <c r="V4" s="237" t="n"/>
      <c r="W4" s="237" t="n"/>
      <c r="X4" s="90">
        <f>IF(N4="N/A","",IF(OR(N4="Adequate",N4="Adecuado",N4="Adéquat"),U4,IF(OR(N4="Inadequate",N4="Inadecuado",N4="Inadéquat"),0,"Question Not Answered")))</f>
        <v/>
      </c>
      <c r="Y4" s="171">
        <f>IFERROR(X4*$W$2,"")</f>
        <v/>
      </c>
    </row>
    <row r="5" outlineLevel="1" ht="26" customHeight="1">
      <c r="A5" s="16" t="inlineStr">
        <is>
          <t>A</t>
        </is>
      </c>
      <c r="B5" s="17" t="inlineStr">
        <is>
          <t>Payment and Bank management</t>
        </is>
      </c>
      <c r="C5" s="17" t="inlineStr">
        <is>
          <t xml:space="preserve">Invalid payment are processed </t>
        </is>
      </c>
      <c r="D5" s="18" t="inlineStr">
        <is>
          <t>A1</t>
        </is>
      </c>
      <c r="E5" s="17" t="inlineStr">
        <is>
          <t>Payment traceability</t>
        </is>
      </c>
      <c r="F5" s="235" t="n"/>
      <c r="G5" s="234">
        <f>IF(ISBLANK(F5),G4,F5)</f>
        <v/>
      </c>
      <c r="H5" s="19" t="inlineStr">
        <is>
          <t>A1.4</t>
        </is>
      </c>
      <c r="I5" s="20" t="inlineStr">
        <is>
          <t>The accounting system allows proper and clear identification of transactions related to UNHCR provided funds vis a vis to others (including expenditure)</t>
        </is>
      </c>
      <c r="J5" s="21" t="n">
        <v>0.3</v>
      </c>
      <c r="K5" s="22" t="n"/>
      <c r="M5" s="51">
        <f>IF(OR((VLOOKUP('Weighting sheet'!$H5,'ICQ questions'!$G:$N,5,0))="Yes",(VLOOKUP('Weighting sheet'!$H5,'ICQ questions'!$G:$N,5,0))="Oui",(VLOOKUP('Weighting sheet'!$H5,'ICQ questions'!$G:$N,5,0))="Si"),"Yes",IF(OR((VLOOKUP('Weighting sheet'!$H5,'ICQ questions'!$G:$N,5,0))="No",(VLOOKUP('Weighting sheet'!$H5,'ICQ questions'!$G:$N,5,0))="Non"),"No","Select Answer"))</f>
        <v/>
      </c>
      <c r="N5" s="51">
        <f>IFERROR(IF(VLOOKUP('Weighting sheet'!$H5,'ICQ questions'!$G:$N,6,0)=0,"",VLOOKUP('Weighting sheet'!$H5,'ICQ questions'!$G:$N,6,0)),"")</f>
        <v/>
      </c>
      <c r="O5" s="51">
        <f>IFERROR(IF(VLOOKUP('Weighting sheet'!$H5,'ICQ questions'!$G:$N,7,0)=0,"",VLOOKUP('Weighting sheet'!$H5,'ICQ questions'!$G:$N,7,0)),"")</f>
        <v/>
      </c>
      <c r="P5" s="51">
        <f>IFERROR(IF(VLOOKUP('Weighting sheet'!$H5,'ICQ questions'!$G:$N,8,0)=0,"",VLOOKUP('Weighting sheet'!$H5,'ICQ questions'!$G:$N,8,0)),"")</f>
        <v/>
      </c>
      <c r="Q5" s="235" t="n"/>
      <c r="R5" s="248">
        <f>IF(ISBLANK(Q5),R4,Q5)</f>
        <v/>
      </c>
      <c r="S5" s="90" t="n">
        <v>0.3</v>
      </c>
      <c r="T5" s="90">
        <f>IF(M5="N/A","NO",M5)</f>
        <v/>
      </c>
      <c r="U5" s="90">
        <f>IF(T5="Yes",((1*S5)/(SUMIF($T$2:$T$5,"Yes",$S$2:$S$5))),0)</f>
        <v/>
      </c>
      <c r="V5" s="235" t="n"/>
      <c r="W5" s="235" t="n"/>
      <c r="X5" s="90">
        <f>IF(N5="N/A","",IF(OR(N5="Adequate",N5="Adecuado",N5="Adéquat"),U5,IF(OR(N5="Inadequate",N5="Inadecuado",N5="Inadéquat"),0,"Question Not Answered")))</f>
        <v/>
      </c>
      <c r="Y5" s="90">
        <f>IFERROR(X5*$W$2,"")</f>
        <v/>
      </c>
    </row>
    <row r="6" outlineLevel="1" ht="26" customHeight="1">
      <c r="A6" s="16" t="inlineStr">
        <is>
          <t>A</t>
        </is>
      </c>
      <c r="B6" s="17" t="inlineStr">
        <is>
          <t>Payment and Bank management</t>
        </is>
      </c>
      <c r="C6" s="17" t="inlineStr">
        <is>
          <t xml:space="preserve">Invalid payment are processed </t>
        </is>
      </c>
      <c r="D6" s="18" t="inlineStr">
        <is>
          <t>A2</t>
        </is>
      </c>
      <c r="E6" s="17" t="inlineStr">
        <is>
          <t>Payment authorization</t>
        </is>
      </c>
      <c r="F6" s="234" t="n">
        <v>0.12</v>
      </c>
      <c r="G6" s="234">
        <f>IF(ISBLANK(F6),G5,F6)</f>
        <v/>
      </c>
      <c r="H6" s="19" t="inlineStr">
        <is>
          <t>A2.1</t>
        </is>
      </c>
      <c r="I6" s="20" t="inlineStr">
        <is>
          <t>All electronic payments have to be approved by at least two authorized signatories.
If ebanking systems are used, authorized signatures have to be reflected in the system.</t>
        </is>
      </c>
      <c r="J6" s="21" t="n">
        <v>0.25</v>
      </c>
      <c r="K6" s="22" t="n"/>
      <c r="M6" s="51">
        <f>IF(OR((VLOOKUP('Weighting sheet'!$H6,'ICQ questions'!$G:$N,5,0))="Yes",(VLOOKUP('Weighting sheet'!$H6,'ICQ questions'!$G:$N,5,0))="Oui",(VLOOKUP('Weighting sheet'!$H6,'ICQ questions'!$G:$N,5,0))="Si"),"Yes",IF(OR((VLOOKUP('Weighting sheet'!$H6,'ICQ questions'!$G:$N,5,0))="No",(VLOOKUP('Weighting sheet'!$H6,'ICQ questions'!$G:$N,5,0))="Non"),"No","Select Answer"))</f>
        <v/>
      </c>
      <c r="N6" s="51">
        <f>IFERROR(IF(VLOOKUP('Weighting sheet'!$H6,'ICQ questions'!$G:$N,6,0)=0,"",VLOOKUP('Weighting sheet'!$H6,'ICQ questions'!$G:$N,6,0)),"")</f>
        <v/>
      </c>
      <c r="O6" s="51">
        <f>IFERROR(IF(VLOOKUP('Weighting sheet'!$H6,'ICQ questions'!$G:$N,7,0)=0,"",VLOOKUP('Weighting sheet'!$H6,'ICQ questions'!$G:$N,7,0)),"")</f>
        <v/>
      </c>
      <c r="P6" s="51">
        <f>IFERROR(IF(VLOOKUP('Weighting sheet'!$H6,'ICQ questions'!$G:$N,8,0)=0,"",VLOOKUP('Weighting sheet'!$H6,'ICQ questions'!$G:$N,8,0)),"")</f>
        <v/>
      </c>
      <c r="Q6" s="245" t="n">
        <v>0.12</v>
      </c>
      <c r="R6" s="245">
        <f>IF(ISBLANK(Q6),R5,Q6)</f>
        <v/>
      </c>
      <c r="S6" s="91" t="n">
        <v>0.25</v>
      </c>
      <c r="T6" s="91">
        <f>IF(M6="N/A","NO",M6)</f>
        <v/>
      </c>
      <c r="U6" s="91">
        <f>IF(T6="Yes",((1*S6)/(SUMIF($T$6:$T$11,"Yes",$S$6:$S$11))),0)</f>
        <v/>
      </c>
      <c r="V6" s="245">
        <f>IF(SUM(U6:U11)=1,"Yes","No")</f>
        <v/>
      </c>
      <c r="W6" s="255">
        <f>IF(V6="Yes",((1*Q6)/(SUMIF($V$2:$V$26,"Yes",$Q$2:$Q$26))),"N/A")</f>
        <v/>
      </c>
      <c r="X6" s="170">
        <f>IF(N6="N/A","",IF(OR(N6="Adequate",N6="Adecuado",N6="Adéquat"),U6,IF(OR(N6="Inadequate",N6="Inadecuado",N6="Inadéquat"),0,"Question Not Answered")))</f>
        <v/>
      </c>
      <c r="Y6" s="91">
        <f>IFERROR(X6*$W$6,"")</f>
        <v/>
      </c>
    </row>
    <row r="7" outlineLevel="1" ht="26" customHeight="1">
      <c r="A7" s="16" t="inlineStr">
        <is>
          <t>A</t>
        </is>
      </c>
      <c r="B7" s="17" t="inlineStr">
        <is>
          <t>Payment and Bank management</t>
        </is>
      </c>
      <c r="C7" s="17" t="inlineStr">
        <is>
          <t xml:space="preserve">Invalid payment are processed </t>
        </is>
      </c>
      <c r="D7" s="18" t="inlineStr">
        <is>
          <t>A2</t>
        </is>
      </c>
      <c r="E7" s="17" t="inlineStr">
        <is>
          <t>Payment authorization</t>
        </is>
      </c>
      <c r="F7" s="237" t="n"/>
      <c r="G7" s="234">
        <f>IF(ISBLANK(F7),G6,F7)</f>
        <v/>
      </c>
      <c r="H7" s="19" t="inlineStr">
        <is>
          <t>A2.2</t>
        </is>
      </c>
      <c r="I7" s="20" t="inlineStr">
        <is>
          <t>The authorized and updated signatory list is communicated to the bank regularly to make sure that only current employees are authorized signatories.</t>
        </is>
      </c>
      <c r="J7" s="21" t="n">
        <v>0.25</v>
      </c>
      <c r="K7" s="22" t="n"/>
      <c r="M7" s="51">
        <f>IF(OR((VLOOKUP('Weighting sheet'!$H7,'ICQ questions'!$G:$N,5,0))="Yes",(VLOOKUP('Weighting sheet'!$H7,'ICQ questions'!$G:$N,5,0))="Oui",(VLOOKUP('Weighting sheet'!$H7,'ICQ questions'!$G:$N,5,0))="Si"),"Yes",IF(OR((VLOOKUP('Weighting sheet'!$H7,'ICQ questions'!$G:$N,5,0))="No",(VLOOKUP('Weighting sheet'!$H7,'ICQ questions'!$G:$N,5,0))="Non"),"No","Select Answer"))</f>
        <v/>
      </c>
      <c r="N7" s="51">
        <f>IFERROR(IF(VLOOKUP('Weighting sheet'!$H7,'ICQ questions'!$G:$N,6,0)=0,"",VLOOKUP('Weighting sheet'!$H7,'ICQ questions'!$G:$N,6,0)),"")</f>
        <v/>
      </c>
      <c r="O7" s="51">
        <f>IFERROR(IF(VLOOKUP('Weighting sheet'!$H7,'ICQ questions'!$G:$N,7,0)=0,"",VLOOKUP('Weighting sheet'!$H7,'ICQ questions'!$G:$N,7,0)),"")</f>
        <v/>
      </c>
      <c r="P7" s="51">
        <f>IFERROR(IF(VLOOKUP('Weighting sheet'!$H7,'ICQ questions'!$G:$N,8,0)=0,"",VLOOKUP('Weighting sheet'!$H7,'ICQ questions'!$G:$N,8,0)),"")</f>
        <v/>
      </c>
      <c r="Q7" s="237" t="n"/>
      <c r="R7" s="245">
        <f>IF(ISBLANK(Q7),R6,Q7)</f>
        <v/>
      </c>
      <c r="S7" s="91" t="n">
        <v>0.25</v>
      </c>
      <c r="T7" s="91">
        <f>IF(M7="N/A","NO",M7)</f>
        <v/>
      </c>
      <c r="U7" s="91">
        <f>IF(T7="Yes",((1*S7)/(SUMIF($T$6:$T$11,"Yes",$S$6:$S$11))),0)</f>
        <v/>
      </c>
      <c r="V7" s="237" t="n"/>
      <c r="W7" s="237" t="n"/>
      <c r="X7" s="91">
        <f>IF(N7="N/A","",IF(OR(N7="Adequate",N7="Adecuado",N7="Adéquat"),U7,IF(OR(N7="Inadequate",N7="Inadecuado",N7="Inadéquat"),0,"Question Not Answered")))</f>
        <v/>
      </c>
      <c r="Y7" s="91">
        <f>IFERROR(X7*$W$6,"")</f>
        <v/>
      </c>
    </row>
    <row r="8" outlineLevel="1" ht="26" customHeight="1">
      <c r="A8" s="16" t="inlineStr">
        <is>
          <t>A</t>
        </is>
      </c>
      <c r="B8" s="17" t="inlineStr">
        <is>
          <t>Payment and Bank management</t>
        </is>
      </c>
      <c r="C8" s="17" t="inlineStr">
        <is>
          <t xml:space="preserve">Invalid payment are processed </t>
        </is>
      </c>
      <c r="D8" s="18" t="inlineStr">
        <is>
          <t>A2</t>
        </is>
      </c>
      <c r="E8" s="17" t="inlineStr">
        <is>
          <t>Payment authorization</t>
        </is>
      </c>
      <c r="F8" s="237" t="n"/>
      <c r="G8" s="234">
        <f>IF(ISBLANK(F8),G7,F8)</f>
        <v/>
      </c>
      <c r="H8" s="19" t="inlineStr">
        <is>
          <t>A2.3</t>
        </is>
      </c>
      <c r="I8" s="20" t="inlineStr">
        <is>
          <t>An adequate cashbook, recording all receipts and payments, is maintained</t>
        </is>
      </c>
      <c r="J8" s="21" t="n">
        <v>0.15</v>
      </c>
      <c r="K8" s="22" t="n"/>
      <c r="M8" s="51">
        <f>IF(OR((VLOOKUP('Weighting sheet'!$H8,'ICQ questions'!$G:$N,5,0))="Yes",(VLOOKUP('Weighting sheet'!$H8,'ICQ questions'!$G:$N,5,0))="Oui",(VLOOKUP('Weighting sheet'!$H8,'ICQ questions'!$G:$N,5,0))="Si"),"Yes",IF(OR((VLOOKUP('Weighting sheet'!$H8,'ICQ questions'!$G:$N,5,0))="No",(VLOOKUP('Weighting sheet'!$H8,'ICQ questions'!$G:$N,5,0))="Non"),"No","Select Answer"))</f>
        <v/>
      </c>
      <c r="N8" s="51">
        <f>IFERROR(IF(VLOOKUP('Weighting sheet'!$H8,'ICQ questions'!$G:$N,6,0)=0,"",VLOOKUP('Weighting sheet'!$H8,'ICQ questions'!$G:$N,6,0)),"")</f>
        <v/>
      </c>
      <c r="O8" s="51">
        <f>IFERROR(IF(VLOOKUP('Weighting sheet'!$H8,'ICQ questions'!$G:$N,7,0)=0,"",VLOOKUP('Weighting sheet'!$H8,'ICQ questions'!$G:$N,7,0)),"")</f>
        <v/>
      </c>
      <c r="P8" s="51">
        <f>IFERROR(IF(VLOOKUP('Weighting sheet'!$H8,'ICQ questions'!$G:$N,8,0)=0,"",VLOOKUP('Weighting sheet'!$H8,'ICQ questions'!$G:$N,8,0)),"")</f>
        <v/>
      </c>
      <c r="Q8" s="237" t="n"/>
      <c r="R8" s="245">
        <f>IF(ISBLANK(Q8),R7,Q8)</f>
        <v/>
      </c>
      <c r="S8" s="91" t="n">
        <v>0.15</v>
      </c>
      <c r="T8" s="91">
        <f>IF(M8="N/A","NO",M8)</f>
        <v/>
      </c>
      <c r="U8" s="91">
        <f>IF(T8="Yes",((1*S8)/(SUMIF($T$6:$T$11,"Yes",$S$6:$S$11))),0)</f>
        <v/>
      </c>
      <c r="V8" s="237" t="n"/>
      <c r="W8" s="237" t="n"/>
      <c r="X8" s="91">
        <f>IF(N8="N/A","",IF(OR(N8="Adequate",N8="Adecuado",N8="Adéquat"),U8,IF(OR(N8="Inadequate",N8="Inadecuado",N8="Inadéquat"),0,"Question Not Answered")))</f>
        <v/>
      </c>
      <c r="Y8" s="91">
        <f>IFERROR(X8*$W$6,"")</f>
        <v/>
      </c>
    </row>
    <row r="9" outlineLevel="1" ht="26" customHeight="1">
      <c r="A9" s="16" t="inlineStr">
        <is>
          <t>A</t>
        </is>
      </c>
      <c r="B9" s="17" t="inlineStr">
        <is>
          <t>Payment and Bank management</t>
        </is>
      </c>
      <c r="C9" s="17" t="inlineStr">
        <is>
          <t xml:space="preserve">Invalid payment are processed </t>
        </is>
      </c>
      <c r="D9" s="18" t="inlineStr">
        <is>
          <t>A2</t>
        </is>
      </c>
      <c r="E9" s="17" t="inlineStr">
        <is>
          <t>Payment authorization</t>
        </is>
      </c>
      <c r="F9" s="237" t="n"/>
      <c r="G9" s="234">
        <f>IF(ISBLANK(F9),G8,F9)</f>
        <v/>
      </c>
      <c r="H9" s="19" t="inlineStr">
        <is>
          <t>A2.4</t>
        </is>
      </c>
      <c r="I9" s="20" t="inlineStr">
        <is>
          <t>All accounting and supporting documents are retained in an organized system that allows ease of access, and identification.</t>
        </is>
      </c>
      <c r="J9" s="21" t="n">
        <v>0.1</v>
      </c>
      <c r="K9" s="22" t="n"/>
      <c r="M9" s="51">
        <f>IF(OR((VLOOKUP('Weighting sheet'!$H9,'ICQ questions'!$G:$N,5,0))="Yes",(VLOOKUP('Weighting sheet'!$H9,'ICQ questions'!$G:$N,5,0))="Oui",(VLOOKUP('Weighting sheet'!$H9,'ICQ questions'!$G:$N,5,0))="Si"),"Yes",IF(OR((VLOOKUP('Weighting sheet'!$H9,'ICQ questions'!$G:$N,5,0))="No",(VLOOKUP('Weighting sheet'!$H9,'ICQ questions'!$G:$N,5,0))="Non"),"No","Select Answer"))</f>
        <v/>
      </c>
      <c r="N9" s="51">
        <f>IFERROR(IF(VLOOKUP('Weighting sheet'!$H9,'ICQ questions'!$G:$N,6,0)=0,"",VLOOKUP('Weighting sheet'!$H9,'ICQ questions'!$G:$N,6,0)),"")</f>
        <v/>
      </c>
      <c r="O9" s="51">
        <f>IFERROR(IF(VLOOKUP('Weighting sheet'!$H9,'ICQ questions'!$G:$N,7,0)=0,"",VLOOKUP('Weighting sheet'!$H9,'ICQ questions'!$G:$N,7,0)),"")</f>
        <v/>
      </c>
      <c r="P9" s="51">
        <f>IFERROR(IF(VLOOKUP('Weighting sheet'!$H9,'ICQ questions'!$G:$N,8,0)=0,"",VLOOKUP('Weighting sheet'!$H9,'ICQ questions'!$G:$N,8,0)),"")</f>
        <v/>
      </c>
      <c r="Q9" s="237" t="n"/>
      <c r="R9" s="245">
        <f>IF(ISBLANK(Q9),R8,Q9)</f>
        <v/>
      </c>
      <c r="S9" s="91" t="n">
        <v>0.1</v>
      </c>
      <c r="T9" s="91">
        <f>IF(M9="N/A","NO",M9)</f>
        <v/>
      </c>
      <c r="U9" s="91">
        <f>IF(T9="Yes",((1*S9)/(SUMIF($T$6:$T$11,"Yes",$S$6:$S$11))),0)</f>
        <v/>
      </c>
      <c r="V9" s="237" t="n"/>
      <c r="W9" s="237" t="n"/>
      <c r="X9" s="91">
        <f>IF(N9="N/A","",IF(OR(N9="Adequate",N9="Adecuado",N9="Adéquat"),U9,IF(OR(N9="Inadequate",N9="Inadecuado",N9="Inadéquat"),0,"Question Not Answered")))</f>
        <v/>
      </c>
      <c r="Y9" s="91">
        <f>IFERROR(X9*$W$6,"")</f>
        <v/>
      </c>
    </row>
    <row r="10" outlineLevel="1" ht="26" customHeight="1">
      <c r="A10" s="16" t="inlineStr">
        <is>
          <t>A</t>
        </is>
      </c>
      <c r="B10" s="17" t="inlineStr">
        <is>
          <t>Payment and Bank management</t>
        </is>
      </c>
      <c r="C10" s="17" t="inlineStr">
        <is>
          <t xml:space="preserve">Invalid payment are processed </t>
        </is>
      </c>
      <c r="D10" s="18" t="inlineStr">
        <is>
          <t>A2</t>
        </is>
      </c>
      <c r="E10" s="17" t="inlineStr">
        <is>
          <t>Payment authorization</t>
        </is>
      </c>
      <c r="F10" s="237" t="n"/>
      <c r="G10" s="234">
        <f>IF(ISBLANK(F10),G9,F10)</f>
        <v/>
      </c>
      <c r="H10" s="19" t="inlineStr">
        <is>
          <t>A2.5</t>
        </is>
      </c>
      <c r="I10" s="20" t="inlineStr">
        <is>
          <t>All disbursements made by the partner are reviewed by authorised person to ensure that there are in line with the project budget and purposes.</t>
        </is>
      </c>
      <c r="J10" s="21" t="n">
        <v>0.1</v>
      </c>
      <c r="K10" s="22" t="n"/>
      <c r="M10" s="51">
        <f>IF(OR((VLOOKUP('Weighting sheet'!$H10,'ICQ questions'!$G:$N,5,0))="Yes",(VLOOKUP('Weighting sheet'!$H10,'ICQ questions'!$G:$N,5,0))="Oui",(VLOOKUP('Weighting sheet'!$H10,'ICQ questions'!$G:$N,5,0))="Si"),"Yes",IF(OR((VLOOKUP('Weighting sheet'!$H10,'ICQ questions'!$G:$N,5,0))="No",(VLOOKUP('Weighting sheet'!$H10,'ICQ questions'!$G:$N,5,0))="Non"),"No","Select Answer"))</f>
        <v/>
      </c>
      <c r="N10" s="51">
        <f>IFERROR(IF(VLOOKUP('Weighting sheet'!$H10,'ICQ questions'!$G:$N,6,0)=0,"",VLOOKUP('Weighting sheet'!$H10,'ICQ questions'!$G:$N,6,0)),"")</f>
        <v/>
      </c>
      <c r="O10" s="51">
        <f>IFERROR(IF(VLOOKUP('Weighting sheet'!$H10,'ICQ questions'!$G:$N,7,0)=0,"",VLOOKUP('Weighting sheet'!$H10,'ICQ questions'!$G:$N,7,0)),"")</f>
        <v/>
      </c>
      <c r="P10" s="51">
        <f>IFERROR(IF(VLOOKUP('Weighting sheet'!$H10,'ICQ questions'!$G:$N,8,0)=0,"",VLOOKUP('Weighting sheet'!$H10,'ICQ questions'!$G:$N,8,0)),"")</f>
        <v/>
      </c>
      <c r="Q10" s="237" t="n"/>
      <c r="R10" s="245">
        <f>IF(ISBLANK(Q10),R9,Q10)</f>
        <v/>
      </c>
      <c r="S10" s="91" t="n">
        <v>0.1</v>
      </c>
      <c r="T10" s="91">
        <f>IF(M10="N/A","NO",M10)</f>
        <v/>
      </c>
      <c r="U10" s="91">
        <f>IF(T10="Yes",((1*S10)/(SUMIF($T$6:$T$11,"Yes",$S$6:$S$11))),0)</f>
        <v/>
      </c>
      <c r="V10" s="237" t="n"/>
      <c r="W10" s="237" t="n"/>
      <c r="X10" s="91">
        <f>IF(N10="N/A","",IF(OR(N10="Adequate",N10="Adecuado",N10="Adéquat"),U10,IF(OR(N10="Inadequate",N10="Inadecuado",N10="Inadéquat"),0,"Question Not Answered")))</f>
        <v/>
      </c>
      <c r="Y10" s="179">
        <f>IFERROR(X10*$W$6,"")</f>
        <v/>
      </c>
    </row>
    <row r="11" outlineLevel="1" ht="26" customHeight="1">
      <c r="A11" s="16" t="inlineStr">
        <is>
          <t>A</t>
        </is>
      </c>
      <c r="B11" s="17" t="inlineStr">
        <is>
          <t>Payment and Bank management</t>
        </is>
      </c>
      <c r="C11" s="17" t="inlineStr">
        <is>
          <t xml:space="preserve">Invalid payment are processed </t>
        </is>
      </c>
      <c r="D11" s="18" t="inlineStr">
        <is>
          <t>A2</t>
        </is>
      </c>
      <c r="E11" s="17" t="inlineStr">
        <is>
          <t>Payment authorization</t>
        </is>
      </c>
      <c r="F11" s="235" t="n"/>
      <c r="G11" s="234">
        <f>IF(ISBLANK(F11),G10,F11)</f>
        <v/>
      </c>
      <c r="H11" s="19" t="inlineStr">
        <is>
          <t>A2.6</t>
        </is>
      </c>
      <c r="I11" s="25" t="inlineStr">
        <is>
          <t>There is appropriate segregation of duties between the preparation and approval of payments.</t>
        </is>
      </c>
      <c r="J11" s="21" t="n">
        <v>0.15</v>
      </c>
      <c r="K11" s="22" t="n"/>
      <c r="M11" s="51">
        <f>IF(OR((VLOOKUP('Weighting sheet'!$H11,'ICQ questions'!$G:$N,5,0))="Yes",(VLOOKUP('Weighting sheet'!$H11,'ICQ questions'!$G:$N,5,0))="Oui",(VLOOKUP('Weighting sheet'!$H11,'ICQ questions'!$G:$N,5,0))="Si"),"Yes",IF(OR((VLOOKUP('Weighting sheet'!$H11,'ICQ questions'!$G:$N,5,0))="No",(VLOOKUP('Weighting sheet'!$H11,'ICQ questions'!$G:$N,5,0))="Non"),"No","Select Answer"))</f>
        <v/>
      </c>
      <c r="N11" s="51">
        <f>IFERROR(IF(VLOOKUP('Weighting sheet'!$H11,'ICQ questions'!$G:$N,6,0)=0,"",VLOOKUP('Weighting sheet'!$H11,'ICQ questions'!$G:$N,6,0)),"")</f>
        <v/>
      </c>
      <c r="O11" s="51">
        <f>IFERROR(IF(VLOOKUP('Weighting sheet'!$H11,'ICQ questions'!$G:$N,7,0)=0,"",VLOOKUP('Weighting sheet'!$H11,'ICQ questions'!$G:$N,7,0)),"")</f>
        <v/>
      </c>
      <c r="P11" s="51">
        <f>IFERROR(IF(VLOOKUP('Weighting sheet'!$H11,'ICQ questions'!$G:$N,8,0)=0,"",VLOOKUP('Weighting sheet'!$H11,'ICQ questions'!$G:$N,8,0)),"")</f>
        <v/>
      </c>
      <c r="Q11" s="235" t="n"/>
      <c r="R11" s="245">
        <f>IF(ISBLANK(Q11),R10,Q11)</f>
        <v/>
      </c>
      <c r="S11" s="91" t="n">
        <v>0.15</v>
      </c>
      <c r="T11" s="91">
        <f>IF(M11="N/A","NO",M11)</f>
        <v/>
      </c>
      <c r="U11" s="91">
        <f>IF(T11="Yes",((1*S11)/(SUMIF($T$6:$T$11,"Yes",$S$6:$S$11))),0)</f>
        <v/>
      </c>
      <c r="V11" s="235" t="n"/>
      <c r="W11" s="235" t="n"/>
      <c r="X11" s="91">
        <f>IF(N11="N/A","",IF(OR(N11="Adequate",N11="Adecuado",N11="Adéquat"),U11,IF(OR(N11="Inadequate",N11="Inadecuado",N11="Inadéquat"),0,"Question Not Answered")))</f>
        <v/>
      </c>
      <c r="Y11" s="180">
        <f>IFERROR(X11*$W$6,"")</f>
        <v/>
      </c>
    </row>
    <row r="12" outlineLevel="1" ht="26" customHeight="1">
      <c r="A12" s="16" t="inlineStr">
        <is>
          <t>A</t>
        </is>
      </c>
      <c r="B12" s="17" t="inlineStr">
        <is>
          <t>Payment and Bank management</t>
        </is>
      </c>
      <c r="C12" s="17" t="inlineStr">
        <is>
          <t xml:space="preserve">Invalid payment are processed </t>
        </is>
      </c>
      <c r="D12" s="18" t="inlineStr">
        <is>
          <t>A3</t>
        </is>
      </c>
      <c r="E12" s="17" t="inlineStr">
        <is>
          <t>Bank reconciliation</t>
        </is>
      </c>
      <c r="F12" s="234" t="n">
        <v>0.2</v>
      </c>
      <c r="G12" s="234">
        <f>IF(ISBLANK(F12),G11,F12)</f>
        <v/>
      </c>
      <c r="H12" s="19" t="inlineStr">
        <is>
          <t>A3.1</t>
        </is>
      </c>
      <c r="I12" s="20" t="inlineStr">
        <is>
          <t>Bank reconciliations are performed at least on a monthly basis.</t>
        </is>
      </c>
      <c r="J12" s="21" t="n">
        <v>0.5</v>
      </c>
      <c r="K12" s="22" t="n"/>
      <c r="M12" s="51">
        <f>IF(OR((VLOOKUP('Weighting sheet'!$H12,'ICQ questions'!$G:$N,5,0))="Yes",(VLOOKUP('Weighting sheet'!$H12,'ICQ questions'!$G:$N,5,0))="Oui",(VLOOKUP('Weighting sheet'!$H12,'ICQ questions'!$G:$N,5,0))="Si"),"Yes",IF(OR((VLOOKUP('Weighting sheet'!$H12,'ICQ questions'!$G:$N,5,0))="No",(VLOOKUP('Weighting sheet'!$H12,'ICQ questions'!$G:$N,5,0))="Non"),"No","Select Answer"))</f>
        <v/>
      </c>
      <c r="N12" s="51">
        <f>IFERROR(IF(VLOOKUP('Weighting sheet'!$H12,'ICQ questions'!$G:$N,6,0)=0,"",VLOOKUP('Weighting sheet'!$H12,'ICQ questions'!$G:$N,6,0)),"")</f>
        <v/>
      </c>
      <c r="O12" s="51">
        <f>IFERROR(IF(VLOOKUP('Weighting sheet'!$H12,'ICQ questions'!$G:$N,7,0)=0,"",VLOOKUP('Weighting sheet'!$H12,'ICQ questions'!$G:$N,7,0)),"")</f>
        <v/>
      </c>
      <c r="P12" s="51">
        <f>IFERROR(IF(VLOOKUP('Weighting sheet'!$H12,'ICQ questions'!$G:$N,8,0)=0,"",VLOOKUP('Weighting sheet'!$H12,'ICQ questions'!$G:$N,8,0)),"")</f>
        <v/>
      </c>
      <c r="Q12" s="248" t="n">
        <v>0.2</v>
      </c>
      <c r="R12" s="248">
        <f>IF(ISBLANK(Q12),R11,Q12)</f>
        <v/>
      </c>
      <c r="S12" s="90" t="n">
        <v>0.5</v>
      </c>
      <c r="T12" s="90">
        <f>IF(M12="N/A","NO",M12)</f>
        <v/>
      </c>
      <c r="U12" s="90">
        <f>IF(T12="Yes",((1*S12)/(SUMIF($T$12:$T$13,"Yes",$S$12:$S$13))),0)</f>
        <v/>
      </c>
      <c r="V12" s="248">
        <f>IF(SUM(U12:U13)=1,"Yes","No")</f>
        <v/>
      </c>
      <c r="W12" s="256">
        <f>IF(V12="Yes",((1*Q12)/(SUMIF($V$2:$V$26,"Yes",$Q$2:$Q$26))),"N/A")</f>
        <v/>
      </c>
      <c r="X12" s="90">
        <f>IF(N12="N/A","",IF(OR(N12="Adequate",N12="Adecuado",N12="Adéquat"),U12,IF(OR(N12="Inadequate",N12="Inadecuado",N12="Inadéquat"),0,"Question Not Answered")))</f>
        <v/>
      </c>
      <c r="Y12" s="90">
        <f>IFERROR(X12*$W$12,"")</f>
        <v/>
      </c>
    </row>
    <row r="13" outlineLevel="1" ht="26" customHeight="1">
      <c r="A13" s="16" t="inlineStr">
        <is>
          <t>A</t>
        </is>
      </c>
      <c r="B13" s="17" t="inlineStr">
        <is>
          <t>Payment and Bank management</t>
        </is>
      </c>
      <c r="C13" s="17" t="inlineStr">
        <is>
          <t xml:space="preserve">Invalid payment are processed </t>
        </is>
      </c>
      <c r="D13" s="18" t="inlineStr">
        <is>
          <t>A3</t>
        </is>
      </c>
      <c r="E13" s="17" t="inlineStr">
        <is>
          <t>Bank reconciliation</t>
        </is>
      </c>
      <c r="F13" s="235" t="n"/>
      <c r="G13" s="234">
        <f>IF(ISBLANK(F13),G12,F13)</f>
        <v/>
      </c>
      <c r="H13" s="19" t="inlineStr">
        <is>
          <t>A3.2</t>
        </is>
      </c>
      <c r="I13" s="20" t="inlineStr">
        <is>
          <t>Bank reconciliations are approved by a supervisor and there is segregation of duties between the preparer and approver of the reconciliation.</t>
        </is>
      </c>
      <c r="J13" s="21" t="n">
        <v>0.5</v>
      </c>
      <c r="K13" s="22" t="n"/>
      <c r="M13" s="51">
        <f>IF(OR((VLOOKUP('Weighting sheet'!$H13,'ICQ questions'!$G:$N,5,0))="Yes",(VLOOKUP('Weighting sheet'!$H13,'ICQ questions'!$G:$N,5,0))="Oui",(VLOOKUP('Weighting sheet'!$H13,'ICQ questions'!$G:$N,5,0))="Si"),"Yes",IF(OR((VLOOKUP('Weighting sheet'!$H13,'ICQ questions'!$G:$N,5,0))="No",(VLOOKUP('Weighting sheet'!$H13,'ICQ questions'!$G:$N,5,0))="Non"),"No","Select Answer"))</f>
        <v/>
      </c>
      <c r="N13" s="51">
        <f>IFERROR(IF(VLOOKUP('Weighting sheet'!$H13,'ICQ questions'!$G:$N,6,0)=0,"",VLOOKUP('Weighting sheet'!$H13,'ICQ questions'!$G:$N,6,0)),"")</f>
        <v/>
      </c>
      <c r="O13" s="51">
        <f>IFERROR(IF(VLOOKUP('Weighting sheet'!$H13,'ICQ questions'!$G:$N,7,0)=0,"",VLOOKUP('Weighting sheet'!$H13,'ICQ questions'!$G:$N,7,0)),"")</f>
        <v/>
      </c>
      <c r="P13" s="51">
        <f>IFERROR(IF(VLOOKUP('Weighting sheet'!$H13,'ICQ questions'!$G:$N,8,0)=0,"",VLOOKUP('Weighting sheet'!$H13,'ICQ questions'!$G:$N,8,0)),"")</f>
        <v/>
      </c>
      <c r="Q13" s="235" t="n"/>
      <c r="R13" s="248">
        <f>IF(ISBLANK(Q13),R12,Q13)</f>
        <v/>
      </c>
      <c r="S13" s="90" t="n">
        <v>0.5</v>
      </c>
      <c r="T13" s="90">
        <f>IF(M13="N/A","NO",M13)</f>
        <v/>
      </c>
      <c r="U13" s="90">
        <f>IF(T13="Yes",((1*S13)/(SUMIF($T$12:$T$13,"Yes",$S$12:$S$13))),0)</f>
        <v/>
      </c>
      <c r="V13" s="235" t="n"/>
      <c r="W13" s="235" t="n"/>
      <c r="X13" s="90">
        <f>IF(N13="N/A","",IF(OR(N13="Adequate",N13="Adecuado",N13="Adéquat"),U13,IF(OR(N13="Inadequate",N13="Inadecuado",N13="Inadéquat"),0,"Question Not Answered")))</f>
        <v/>
      </c>
      <c r="Y13" s="90">
        <f>IFERROR(X13*$W$12,"")</f>
        <v/>
      </c>
    </row>
    <row r="14" outlineLevel="1" ht="26" customHeight="1">
      <c r="A14" s="16" t="inlineStr">
        <is>
          <t>A</t>
        </is>
      </c>
      <c r="B14" s="17" t="inlineStr">
        <is>
          <t>Payment and Bank management</t>
        </is>
      </c>
      <c r="C14" s="26" t="inlineStr">
        <is>
          <t>Value Added Tax (VAT), though recoverable, is reported as project expenditure in the PFR</t>
        </is>
      </c>
      <c r="D14" s="16" t="inlineStr">
        <is>
          <t>A4</t>
        </is>
      </c>
      <c r="E14" s="26" t="inlineStr">
        <is>
          <t>VAT reconciliations</t>
        </is>
      </c>
      <c r="F14" s="242" t="n">
        <v>0.02</v>
      </c>
      <c r="G14" s="242">
        <f>IF(ISBLANK(F14),G13,F14)</f>
        <v/>
      </c>
      <c r="H14" s="19" t="inlineStr">
        <is>
          <t>A4.1</t>
        </is>
      </c>
      <c r="I14" s="20" t="inlineStr">
        <is>
          <t>Project expenditures are reviewed to ensure VAT is recovered where applicable and not recorded as project expenditure.</t>
        </is>
      </c>
      <c r="J14" s="21" t="n">
        <v>1</v>
      </c>
      <c r="K14" s="22" t="n"/>
      <c r="M14" s="51">
        <f>IF(OR((VLOOKUP('Weighting sheet'!$H14,'ICQ questions'!$G:$N,5,0))="Yes",(VLOOKUP('Weighting sheet'!$H14,'ICQ questions'!$G:$N,5,0))="Oui",(VLOOKUP('Weighting sheet'!$H14,'ICQ questions'!$G:$N,5,0))="Si"),"Yes",IF(OR((VLOOKUP('Weighting sheet'!$H14,'ICQ questions'!$G:$N,5,0))="No",(VLOOKUP('Weighting sheet'!$H14,'ICQ questions'!$G:$N,5,0))="Non"),"No","Select Answer"))</f>
        <v/>
      </c>
      <c r="N14" s="51">
        <f>IFERROR(IF(VLOOKUP('Weighting sheet'!$H14,'ICQ questions'!$G:$N,6,0)=0,"",VLOOKUP('Weighting sheet'!$H14,'ICQ questions'!$G:$N,6,0)),"")</f>
        <v/>
      </c>
      <c r="O14" s="51">
        <f>IFERROR(IF(VLOOKUP('Weighting sheet'!$H14,'ICQ questions'!$G:$N,7,0)=0,"",VLOOKUP('Weighting sheet'!$H14,'ICQ questions'!$G:$N,7,0)),"")</f>
        <v/>
      </c>
      <c r="P14" s="51">
        <f>IFERROR(IF(VLOOKUP('Weighting sheet'!$H14,'ICQ questions'!$G:$N,8,0)=0,"",VLOOKUP('Weighting sheet'!$H14,'ICQ questions'!$G:$N,8,0)),"")</f>
        <v/>
      </c>
      <c r="Q14" s="253" t="n">
        <v>0.02</v>
      </c>
      <c r="R14" s="253">
        <f>IF(ISBLANK(Q14),R13,Q14)</f>
        <v/>
      </c>
      <c r="S14" s="91" t="n">
        <v>1</v>
      </c>
      <c r="T14" s="91">
        <f>IF(M14="N/A","NO",M14)</f>
        <v/>
      </c>
      <c r="U14" s="91">
        <f>IF(T14="Yes",((1*S14)/(SUMIF($T$14,"Yes",$S$14))),0)</f>
        <v/>
      </c>
      <c r="V14" s="253">
        <f>IF(SUM(U14)=1,"Yes","No")</f>
        <v/>
      </c>
      <c r="W14" s="181">
        <f>IF(V14="Yes",((1*Q14)/(SUMIF($V$2:$V$26,"Yes",$Q$2:$Q$26))),"N/A")</f>
        <v/>
      </c>
      <c r="X14" s="91">
        <f>IF(N14="N/A","",IF(OR(N14="Adequate",N14="Adecuado",N14="Adéquat"),U14,IF(OR(N14="Inadequate",N14="Inadecuado",N14="Inadéquat"),0,"Question Not Answered")))</f>
        <v/>
      </c>
      <c r="Y14" s="91">
        <f>IFERROR(X14*$W$14,"")</f>
        <v/>
      </c>
    </row>
    <row r="15" outlineLevel="1" ht="26" customHeight="1">
      <c r="A15" s="16" t="inlineStr">
        <is>
          <t>A</t>
        </is>
      </c>
      <c r="B15" s="17" t="inlineStr">
        <is>
          <t>Payment and Bank management</t>
        </is>
      </c>
      <c r="C15" s="17" t="inlineStr">
        <is>
          <t>Cash on hand is misused</t>
        </is>
      </c>
      <c r="D15" s="18" t="inlineStr">
        <is>
          <t>A5</t>
        </is>
      </c>
      <c r="E15" s="17" t="inlineStr">
        <is>
          <t>Petty cash support documentation</t>
        </is>
      </c>
      <c r="F15" s="234" t="n">
        <v>0.03</v>
      </c>
      <c r="G15" s="234">
        <f>IF(ISBLANK(F15),G14,F15)</f>
        <v/>
      </c>
      <c r="H15" s="19" t="inlineStr">
        <is>
          <t>A5.1</t>
        </is>
      </c>
      <c r="I15" s="20" t="inlineStr">
        <is>
          <t>Cash in and cash out movements are recorded in a petty cash journal.</t>
        </is>
      </c>
      <c r="J15" s="21" t="n">
        <v>1</v>
      </c>
      <c r="K15" s="22" t="n"/>
      <c r="M15" s="51">
        <f>IF(OR((VLOOKUP('Weighting sheet'!$H15,'ICQ questions'!$G:$N,5,0))="Yes",(VLOOKUP('Weighting sheet'!$H15,'ICQ questions'!$G:$N,5,0))="Oui",(VLOOKUP('Weighting sheet'!$H15,'ICQ questions'!$G:$N,5,0))="Si"),"Yes",IF(OR((VLOOKUP('Weighting sheet'!$H15,'ICQ questions'!$G:$N,5,0))="No",(VLOOKUP('Weighting sheet'!$H15,'ICQ questions'!$G:$N,5,0))="Non"),"No","Select Answer"))</f>
        <v/>
      </c>
      <c r="N15" s="51">
        <f>IFERROR(IF(VLOOKUP('Weighting sheet'!$H15,'ICQ questions'!$G:$N,6,0)=0,"",VLOOKUP('Weighting sheet'!$H15,'ICQ questions'!$G:$N,6,0)),"")</f>
        <v/>
      </c>
      <c r="O15" s="51">
        <f>IFERROR(IF(VLOOKUP('Weighting sheet'!$H15,'ICQ questions'!$G:$N,7,0)=0,"",VLOOKUP('Weighting sheet'!$H15,'ICQ questions'!$G:$N,7,0)),"")</f>
        <v/>
      </c>
      <c r="P15" s="51">
        <f>IFERROR(IF(VLOOKUP('Weighting sheet'!$H15,'ICQ questions'!$G:$N,8,0)=0,"",VLOOKUP('Weighting sheet'!$H15,'ICQ questions'!$G:$N,8,0)),"")</f>
        <v/>
      </c>
      <c r="Q15" s="248" t="n">
        <v>0.03</v>
      </c>
      <c r="R15" s="248">
        <f>IF(ISBLANK(Q15),R14,Q15)</f>
        <v/>
      </c>
      <c r="S15" s="90" t="n">
        <v>1</v>
      </c>
      <c r="T15" s="90">
        <f>IF(M15="N/A","NO",M15)</f>
        <v/>
      </c>
      <c r="U15" s="90">
        <f>IF(T15="Yes",((1*S15)/(SUMIF($T$15,"Yes",$S$15))),0)</f>
        <v/>
      </c>
      <c r="V15" s="248">
        <f>IF(SUM(U15)=1,"Yes","No")</f>
        <v/>
      </c>
      <c r="W15" s="248">
        <f>IF(V15="Yes",((1*Q15)/(SUMIF($V$2:$V$26,"Yes",$Q$2:$Q$26))),"N/A")</f>
        <v/>
      </c>
      <c r="X15" s="90">
        <f>IF(N15="N/A","",IF(OR(N15="Adequate",N15="Adecuado",N15="Adéquat"),U15,IF(OR(N15="Inadequate",N15="Inadecuado",N15="Inadéquat"),0,"Question Not Answered")))</f>
        <v/>
      </c>
      <c r="Y15" s="90">
        <f>IFERROR(X15*$W$15,"")</f>
        <v/>
      </c>
    </row>
    <row r="16" outlineLevel="1" ht="26" customHeight="1">
      <c r="A16" s="16" t="inlineStr">
        <is>
          <t>A</t>
        </is>
      </c>
      <c r="B16" s="17" t="inlineStr">
        <is>
          <t>Payment and Bank management</t>
        </is>
      </c>
      <c r="C16" s="17" t="inlineStr">
        <is>
          <t>Cash on hand is misused</t>
        </is>
      </c>
      <c r="D16" s="18" t="inlineStr">
        <is>
          <t>A6</t>
        </is>
      </c>
      <c r="E16" s="17" t="inlineStr">
        <is>
          <t>Petty cash reconciliation</t>
        </is>
      </c>
      <c r="F16" s="234" t="n">
        <v>0.1</v>
      </c>
      <c r="G16" s="234">
        <f>IF(ISBLANK(F16),G15,F16)</f>
        <v/>
      </c>
      <c r="H16" s="19" t="inlineStr">
        <is>
          <t>A6.1</t>
        </is>
      </c>
      <c r="I16" s="20" t="inlineStr">
        <is>
          <t>Petty cash counted is reconciled to the petty cash journal and the ledger on, at least, a monthly basis.</t>
        </is>
      </c>
      <c r="J16" s="21" t="n">
        <v>0.4</v>
      </c>
      <c r="K16" s="22" t="n"/>
      <c r="M16" s="51">
        <f>IF(OR((VLOOKUP('Weighting sheet'!$H16,'ICQ questions'!$G:$N,5,0))="Yes",(VLOOKUP('Weighting sheet'!$H16,'ICQ questions'!$G:$N,5,0))="Oui",(VLOOKUP('Weighting sheet'!$H16,'ICQ questions'!$G:$N,5,0))="Si"),"Yes",IF(OR((VLOOKUP('Weighting sheet'!$H16,'ICQ questions'!$G:$N,5,0))="No",(VLOOKUP('Weighting sheet'!$H16,'ICQ questions'!$G:$N,5,0))="Non"),"No","Select Answer"))</f>
        <v/>
      </c>
      <c r="N16" s="51">
        <f>IFERROR(IF(VLOOKUP('Weighting sheet'!$H16,'ICQ questions'!$G:$N,6,0)=0,"",VLOOKUP('Weighting sheet'!$H16,'ICQ questions'!$G:$N,6,0)),"")</f>
        <v/>
      </c>
      <c r="O16" s="51">
        <f>IFERROR(IF(VLOOKUP('Weighting sheet'!$H16,'ICQ questions'!$G:$N,7,0)=0,"",VLOOKUP('Weighting sheet'!$H16,'ICQ questions'!$G:$N,7,0)),"")</f>
        <v/>
      </c>
      <c r="P16" s="51">
        <f>IFERROR(IF(VLOOKUP('Weighting sheet'!$H16,'ICQ questions'!$G:$N,8,0)=0,"",VLOOKUP('Weighting sheet'!$H16,'ICQ questions'!$G:$N,8,0)),"")</f>
        <v/>
      </c>
      <c r="Q16" s="245" t="n">
        <v>0.1</v>
      </c>
      <c r="R16" s="245">
        <f>IF(ISBLANK(Q16),R15,Q16)</f>
        <v/>
      </c>
      <c r="S16" s="91" t="n">
        <v>0.4</v>
      </c>
      <c r="T16" s="91">
        <f>IF(M16="N/A","NO",M16)</f>
        <v/>
      </c>
      <c r="U16" s="91">
        <f>IF(T16="Yes",((1*S16)/(SUMIF($T$16:$T$18,"Yes",$S$16:$S$18))),0)</f>
        <v/>
      </c>
      <c r="V16" s="245">
        <f>IF(SUM(U16:U18)=1,"Yes","No")</f>
        <v/>
      </c>
      <c r="W16" s="245">
        <f>IF(V16="Yes",((1*Q16)/(SUMIF($V$2:$V$26,"Yes",$Q$2:$Q$26))),"N/A")</f>
        <v/>
      </c>
      <c r="X16" s="91">
        <f>IF(N16="N/A","",IF(OR(N16="Adequate",N16="Adecuado",N16="Adéquat"),U16,IF(OR(N16="Inadequate",N16="Inadecuado",N16="Inadéquat"),0,"Question Not Answered")))</f>
        <v/>
      </c>
      <c r="Y16" s="91">
        <f>IFERROR(X16*$W$16,"")</f>
        <v/>
      </c>
    </row>
    <row r="17" outlineLevel="1" ht="26" customHeight="1">
      <c r="A17" s="16" t="inlineStr">
        <is>
          <t>A</t>
        </is>
      </c>
      <c r="B17" s="17" t="inlineStr">
        <is>
          <t>Payment and Bank management</t>
        </is>
      </c>
      <c r="C17" s="17" t="inlineStr">
        <is>
          <t>Cash on hand is misused</t>
        </is>
      </c>
      <c r="D17" s="18" t="inlineStr">
        <is>
          <t>A6</t>
        </is>
      </c>
      <c r="E17" s="17" t="inlineStr">
        <is>
          <t>Petty cash reconciliation</t>
        </is>
      </c>
      <c r="F17" s="237" t="n"/>
      <c r="G17" s="234">
        <f>IF(ISBLANK(F17),G16,F17)</f>
        <v/>
      </c>
      <c r="H17" s="19" t="inlineStr">
        <is>
          <t>A6.2</t>
        </is>
      </c>
      <c r="I17" s="20" t="inlineStr">
        <is>
          <t>Petty cash reconciliations are approved by a supervisor. There is segregation of duties between the preparer and approver of the reconciliation</t>
        </is>
      </c>
      <c r="J17" s="21" t="n">
        <v>0.4</v>
      </c>
      <c r="K17" s="22" t="n"/>
      <c r="M17" s="51">
        <f>IF(OR((VLOOKUP('Weighting sheet'!$H17,'ICQ questions'!$G:$N,5,0))="Yes",(VLOOKUP('Weighting sheet'!$H17,'ICQ questions'!$G:$N,5,0))="Oui",(VLOOKUP('Weighting sheet'!$H17,'ICQ questions'!$G:$N,5,0))="Si"),"Yes",IF(OR((VLOOKUP('Weighting sheet'!$H17,'ICQ questions'!$G:$N,5,0))="No",(VLOOKUP('Weighting sheet'!$H17,'ICQ questions'!$G:$N,5,0))="Non"),"No","Select Answer"))</f>
        <v/>
      </c>
      <c r="N17" s="51">
        <f>IFERROR(IF(VLOOKUP('Weighting sheet'!$H17,'ICQ questions'!$G:$N,6,0)=0,"",VLOOKUP('Weighting sheet'!$H17,'ICQ questions'!$G:$N,6,0)),"")</f>
        <v/>
      </c>
      <c r="O17" s="51">
        <f>IFERROR(IF(VLOOKUP('Weighting sheet'!$H17,'ICQ questions'!$G:$N,7,0)=0,"",VLOOKUP('Weighting sheet'!$H17,'ICQ questions'!$G:$N,7,0)),"")</f>
        <v/>
      </c>
      <c r="P17" s="51">
        <f>IFERROR(IF(VLOOKUP('Weighting sheet'!$H17,'ICQ questions'!$G:$N,8,0)=0,"",VLOOKUP('Weighting sheet'!$H17,'ICQ questions'!$G:$N,8,0)),"")</f>
        <v/>
      </c>
      <c r="Q17" s="237" t="n"/>
      <c r="R17" s="245">
        <f>IF(ISBLANK(Q17),R16,Q17)</f>
        <v/>
      </c>
      <c r="S17" s="91" t="n">
        <v>0.4</v>
      </c>
      <c r="T17" s="91">
        <f>IF(M17="N/A","NO",M17)</f>
        <v/>
      </c>
      <c r="U17" s="91">
        <f>IF(T17="Yes",((1*S17)/(SUMIF($T$16:$T$18,"Yes",$S$16:$S$18))),0)</f>
        <v/>
      </c>
      <c r="V17" s="237" t="n"/>
      <c r="W17" s="237" t="n"/>
      <c r="X17" s="91">
        <f>IF(N17="N/A","",IF(OR(N17="Adequate",N17="Adecuado",N17="Adéquat"),U17,IF(OR(N17="Inadequate",N17="Inadecuado",N17="Inadéquat"),0,"Question Not Answered")))</f>
        <v/>
      </c>
      <c r="Y17" s="91">
        <f>IFERROR(X17*$W$16,"")</f>
        <v/>
      </c>
    </row>
    <row r="18" outlineLevel="1" ht="39" customHeight="1">
      <c r="A18" s="16" t="inlineStr">
        <is>
          <t>A</t>
        </is>
      </c>
      <c r="B18" s="17" t="inlineStr">
        <is>
          <t>Payment and Bank management</t>
        </is>
      </c>
      <c r="C18" s="17" t="inlineStr">
        <is>
          <t>Cash on hand is misused</t>
        </is>
      </c>
      <c r="D18" s="18" t="inlineStr">
        <is>
          <t>A6</t>
        </is>
      </c>
      <c r="E18" s="17" t="inlineStr">
        <is>
          <t>Petty cash reconciliation</t>
        </is>
      </c>
      <c r="F18" s="235" t="n"/>
      <c r="G18" s="234">
        <f>IF(ISBLANK(F18),G17,F18)</f>
        <v/>
      </c>
      <c r="H18" s="19" t="inlineStr">
        <is>
          <t>A6.3</t>
        </is>
      </c>
      <c r="I18" s="20" t="inlineStr">
        <is>
          <t>Appropriate security arrangements are in place for the cashbox (e.g. secure location, restricted access, adequate procedures in place to update access rights and to renew key or code combination etc.)</t>
        </is>
      </c>
      <c r="J18" s="21" t="n">
        <v>0.2</v>
      </c>
      <c r="K18" s="22" t="n"/>
      <c r="M18" s="51">
        <f>IF(OR((VLOOKUP('Weighting sheet'!$H18,'ICQ questions'!$G:$N,5,0))="Yes",(VLOOKUP('Weighting sheet'!$H18,'ICQ questions'!$G:$N,5,0))="Oui",(VLOOKUP('Weighting sheet'!$H18,'ICQ questions'!$G:$N,5,0))="Si"),"Yes",IF(OR((VLOOKUP('Weighting sheet'!$H18,'ICQ questions'!$G:$N,5,0))="No",(VLOOKUP('Weighting sheet'!$H18,'ICQ questions'!$G:$N,5,0))="Non"),"No","Select Answer"))</f>
        <v/>
      </c>
      <c r="N18" s="51">
        <f>IFERROR(IF(VLOOKUP('Weighting sheet'!$H18,'ICQ questions'!$G:$N,6,0)=0,"",VLOOKUP('Weighting sheet'!$H18,'ICQ questions'!$G:$N,6,0)),"")</f>
        <v/>
      </c>
      <c r="O18" s="51">
        <f>IFERROR(IF(VLOOKUP('Weighting sheet'!$H18,'ICQ questions'!$G:$N,7,0)=0,"",VLOOKUP('Weighting sheet'!$H18,'ICQ questions'!$G:$N,7,0)),"")</f>
        <v/>
      </c>
      <c r="P18" s="51">
        <f>IFERROR(IF(VLOOKUP('Weighting sheet'!$H18,'ICQ questions'!$G:$N,8,0)=0,"",VLOOKUP('Weighting sheet'!$H18,'ICQ questions'!$G:$N,8,0)),"")</f>
        <v/>
      </c>
      <c r="Q18" s="235" t="n"/>
      <c r="R18" s="245">
        <f>IF(ISBLANK(Q18),R17,Q18)</f>
        <v/>
      </c>
      <c r="S18" s="91" t="n">
        <v>0.2</v>
      </c>
      <c r="T18" s="91">
        <f>IF(M18="N/A","NO",M18)</f>
        <v/>
      </c>
      <c r="U18" s="182">
        <f>IF(T18="Yes",((1*S18)/(SUMIF($T$16:$T$18,"Yes",$S$16:$S$18))),0)</f>
        <v/>
      </c>
      <c r="V18" s="235" t="n"/>
      <c r="W18" s="235" t="n"/>
      <c r="X18" s="91">
        <f>IF(N18="N/A","",IF(OR(N18="Adequate",N18="Adecuado",N18="Adéquat"),U18,IF(OR(N18="Inadequate",N18="Inadecuado",N18="Inadéquat"),0,"Question Not Answered")))</f>
        <v/>
      </c>
      <c r="Y18" s="91">
        <f>IFERROR(X18*$W$16,"")</f>
        <v/>
      </c>
    </row>
    <row r="19" outlineLevel="1" ht="26" customHeight="1">
      <c r="A19" s="16" t="inlineStr">
        <is>
          <t>A</t>
        </is>
      </c>
      <c r="B19" s="17" t="inlineStr">
        <is>
          <t>Payment and Bank management</t>
        </is>
      </c>
      <c r="C19" s="17" t="inlineStr">
        <is>
          <t>Cheques are misused</t>
        </is>
      </c>
      <c r="D19" s="18" t="inlineStr">
        <is>
          <t>A7</t>
        </is>
      </c>
      <c r="E19" s="17" t="inlineStr">
        <is>
          <t>Tracking of cheques</t>
        </is>
      </c>
      <c r="F19" s="234" t="n">
        <v>0.05</v>
      </c>
      <c r="G19" s="234">
        <f>IF(ISBLANK(F19),G18,F19)</f>
        <v/>
      </c>
      <c r="H19" s="19" t="inlineStr">
        <is>
          <t>A7.1</t>
        </is>
      </c>
      <c r="I19" s="20" t="inlineStr">
        <is>
          <t>The use of cheques is tracked through the numbering of cheques and the archiving of cheque slips.</t>
        </is>
      </c>
      <c r="J19" s="21" t="n">
        <v>1</v>
      </c>
      <c r="K19" s="22" t="n"/>
      <c r="M19" s="51">
        <f>IF(OR((VLOOKUP('Weighting sheet'!$H19,'ICQ questions'!$G:$N,5,0))="Yes",(VLOOKUP('Weighting sheet'!$H19,'ICQ questions'!$G:$N,5,0))="Oui",(VLOOKUP('Weighting sheet'!$H19,'ICQ questions'!$G:$N,5,0))="Si"),"Yes",IF(OR((VLOOKUP('Weighting sheet'!$H19,'ICQ questions'!$G:$N,5,0))="No",(VLOOKUP('Weighting sheet'!$H19,'ICQ questions'!$G:$N,5,0))="Non"),"No","Select Answer"))</f>
        <v/>
      </c>
      <c r="N19" s="51">
        <f>IFERROR(IF(VLOOKUP('Weighting sheet'!$H19,'ICQ questions'!$G:$N,6,0)=0,"",VLOOKUP('Weighting sheet'!$H19,'ICQ questions'!$G:$N,6,0)),"")</f>
        <v/>
      </c>
      <c r="O19" s="51">
        <f>IFERROR(IF(VLOOKUP('Weighting sheet'!$H19,'ICQ questions'!$G:$N,7,0)=0,"",VLOOKUP('Weighting sheet'!$H19,'ICQ questions'!$G:$N,7,0)),"")</f>
        <v/>
      </c>
      <c r="P19" s="51">
        <f>IFERROR(IF(VLOOKUP('Weighting sheet'!$H19,'ICQ questions'!$G:$N,8,0)=0,"",VLOOKUP('Weighting sheet'!$H19,'ICQ questions'!$G:$N,8,0)),"")</f>
        <v/>
      </c>
      <c r="Q19" s="248" t="n">
        <v>0.05</v>
      </c>
      <c r="R19" s="248">
        <f>IF(ISBLANK(Q19),R18,Q19)</f>
        <v/>
      </c>
      <c r="S19" s="90" t="n">
        <v>1</v>
      </c>
      <c r="T19" s="90">
        <f>IF(M19="N/A","NO",M19)</f>
        <v/>
      </c>
      <c r="U19" s="90">
        <f>IF(T19="Yes",((1*S19)/(SUMIF($T$19,"Yes",$S$19))),0)</f>
        <v/>
      </c>
      <c r="V19" s="248">
        <f>IF(SUM(U19)=1,"Yes","No")</f>
        <v/>
      </c>
      <c r="W19" s="248">
        <f>IF(V19="Yes",((1*Q19)/(SUMIF($V$2:$V$26,"Yes",$Q$2:$Q$26))),"N/A")</f>
        <v/>
      </c>
      <c r="X19" s="90">
        <f>IF(N19="N/A","",IF(OR(N19="Adequate",N19="Adecuado",N19="Adéquat"),U19,IF(OR(N19="Inadequate",N19="Inadecuado",N19="Inadéquat"),0,"Question Not Answered")))</f>
        <v/>
      </c>
      <c r="Y19" s="90">
        <f>IFERROR(X19*$W$19,"")</f>
        <v/>
      </c>
    </row>
    <row r="20" outlineLevel="1" ht="26" customHeight="1">
      <c r="A20" s="16" t="inlineStr">
        <is>
          <t>A</t>
        </is>
      </c>
      <c r="B20" s="17" t="inlineStr">
        <is>
          <t>Payment and Bank management</t>
        </is>
      </c>
      <c r="C20" s="17" t="inlineStr">
        <is>
          <t xml:space="preserve">Invalid cheque payments are processed </t>
        </is>
      </c>
      <c r="D20" s="18" t="inlineStr">
        <is>
          <t>A8</t>
        </is>
      </c>
      <c r="E20" s="17" t="inlineStr">
        <is>
          <t>Cheque payment authorization</t>
        </is>
      </c>
      <c r="F20" s="234" t="n">
        <v>0.15</v>
      </c>
      <c r="G20" s="234">
        <f>IF(ISBLANK(F20),G19,F20)</f>
        <v/>
      </c>
      <c r="H20" s="19" t="inlineStr">
        <is>
          <t>A8.1</t>
        </is>
      </c>
      <c r="I20" s="20" t="inlineStr">
        <is>
          <t>The list of cheque signatories is reviewed regularly to make sure that only current employees are authorized signatories.</t>
        </is>
      </c>
      <c r="J20" s="21" t="n">
        <v>0.2</v>
      </c>
      <c r="K20" s="22" t="n"/>
      <c r="M20" s="51">
        <f>IF(OR((VLOOKUP('Weighting sheet'!$H20,'ICQ questions'!$G:$N,5,0))="Yes",(VLOOKUP('Weighting sheet'!$H20,'ICQ questions'!$G:$N,5,0))="Oui",(VLOOKUP('Weighting sheet'!$H20,'ICQ questions'!$G:$N,5,0))="Si"),"Yes",IF(OR((VLOOKUP('Weighting sheet'!$H20,'ICQ questions'!$G:$N,5,0))="No",(VLOOKUP('Weighting sheet'!$H20,'ICQ questions'!$G:$N,5,0))="Non"),"No","Select Answer"))</f>
        <v/>
      </c>
      <c r="N20" s="51">
        <f>IFERROR(IF(VLOOKUP('Weighting sheet'!$H20,'ICQ questions'!$G:$N,6,0)=0,"",VLOOKUP('Weighting sheet'!$H20,'ICQ questions'!$G:$N,6,0)),"")</f>
        <v/>
      </c>
      <c r="O20" s="51">
        <f>IFERROR(IF(VLOOKUP('Weighting sheet'!$H20,'ICQ questions'!$G:$N,7,0)=0,"",VLOOKUP('Weighting sheet'!$H20,'ICQ questions'!$G:$N,7,0)),"")</f>
        <v/>
      </c>
      <c r="P20" s="51">
        <f>IFERROR(IF(VLOOKUP('Weighting sheet'!$H20,'ICQ questions'!$G:$N,8,0)=0,"",VLOOKUP('Weighting sheet'!$H20,'ICQ questions'!$G:$N,8,0)),"")</f>
        <v/>
      </c>
      <c r="Q20" s="245" t="n">
        <v>0.15</v>
      </c>
      <c r="R20" s="245">
        <f>IF(ISBLANK(Q20),R19,Q20)</f>
        <v/>
      </c>
      <c r="S20" s="91" t="n">
        <v>0.2</v>
      </c>
      <c r="T20" s="91">
        <f>IF(M20="N/A","NO",M20)</f>
        <v/>
      </c>
      <c r="U20" s="91">
        <f>IF(T20="Yes",((1*S20)/(SUMIF($T$20:$T$22,"Yes",$S$20:$S$22))),0)</f>
        <v/>
      </c>
      <c r="V20" s="245">
        <f>IF(SUM(U20:U22)=1,"Yes","No")</f>
        <v/>
      </c>
      <c r="W20" s="245">
        <f>IF(V20="Yes",((1*Q20)/(SUMIF($V$2:$V$26,"Yes",$Q$2:$Q$26))),"N/A")</f>
        <v/>
      </c>
      <c r="X20" s="91">
        <f>IF(N20="N/A","",IF(OR(N20="Adequate",N20="Adecuado",N20="Adéquat"),U20,IF(OR(N20="Inadequate",N20="Inadecuado",N20="Inadéquat"),0,"Question Not Answered")))</f>
        <v/>
      </c>
      <c r="Y20" s="91">
        <f>IFERROR(X20*$W$20,"")</f>
        <v/>
      </c>
    </row>
    <row r="21" outlineLevel="1" ht="26" customHeight="1">
      <c r="A21" s="16" t="inlineStr">
        <is>
          <t>A</t>
        </is>
      </c>
      <c r="B21" s="17" t="inlineStr">
        <is>
          <t>Payment and Bank management</t>
        </is>
      </c>
      <c r="C21" s="17" t="inlineStr">
        <is>
          <t xml:space="preserve">Invalid cheque payments are processed </t>
        </is>
      </c>
      <c r="D21" s="18" t="inlineStr">
        <is>
          <t>A8</t>
        </is>
      </c>
      <c r="E21" s="17" t="inlineStr">
        <is>
          <t>Cheque payment authorization</t>
        </is>
      </c>
      <c r="F21" s="237" t="n"/>
      <c r="G21" s="234">
        <f>IF(ISBLANK(F21),G20,F21)</f>
        <v/>
      </c>
      <c r="H21" s="19" t="inlineStr">
        <is>
          <t>A8.2</t>
        </is>
      </c>
      <c r="I21" s="20" t="inlineStr">
        <is>
          <t xml:space="preserve">Cheque payments are approved by at least two authorised persons, an authorized cheque signatory and a member of the finance/admin team. </t>
        </is>
      </c>
      <c r="J21" s="21" t="n">
        <v>0.5</v>
      </c>
      <c r="K21" s="22" t="n"/>
      <c r="M21" s="51">
        <f>IF(OR((VLOOKUP('Weighting sheet'!$H21,'ICQ questions'!$G:$N,5,0))="Yes",(VLOOKUP('Weighting sheet'!$H21,'ICQ questions'!$G:$N,5,0))="Oui",(VLOOKUP('Weighting sheet'!$H21,'ICQ questions'!$G:$N,5,0))="Si"),"Yes",IF(OR((VLOOKUP('Weighting sheet'!$H21,'ICQ questions'!$G:$N,5,0))="No",(VLOOKUP('Weighting sheet'!$H21,'ICQ questions'!$G:$N,5,0))="Non"),"No","Select Answer"))</f>
        <v/>
      </c>
      <c r="N21" s="51">
        <f>IFERROR(IF(VLOOKUP('Weighting sheet'!$H21,'ICQ questions'!$G:$N,6,0)=0,"",VLOOKUP('Weighting sheet'!$H21,'ICQ questions'!$G:$N,6,0)),"")</f>
        <v/>
      </c>
      <c r="O21" s="51">
        <f>IFERROR(IF(VLOOKUP('Weighting sheet'!$H21,'ICQ questions'!$G:$N,7,0)=0,"",VLOOKUP('Weighting sheet'!$H21,'ICQ questions'!$G:$N,7,0)),"")</f>
        <v/>
      </c>
      <c r="P21" s="51">
        <f>IFERROR(IF(VLOOKUP('Weighting sheet'!$H21,'ICQ questions'!$G:$N,8,0)=0,"",VLOOKUP('Weighting sheet'!$H21,'ICQ questions'!$G:$N,8,0)),"")</f>
        <v/>
      </c>
      <c r="Q21" s="237" t="n"/>
      <c r="R21" s="245">
        <f>IF(ISBLANK(Q21),R20,Q21)</f>
        <v/>
      </c>
      <c r="S21" s="91" t="n">
        <v>0.5</v>
      </c>
      <c r="T21" s="91">
        <f>IF(M21="N/A","NO",M21)</f>
        <v/>
      </c>
      <c r="U21" s="91">
        <f>IF(T21="Yes",((1*S21)/(SUMIF($T$20:$T$22,"Yes",$S$20:$S$22))),0)</f>
        <v/>
      </c>
      <c r="V21" s="237" t="n"/>
      <c r="W21" s="237" t="n"/>
      <c r="X21" s="91">
        <f>IF(N21="N/A","",IF(OR(N21="Adequate",N21="Adecuado",N21="Adéquat"),U21,IF(OR(N21="Inadequate",N21="Inadecuado",N21="Inadéquat"),0,"Question Not Answered")))</f>
        <v/>
      </c>
      <c r="Y21" s="91">
        <f>IFERROR(X21*$W$20,"")</f>
        <v/>
      </c>
    </row>
    <row r="22" outlineLevel="1" ht="26" customHeight="1">
      <c r="A22" s="16" t="inlineStr">
        <is>
          <t>A</t>
        </is>
      </c>
      <c r="B22" s="17" t="inlineStr">
        <is>
          <t>Payment and Bank management</t>
        </is>
      </c>
      <c r="C22" s="17" t="inlineStr">
        <is>
          <t xml:space="preserve">Invalid cheque payments are processed </t>
        </is>
      </c>
      <c r="D22" s="18" t="inlineStr">
        <is>
          <t>A8</t>
        </is>
      </c>
      <c r="E22" s="17" t="inlineStr">
        <is>
          <t>Cheque payment authorization</t>
        </is>
      </c>
      <c r="F22" s="235" t="n"/>
      <c r="G22" s="234">
        <f>IF(ISBLANK(F22),G21,F22)</f>
        <v/>
      </c>
      <c r="H22" s="19" t="inlineStr">
        <is>
          <t>A8.3</t>
        </is>
      </c>
      <c r="I22" s="20" t="inlineStr">
        <is>
          <t>Cheque payments are supported by appropriate documentation justifying the disbursement.</t>
        </is>
      </c>
      <c r="J22" s="21" t="n">
        <v>0.3</v>
      </c>
      <c r="K22" s="22" t="n"/>
      <c r="M22" s="51">
        <f>IF(OR((VLOOKUP('Weighting sheet'!$H22,'ICQ questions'!$G:$N,5,0))="Yes",(VLOOKUP('Weighting sheet'!$H22,'ICQ questions'!$G:$N,5,0))="Oui",(VLOOKUP('Weighting sheet'!$H22,'ICQ questions'!$G:$N,5,0))="Si"),"Yes",IF(OR((VLOOKUP('Weighting sheet'!$H22,'ICQ questions'!$G:$N,5,0))="No",(VLOOKUP('Weighting sheet'!$H22,'ICQ questions'!$G:$N,5,0))="Non"),"No","Select Answer"))</f>
        <v/>
      </c>
      <c r="N22" s="51">
        <f>IFERROR(IF(VLOOKUP('Weighting sheet'!$H22,'ICQ questions'!$G:$N,6,0)=0,"",VLOOKUP('Weighting sheet'!$H22,'ICQ questions'!$G:$N,6,0)),"")</f>
        <v/>
      </c>
      <c r="O22" s="51">
        <f>IFERROR(IF(VLOOKUP('Weighting sheet'!$H22,'ICQ questions'!$G:$N,7,0)=0,"",VLOOKUP('Weighting sheet'!$H22,'ICQ questions'!$G:$N,7,0)),"")</f>
        <v/>
      </c>
      <c r="P22" s="51">
        <f>IFERROR(IF(VLOOKUP('Weighting sheet'!$H22,'ICQ questions'!$G:$N,8,0)=0,"",VLOOKUP('Weighting sheet'!$H22,'ICQ questions'!$G:$N,8,0)),"")</f>
        <v/>
      </c>
      <c r="Q22" s="235" t="n"/>
      <c r="R22" s="245">
        <f>IF(ISBLANK(Q22),R21,Q22)</f>
        <v/>
      </c>
      <c r="S22" s="91" t="n">
        <v>0.3</v>
      </c>
      <c r="T22" s="91">
        <f>IF(M22="N/A","NO",M22)</f>
        <v/>
      </c>
      <c r="U22" s="91">
        <f>IF(T22="Yes",((1*S22)/(SUMIF($T$20:$T$22,"Yes",$S$20:$S$22))),0)</f>
        <v/>
      </c>
      <c r="V22" s="235" t="n"/>
      <c r="W22" s="235" t="n"/>
      <c r="X22" s="91">
        <f>IF(N22="N/A","",IF(OR(N22="Adequate",N22="Adecuado",N22="Adéquat"),U22,IF(OR(N22="Inadequate",N22="Inadecuado",N22="Inadéquat"),0,"Question Not Answered")))</f>
        <v/>
      </c>
      <c r="Y22" s="91">
        <f>IFERROR(X22*$W$20,"")</f>
        <v/>
      </c>
    </row>
    <row r="23" outlineLevel="1" ht="26" customHeight="1">
      <c r="A23" s="16" t="inlineStr">
        <is>
          <t>A</t>
        </is>
      </c>
      <c r="B23" s="17" t="inlineStr">
        <is>
          <t>Payment and Bank management</t>
        </is>
      </c>
      <c r="C23" s="17" t="inlineStr">
        <is>
          <t xml:space="preserve">Invalid cheque payments are processed </t>
        </is>
      </c>
      <c r="D23" s="18" t="inlineStr">
        <is>
          <t>A9</t>
        </is>
      </c>
      <c r="E23" s="17" t="inlineStr">
        <is>
          <t>Cheque payment reconciliation</t>
        </is>
      </c>
      <c r="F23" s="234" t="n">
        <v>0.05</v>
      </c>
      <c r="G23" s="234">
        <f>IF(ISBLANK(F23),G22,F23)</f>
        <v/>
      </c>
      <c r="H23" s="19" t="inlineStr">
        <is>
          <t>A9.1</t>
        </is>
      </c>
      <c r="I23" s="20" t="inlineStr">
        <is>
          <t>Cheque reconciliations are approved by a supervisor and there is segregation of duties between the preparer and approver of the reconciliation.</t>
        </is>
      </c>
      <c r="J23" s="21" t="n">
        <v>1</v>
      </c>
      <c r="K23" s="22" t="n"/>
      <c r="M23" s="51">
        <f>IF(OR((VLOOKUP('Weighting sheet'!$H23,'ICQ questions'!$G:$N,5,0))="Yes",(VLOOKUP('Weighting sheet'!$H23,'ICQ questions'!$G:$N,5,0))="Oui",(VLOOKUP('Weighting sheet'!$H23,'ICQ questions'!$G:$N,5,0))="Si"),"Yes",IF(OR((VLOOKUP('Weighting sheet'!$H23,'ICQ questions'!$G:$N,5,0))="No",(VLOOKUP('Weighting sheet'!$H23,'ICQ questions'!$G:$N,5,0))="Non"),"No","Select Answer"))</f>
        <v/>
      </c>
      <c r="N23" s="51">
        <f>IFERROR(IF(VLOOKUP('Weighting sheet'!$H23,'ICQ questions'!$G:$N,6,0)=0,"",VLOOKUP('Weighting sheet'!$H23,'ICQ questions'!$G:$N,6,0)),"")</f>
        <v/>
      </c>
      <c r="O23" s="51">
        <f>IFERROR(IF(VLOOKUP('Weighting sheet'!$H23,'ICQ questions'!$G:$N,7,0)=0,"",VLOOKUP('Weighting sheet'!$H23,'ICQ questions'!$G:$N,7,0)),"")</f>
        <v/>
      </c>
      <c r="P23" s="51">
        <f>IFERROR(IF(VLOOKUP('Weighting sheet'!$H23,'ICQ questions'!$G:$N,8,0)=0,"",VLOOKUP('Weighting sheet'!$H23,'ICQ questions'!$G:$N,8,0)),"")</f>
        <v/>
      </c>
      <c r="Q23" s="248" t="n">
        <v>0.05</v>
      </c>
      <c r="R23" s="248">
        <f>IF(ISBLANK(Q23),R22,Q23)</f>
        <v/>
      </c>
      <c r="S23" s="90" t="n">
        <v>1</v>
      </c>
      <c r="T23" s="90">
        <f>IF(M23="N/A","NO",M23)</f>
        <v/>
      </c>
      <c r="U23" s="90">
        <f>IF(T23="Yes",((1*S23)/(SUMIF($T$23,"Yes",$S$23))),0)</f>
        <v/>
      </c>
      <c r="V23" s="248">
        <f>IF(SUM(U23)=1,"Yes","No")</f>
        <v/>
      </c>
      <c r="W23" s="248">
        <f>IF(V23="Yes",((1*Q23)/(SUMIF($V$2:$V$26,"Yes",$Q$2:$Q$26))),"N/A")</f>
        <v/>
      </c>
      <c r="X23" s="90">
        <f>IF(N23="N/A","",IF(OR(N23="Adequate",N23="Adecuado",N23="Adéquat"),U23,IF(OR(N23="Inadequate",N23="Inadecuado",N23="Inadéquat"),0,"Question Not Answered")))</f>
        <v/>
      </c>
      <c r="Y23" s="90">
        <f>IFERROR(X23*$W$23,"")</f>
        <v/>
      </c>
    </row>
    <row r="24" outlineLevel="1" ht="26" customHeight="1">
      <c r="A24" s="16" t="inlineStr">
        <is>
          <t>A</t>
        </is>
      </c>
      <c r="B24" s="17" t="inlineStr">
        <is>
          <t>Payment and Bank management</t>
        </is>
      </c>
      <c r="C24" s="17" t="inlineStr">
        <is>
          <t xml:space="preserve">Invalid payment are processed </t>
        </is>
      </c>
      <c r="D24" s="18" t="inlineStr">
        <is>
          <t>A10</t>
        </is>
      </c>
      <c r="E24" s="17" t="inlineStr">
        <is>
          <t>Repayment of undisbursed funds</t>
        </is>
      </c>
      <c r="F24" s="234" t="n">
        <v>0.1</v>
      </c>
      <c r="G24" s="234">
        <f>IF(ISBLANK(F24),G23,F24)</f>
        <v/>
      </c>
      <c r="H24" s="19" t="inlineStr">
        <is>
          <t>A10.1</t>
        </is>
      </c>
      <c r="I24" s="20" t="inlineStr">
        <is>
          <t>Undisbursed funds are appropriately refunded to UNHCR.</t>
        </is>
      </c>
      <c r="J24" s="21" t="n">
        <v>0.5</v>
      </c>
      <c r="K24" s="22" t="n"/>
      <c r="M24" s="51">
        <f>IF(OR((VLOOKUP('Weighting sheet'!$H24,'ICQ questions'!$G:$N,5,0))="Yes",(VLOOKUP('Weighting sheet'!$H24,'ICQ questions'!$G:$N,5,0))="Oui",(VLOOKUP('Weighting sheet'!$H24,'ICQ questions'!$G:$N,5,0))="Si"),"Yes",IF(OR((VLOOKUP('Weighting sheet'!$H24,'ICQ questions'!$G:$N,5,0))="No",(VLOOKUP('Weighting sheet'!$H24,'ICQ questions'!$G:$N,5,0))="Non"),"No","Select Answer"))</f>
        <v/>
      </c>
      <c r="N24" s="51">
        <f>IFERROR(IF(VLOOKUP('Weighting sheet'!$H24,'ICQ questions'!$G:$N,6,0)=0,"",VLOOKUP('Weighting sheet'!$H24,'ICQ questions'!$G:$N,6,0)),"")</f>
        <v/>
      </c>
      <c r="O24" s="51">
        <f>IFERROR(IF(VLOOKUP('Weighting sheet'!$H24,'ICQ questions'!$G:$N,7,0)=0,"",VLOOKUP('Weighting sheet'!$H24,'ICQ questions'!$G:$N,7,0)),"")</f>
        <v/>
      </c>
      <c r="P24" s="51">
        <f>IFERROR(IF(VLOOKUP('Weighting sheet'!$H24,'ICQ questions'!$G:$N,8,0)=0,"",VLOOKUP('Weighting sheet'!$H24,'ICQ questions'!$G:$N,8,0)),"")</f>
        <v/>
      </c>
      <c r="Q24" s="245" t="n">
        <v>0.1</v>
      </c>
      <c r="R24" s="245">
        <f>IF(ISBLANK(Q24),R23,Q24)</f>
        <v/>
      </c>
      <c r="S24" s="91" t="n">
        <v>0.5</v>
      </c>
      <c r="T24" s="91">
        <f>IF(M24="N/A","NO",M24)</f>
        <v/>
      </c>
      <c r="U24" s="91">
        <f>IF(T24="Yes",((1*S24)/(SUMIF($T$24:$T$25,"Yes",$S$24:$S$25))),0)</f>
        <v/>
      </c>
      <c r="V24" s="245">
        <f>IF(SUM(U24:U25)=1,"Yes","No")</f>
        <v/>
      </c>
      <c r="W24" s="255">
        <f>IF(V24="Yes",((1*Q24)/(SUMIF($V$2:$V$26,"Yes",$Q$2:$Q$26))),"N/A")</f>
        <v/>
      </c>
      <c r="X24" s="91">
        <f>IF(N24="N/A","",IF(OR(N24="Adequate",N24="Adecuado",N24="Adéquat"),U24,IF(OR(N24="Inadequate",N24="Inadecuado",N24="Inadéquat"),0,"Question Not Answered")))</f>
        <v/>
      </c>
      <c r="Y24" s="91">
        <f>IFERROR(X24*$W$24,"")</f>
        <v/>
      </c>
    </row>
    <row r="25" outlineLevel="1" ht="52" customHeight="1">
      <c r="A25" s="16" t="inlineStr">
        <is>
          <t>A</t>
        </is>
      </c>
      <c r="B25" s="17" t="inlineStr">
        <is>
          <t>Payment and Bank management</t>
        </is>
      </c>
      <c r="C25" s="17" t="inlineStr">
        <is>
          <t xml:space="preserve">Invalid payment are processed </t>
        </is>
      </c>
      <c r="D25" s="18" t="inlineStr">
        <is>
          <t>A10</t>
        </is>
      </c>
      <c r="E25" s="17" t="inlineStr">
        <is>
          <t>Beneficiary support documentation</t>
        </is>
      </c>
      <c r="F25" s="235" t="n"/>
      <c r="G25" s="234">
        <f>IF(ISBLANK(F25),G24,F25)</f>
        <v/>
      </c>
      <c r="H25" s="19" t="inlineStr">
        <is>
          <t>A10.2</t>
        </is>
      </c>
      <c r="I25" s="20" t="inlineStr">
        <is>
          <t>Where Cash Assistance including vouchers (CBI) is distributed to Persons of Concern (e.g. to refugees) through cash or other modes (e.g. bank, mobile, vouchers), a detailed list of beneficiaries is maintained. This list should be signed off by the individuals distributing the cash, an authorized supervisor and the recipients of the cash.</t>
        </is>
      </c>
      <c r="J25" s="21" t="n">
        <v>0.5</v>
      </c>
      <c r="K25" s="22" t="n"/>
      <c r="M25" s="51">
        <f>IF(OR((VLOOKUP('Weighting sheet'!$H25,'ICQ questions'!$G:$N,5,0))="Yes",(VLOOKUP('Weighting sheet'!$H25,'ICQ questions'!$G:$N,5,0))="Oui",(VLOOKUP('Weighting sheet'!$H25,'ICQ questions'!$G:$N,5,0))="Si"),"Yes",IF(OR((VLOOKUP('Weighting sheet'!$H25,'ICQ questions'!$G:$N,5,0))="No",(VLOOKUP('Weighting sheet'!$H25,'ICQ questions'!$G:$N,5,0))="Non"),"No","Select Answer"))</f>
        <v/>
      </c>
      <c r="N25" s="51">
        <f>IFERROR(IF(VLOOKUP('Weighting sheet'!$H25,'ICQ questions'!$G:$N,6,0)=0,"",VLOOKUP('Weighting sheet'!$H25,'ICQ questions'!$G:$N,6,0)),"")</f>
        <v/>
      </c>
      <c r="O25" s="51">
        <f>IFERROR(IF(VLOOKUP('Weighting sheet'!$H25,'ICQ questions'!$G:$N,7,0)=0,"",VLOOKUP('Weighting sheet'!$H25,'ICQ questions'!$G:$N,7,0)),"")</f>
        <v/>
      </c>
      <c r="P25" s="51">
        <f>IFERROR(IF(VLOOKUP('Weighting sheet'!$H25,'ICQ questions'!$G:$N,8,0)=0,"",VLOOKUP('Weighting sheet'!$H25,'ICQ questions'!$G:$N,8,0)),"")</f>
        <v/>
      </c>
      <c r="Q25" s="235" t="n"/>
      <c r="R25" s="245">
        <f>IF(ISBLANK(Q25),R24,Q25)</f>
        <v/>
      </c>
      <c r="S25" s="91" t="n">
        <v>0.5</v>
      </c>
      <c r="T25" s="91">
        <f>IF(M25="N/A","NO",M25)</f>
        <v/>
      </c>
      <c r="U25" s="91">
        <f>IF(T25="Yes",((1*S25)/(SUMIF($T$24:$T$25,"Yes",$S$24:$S$25))),0)</f>
        <v/>
      </c>
      <c r="V25" s="235" t="n"/>
      <c r="W25" s="235" t="n"/>
      <c r="X25" s="91">
        <f>IF(N25="N/A","",IF(OR(N25="Adequate",N25="Adecuado",N25="Adéquat"),U25,IF(OR(N25="Inadequate",N25="Inadecuado",N25="Inadéquat"),0,"Question Not Answered")))</f>
        <v/>
      </c>
      <c r="Y25" s="91">
        <f>IFERROR(X25*$W$24,"")</f>
        <v/>
      </c>
    </row>
    <row r="26" outlineLevel="1" ht="26" customHeight="1">
      <c r="A26" s="16" t="inlineStr">
        <is>
          <t>B</t>
        </is>
      </c>
      <c r="B26" s="17" t="inlineStr">
        <is>
          <t>Payment and Bank management</t>
        </is>
      </c>
      <c r="C26" s="26" t="inlineStr">
        <is>
          <t xml:space="preserve">Accounts payable are incorrectly recorded in the general ledger </t>
        </is>
      </c>
      <c r="D26" s="16" t="inlineStr">
        <is>
          <t>A11</t>
        </is>
      </c>
      <c r="E26" s="26" t="inlineStr">
        <is>
          <t>Accounts payables reconciliations</t>
        </is>
      </c>
      <c r="F26" s="242" t="n">
        <v>0.08</v>
      </c>
      <c r="G26" s="242">
        <f>IF(ISBLANK(F26),G25,F26)</f>
        <v/>
      </c>
      <c r="H26" s="19" t="inlineStr">
        <is>
          <t>A11.1</t>
        </is>
      </c>
      <c r="I26" s="25" t="inlineStr">
        <is>
          <t>Accounts payable are reconciled with the general ledger at least on a monthly basis.</t>
        </is>
      </c>
      <c r="J26" s="21" t="n">
        <v>1</v>
      </c>
      <c r="K26" s="22" t="n"/>
      <c r="M26" s="51">
        <f>IF(OR((VLOOKUP('Weighting sheet'!$H26,'ICQ questions'!$G:$N,5,0))="Yes",(VLOOKUP('Weighting sheet'!$H26,'ICQ questions'!$G:$N,5,0))="Oui",(VLOOKUP('Weighting sheet'!$H26,'ICQ questions'!$G:$N,5,0))="Si"),"Yes",IF(OR((VLOOKUP('Weighting sheet'!$H26,'ICQ questions'!$G:$N,5,0))="No",(VLOOKUP('Weighting sheet'!$H26,'ICQ questions'!$G:$N,5,0))="Non"),"No","Select Answer"))</f>
        <v/>
      </c>
      <c r="N26" s="51">
        <f>IFERROR(IF(VLOOKUP('Weighting sheet'!$H26,'ICQ questions'!$G:$N,6,0)=0,"",VLOOKUP('Weighting sheet'!$H26,'ICQ questions'!$G:$N,6,0)),"")</f>
        <v/>
      </c>
      <c r="O26" s="51">
        <f>IFERROR(IF(VLOOKUP('Weighting sheet'!$H26,'ICQ questions'!$G:$N,7,0)=0,"",VLOOKUP('Weighting sheet'!$H26,'ICQ questions'!$G:$N,7,0)),"")</f>
        <v/>
      </c>
      <c r="P26" s="51">
        <f>IFERROR(IF(VLOOKUP('Weighting sheet'!$H26,'ICQ questions'!$G:$N,8,0)=0,"",VLOOKUP('Weighting sheet'!$H26,'ICQ questions'!$G:$N,8,0)),"")</f>
        <v/>
      </c>
      <c r="Q26" s="251" t="n">
        <v>0.08</v>
      </c>
      <c r="R26" s="251">
        <f>IF(ISBLANK(Q26),R25,Q26)</f>
        <v/>
      </c>
      <c r="S26" s="90" t="n">
        <v>1</v>
      </c>
      <c r="T26" s="90">
        <f>IF(M26="N/A","NO",M26)</f>
        <v/>
      </c>
      <c r="U26" s="90">
        <f>IF(T26="Yes",((1*S26)/(SUMIF($T$26,"Yes",$S$26))),0)</f>
        <v/>
      </c>
      <c r="V26" s="251">
        <f>IF(SUM(U26)=1,"Yes","No")</f>
        <v/>
      </c>
      <c r="W26" s="251">
        <f>IF(V26="Yes",((1*Q26)/(SUMIF($V$2:$V$26,"Yes",$Q$2:$Q$26))),"N/A")</f>
        <v/>
      </c>
      <c r="X26" s="90">
        <f>IF(N26="N/A","",IF(OR(N26="Adequate",N26="Adecuado",N26="Adéquat"),U26,IF(OR(N26="Inadequate",N26="Inadecuado",N26="Inadéquat"),0,"Question Not Answered")))</f>
        <v/>
      </c>
      <c r="Y26" s="90">
        <f>IFERROR(X26*$W$26,"")</f>
        <v/>
      </c>
    </row>
    <row r="27" outlineLevel="1" ht="15" customHeight="1" thickBot="1">
      <c r="A27" s="238" t="inlineStr">
        <is>
          <t>Process controls  Assessment</t>
        </is>
      </c>
      <c r="B27" s="239" t="n"/>
      <c r="C27" s="239" t="n"/>
      <c r="D27" s="239" t="n"/>
      <c r="E27" s="240" t="n"/>
      <c r="F27" s="27">
        <f>SUM(F2:F26)</f>
        <v/>
      </c>
      <c r="G27" s="27" t="n"/>
      <c r="H27" s="28" t="n"/>
      <c r="I27" s="29" t="n"/>
      <c r="J27" s="30" t="n"/>
      <c r="K27" s="31" t="n"/>
      <c r="N27" s="51">
        <f>IFERROR(IF(VLOOKUP('Weighting sheet'!$H27,'ICQ questions'!$G:$N,6,0)=0,"",VLOOKUP('Weighting sheet'!$H27,'ICQ questions'!$G:$N,6,0)),"")</f>
        <v/>
      </c>
      <c r="O27" s="51">
        <f>IFERROR(IF(VLOOKUP('Weighting sheet'!$H27,'ICQ questions'!$G:$N,7,0)=0,"",VLOOKUP('Weighting sheet'!$H27,'ICQ questions'!$G:$N,7,0)),"")</f>
        <v/>
      </c>
      <c r="P27" s="51">
        <f>IFERROR(IF(VLOOKUP('Weighting sheet'!$H27,'ICQ questions'!$G:$N,8,0)=0,"",VLOOKUP('Weighting sheet'!$H27,'ICQ questions'!$G:$N,8,0)),"")</f>
        <v/>
      </c>
      <c r="Q27" s="27">
        <f>SUM(Q2:Q26)</f>
        <v/>
      </c>
      <c r="R27" s="27" t="n"/>
      <c r="S27" s="27" t="n"/>
      <c r="T27" s="27" t="n"/>
      <c r="U27" s="27" t="n"/>
      <c r="V27" s="27" t="n"/>
      <c r="W27" s="27">
        <f>SUM(W2:W26)</f>
        <v/>
      </c>
      <c r="X27" s="27" t="n"/>
      <c r="Y27" s="27">
        <f>SUM(Y2:Y26)</f>
        <v/>
      </c>
    </row>
    <row r="28" ht="15" customHeight="1" thickBot="1">
      <c r="A28" s="32" t="inlineStr">
        <is>
          <t>Payment and Bank management overall process rating</t>
        </is>
      </c>
      <c r="B28" s="33" t="n"/>
      <c r="C28" s="33" t="n"/>
      <c r="D28" s="33" t="n"/>
      <c r="E28" s="33" t="n"/>
      <c r="F28" s="34" t="n"/>
      <c r="G28" s="34" t="n"/>
      <c r="H28" s="33" t="n"/>
      <c r="I28" s="33" t="n"/>
      <c r="J28" s="34" t="n"/>
      <c r="K28" s="35" t="n">
        <v>0.15</v>
      </c>
      <c r="N28" s="51">
        <f>IFERROR(IF(VLOOKUP('Weighting sheet'!$H28,'ICQ questions'!$G:$N,6,0)=0,"",VLOOKUP('Weighting sheet'!$H28,'ICQ questions'!$G:$N,6,0)),"")</f>
        <v/>
      </c>
      <c r="O28" s="51">
        <f>IFERROR(IF(VLOOKUP('Weighting sheet'!$H28,'ICQ questions'!$G:$N,7,0)=0,"",VLOOKUP('Weighting sheet'!$H28,'ICQ questions'!$G:$N,7,0)),"")</f>
        <v/>
      </c>
      <c r="P28" s="51">
        <f>IFERROR(IF(VLOOKUP('Weighting sheet'!$H28,'ICQ questions'!$G:$N,8,0)=0,"",VLOOKUP('Weighting sheet'!$H28,'ICQ questions'!$G:$N,8,0)),"")</f>
        <v/>
      </c>
      <c r="Q28" s="34" t="n"/>
      <c r="R28" s="34" t="n"/>
      <c r="S28" s="34" t="n"/>
      <c r="T28" s="34">
        <f>IFERROR(VLOOKUP("yes",T2:T26,1,0),"No")</f>
        <v/>
      </c>
      <c r="U28" s="34" t="n"/>
      <c r="V28" s="34" t="n"/>
      <c r="W28" s="34" t="n"/>
      <c r="X28" s="34" t="n"/>
      <c r="Y28" s="34">
        <f>Y27</f>
        <v/>
      </c>
    </row>
    <row r="29" outlineLevel="1" ht="26" customHeight="1">
      <c r="A29" s="36" t="inlineStr">
        <is>
          <t>B</t>
        </is>
      </c>
      <c r="B29" s="37" t="inlineStr">
        <is>
          <t>Procurement</t>
        </is>
      </c>
      <c r="C29" s="37" t="inlineStr">
        <is>
          <t>Invalid purchases are made</t>
        </is>
      </c>
      <c r="D29" s="36" t="inlineStr">
        <is>
          <t>B1</t>
        </is>
      </c>
      <c r="E29" s="37" t="inlineStr">
        <is>
          <t>Procurement policies and procedures</t>
        </is>
      </c>
      <c r="F29" s="241" t="n">
        <v>0.15</v>
      </c>
      <c r="G29" s="241">
        <f>IF(ISBLANK(F29),G28,F29)</f>
        <v/>
      </c>
      <c r="H29" s="38" t="inlineStr">
        <is>
          <t>B1.1</t>
        </is>
      </c>
      <c r="I29" s="39" t="inlineStr">
        <is>
          <t>There are written standard procurement procedures</t>
        </is>
      </c>
      <c r="J29" s="40" t="n">
        <v>0.2</v>
      </c>
      <c r="K29" s="22" t="n"/>
      <c r="M29" s="51">
        <f>IF(OR((VLOOKUP('Weighting sheet'!$H29,'ICQ questions'!$G:$N,5,0))="Yes",(VLOOKUP('Weighting sheet'!$H29,'ICQ questions'!$G:$N,5,0))="Oui",(VLOOKUP('Weighting sheet'!$H29,'ICQ questions'!$G:$N,5,0))="Si"),"Yes",IF(OR((VLOOKUP('Weighting sheet'!$H29,'ICQ questions'!$G:$N,5,0))="No",(VLOOKUP('Weighting sheet'!$H29,'ICQ questions'!$G:$N,5,0))="Non"),"No","Select Answer"))</f>
        <v/>
      </c>
      <c r="N29" s="51">
        <f>IFERROR(IF(VLOOKUP('Weighting sheet'!$H29,'ICQ questions'!$G:$N,6,0)=0,"",VLOOKUP('Weighting sheet'!$H29,'ICQ questions'!$G:$N,6,0)),"")</f>
        <v/>
      </c>
      <c r="O29" s="51">
        <f>IFERROR(IF(VLOOKUP('Weighting sheet'!$H29,'ICQ questions'!$G:$N,7,0)=0,"",VLOOKUP('Weighting sheet'!$H29,'ICQ questions'!$G:$N,7,0)),"")</f>
        <v/>
      </c>
      <c r="P29" s="51">
        <f>IFERROR(IF(VLOOKUP('Weighting sheet'!$H29,'ICQ questions'!$G:$N,8,0)=0,"",VLOOKUP('Weighting sheet'!$H29,'ICQ questions'!$G:$N,8,0)),"")</f>
        <v/>
      </c>
      <c r="Q29" s="250" t="n">
        <v>0.15</v>
      </c>
      <c r="R29" s="250">
        <f>IF(ISBLANK(Q29),R28,Q29)</f>
        <v/>
      </c>
      <c r="S29" s="92" t="n">
        <v>0.2</v>
      </c>
      <c r="T29" s="92">
        <f>IF(M29="N/A","NO",M29)</f>
        <v/>
      </c>
      <c r="U29" s="92">
        <f>IF(T29="Yes",((1*S29)/(SUMIF($T$29:$T$33,"Yes",$S$29:$S$33))),0)</f>
        <v/>
      </c>
      <c r="V29" s="250">
        <f>IF(SUM(U29:U33)=1,"Yes","No")</f>
        <v/>
      </c>
      <c r="W29" s="257">
        <f>IF(V29="Yes",((1*Q29)/(SUMIF($V$29:$V$39,"Yes",$Q$29:$Q$39))),"N/A")</f>
        <v/>
      </c>
      <c r="X29" s="92">
        <f>IF(N29="N/A","",IF(OR(N29="Adequate",N29="Adecuado",N29="Adéquat"),U29,IF(OR(N29="Inadequate",N29="Inadecuado",N29="Inadéquat"),0,"Question Not Answered")))</f>
        <v/>
      </c>
      <c r="Y29" s="178">
        <f>IFERROR(X29*$W$29,"")</f>
        <v/>
      </c>
    </row>
    <row r="30" outlineLevel="1" ht="26" customHeight="1">
      <c r="A30" s="16" t="inlineStr">
        <is>
          <t>B</t>
        </is>
      </c>
      <c r="B30" s="26" t="inlineStr">
        <is>
          <t xml:space="preserve">Procurement </t>
        </is>
      </c>
      <c r="C30" s="26" t="inlineStr">
        <is>
          <t>Invalid purchases are made</t>
        </is>
      </c>
      <c r="D30" s="16" t="inlineStr">
        <is>
          <t>B1</t>
        </is>
      </c>
      <c r="E30" s="26" t="inlineStr">
        <is>
          <t>Procurement policies and procedures</t>
        </is>
      </c>
      <c r="F30" s="237" t="n"/>
      <c r="G30" s="242">
        <f>IF(ISBLANK(F30),G29,F30)</f>
        <v/>
      </c>
      <c r="H30" s="19" t="inlineStr">
        <is>
          <t>B1.2</t>
        </is>
      </c>
      <c r="I30" s="25" t="inlineStr">
        <is>
          <t>There is a vendor management system (e.g. list of suppliers, supplier performance evaluation, contract arrangements)</t>
        </is>
      </c>
      <c r="J30" s="21" t="n">
        <v>0.2</v>
      </c>
      <c r="K30" s="22" t="n"/>
      <c r="M30" s="51">
        <f>IF(OR((VLOOKUP('Weighting sheet'!$H30,'ICQ questions'!$G:$N,5,0))="Yes",(VLOOKUP('Weighting sheet'!$H30,'ICQ questions'!$G:$N,5,0))="Oui",(VLOOKUP('Weighting sheet'!$H30,'ICQ questions'!$G:$N,5,0))="Si"),"Yes",IF(OR((VLOOKUP('Weighting sheet'!$H30,'ICQ questions'!$G:$N,5,0))="No",(VLOOKUP('Weighting sheet'!$H30,'ICQ questions'!$G:$N,5,0))="Non"),"No","Select Answer"))</f>
        <v/>
      </c>
      <c r="N30" s="51">
        <f>IFERROR(IF(VLOOKUP('Weighting sheet'!$H30,'ICQ questions'!$G:$N,6,0)=0,"",VLOOKUP('Weighting sheet'!$H30,'ICQ questions'!$G:$N,6,0)),"")</f>
        <v/>
      </c>
      <c r="O30" s="51">
        <f>IFERROR(IF(VLOOKUP('Weighting sheet'!$H30,'ICQ questions'!$G:$N,7,0)=0,"",VLOOKUP('Weighting sheet'!$H30,'ICQ questions'!$G:$N,7,0)),"")</f>
        <v/>
      </c>
      <c r="P30" s="51">
        <f>IFERROR(IF(VLOOKUP('Weighting sheet'!$H30,'ICQ questions'!$G:$N,8,0)=0,"",VLOOKUP('Weighting sheet'!$H30,'ICQ questions'!$G:$N,8,0)),"")</f>
        <v/>
      </c>
      <c r="Q30" s="237" t="n"/>
      <c r="R30" s="251">
        <f>IF(ISBLANK(Q30),R29,Q30)</f>
        <v/>
      </c>
      <c r="S30" s="90" t="n">
        <v>0.2</v>
      </c>
      <c r="T30" s="90">
        <f>IF(M30="N/A","NO",M30)</f>
        <v/>
      </c>
      <c r="U30" s="90">
        <f>IF(T30="Yes",((1*S30)/(SUMIF($T$29:$T$33,"Yes",$S$29:$S$33))),0)</f>
        <v/>
      </c>
      <c r="V30" s="237" t="n"/>
      <c r="W30" s="237" t="n"/>
      <c r="X30" s="90">
        <f>IF(N30="N/A","",IF(OR(N30="Adequate",N30="Adecuado",N30="Adéquat"),U30,IF(OR(N30="Inadequate",N30="Inadecuado",N30="Inadéquat"),0,"Question Not Answered")))</f>
        <v/>
      </c>
      <c r="Y30" s="90">
        <f>IFERROR(X30*$W$29,"")</f>
        <v/>
      </c>
    </row>
    <row r="31" outlineLevel="1" ht="39" customHeight="1">
      <c r="A31" s="16" t="inlineStr">
        <is>
          <t>B</t>
        </is>
      </c>
      <c r="B31" s="26" t="inlineStr">
        <is>
          <t>Procurement</t>
        </is>
      </c>
      <c r="C31" s="26" t="inlineStr">
        <is>
          <t>Invalid purchases are made</t>
        </is>
      </c>
      <c r="D31" s="16" t="inlineStr">
        <is>
          <t>B1</t>
        </is>
      </c>
      <c r="E31" s="26" t="inlineStr">
        <is>
          <t>Procurement policies and procedures</t>
        </is>
      </c>
      <c r="F31" s="237" t="n"/>
      <c r="G31" s="242">
        <f>IF(ISBLANK(F31),G30,F31)</f>
        <v/>
      </c>
      <c r="H31" s="19" t="inlineStr">
        <is>
          <t>B1.3</t>
        </is>
      </c>
      <c r="I31" s="25" t="inlineStr">
        <is>
          <t>Formal guidelines and procedures are in place to assist in identifying, monitoring and dealing with potential conflicts of interest with potential suppliers, fraudulent acts and code of conduct for employees and suppliers</t>
        </is>
      </c>
      <c r="J31" s="21" t="n">
        <v>0.2</v>
      </c>
      <c r="K31" s="22" t="n"/>
      <c r="M31" s="51">
        <f>IF(OR((VLOOKUP('Weighting sheet'!$H31,'ICQ questions'!$G:$N,5,0))="Yes",(VLOOKUP('Weighting sheet'!$H31,'ICQ questions'!$G:$N,5,0))="Oui",(VLOOKUP('Weighting sheet'!$H31,'ICQ questions'!$G:$N,5,0))="Si"),"Yes",IF(OR((VLOOKUP('Weighting sheet'!$H31,'ICQ questions'!$G:$N,5,0))="No",(VLOOKUP('Weighting sheet'!$H31,'ICQ questions'!$G:$N,5,0))="Non"),"No","Select Answer"))</f>
        <v/>
      </c>
      <c r="N31" s="51">
        <f>IFERROR(IF(VLOOKUP('Weighting sheet'!$H31,'ICQ questions'!$G:$N,6,0)=0,"",VLOOKUP('Weighting sheet'!$H31,'ICQ questions'!$G:$N,6,0)),"")</f>
        <v/>
      </c>
      <c r="O31" s="51">
        <f>IFERROR(IF(VLOOKUP('Weighting sheet'!$H31,'ICQ questions'!$G:$N,7,0)=0,"",VLOOKUP('Weighting sheet'!$H31,'ICQ questions'!$G:$N,7,0)),"")</f>
        <v/>
      </c>
      <c r="P31" s="51">
        <f>IFERROR(IF(VLOOKUP('Weighting sheet'!$H31,'ICQ questions'!$G:$N,8,0)=0,"",VLOOKUP('Weighting sheet'!$H31,'ICQ questions'!$G:$N,8,0)),"")</f>
        <v/>
      </c>
      <c r="Q31" s="237" t="n"/>
      <c r="R31" s="251">
        <f>IF(ISBLANK(Q31),R30,Q31)</f>
        <v/>
      </c>
      <c r="S31" s="90" t="n">
        <v>0.2</v>
      </c>
      <c r="T31" s="90">
        <f>IF(M31="N/A","NO",M31)</f>
        <v/>
      </c>
      <c r="U31" s="90">
        <f>IF(T31="Yes",((1*S31)/(SUMIF($T$29:$T$33,"Yes",$S$29:$S$33))),0)</f>
        <v/>
      </c>
      <c r="V31" s="237" t="n"/>
      <c r="W31" s="237" t="n"/>
      <c r="X31" s="90">
        <f>IF(N31="N/A","",IF(OR(N31="Adequate",N31="Adecuado",N31="Adéquat"),U31,IF(OR(N31="Inadequate",N31="Inadecuado",N31="Inadéquat"),0,"Question Not Answered")))</f>
        <v/>
      </c>
      <c r="Y31" s="90">
        <f>IFERROR(X31*$W$29,"")</f>
        <v/>
      </c>
    </row>
    <row r="32" outlineLevel="1" ht="26" customHeight="1">
      <c r="A32" s="16" t="inlineStr">
        <is>
          <t>B</t>
        </is>
      </c>
      <c r="B32" s="26" t="inlineStr">
        <is>
          <t>Procurement</t>
        </is>
      </c>
      <c r="C32" s="26" t="inlineStr">
        <is>
          <t>Invalid purchases are made</t>
        </is>
      </c>
      <c r="D32" s="16" t="inlineStr">
        <is>
          <t>B1</t>
        </is>
      </c>
      <c r="E32" s="26" t="inlineStr">
        <is>
          <t>Procurement policies and procedures</t>
        </is>
      </c>
      <c r="F32" s="237" t="n"/>
      <c r="G32" s="242">
        <f>IF(ISBLANK(F32),G31,F32)</f>
        <v/>
      </c>
      <c r="H32" s="19" t="inlineStr">
        <is>
          <t>B1.4</t>
        </is>
      </c>
      <c r="I32" s="25" t="inlineStr">
        <is>
          <t xml:space="preserve">Formal processes and guidelines are in place for formal and informal solicitation methods, including clearly defined thresholds. </t>
        </is>
      </c>
      <c r="J32" s="21" t="n">
        <v>0.1</v>
      </c>
      <c r="K32" s="22" t="n"/>
      <c r="M32" s="51">
        <f>IF(OR((VLOOKUP('Weighting sheet'!$H32,'ICQ questions'!$G:$N,5,0))="Yes",(VLOOKUP('Weighting sheet'!$H32,'ICQ questions'!$G:$N,5,0))="Oui",(VLOOKUP('Weighting sheet'!$H32,'ICQ questions'!$G:$N,5,0))="Si"),"Yes",IF(OR((VLOOKUP('Weighting sheet'!$H32,'ICQ questions'!$G:$N,5,0))="No",(VLOOKUP('Weighting sheet'!$H32,'ICQ questions'!$G:$N,5,0))="Non"),"No","Select Answer"))</f>
        <v/>
      </c>
      <c r="N32" s="51">
        <f>IFERROR(IF(VLOOKUP('Weighting sheet'!$H32,'ICQ questions'!$G:$N,6,0)=0,"",VLOOKUP('Weighting sheet'!$H32,'ICQ questions'!$G:$N,6,0)),"")</f>
        <v/>
      </c>
      <c r="O32" s="51">
        <f>IFERROR(IF(VLOOKUP('Weighting sheet'!$H32,'ICQ questions'!$G:$N,7,0)=0,"",VLOOKUP('Weighting sheet'!$H32,'ICQ questions'!$G:$N,7,0)),"")</f>
        <v/>
      </c>
      <c r="P32" s="51">
        <f>IFERROR(IF(VLOOKUP('Weighting sheet'!$H32,'ICQ questions'!$G:$N,8,0)=0,"",VLOOKUP('Weighting sheet'!$H32,'ICQ questions'!$G:$N,8,0)),"")</f>
        <v/>
      </c>
      <c r="Q32" s="237" t="n"/>
      <c r="R32" s="251">
        <f>IF(ISBLANK(Q32),R31,Q32)</f>
        <v/>
      </c>
      <c r="S32" s="90" t="n">
        <v>0.1</v>
      </c>
      <c r="T32" s="90">
        <f>IF(M32="N/A","NO",M32)</f>
        <v/>
      </c>
      <c r="U32" s="90">
        <f>IF(T32="Yes",((1*S32)/(SUMIF($T$29:$T$33,"Yes",$S$29:$S$33))),0)</f>
        <v/>
      </c>
      <c r="V32" s="237" t="n"/>
      <c r="W32" s="237" t="n"/>
      <c r="X32" s="90">
        <f>IF(N32="N/A","",IF(OR(N32="Adequate",N32="Adecuado",N32="Adéquat"),U32,IF(OR(N32="Inadequate",N32="Inadecuado",N32="Inadéquat"),0,"Question Not Answered")))</f>
        <v/>
      </c>
      <c r="Y32" s="90">
        <f>IFERROR(X32*$W$29,"")</f>
        <v/>
      </c>
    </row>
    <row r="33" outlineLevel="1" ht="39" customHeight="1">
      <c r="A33" s="16" t="inlineStr">
        <is>
          <t>B</t>
        </is>
      </c>
      <c r="B33" s="26" t="inlineStr">
        <is>
          <t>Procurement</t>
        </is>
      </c>
      <c r="C33" s="26" t="inlineStr">
        <is>
          <t>Invalid purchases are made</t>
        </is>
      </c>
      <c r="D33" s="16" t="inlineStr">
        <is>
          <t>B1</t>
        </is>
      </c>
      <c r="E33" s="26" t="inlineStr">
        <is>
          <t>Procurement policies and procedures</t>
        </is>
      </c>
      <c r="F33" s="235" t="n"/>
      <c r="G33" s="242">
        <f>IF(ISBLANK(F33),G32,F33)</f>
        <v/>
      </c>
      <c r="H33" s="19" t="inlineStr">
        <is>
          <t>B1.5</t>
        </is>
      </c>
      <c r="I33" s="25" t="inlineStr">
        <is>
          <t xml:space="preserve">There is a well-defined and credible process and practice for evaluation of solicited bids, including bidding criteria that takes into account technical specifications and price aspects.  </t>
        </is>
      </c>
      <c r="J33" s="21" t="n">
        <v>0.3</v>
      </c>
      <c r="K33" s="22" t="n"/>
      <c r="M33" s="51">
        <f>IF(OR((VLOOKUP('Weighting sheet'!$H33,'ICQ questions'!$G:$N,5,0))="Yes",(VLOOKUP('Weighting sheet'!$H33,'ICQ questions'!$G:$N,5,0))="Oui",(VLOOKUP('Weighting sheet'!$H33,'ICQ questions'!$G:$N,5,0))="Si"),"Yes",IF(OR((VLOOKUP('Weighting sheet'!$H33,'ICQ questions'!$G:$N,5,0))="No",(VLOOKUP('Weighting sheet'!$H33,'ICQ questions'!$G:$N,5,0))="Non"),"No","Select Answer"))</f>
        <v/>
      </c>
      <c r="N33" s="51">
        <f>IFERROR(IF(VLOOKUP('Weighting sheet'!$H33,'ICQ questions'!$G:$N,6,0)=0,"",VLOOKUP('Weighting sheet'!$H33,'ICQ questions'!$G:$N,6,0)),"")</f>
        <v/>
      </c>
      <c r="O33" s="51">
        <f>IFERROR(IF(VLOOKUP('Weighting sheet'!$H33,'ICQ questions'!$G:$N,7,0)=0,"",VLOOKUP('Weighting sheet'!$H33,'ICQ questions'!$G:$N,7,0)),"")</f>
        <v/>
      </c>
      <c r="P33" s="51">
        <f>IFERROR(IF(VLOOKUP('Weighting sheet'!$H33,'ICQ questions'!$G:$N,8,0)=0,"",VLOOKUP('Weighting sheet'!$H33,'ICQ questions'!$G:$N,8,0)),"")</f>
        <v/>
      </c>
      <c r="Q33" s="235" t="n"/>
      <c r="R33" s="251">
        <f>IF(ISBLANK(Q33),R32,Q33)</f>
        <v/>
      </c>
      <c r="S33" s="90" t="n">
        <v>0.3</v>
      </c>
      <c r="T33" s="90">
        <f>IF(M33="N/A","NO",M33)</f>
        <v/>
      </c>
      <c r="U33" s="90">
        <f>IF(T33="Yes",((1*S33)/(SUMIF($T$29:$T$33,"Yes",$S$29:$S$33))),0)</f>
        <v/>
      </c>
      <c r="V33" s="235" t="n"/>
      <c r="W33" s="235" t="n"/>
      <c r="X33" s="90">
        <f>IF(N33="N/A","",IF(OR(N33="Adequate",N33="Adecuado",N33="Adéquat"),U33,IF(OR(N33="Inadequate",N33="Inadecuado",N33="Inadéquat"),0,"Question Not Answered")))</f>
        <v/>
      </c>
      <c r="Y33" s="171">
        <f>IFERROR(X33*$W$29,"")</f>
        <v/>
      </c>
    </row>
    <row r="34" outlineLevel="1" ht="26" customHeight="1">
      <c r="A34" s="16" t="inlineStr">
        <is>
          <t>B</t>
        </is>
      </c>
      <c r="B34" s="26" t="inlineStr">
        <is>
          <t>Procurement</t>
        </is>
      </c>
      <c r="C34" s="26" t="inlineStr">
        <is>
          <t>Invalid purchases are made</t>
        </is>
      </c>
      <c r="D34" s="16" t="inlineStr">
        <is>
          <t>B2</t>
        </is>
      </c>
      <c r="E34" s="26" t="inlineStr">
        <is>
          <t>Segregation of duties</t>
        </is>
      </c>
      <c r="F34" s="242" t="n">
        <v>0.05</v>
      </c>
      <c r="G34" s="242">
        <f>IF(ISBLANK(F34),G33,F34)</f>
        <v/>
      </c>
      <c r="H34" s="19" t="inlineStr">
        <is>
          <t>B2.1</t>
        </is>
      </c>
      <c r="I34" s="25" t="inlineStr">
        <is>
          <t>There is appropriate segregation of duties between the ordering, receiving and accounting for purchases.</t>
        </is>
      </c>
      <c r="J34" s="21" t="n">
        <v>1</v>
      </c>
      <c r="K34" s="22" t="n"/>
      <c r="M34" s="51">
        <f>IF(OR((VLOOKUP('Weighting sheet'!$H34,'ICQ questions'!$G:$N,5,0))="Yes",(VLOOKUP('Weighting sheet'!$H34,'ICQ questions'!$G:$N,5,0))="Oui",(VLOOKUP('Weighting sheet'!$H34,'ICQ questions'!$G:$N,5,0))="Si"),"Yes",IF(OR((VLOOKUP('Weighting sheet'!$H34,'ICQ questions'!$G:$N,5,0))="No",(VLOOKUP('Weighting sheet'!$H34,'ICQ questions'!$G:$N,5,0))="Non"),"No","Select Answer"))</f>
        <v/>
      </c>
      <c r="N34" s="51">
        <f>IFERROR(IF(VLOOKUP('Weighting sheet'!$H34,'ICQ questions'!$G:$N,6,0)=0,"",VLOOKUP('Weighting sheet'!$H34,'ICQ questions'!$G:$N,6,0)),"")</f>
        <v/>
      </c>
      <c r="O34" s="51">
        <f>IFERROR(IF(VLOOKUP('Weighting sheet'!$H34,'ICQ questions'!$G:$N,7,0)=0,"",VLOOKUP('Weighting sheet'!$H34,'ICQ questions'!$G:$N,7,0)),"")</f>
        <v/>
      </c>
      <c r="P34" s="51">
        <f>IFERROR(IF(VLOOKUP('Weighting sheet'!$H34,'ICQ questions'!$G:$N,8,0)=0,"",VLOOKUP('Weighting sheet'!$H34,'ICQ questions'!$G:$N,8,0)),"")</f>
        <v/>
      </c>
      <c r="Q34" s="253" t="n">
        <v>0.05</v>
      </c>
      <c r="R34" s="253">
        <f>IF(ISBLANK(Q34),R33,Q34)</f>
        <v/>
      </c>
      <c r="S34" s="91" t="n">
        <v>1</v>
      </c>
      <c r="T34" s="91">
        <f>IF(M34="N/A","NO",M34)</f>
        <v/>
      </c>
      <c r="U34" s="91">
        <f>IF(T34="Yes",((1*S34)/(SUMIF($T$34,"Yes",$S$34))),0)</f>
        <v/>
      </c>
      <c r="V34" s="253">
        <f>IF(SUM(U34)=1,"Yes","No")</f>
        <v/>
      </c>
      <c r="W34" s="253">
        <f>IF(V34="Yes",((1*Q34)/(SUMIF($V$29:$V$39,"Yes",$Q$29:$Q$39))),"N/A")</f>
        <v/>
      </c>
      <c r="X34" s="91">
        <f>IF(N34="N/A","",IF(OR(N34="Adequate",N34="Adecuado",N34="Adéquat"),U34,IF(OR(N34="Inadequate",N34="Inadecuado",N34="Inadéquat"),0,"Question Not Answered")))</f>
        <v/>
      </c>
      <c r="Y34" s="91">
        <f>IFERROR(X34*$W$34,"")</f>
        <v/>
      </c>
    </row>
    <row r="35" outlineLevel="1" ht="26" customHeight="1">
      <c r="A35" s="16" t="inlineStr">
        <is>
          <t>B</t>
        </is>
      </c>
      <c r="B35" s="26" t="inlineStr">
        <is>
          <t>Procurement</t>
        </is>
      </c>
      <c r="C35" s="26" t="inlineStr">
        <is>
          <t>Invalid purchases are made</t>
        </is>
      </c>
      <c r="D35" s="16" t="inlineStr">
        <is>
          <t>B3</t>
        </is>
      </c>
      <c r="E35" s="26" t="inlineStr">
        <is>
          <t>Delegations of authority</t>
        </is>
      </c>
      <c r="F35" s="242" t="n">
        <v>0.15</v>
      </c>
      <c r="G35" s="242">
        <f>IF(ISBLANK(F35),G34,F35)</f>
        <v/>
      </c>
      <c r="H35" s="19" t="inlineStr">
        <is>
          <t>B3.1</t>
        </is>
      </c>
      <c r="I35" s="25" t="inlineStr">
        <is>
          <t>There are formal delegations of authorities in place for approving purchase requisitions, purchase orders, contracts and invoices.</t>
        </is>
      </c>
      <c r="J35" s="21" t="n">
        <v>0.4</v>
      </c>
      <c r="K35" s="22" t="n"/>
      <c r="M35" s="51">
        <f>IF(OR((VLOOKUP('Weighting sheet'!$H35,'ICQ questions'!$G:$N,5,0))="Yes",(VLOOKUP('Weighting sheet'!$H35,'ICQ questions'!$G:$N,5,0))="Oui",(VLOOKUP('Weighting sheet'!$H35,'ICQ questions'!$G:$N,5,0))="Si"),"Yes",IF(OR((VLOOKUP('Weighting sheet'!$H35,'ICQ questions'!$G:$N,5,0))="No",(VLOOKUP('Weighting sheet'!$H35,'ICQ questions'!$G:$N,5,0))="Non"),"No","Select Answer"))</f>
        <v/>
      </c>
      <c r="N35" s="51">
        <f>IFERROR(IF(VLOOKUP('Weighting sheet'!$H35,'ICQ questions'!$G:$N,6,0)=0,"",VLOOKUP('Weighting sheet'!$H35,'ICQ questions'!$G:$N,6,0)),"")</f>
        <v/>
      </c>
      <c r="O35" s="51">
        <f>IFERROR(IF(VLOOKUP('Weighting sheet'!$H35,'ICQ questions'!$G:$N,7,0)=0,"",VLOOKUP('Weighting sheet'!$H35,'ICQ questions'!$G:$N,7,0)),"")</f>
        <v/>
      </c>
      <c r="P35" s="51">
        <f>IFERROR(IF(VLOOKUP('Weighting sheet'!$H35,'ICQ questions'!$G:$N,8,0)=0,"",VLOOKUP('Weighting sheet'!$H35,'ICQ questions'!$G:$N,8,0)),"")</f>
        <v/>
      </c>
      <c r="Q35" s="251" t="n">
        <v>0.15</v>
      </c>
      <c r="R35" s="251">
        <f>IF(ISBLANK(Q35),R34,Q35)</f>
        <v/>
      </c>
      <c r="S35" s="90" t="n">
        <v>0.4</v>
      </c>
      <c r="T35" s="90">
        <f>IF(M35="N/A","NO",M35)</f>
        <v/>
      </c>
      <c r="U35" s="90">
        <f>IF(T35="Yes",((1*S35)/(SUMIF($T$35:$T$36,"Yes",$S$35:$S$36))),0)</f>
        <v/>
      </c>
      <c r="V35" s="251">
        <f>IF(SUM(U35:U36)=1,"Yes","No")</f>
        <v/>
      </c>
      <c r="W35" s="258">
        <f>IF(V35="Yes",((1*Q35)/(SUMIF($V$29:$V$39,"Yes",$Q$29:$Q$39))),"N/A")</f>
        <v/>
      </c>
      <c r="X35" s="90">
        <f>IF(N35="N/A","",IF(OR(N35="Adequate",N35="Adecuado",N35="Adéquat"),U35,IF(OR(N35="Inadequate",N35="Inadecuado",N35="Inadéquat"),0,"Question Not Answered")))</f>
        <v/>
      </c>
      <c r="Y35" s="90">
        <f>IFERROR(X35*$W$35,"")</f>
        <v/>
      </c>
    </row>
    <row r="36" outlineLevel="1">
      <c r="A36" s="16" t="inlineStr">
        <is>
          <t>B</t>
        </is>
      </c>
      <c r="B36" s="26" t="inlineStr">
        <is>
          <t>Procurement</t>
        </is>
      </c>
      <c r="C36" s="26" t="inlineStr">
        <is>
          <t>Invalid purchases are made</t>
        </is>
      </c>
      <c r="D36" s="16" t="inlineStr">
        <is>
          <t>B3</t>
        </is>
      </c>
      <c r="E36" s="26" t="inlineStr">
        <is>
          <t>Delegations of authority</t>
        </is>
      </c>
      <c r="F36" s="235" t="n"/>
      <c r="G36" s="242">
        <f>IF(ISBLANK(F36),G35,F36)</f>
        <v/>
      </c>
      <c r="H36" s="19" t="inlineStr">
        <is>
          <t>B3.2</t>
        </is>
      </c>
      <c r="I36" s="25" t="inlineStr">
        <is>
          <t xml:space="preserve">Invoices are approved according to the delegations of authority </t>
        </is>
      </c>
      <c r="J36" s="21" t="n">
        <v>0.6</v>
      </c>
      <c r="K36" s="22" t="n"/>
      <c r="M36" s="51">
        <f>IF(OR((VLOOKUP('Weighting sheet'!$H36,'ICQ questions'!$G:$N,5,0))="Yes",(VLOOKUP('Weighting sheet'!$H36,'ICQ questions'!$G:$N,5,0))="Oui",(VLOOKUP('Weighting sheet'!$H36,'ICQ questions'!$G:$N,5,0))="Si"),"Yes",IF(OR((VLOOKUP('Weighting sheet'!$H36,'ICQ questions'!$G:$N,5,0))="No",(VLOOKUP('Weighting sheet'!$H36,'ICQ questions'!$G:$N,5,0))="Non"),"No","Select Answer"))</f>
        <v/>
      </c>
      <c r="N36" s="51">
        <f>IFERROR(IF(VLOOKUP('Weighting sheet'!$H36,'ICQ questions'!$G:$N,6,0)=0,"",VLOOKUP('Weighting sheet'!$H36,'ICQ questions'!$G:$N,6,0)),"")</f>
        <v/>
      </c>
      <c r="O36" s="51">
        <f>IFERROR(IF(VLOOKUP('Weighting sheet'!$H36,'ICQ questions'!$G:$N,7,0)=0,"",VLOOKUP('Weighting sheet'!$H36,'ICQ questions'!$G:$N,7,0)),"")</f>
        <v/>
      </c>
      <c r="P36" s="51">
        <f>IFERROR(IF(VLOOKUP('Weighting sheet'!$H36,'ICQ questions'!$G:$N,8,0)=0,"",VLOOKUP('Weighting sheet'!$H36,'ICQ questions'!$G:$N,8,0)),"")</f>
        <v/>
      </c>
      <c r="Q36" s="235" t="n"/>
      <c r="R36" s="251">
        <f>IF(ISBLANK(Q36),R35,Q36)</f>
        <v/>
      </c>
      <c r="S36" s="90" t="n">
        <v>0.6</v>
      </c>
      <c r="T36" s="90">
        <f>IF(M36="N/A","NO",M36)</f>
        <v/>
      </c>
      <c r="U36" s="90">
        <f>IF(T36="Yes",((1*S36)/(SUMIF($T$35:$T$36,"Yes",$S$35:$S$36))),0)</f>
        <v/>
      </c>
      <c r="V36" s="235" t="n"/>
      <c r="W36" s="235" t="n"/>
      <c r="X36" s="90">
        <f>IF(N36="N/A","",IF(OR(N36="Adequate",N36="Adecuado",N36="Adéquat"),U36,IF(OR(N36="Inadequate",N36="Inadecuado",N36="Inadéquat"),0,"Question Not Answered")))</f>
        <v/>
      </c>
      <c r="Y36" s="178">
        <f>IFERROR(X36*$W$35,"")</f>
        <v/>
      </c>
    </row>
    <row r="37" outlineLevel="1" ht="26" customHeight="1">
      <c r="A37" s="16" t="inlineStr">
        <is>
          <t>B</t>
        </is>
      </c>
      <c r="B37" s="26" t="inlineStr">
        <is>
          <t>Procurement</t>
        </is>
      </c>
      <c r="C37" s="26" t="inlineStr">
        <is>
          <t>Goods or services delivered do not match the purchase order</t>
        </is>
      </c>
      <c r="D37" s="16" t="inlineStr">
        <is>
          <t>B4</t>
        </is>
      </c>
      <c r="E37" s="26" t="inlineStr">
        <is>
          <t>Approval of receiving report</t>
        </is>
      </c>
      <c r="F37" s="242" t="n">
        <v>0.2</v>
      </c>
      <c r="G37" s="242">
        <f>IF(ISBLANK(F37),G36,F37)</f>
        <v/>
      </c>
      <c r="H37" s="19" t="inlineStr">
        <is>
          <t>B4.1</t>
        </is>
      </c>
      <c r="I37" s="25" t="inlineStr">
        <is>
          <t>A receiving report is signed off to certify that the goods or services comply with the purchase order (quantity and quality).</t>
        </is>
      </c>
      <c r="J37" s="21" t="n">
        <v>1</v>
      </c>
      <c r="K37" s="22" t="n"/>
      <c r="M37" s="51">
        <f>IF(OR((VLOOKUP('Weighting sheet'!$H37,'ICQ questions'!$G:$N,5,0))="Yes",(VLOOKUP('Weighting sheet'!$H37,'ICQ questions'!$G:$N,5,0))="Oui",(VLOOKUP('Weighting sheet'!$H37,'ICQ questions'!$G:$N,5,0))="Si"),"Yes",IF(OR((VLOOKUP('Weighting sheet'!$H37,'ICQ questions'!$G:$N,5,0))="No",(VLOOKUP('Weighting sheet'!$H37,'ICQ questions'!$G:$N,5,0))="Non"),"No","Select Answer"))</f>
        <v/>
      </c>
      <c r="N37" s="51">
        <f>IFERROR(IF(VLOOKUP('Weighting sheet'!$H37,'ICQ questions'!$G:$N,6,0)=0,"",VLOOKUP('Weighting sheet'!$H37,'ICQ questions'!$G:$N,6,0)),"")</f>
        <v/>
      </c>
      <c r="O37" s="51">
        <f>IFERROR(IF(VLOOKUP('Weighting sheet'!$H37,'ICQ questions'!$G:$N,7,0)=0,"",VLOOKUP('Weighting sheet'!$H37,'ICQ questions'!$G:$N,7,0)),"")</f>
        <v/>
      </c>
      <c r="P37" s="51">
        <f>IFERROR(IF(VLOOKUP('Weighting sheet'!$H37,'ICQ questions'!$G:$N,8,0)=0,"",VLOOKUP('Weighting sheet'!$H37,'ICQ questions'!$G:$N,8,0)),"")</f>
        <v/>
      </c>
      <c r="Q37" s="253" t="n">
        <v>0.2</v>
      </c>
      <c r="R37" s="253">
        <f>IF(ISBLANK(Q37),R36,Q37)</f>
        <v/>
      </c>
      <c r="S37" s="91" t="n">
        <v>1</v>
      </c>
      <c r="T37" s="91">
        <f>IF(M37="N/A","NO",M37)</f>
        <v/>
      </c>
      <c r="U37" s="91">
        <f>IF(T37="Yes",((1*S37)/(SUMIF($T$37,"Yes",$S$37))),0)</f>
        <v/>
      </c>
      <c r="V37" s="253">
        <f>IF(SUM(U37)=1,"Yes","No")</f>
        <v/>
      </c>
      <c r="W37" s="253">
        <f>IF(V37="Yes",((1*Q37)/(SUMIF($V$29:$V$39,"Yes",$Q$29:$Q$39))),"N/A")</f>
        <v/>
      </c>
      <c r="X37" s="91">
        <f>IF(N37="N/A","",IF(OR(N37="Adequate",N37="Adecuado",N37="Adéquat"),U37,IF(OR(N37="Inadequate",N37="Inadecuado",N37="Inadéquat"),0,"Question Not Answered")))</f>
        <v/>
      </c>
      <c r="Y37" s="91">
        <f>IFERROR(X37*$W$37,"")</f>
        <v/>
      </c>
    </row>
    <row r="38" outlineLevel="1" ht="26" customHeight="1">
      <c r="A38" s="16" t="inlineStr">
        <is>
          <t>B</t>
        </is>
      </c>
      <c r="B38" s="26" t="inlineStr">
        <is>
          <t>Procurement</t>
        </is>
      </c>
      <c r="C38" s="26" t="inlineStr">
        <is>
          <t>Invoices do not match purchase orders and receiving reports</t>
        </is>
      </c>
      <c r="D38" s="16" t="inlineStr">
        <is>
          <t>B5</t>
        </is>
      </c>
      <c r="E38" s="26" t="inlineStr">
        <is>
          <t>Invoice approval</t>
        </is>
      </c>
      <c r="F38" s="242" t="n">
        <v>0.3</v>
      </c>
      <c r="G38" s="242">
        <f>IF(ISBLANK(F38),G37,F38)</f>
        <v/>
      </c>
      <c r="H38" s="19" t="inlineStr">
        <is>
          <t>B5.1</t>
        </is>
      </c>
      <c r="I38" s="25" t="inlineStr">
        <is>
          <t>A three-way match (check of price and quantity) between the purchase order/ contract, the invoice and the receiving report is performed.</t>
        </is>
      </c>
      <c r="J38" s="21" t="n">
        <v>1</v>
      </c>
      <c r="K38" s="22" t="n"/>
      <c r="M38" s="51">
        <f>IF(OR((VLOOKUP('Weighting sheet'!$H38,'ICQ questions'!$G:$N,5,0))="Yes",(VLOOKUP('Weighting sheet'!$H38,'ICQ questions'!$G:$N,5,0))="Oui",(VLOOKUP('Weighting sheet'!$H38,'ICQ questions'!$G:$N,5,0))="Si"),"Yes",IF(OR((VLOOKUP('Weighting sheet'!$H38,'ICQ questions'!$G:$N,5,0))="No",(VLOOKUP('Weighting sheet'!$H38,'ICQ questions'!$G:$N,5,0))="Non"),"No","Select Answer"))</f>
        <v/>
      </c>
      <c r="N38" s="51">
        <f>IFERROR(IF(VLOOKUP('Weighting sheet'!$H38,'ICQ questions'!$G:$N,6,0)=0,"",VLOOKUP('Weighting sheet'!$H38,'ICQ questions'!$G:$N,6,0)),"")</f>
        <v/>
      </c>
      <c r="O38" s="51">
        <f>IFERROR(IF(VLOOKUP('Weighting sheet'!$H38,'ICQ questions'!$G:$N,7,0)=0,"",VLOOKUP('Weighting sheet'!$H38,'ICQ questions'!$G:$N,7,0)),"")</f>
        <v/>
      </c>
      <c r="P38" s="51">
        <f>IFERROR(IF(VLOOKUP('Weighting sheet'!$H38,'ICQ questions'!$G:$N,8,0)=0,"",VLOOKUP('Weighting sheet'!$H38,'ICQ questions'!$G:$N,8,0)),"")</f>
        <v/>
      </c>
      <c r="Q38" s="251" t="n">
        <v>0.3</v>
      </c>
      <c r="R38" s="251">
        <f>IF(ISBLANK(Q38),R37,Q38)</f>
        <v/>
      </c>
      <c r="S38" s="90" t="n">
        <v>1</v>
      </c>
      <c r="T38" s="90">
        <f>IF(M38="N/A","NO",M38)</f>
        <v/>
      </c>
      <c r="U38" s="90">
        <f>IF(T38="Yes",((1*S38)/(SUMIF($T$38,"Yes",$S$38))),0)</f>
        <v/>
      </c>
      <c r="V38" s="251">
        <f>IF(SUM(U38)=1,"Yes","No")</f>
        <v/>
      </c>
      <c r="W38" s="251">
        <f>IF(V38="Yes",((1*Q38)/(SUMIF($V$29:$V$39,"Yes",$Q$29:$Q$39))),"N/A")</f>
        <v/>
      </c>
      <c r="X38" s="90">
        <f>IF(N38="N/A","",IF(OR(N38="Adequate",N38="Adecuado",N38="Adéquat"),U38,IF(OR(N38="Inadequate",N38="Inadecuado",N38="Inadéquat"),0,"Question Not Answered")))</f>
        <v/>
      </c>
      <c r="Y38" s="90">
        <f>IFERROR(X38*$W$38,"")</f>
        <v/>
      </c>
    </row>
    <row r="39" outlineLevel="1" ht="39" customHeight="1">
      <c r="A39" s="16" t="inlineStr">
        <is>
          <t>B</t>
        </is>
      </c>
      <c r="B39" s="26" t="inlineStr">
        <is>
          <t>Procurement</t>
        </is>
      </c>
      <c r="C39" s="26" t="inlineStr">
        <is>
          <t>Purchases allocated to UNCHR project relate to non-UNHCR project</t>
        </is>
      </c>
      <c r="D39" s="16" t="inlineStr">
        <is>
          <t>B6</t>
        </is>
      </c>
      <c r="E39" s="26" t="inlineStr">
        <is>
          <t>Review of purchase allocation to project</t>
        </is>
      </c>
      <c r="F39" s="242" t="n">
        <v>0.15</v>
      </c>
      <c r="G39" s="242">
        <f>IF(ISBLANK(F39),G38,F39)</f>
        <v/>
      </c>
      <c r="H39" s="19" t="inlineStr">
        <is>
          <t>B6.1</t>
        </is>
      </c>
      <c r="I39" s="25" t="inlineStr">
        <is>
          <t>Allocation of purchases to UNHCR project and related adjustments are independently reviewed to verify that they are correct, including that rebates are completely and accurately declared.</t>
        </is>
      </c>
      <c r="J39" s="21" t="n">
        <v>1</v>
      </c>
      <c r="K39" s="22" t="n"/>
      <c r="M39" s="51">
        <f>IF(OR((VLOOKUP('Weighting sheet'!$H39,'ICQ questions'!$G:$N,5,0))="Yes",(VLOOKUP('Weighting sheet'!$H39,'ICQ questions'!$G:$N,5,0))="Oui",(VLOOKUP('Weighting sheet'!$H39,'ICQ questions'!$G:$N,5,0))="Si"),"Yes",IF(OR((VLOOKUP('Weighting sheet'!$H39,'ICQ questions'!$G:$N,5,0))="No",(VLOOKUP('Weighting sheet'!$H39,'ICQ questions'!$G:$N,5,0))="Non"),"No","Select Answer"))</f>
        <v/>
      </c>
      <c r="N39" s="51">
        <f>IFERROR(IF(VLOOKUP('Weighting sheet'!$H39,'ICQ questions'!$G:$N,6,0)=0,"",VLOOKUP('Weighting sheet'!$H39,'ICQ questions'!$G:$N,6,0)),"")</f>
        <v/>
      </c>
      <c r="O39" s="51">
        <f>IFERROR(IF(VLOOKUP('Weighting sheet'!$H39,'ICQ questions'!$G:$N,7,0)=0,"",VLOOKUP('Weighting sheet'!$H39,'ICQ questions'!$G:$N,7,0)),"")</f>
        <v/>
      </c>
      <c r="P39" s="51">
        <f>IFERROR(IF(VLOOKUP('Weighting sheet'!$H39,'ICQ questions'!$G:$N,8,0)=0,"",VLOOKUP('Weighting sheet'!$H39,'ICQ questions'!$G:$N,8,0)),"")</f>
        <v/>
      </c>
      <c r="Q39" s="253" t="n">
        <v>0.15</v>
      </c>
      <c r="R39" s="253">
        <f>IF(ISBLANK(Q39),R38,Q39)</f>
        <v/>
      </c>
      <c r="S39" s="91" t="n">
        <v>1</v>
      </c>
      <c r="T39" s="91">
        <f>IF(M39="N/A","NO",M39)</f>
        <v/>
      </c>
      <c r="U39" s="170">
        <f>IF(T39="Yes",((1*S39)/(SUMIF($T$39,"Yes",$S$39))),0)</f>
        <v/>
      </c>
      <c r="V39" s="253">
        <f>IF(SUM(U39)=1,"Yes","No")</f>
        <v/>
      </c>
      <c r="W39" s="181">
        <f>IF(V39="Yes",((1*Q39)/(SUMIF($V$29:$V$39,"Yes",$Q$29:$Q$39))),"N/A")</f>
        <v/>
      </c>
      <c r="X39" s="91">
        <f>IF(N39="N/A","",IF(OR(N39="Adequate",N39="Adecuado",N39="Adéquat"),U39,IF(OR(N39="Inadequate",N39="Inadecuado",N39="Inadéquat"),0,"Question Not Answered")))</f>
        <v/>
      </c>
      <c r="Y39" s="170">
        <f>IFERROR(X39*$W$39,"")</f>
        <v/>
      </c>
    </row>
    <row r="40" outlineLevel="1" ht="15" customHeight="1" thickBot="1">
      <c r="A40" s="238" t="inlineStr">
        <is>
          <t>Process controls  Assessment</t>
        </is>
      </c>
      <c r="B40" s="239" t="n"/>
      <c r="C40" s="239" t="n"/>
      <c r="D40" s="239" t="n"/>
      <c r="E40" s="240" t="n"/>
      <c r="F40" s="27">
        <f>SUM(F29:F39)</f>
        <v/>
      </c>
      <c r="G40" s="27" t="n"/>
      <c r="H40" s="28" t="n"/>
      <c r="I40" s="29" t="n"/>
      <c r="J40" s="30" t="n"/>
      <c r="K40" s="31" t="n"/>
      <c r="N40" s="51">
        <f>IFERROR(IF(VLOOKUP('Weighting sheet'!$H40,'ICQ questions'!$G:$N,6,0)=0,"",VLOOKUP('Weighting sheet'!$H40,'ICQ questions'!$G:$N,6,0)),"")</f>
        <v/>
      </c>
      <c r="O40" s="51">
        <f>IFERROR(IF(VLOOKUP('Weighting sheet'!$H40,'ICQ questions'!$G:$N,7,0)=0,"",VLOOKUP('Weighting sheet'!$H40,'ICQ questions'!$G:$N,7,0)),"")</f>
        <v/>
      </c>
      <c r="P40" s="51">
        <f>IFERROR(IF(VLOOKUP('Weighting sheet'!$H40,'ICQ questions'!$G:$N,8,0)=0,"",VLOOKUP('Weighting sheet'!$H40,'ICQ questions'!$G:$N,8,0)),"")</f>
        <v/>
      </c>
      <c r="Q40" s="27">
        <f>SUM(Q29:Q39)</f>
        <v/>
      </c>
      <c r="R40" s="27" t="n"/>
      <c r="S40" s="27" t="n"/>
      <c r="T40" s="27" t="n"/>
      <c r="U40" s="27" t="n"/>
      <c r="V40" s="27" t="n"/>
      <c r="W40" s="27">
        <f>SUM(W29:W39)</f>
        <v/>
      </c>
      <c r="X40" s="27" t="n"/>
      <c r="Y40" s="27">
        <f>SUM(Y29:Y39)</f>
        <v/>
      </c>
    </row>
    <row r="41" ht="15" customHeight="1" thickBot="1">
      <c r="A41" s="32" t="inlineStr">
        <is>
          <t>Procurement overall process rating</t>
        </is>
      </c>
      <c r="B41" s="33" t="n"/>
      <c r="C41" s="33" t="n"/>
      <c r="D41" s="33" t="n"/>
      <c r="E41" s="33" t="n"/>
      <c r="F41" s="34" t="n"/>
      <c r="G41" s="34" t="n"/>
      <c r="H41" s="33" t="n"/>
      <c r="I41" s="33" t="n"/>
      <c r="J41" s="34" t="n"/>
      <c r="K41" s="35" t="n">
        <v>0.2</v>
      </c>
      <c r="N41" s="51">
        <f>IFERROR(IF(VLOOKUP('Weighting sheet'!$H41,'ICQ questions'!$G:$N,6,0)=0,"",VLOOKUP('Weighting sheet'!$H41,'ICQ questions'!$G:$N,6,0)),"")</f>
        <v/>
      </c>
      <c r="O41" s="51">
        <f>IFERROR(IF(VLOOKUP('Weighting sheet'!$H41,'ICQ questions'!$G:$N,7,0)=0,"",VLOOKUP('Weighting sheet'!$H41,'ICQ questions'!$G:$N,7,0)),"")</f>
        <v/>
      </c>
      <c r="P41" s="51">
        <f>IFERROR(IF(VLOOKUP('Weighting sheet'!$H41,'ICQ questions'!$G:$N,8,0)=0,"",VLOOKUP('Weighting sheet'!$H41,'ICQ questions'!$G:$N,8,0)),"")</f>
        <v/>
      </c>
      <c r="Q41" s="34" t="n"/>
      <c r="R41" s="34" t="n"/>
      <c r="S41" s="34" t="n"/>
      <c r="T41" s="34">
        <f>IFERROR(VLOOKUP("yes",T29:T39,1,0),"No")</f>
        <v/>
      </c>
      <c r="U41" s="34" t="n"/>
      <c r="V41" s="34" t="n"/>
      <c r="W41" s="34" t="n"/>
      <c r="X41" s="34" t="n"/>
      <c r="Y41" s="34">
        <f>Y40</f>
        <v/>
      </c>
    </row>
    <row r="42" outlineLevel="1" ht="52" customHeight="1">
      <c r="A42" s="9" t="inlineStr">
        <is>
          <t>C</t>
        </is>
      </c>
      <c r="B42" s="41" t="inlineStr">
        <is>
          <t>Management of activities subcontracted to sub-partners</t>
        </is>
      </c>
      <c r="C42" s="41" t="inlineStr">
        <is>
          <t>Service delivery for activities sub-contracted to sub-partners is poor and not consistent with UNHCR contract with the partner</t>
        </is>
      </c>
      <c r="D42" s="9" t="inlineStr">
        <is>
          <t>C1</t>
        </is>
      </c>
      <c r="E42" s="41" t="inlineStr">
        <is>
          <t>Selection of sub-partners</t>
        </is>
      </c>
      <c r="F42" s="243" t="n">
        <v>0.2</v>
      </c>
      <c r="G42" s="243">
        <f>IF(ISBLANK(F42),G41,F42)</f>
        <v/>
      </c>
      <c r="H42" s="9" t="inlineStr">
        <is>
          <t>C1.1</t>
        </is>
      </c>
      <c r="I42" s="42" t="inlineStr">
        <is>
          <t>There is a defined process for the selection of sub-partners including the determination of selection criteria and the assessment of the sub-partner against these criteria.</t>
        </is>
      </c>
      <c r="J42" s="14" t="n">
        <v>1</v>
      </c>
      <c r="K42" s="15" t="n"/>
      <c r="M42" s="51">
        <f>IF(OR((VLOOKUP('Weighting sheet'!$H42,'ICQ questions'!$G:$N,5,0))="Yes",(VLOOKUP('Weighting sheet'!$H42,'ICQ questions'!$G:$N,5,0))="Oui",(VLOOKUP('Weighting sheet'!$H42,'ICQ questions'!$G:$N,5,0))="Si"),"Yes",IF(OR((VLOOKUP('Weighting sheet'!$H42,'ICQ questions'!$G:$N,5,0))="No",(VLOOKUP('Weighting sheet'!$H42,'ICQ questions'!$G:$N,5,0))="Non"),"No","Select Answer"))</f>
        <v/>
      </c>
      <c r="N42" s="51">
        <f>IFERROR(IF(VLOOKUP('Weighting sheet'!$H42,'ICQ questions'!$G:$N,6,0)=0,"",VLOOKUP('Weighting sheet'!$H42,'ICQ questions'!$G:$N,6,0)),"")</f>
        <v/>
      </c>
      <c r="O42" s="51">
        <f>IFERROR(IF(VLOOKUP('Weighting sheet'!$H42,'ICQ questions'!$G:$N,7,0)=0,"",VLOOKUP('Weighting sheet'!$H42,'ICQ questions'!$G:$N,7,0)),"")</f>
        <v/>
      </c>
      <c r="P42" s="51">
        <f>IFERROR(IF(VLOOKUP('Weighting sheet'!$H42,'ICQ questions'!$G:$N,8,0)=0,"",VLOOKUP('Weighting sheet'!$H42,'ICQ questions'!$G:$N,8,0)),"")</f>
        <v/>
      </c>
      <c r="Q42" s="254" t="n">
        <v>0.2</v>
      </c>
      <c r="R42" s="254">
        <f>IF(ISBLANK(Q42),R41,Q42)</f>
        <v/>
      </c>
      <c r="S42" s="89" t="n">
        <v>1</v>
      </c>
      <c r="T42" s="89">
        <f>IF(M42="N/A","NO",M42)</f>
        <v/>
      </c>
      <c r="U42" s="89">
        <f>IF(T42="Yes",((1*S42)/(SUMIF($T$42,"Yes",$S$42))),0)</f>
        <v/>
      </c>
      <c r="V42" s="254">
        <f>IF(SUM(U42)=1,"Yes","No")</f>
        <v/>
      </c>
      <c r="W42" s="254">
        <f>IF(V42="Yes",((1*Q42)/(SUMIF($V$42:$V$45,"Yes",$Q$42:$Q$45))),"N/A")</f>
        <v/>
      </c>
      <c r="X42" s="89">
        <f>IF(N42="N/A","",IF(OR(N42="Adequate",N42="Adecuado",N42="Adéquat"),U42,IF(OR(N42="Inadequate",N42="Inadecuado",N42="Inadéquat"),0,"Question Not Answered")))</f>
        <v/>
      </c>
      <c r="Y42" s="89">
        <f>IFERROR(X42*$W$42,"")</f>
        <v/>
      </c>
    </row>
    <row r="43" outlineLevel="1" ht="52" customHeight="1">
      <c r="A43" s="16" t="inlineStr">
        <is>
          <t>C</t>
        </is>
      </c>
      <c r="B43" s="26" t="inlineStr">
        <is>
          <t>Management of activities subcontracted to sub-partners</t>
        </is>
      </c>
      <c r="C43" s="26" t="inlineStr">
        <is>
          <t>Service delivery for activities sub-contracted to sub-partners is poor and not consistent with UNHCR contract with the partner</t>
        </is>
      </c>
      <c r="D43" s="16" t="inlineStr">
        <is>
          <t>C2</t>
        </is>
      </c>
      <c r="E43" s="26" t="inlineStr">
        <is>
          <t>Agreements with sub-partners</t>
        </is>
      </c>
      <c r="F43" s="242" t="n">
        <v>0.2</v>
      </c>
      <c r="G43" s="242">
        <f>IF(ISBLANK(F43),G42,F43)</f>
        <v/>
      </c>
      <c r="H43" s="16" t="inlineStr">
        <is>
          <t>C2.1</t>
        </is>
      </c>
      <c r="I43" s="25" t="inlineStr">
        <is>
          <t>There is appropriate segregation of duties between the preparation and validation of sub-contracting agreements. The approver makes sure that the agreement is in line with the project agreement (e.g. including right-of-use for assets when applicable) with a consistent and comprehensible description of responsibilities and performance targets.</t>
        </is>
      </c>
      <c r="J43" s="21" t="n">
        <v>1</v>
      </c>
      <c r="K43" s="22" t="n"/>
      <c r="M43" s="51">
        <f>IF(OR((VLOOKUP('Weighting sheet'!$H43,'ICQ questions'!$G:$N,5,0))="Yes",(VLOOKUP('Weighting sheet'!$H43,'ICQ questions'!$G:$N,5,0))="Oui",(VLOOKUP('Weighting sheet'!$H43,'ICQ questions'!$G:$N,5,0))="Si"),"Yes",IF(OR((VLOOKUP('Weighting sheet'!$H43,'ICQ questions'!$G:$N,5,0))="No",(VLOOKUP('Weighting sheet'!$H43,'ICQ questions'!$G:$N,5,0))="Non"),"No","Select Answer"))</f>
        <v/>
      </c>
      <c r="N43" s="51">
        <f>IFERROR(IF(VLOOKUP('Weighting sheet'!$H43,'ICQ questions'!$G:$N,6,0)=0,"",VLOOKUP('Weighting sheet'!$H43,'ICQ questions'!$G:$N,6,0)),"")</f>
        <v/>
      </c>
      <c r="O43" s="51">
        <f>IFERROR(IF(VLOOKUP('Weighting sheet'!$H43,'ICQ questions'!$G:$N,7,0)=0,"",VLOOKUP('Weighting sheet'!$H43,'ICQ questions'!$G:$N,7,0)),"")</f>
        <v/>
      </c>
      <c r="P43" s="51">
        <f>IFERROR(IF(VLOOKUP('Weighting sheet'!$H43,'ICQ questions'!$G:$N,8,0)=0,"",VLOOKUP('Weighting sheet'!$H43,'ICQ questions'!$G:$N,8,0)),"")</f>
        <v/>
      </c>
      <c r="Q43" s="253" t="n">
        <v>0.2</v>
      </c>
      <c r="R43" s="253">
        <f>IF(ISBLANK(Q43),R42,Q43)</f>
        <v/>
      </c>
      <c r="S43" s="91" t="n">
        <v>1</v>
      </c>
      <c r="T43" s="91">
        <f>IF(M43="N/A","NO",M43)</f>
        <v/>
      </c>
      <c r="U43" s="91">
        <f>IF(T43="Yes",((1*S43)/(SUMIF($T$43,"Yes",$S$43))),0)</f>
        <v/>
      </c>
      <c r="V43" s="253">
        <f>IF(SUM(U43)=1,"Yes","No")</f>
        <v/>
      </c>
      <c r="W43" s="253">
        <f>IF(V43="Yes",((1*Q43)/(SUMIF($V$42:$V$45,"Yes",$Q$42:$Q$45))),"N/A")</f>
        <v/>
      </c>
      <c r="X43" s="91">
        <f>IF(N43="N/A","",IF(OR(N43="Adequate",N43="Adecuado",N43="Adéquat"),U43,IF(OR(N43="Inadequate",N43="Inadecuado",N43="Inadéquat"),0,"Question Not Answered")))</f>
        <v/>
      </c>
      <c r="Y43" s="91">
        <f>IFERROR(X43*$W$43,"")</f>
        <v/>
      </c>
    </row>
    <row r="44" outlineLevel="1" ht="52" customHeight="1">
      <c r="A44" s="16" t="inlineStr">
        <is>
          <t>C</t>
        </is>
      </c>
      <c r="B44" s="26" t="inlineStr">
        <is>
          <t>Management of activities subcontracted to sub-partners</t>
        </is>
      </c>
      <c r="C44" s="26" t="inlineStr">
        <is>
          <t>Service delivery for activities sub-contracted to third partners is poor and not consistent with UNHCR contract with the partner</t>
        </is>
      </c>
      <c r="D44" s="16" t="inlineStr">
        <is>
          <t>C3</t>
        </is>
      </c>
      <c r="E44" s="26" t="inlineStr">
        <is>
          <t>Monitoring of sub-contracted activities</t>
        </is>
      </c>
      <c r="F44" s="242" t="n">
        <v>0.3</v>
      </c>
      <c r="G44" s="242">
        <f>IF(ISBLANK(F44),G43,F44)</f>
        <v/>
      </c>
      <c r="H44" s="16" t="inlineStr">
        <is>
          <t>C3.1</t>
        </is>
      </c>
      <c r="I44" s="25" t="inlineStr">
        <is>
          <t>Activity and financial reports for subcontracted activities are reviewed regularly.</t>
        </is>
      </c>
      <c r="J44" s="21" t="n">
        <v>1</v>
      </c>
      <c r="K44" s="22" t="n"/>
      <c r="M44" s="51">
        <f>IF(OR((VLOOKUP('Weighting sheet'!$H44,'ICQ questions'!$G:$N,5,0))="Yes",(VLOOKUP('Weighting sheet'!$H44,'ICQ questions'!$G:$N,5,0))="Oui",(VLOOKUP('Weighting sheet'!$H44,'ICQ questions'!$G:$N,5,0))="Si"),"Yes",IF(OR((VLOOKUP('Weighting sheet'!$H44,'ICQ questions'!$G:$N,5,0))="No",(VLOOKUP('Weighting sheet'!$H44,'ICQ questions'!$G:$N,5,0))="Non"),"No","Select Answer"))</f>
        <v/>
      </c>
      <c r="N44" s="51">
        <f>IFERROR(IF(VLOOKUP('Weighting sheet'!$H44,'ICQ questions'!$G:$N,6,0)=0,"",VLOOKUP('Weighting sheet'!$H44,'ICQ questions'!$G:$N,6,0)),"")</f>
        <v/>
      </c>
      <c r="O44" s="51">
        <f>IFERROR(IF(VLOOKUP('Weighting sheet'!$H44,'ICQ questions'!$G:$N,7,0)=0,"",VLOOKUP('Weighting sheet'!$H44,'ICQ questions'!$G:$N,7,0)),"")</f>
        <v/>
      </c>
      <c r="P44" s="51">
        <f>IFERROR(IF(VLOOKUP('Weighting sheet'!$H44,'ICQ questions'!$G:$N,8,0)=0,"",VLOOKUP('Weighting sheet'!$H44,'ICQ questions'!$G:$N,8,0)),"")</f>
        <v/>
      </c>
      <c r="Q44" s="251" t="n">
        <v>0.3</v>
      </c>
      <c r="R44" s="251">
        <f>IF(ISBLANK(Q44),R43,Q44)</f>
        <v/>
      </c>
      <c r="S44" s="90" t="n">
        <v>1</v>
      </c>
      <c r="T44" s="90">
        <f>IF(M44="N/A","NO",M44)</f>
        <v/>
      </c>
      <c r="U44" s="90">
        <f>IF(T44="Yes",((1*S44)/(SUMIF($T$44,"Yes",$S$44))),0)</f>
        <v/>
      </c>
      <c r="V44" s="251">
        <f>IF(SUM(U44)=1,"Yes","No")</f>
        <v/>
      </c>
      <c r="W44" s="251">
        <f>IF(V44="Yes",((1*Q44)/(SUMIF($V$42:$V$45,"Yes",$Q$42:$Q$45))),"N/A")</f>
        <v/>
      </c>
      <c r="X44" s="90">
        <f>IF(N44="N/A","",IF(OR(N44="Adequate",N44="Adecuado",N44="Adéquat"),U44,IF(OR(N44="Inadequate",N44="Inadecuado",N44="Inadéquat"),0,"Question Not Answered")))</f>
        <v/>
      </c>
      <c r="Y44" s="90">
        <f>IFERROR(X44*$W$44,"")</f>
        <v/>
      </c>
    </row>
    <row r="45" outlineLevel="1" ht="52" customHeight="1">
      <c r="A45" s="16" t="inlineStr">
        <is>
          <t>C</t>
        </is>
      </c>
      <c r="B45" s="26" t="inlineStr">
        <is>
          <t>Management of activities subcontracted to sub-partners</t>
        </is>
      </c>
      <c r="C45" s="26" t="inlineStr">
        <is>
          <t>Service delivery for activities sub-contracted to third partners is poor and not consistent with UNHCR contract with the partner</t>
        </is>
      </c>
      <c r="D45" s="16" t="inlineStr">
        <is>
          <t>C4</t>
        </is>
      </c>
      <c r="E45" s="26" t="inlineStr">
        <is>
          <t>Assurance over sub-contracted activities</t>
        </is>
      </c>
      <c r="F45" s="242" t="n">
        <v>0.3</v>
      </c>
      <c r="G45" s="242">
        <f>IF(ISBLANK(F45),G44,F45)</f>
        <v/>
      </c>
      <c r="H45" s="16" t="inlineStr">
        <is>
          <t>C4.1</t>
        </is>
      </c>
      <c r="I45" s="25" t="inlineStr">
        <is>
          <t>Key sub-partners are audited on an annual basis or other form of assurance is obtained.</t>
        </is>
      </c>
      <c r="J45" s="21" t="n">
        <v>1</v>
      </c>
      <c r="K45" s="22" t="n"/>
      <c r="M45" s="51">
        <f>IF(OR((VLOOKUP('Weighting sheet'!$H45,'ICQ questions'!$G:$N,5,0))="Yes",(VLOOKUP('Weighting sheet'!$H45,'ICQ questions'!$G:$N,5,0))="Oui",(VLOOKUP('Weighting sheet'!$H45,'ICQ questions'!$G:$N,5,0))="Si"),"Yes",IF(OR((VLOOKUP('Weighting sheet'!$H45,'ICQ questions'!$G:$N,5,0))="No",(VLOOKUP('Weighting sheet'!$H45,'ICQ questions'!$G:$N,5,0))="Non"),"No","Select Answer"))</f>
        <v/>
      </c>
      <c r="N45" s="51">
        <f>IFERROR(IF(VLOOKUP('Weighting sheet'!$H45,'ICQ questions'!$G:$N,6,0)=0,"",VLOOKUP('Weighting sheet'!$H45,'ICQ questions'!$G:$N,6,0)),"")</f>
        <v/>
      </c>
      <c r="O45" s="51">
        <f>IFERROR(IF(VLOOKUP('Weighting sheet'!$H45,'ICQ questions'!$G:$N,7,0)=0,"",VLOOKUP('Weighting sheet'!$H45,'ICQ questions'!$G:$N,7,0)),"")</f>
        <v/>
      </c>
      <c r="P45" s="51">
        <f>IFERROR(IF(VLOOKUP('Weighting sheet'!$H45,'ICQ questions'!$G:$N,8,0)=0,"",VLOOKUP('Weighting sheet'!$H45,'ICQ questions'!$G:$N,8,0)),"")</f>
        <v/>
      </c>
      <c r="Q45" s="253" t="n">
        <v>0.3</v>
      </c>
      <c r="R45" s="253">
        <f>IF(ISBLANK(Q45),R44,Q45)</f>
        <v/>
      </c>
      <c r="S45" s="91" t="n">
        <v>1</v>
      </c>
      <c r="T45" s="91">
        <f>IF(M45="N/A","NO",M45)</f>
        <v/>
      </c>
      <c r="U45" s="91">
        <f>IF(T45="Yes",((1*S45)/(SUMIF($T$45,"Yes",$S$45))),0)</f>
        <v/>
      </c>
      <c r="V45" s="253">
        <f>IF(SUM(U45)=1,"Yes","No")</f>
        <v/>
      </c>
      <c r="W45" s="253">
        <f>IF(V45="Yes",((1*Q45)/(SUMIF($V$42:$V$45,"Yes",$Q$42:$Q$45))),"N/A")</f>
        <v/>
      </c>
      <c r="X45" s="91">
        <f>IF(N45="N/A","",IF(OR(N45="Adequate",N45="Adecuado",N45="Adéquat"),U45,IF(OR(N45="Inadequate",N45="Inadecuado",N45="Inadéquat"),0,"Question Not Answered")))</f>
        <v/>
      </c>
      <c r="Y45" s="91">
        <f>IFERROR(X45*$W$45,"")</f>
        <v/>
      </c>
    </row>
    <row r="46" outlineLevel="1" ht="15" customHeight="1" thickBot="1">
      <c r="A46" s="238" t="inlineStr">
        <is>
          <t>Process controls  Assessment</t>
        </is>
      </c>
      <c r="B46" s="239" t="n"/>
      <c r="C46" s="239" t="n"/>
      <c r="D46" s="239" t="n"/>
      <c r="E46" s="240" t="n"/>
      <c r="F46" s="27">
        <f>SUM(F42:F45)</f>
        <v/>
      </c>
      <c r="G46" s="27" t="n"/>
      <c r="H46" s="28" t="n"/>
      <c r="I46" s="29" t="n"/>
      <c r="J46" s="30" t="n"/>
      <c r="K46" s="31" t="n"/>
      <c r="N46" s="51">
        <f>IFERROR(IF(VLOOKUP('Weighting sheet'!$H46,'ICQ questions'!$G:$N,6,0)=0,"",VLOOKUP('Weighting sheet'!$H46,'ICQ questions'!$G:$N,6,0)),"")</f>
        <v/>
      </c>
      <c r="O46" s="51">
        <f>IFERROR(IF(VLOOKUP('Weighting sheet'!$H46,'ICQ questions'!$G:$N,7,0)=0,"",VLOOKUP('Weighting sheet'!$H46,'ICQ questions'!$G:$N,7,0)),"")</f>
        <v/>
      </c>
      <c r="P46" s="51">
        <f>IFERROR(IF(VLOOKUP('Weighting sheet'!$H46,'ICQ questions'!$G:$N,8,0)=0,"",VLOOKUP('Weighting sheet'!$H46,'ICQ questions'!$G:$N,8,0)),"")</f>
        <v/>
      </c>
      <c r="Q46" s="27">
        <f>SUM(Q42:Q45)</f>
        <v/>
      </c>
      <c r="R46" s="27" t="n"/>
      <c r="S46" s="27" t="n"/>
      <c r="T46" s="27" t="n"/>
      <c r="U46" s="27" t="n"/>
      <c r="V46" s="27" t="n"/>
      <c r="W46" s="27">
        <f>SUM(W42:W45)</f>
        <v/>
      </c>
      <c r="X46" s="27" t="n"/>
      <c r="Y46" s="27">
        <f>SUM(Y42:Y45)</f>
        <v/>
      </c>
    </row>
    <row r="47" ht="15" customHeight="1" thickBot="1">
      <c r="A47" s="32" t="inlineStr">
        <is>
          <t>Management of activities subcontracted to sub-partners overall process rating</t>
        </is>
      </c>
      <c r="B47" s="33" t="n"/>
      <c r="C47" s="33" t="n"/>
      <c r="D47" s="33" t="n"/>
      <c r="E47" s="33" t="n"/>
      <c r="F47" s="34" t="n"/>
      <c r="G47" s="34" t="n"/>
      <c r="H47" s="33" t="n"/>
      <c r="I47" s="33" t="n"/>
      <c r="J47" s="34" t="n"/>
      <c r="K47" s="35" t="n">
        <v>0.05</v>
      </c>
      <c r="N47" s="51">
        <f>IFERROR(IF(VLOOKUP('Weighting sheet'!$H47,'ICQ questions'!$G:$N,6,0)=0,"",VLOOKUP('Weighting sheet'!$H47,'ICQ questions'!$G:$N,6,0)),"")</f>
        <v/>
      </c>
      <c r="O47" s="51">
        <f>IFERROR(IF(VLOOKUP('Weighting sheet'!$H47,'ICQ questions'!$G:$N,7,0)=0,"",VLOOKUP('Weighting sheet'!$H47,'ICQ questions'!$G:$N,7,0)),"")</f>
        <v/>
      </c>
      <c r="P47" s="51">
        <f>IFERROR(IF(VLOOKUP('Weighting sheet'!$H47,'ICQ questions'!$G:$N,8,0)=0,"",VLOOKUP('Weighting sheet'!$H47,'ICQ questions'!$G:$N,8,0)),"")</f>
        <v/>
      </c>
      <c r="Q47" s="34" t="n"/>
      <c r="R47" s="34" t="n"/>
      <c r="S47" s="34" t="n"/>
      <c r="T47" s="34">
        <f>IFERROR(VLOOKUP("yes",T42:T45,1,0),"No")</f>
        <v/>
      </c>
      <c r="U47" s="34" t="n"/>
      <c r="V47" s="34" t="n"/>
      <c r="W47" s="34" t="n"/>
      <c r="X47" s="34" t="n"/>
      <c r="Y47" s="34">
        <f>Y46</f>
        <v/>
      </c>
    </row>
    <row r="48" outlineLevel="1" ht="39" customHeight="1">
      <c r="A48" s="9" t="inlineStr">
        <is>
          <t>D</t>
        </is>
      </c>
      <c r="B48" s="41" t="inlineStr">
        <is>
          <t>Personnel engagement and payment</t>
        </is>
      </c>
      <c r="C48" s="41" t="inlineStr">
        <is>
          <t>Payroll payments are inaccurate, made for "ghost" employees, or for valid employees but hours not worked</t>
        </is>
      </c>
      <c r="D48" s="9" t="inlineStr">
        <is>
          <t>D1</t>
        </is>
      </c>
      <c r="E48" s="41" t="inlineStr">
        <is>
          <t>Review of payroll Master file changes</t>
        </is>
      </c>
      <c r="F48" s="243" t="n">
        <v>0.2</v>
      </c>
      <c r="G48" s="243">
        <f>IF(ISBLANK(F48),G47,F48)</f>
        <v/>
      </c>
      <c r="H48" s="9" t="inlineStr">
        <is>
          <t>D1.1</t>
        </is>
      </c>
      <c r="I48" s="43" t="inlineStr">
        <is>
          <t xml:space="preserve">There are written policies and procedures for personnel engagement (vetting recruitment, employment, termination, code of conduct, disciplinary and personnel management processes) </t>
        </is>
      </c>
      <c r="J48" s="14" t="n">
        <v>0.4</v>
      </c>
      <c r="K48" s="15" t="n"/>
      <c r="M48" s="51">
        <f>IF(OR((VLOOKUP('Weighting sheet'!$H48,'ICQ questions'!$G:$N,5,0))="Yes",(VLOOKUP('Weighting sheet'!$H48,'ICQ questions'!$G:$N,5,0))="Oui",(VLOOKUP('Weighting sheet'!$H48,'ICQ questions'!$G:$N,5,0))="Si"),"Yes",IF(OR((VLOOKUP('Weighting sheet'!$H48,'ICQ questions'!$G:$N,5,0))="No",(VLOOKUP('Weighting sheet'!$H48,'ICQ questions'!$G:$N,5,0))="Non"),"No","Select Answer"))</f>
        <v/>
      </c>
      <c r="N48" s="51">
        <f>IFERROR(IF(VLOOKUP('Weighting sheet'!$H48,'ICQ questions'!$G:$N,6,0)=0,"",VLOOKUP('Weighting sheet'!$H48,'ICQ questions'!$G:$N,6,0)),"")</f>
        <v/>
      </c>
      <c r="O48" s="51">
        <f>IFERROR(IF(VLOOKUP('Weighting sheet'!$H48,'ICQ questions'!$G:$N,7,0)=0,"",VLOOKUP('Weighting sheet'!$H48,'ICQ questions'!$G:$N,7,0)),"")</f>
        <v/>
      </c>
      <c r="P48" s="51">
        <f>IFERROR(IF(VLOOKUP('Weighting sheet'!$H48,'ICQ questions'!$G:$N,8,0)=0,"",VLOOKUP('Weighting sheet'!$H48,'ICQ questions'!$G:$N,8,0)),"")</f>
        <v/>
      </c>
      <c r="Q48" s="252" t="n">
        <v>0.2</v>
      </c>
      <c r="R48" s="173">
        <f>IF(ISBLANK(Q48),R47,Q48)</f>
        <v/>
      </c>
      <c r="S48" s="169" t="n">
        <v>0.4</v>
      </c>
      <c r="T48" s="89">
        <f>IF(M48="N/A","NO",M48)</f>
        <v/>
      </c>
      <c r="U48" s="176">
        <f>IF(T48="Yes",((1*S48)/(SUMIF($T$48:$T$49,"Yes",$S$48:$S$49))),0)</f>
        <v/>
      </c>
      <c r="V48" s="254">
        <f>IF(SUM(U48:U49)=1,"Yes","No")</f>
        <v/>
      </c>
      <c r="W48" s="252">
        <f>IF(V48="Yes",((1*Q48)/(SUMIF($V$48:$V$59,"Yes",$Q$48:$Q$59))),"N/A")</f>
        <v/>
      </c>
      <c r="X48" s="89">
        <f>IF(N48="N/A","",IF(OR(N48="Adequate",N48="Adecuado",N48="Adéquat"),U48,IF(OR(N48="Inadequate",N48="Inadecuado",N48="Inadéquat"),0,"Question Not Answered")))</f>
        <v/>
      </c>
      <c r="Y48" s="183">
        <f>IFERROR(X48*$W$48,"")</f>
        <v/>
      </c>
    </row>
    <row r="49" outlineLevel="1" ht="39" customHeight="1">
      <c r="A49" s="16" t="inlineStr">
        <is>
          <t>D</t>
        </is>
      </c>
      <c r="B49" s="26" t="inlineStr">
        <is>
          <t>Personnel engagement and payment</t>
        </is>
      </c>
      <c r="C49" s="26" t="inlineStr">
        <is>
          <t>Payroll payments are inaccurate, made for "ghost" employees, or for valid employees but hours not worked</t>
        </is>
      </c>
      <c r="D49" s="16" t="inlineStr">
        <is>
          <t>D1</t>
        </is>
      </c>
      <c r="E49" s="26" t="inlineStr">
        <is>
          <t>Review of payroll Masterfile changes</t>
        </is>
      </c>
      <c r="F49" s="235" t="n"/>
      <c r="G49" s="242">
        <f>IF(ISBLANK(F49),G48,F49)</f>
        <v/>
      </c>
      <c r="H49" s="16" t="inlineStr">
        <is>
          <t>D1.2</t>
        </is>
      </c>
      <c r="I49" s="44" t="inlineStr">
        <is>
          <t>There is sufficient evidence that transparent and competitive processes are undertaken in the engagement of personnel.</t>
        </is>
      </c>
      <c r="J49" s="21" t="n">
        <v>0.6</v>
      </c>
      <c r="K49" s="22" t="n"/>
      <c r="M49" s="51">
        <f>IF(OR((VLOOKUP('Weighting sheet'!$H49,'ICQ questions'!$G:$N,5,0))="Yes",(VLOOKUP('Weighting sheet'!$H49,'ICQ questions'!$G:$N,5,0))="Oui",(VLOOKUP('Weighting sheet'!$H49,'ICQ questions'!$G:$N,5,0))="Si"),"Yes",IF(OR((VLOOKUP('Weighting sheet'!$H49,'ICQ questions'!$G:$N,5,0))="No",(VLOOKUP('Weighting sheet'!$H49,'ICQ questions'!$G:$N,5,0))="Non"),"No","Select Answer"))</f>
        <v/>
      </c>
      <c r="N49" s="51">
        <f>IFERROR(IF(VLOOKUP('Weighting sheet'!$H49,'ICQ questions'!$G:$N,6,0)=0,"",VLOOKUP('Weighting sheet'!$H49,'ICQ questions'!$G:$N,6,0)),"")</f>
        <v/>
      </c>
      <c r="O49" s="51">
        <f>IFERROR(IF(VLOOKUP('Weighting sheet'!$H49,'ICQ questions'!$G:$N,7,0)=0,"",VLOOKUP('Weighting sheet'!$H49,'ICQ questions'!$G:$N,7,0)),"")</f>
        <v/>
      </c>
      <c r="P49" s="51">
        <f>IFERROR(IF(VLOOKUP('Weighting sheet'!$H49,'ICQ questions'!$G:$N,8,0)=0,"",VLOOKUP('Weighting sheet'!$H49,'ICQ questions'!$G:$N,8,0)),"")</f>
        <v/>
      </c>
      <c r="Q49" s="235" t="n"/>
      <c r="R49" s="174">
        <f>IF(ISBLANK(Q49),R48,Q49)</f>
        <v/>
      </c>
      <c r="S49" s="171" t="n">
        <v>0.6</v>
      </c>
      <c r="T49" s="90">
        <f>IF(M49="N/A","NO",M49)</f>
        <v/>
      </c>
      <c r="U49" s="171">
        <f>IF(T49="Yes",((1*S49)/(SUMIF($T$48:$T$49,"Yes",$S$48:$S$49))),0)</f>
        <v/>
      </c>
      <c r="V49" s="235" t="n"/>
      <c r="W49" s="235" t="n"/>
      <c r="X49" s="90">
        <f>IF(N49="N/A","",IF(OR(N49="Adequate",N49="Adecuado",N49="Adéquat"),U49,IF(OR(N49="Inadequate",N49="Inadecuado",N49="Inadéquat"),0,"Question Not Answered")))</f>
        <v/>
      </c>
      <c r="Y49" s="90">
        <f>IFERROR(X49*$W$48,"")</f>
        <v/>
      </c>
    </row>
    <row r="50" outlineLevel="1" ht="39" customHeight="1">
      <c r="A50" s="16" t="inlineStr">
        <is>
          <t>D</t>
        </is>
      </c>
      <c r="B50" s="26" t="inlineStr">
        <is>
          <t>Personnel engagement and payment</t>
        </is>
      </c>
      <c r="C50" s="26" t="inlineStr">
        <is>
          <t>Payroll payments are inaccurate, made for "ghost" employees, or for valid employees but hours not worked</t>
        </is>
      </c>
      <c r="D50" s="16" t="inlineStr">
        <is>
          <t>D2</t>
        </is>
      </c>
      <c r="E50" s="26" t="inlineStr">
        <is>
          <t>Payroll segregation of duties</t>
        </is>
      </c>
      <c r="F50" s="242" t="n">
        <v>0.2</v>
      </c>
      <c r="G50" s="242">
        <f>IF(ISBLANK(F50),G49,F50)</f>
        <v/>
      </c>
      <c r="H50" s="16" t="inlineStr">
        <is>
          <t>D2.1</t>
        </is>
      </c>
      <c r="I50" s="25" t="inlineStr">
        <is>
          <t>There is a clear allocation/ breakdown of the use of the UNHCR provided contribution flat rate per /person into ( gross salary, net payment, other entitlements) as well as supporting documentation.</t>
        </is>
      </c>
      <c r="J50" s="21" t="n">
        <v>0.5</v>
      </c>
      <c r="K50" s="22" t="n"/>
      <c r="M50" s="51">
        <f>IF(OR((VLOOKUP('Weighting sheet'!$H50,'ICQ questions'!$G:$N,5,0))="Yes",(VLOOKUP('Weighting sheet'!$H50,'ICQ questions'!$G:$N,5,0))="Oui",(VLOOKUP('Weighting sheet'!$H50,'ICQ questions'!$G:$N,5,0))="Si"),"Yes",IF(OR((VLOOKUP('Weighting sheet'!$H50,'ICQ questions'!$G:$N,5,0))="No",(VLOOKUP('Weighting sheet'!$H50,'ICQ questions'!$G:$N,5,0))="Non"),"No","Select Answer"))</f>
        <v/>
      </c>
      <c r="N50" s="51">
        <f>IFERROR(IF(VLOOKUP('Weighting sheet'!$H50,'ICQ questions'!$G:$N,6,0)=0,"",VLOOKUP('Weighting sheet'!$H50,'ICQ questions'!$G:$N,6,0)),"")</f>
        <v/>
      </c>
      <c r="O50" s="51">
        <f>IFERROR(IF(VLOOKUP('Weighting sheet'!$H50,'ICQ questions'!$G:$N,7,0)=0,"",VLOOKUP('Weighting sheet'!$H50,'ICQ questions'!$G:$N,7,0)),"")</f>
        <v/>
      </c>
      <c r="P50" s="51">
        <f>IFERROR(IF(VLOOKUP('Weighting sheet'!$H50,'ICQ questions'!$G:$N,8,0)=0,"",VLOOKUP('Weighting sheet'!$H50,'ICQ questions'!$G:$N,8,0)),"")</f>
        <v/>
      </c>
      <c r="Q50" s="253" t="n">
        <v>0.2</v>
      </c>
      <c r="R50" s="253">
        <f>IF(ISBLANK(Q50),R49,Q50)</f>
        <v/>
      </c>
      <c r="S50" s="91" t="n">
        <v>0.5</v>
      </c>
      <c r="T50" s="91">
        <f>IF(M50="N/A","NO",M50)</f>
        <v/>
      </c>
      <c r="U50" s="91">
        <f>IF(T50="Yes",((1*S50)/(SUMIF($T$50:$T$52,"Yes",$S$50:$S$52))),0)</f>
        <v/>
      </c>
      <c r="V50" s="253">
        <f>IF(SUM(U50:U52)=1,"Yes","No")</f>
        <v/>
      </c>
      <c r="W50" s="259">
        <f>IF(V50="Yes",((1*Q50)/(SUMIF($V$48:$V$59,"Yes",$Q$48:$Q$59))),"N/A")</f>
        <v/>
      </c>
      <c r="X50" s="91">
        <f>IF(N50="N/A","",IF(OR(N50="Adequate",N50="Adecuado",N50="Adéquat"),U50,IF(OR(N50="Inadequate",N50="Inadecuado",N50="Inadéquat"),0,"Question Not Answered")))</f>
        <v/>
      </c>
      <c r="Y50" s="184">
        <f>IFERROR(X50*$W$50,"")</f>
        <v/>
      </c>
    </row>
    <row r="51" outlineLevel="1" ht="39" customHeight="1">
      <c r="A51" s="16" t="inlineStr">
        <is>
          <t>D</t>
        </is>
      </c>
      <c r="B51" s="26" t="inlineStr">
        <is>
          <t>Personnel engagement and payment</t>
        </is>
      </c>
      <c r="C51" s="26" t="inlineStr">
        <is>
          <t>Payroll payments are inaccurate, made for "ghost" employees, or for valid employees but hours not worked</t>
        </is>
      </c>
      <c r="D51" s="16" t="inlineStr">
        <is>
          <t>D2</t>
        </is>
      </c>
      <c r="E51" s="26" t="inlineStr">
        <is>
          <t>Payroll segregation of duties</t>
        </is>
      </c>
      <c r="F51" s="237" t="n"/>
      <c r="G51" s="242">
        <f>IF(ISBLANK(F51),G50,F51)</f>
        <v/>
      </c>
      <c r="H51" s="94" t="inlineStr">
        <is>
          <t>D2.2</t>
        </is>
      </c>
      <c r="I51" s="44" t="inlineStr">
        <is>
          <t>There is segregation of duties between the maintenance of payroll data and the approval of payroll payments.</t>
        </is>
      </c>
      <c r="J51" s="21" t="n">
        <v>0.2</v>
      </c>
      <c r="K51" s="22" t="n"/>
      <c r="M51" s="51">
        <f>IF(OR((VLOOKUP('Weighting sheet'!$H51,'ICQ questions'!$G:$N,5,0))="Yes",(VLOOKUP('Weighting sheet'!$H51,'ICQ questions'!$G:$N,5,0))="Oui",(VLOOKUP('Weighting sheet'!$H51,'ICQ questions'!$G:$N,5,0))="Si"),"Yes",IF(OR((VLOOKUP('Weighting sheet'!$H51,'ICQ questions'!$G:$N,5,0))="No",(VLOOKUP('Weighting sheet'!$H51,'ICQ questions'!$G:$N,5,0))="Non"),"No","Select Answer"))</f>
        <v/>
      </c>
      <c r="N51" s="51">
        <f>IFERROR(IF(VLOOKUP('Weighting sheet'!$H51,'ICQ questions'!$G:$N,6,0)=0,"",VLOOKUP('Weighting sheet'!$H51,'ICQ questions'!$G:$N,6,0)),"")</f>
        <v/>
      </c>
      <c r="O51" s="51">
        <f>IFERROR(IF(VLOOKUP('Weighting sheet'!$H51,'ICQ questions'!$G:$N,7,0)=0,"",VLOOKUP('Weighting sheet'!$H51,'ICQ questions'!$G:$N,7,0)),"")</f>
        <v/>
      </c>
      <c r="P51" s="51">
        <f>IFERROR(IF(VLOOKUP('Weighting sheet'!$H51,'ICQ questions'!$G:$N,8,0)=0,"",VLOOKUP('Weighting sheet'!$H51,'ICQ questions'!$G:$N,8,0)),"")</f>
        <v/>
      </c>
      <c r="Q51" s="237" t="n"/>
      <c r="R51" s="253">
        <f>IF(ISBLANK(Q51),R50,Q51)</f>
        <v/>
      </c>
      <c r="S51" s="91" t="n">
        <v>0.2</v>
      </c>
      <c r="T51" s="91">
        <f>IF(M51="N/A","NO",M51)</f>
        <v/>
      </c>
      <c r="U51" s="91">
        <f>IF(T51="Yes",((1*S51)/(SUMIF($T$50:$T$52,"Yes",$S$50:$S$52))),0)</f>
        <v/>
      </c>
      <c r="V51" s="237" t="n"/>
      <c r="W51" s="237" t="n"/>
      <c r="X51" s="91">
        <f>IF(N51="N/A","",IF(OR(N51="Adequate",N51="Adecuado",N51="Adéquat"),U51,IF(OR(N51="Inadequate",N51="Inadecuado",N51="Inadéquat"),0,"Question Not Answered")))</f>
        <v/>
      </c>
      <c r="Y51" s="182">
        <f>IFERROR(X51*$W$50,"")</f>
        <v/>
      </c>
    </row>
    <row r="52" outlineLevel="1" ht="39" customHeight="1">
      <c r="A52" s="16" t="inlineStr">
        <is>
          <t>D</t>
        </is>
      </c>
      <c r="B52" s="26" t="inlineStr">
        <is>
          <t>Personnel engagement and payment</t>
        </is>
      </c>
      <c r="C52" s="26" t="inlineStr">
        <is>
          <t>Payroll payments are inaccurate, made for "ghost" employees, or for valid employees but hours not worked</t>
        </is>
      </c>
      <c r="D52" s="16" t="inlineStr">
        <is>
          <t>D2</t>
        </is>
      </c>
      <c r="E52" s="26" t="inlineStr">
        <is>
          <t>Payroll segregation of duties</t>
        </is>
      </c>
      <c r="F52" s="235" t="n"/>
      <c r="G52" s="242">
        <f>IF(ISBLANK(F52),G51,F52)</f>
        <v/>
      </c>
      <c r="H52" s="94" t="inlineStr">
        <is>
          <t>D2.3</t>
        </is>
      </c>
      <c r="I52" s="44" t="inlineStr">
        <is>
          <t>Key changes such as employees, changes to bank accounts details, changes to salary bases and terminations are checked against source documentation.</t>
        </is>
      </c>
      <c r="J52" s="21" t="n">
        <v>0.3</v>
      </c>
      <c r="K52" s="22" t="n"/>
      <c r="M52" s="51">
        <f>IF(OR((VLOOKUP('Weighting sheet'!$H52,'ICQ questions'!$G:$N,5,0))="Yes",(VLOOKUP('Weighting sheet'!$H52,'ICQ questions'!$G:$N,5,0))="Oui",(VLOOKUP('Weighting sheet'!$H52,'ICQ questions'!$G:$N,5,0))="Si"),"Yes",IF(OR((VLOOKUP('Weighting sheet'!$H52,'ICQ questions'!$G:$N,5,0))="No",(VLOOKUP('Weighting sheet'!$H52,'ICQ questions'!$G:$N,5,0))="Non"),"No","Select Answer"))</f>
        <v/>
      </c>
      <c r="N52" s="51">
        <f>IFERROR(IF(VLOOKUP('Weighting sheet'!$H52,'ICQ questions'!$G:$N,6,0)=0,"",VLOOKUP('Weighting sheet'!$H52,'ICQ questions'!$G:$N,6,0)),"")</f>
        <v/>
      </c>
      <c r="O52" s="51">
        <f>IFERROR(IF(VLOOKUP('Weighting sheet'!$H52,'ICQ questions'!$G:$N,7,0)=0,"",VLOOKUP('Weighting sheet'!$H52,'ICQ questions'!$G:$N,7,0)),"")</f>
        <v/>
      </c>
      <c r="P52" s="51">
        <f>IFERROR(IF(VLOOKUP('Weighting sheet'!$H52,'ICQ questions'!$G:$N,8,0)=0,"",VLOOKUP('Weighting sheet'!$H52,'ICQ questions'!$G:$N,8,0)),"")</f>
        <v/>
      </c>
      <c r="Q52" s="235" t="n"/>
      <c r="R52" s="253">
        <f>IF(ISBLANK(Q52),R51,Q52)</f>
        <v/>
      </c>
      <c r="S52" s="91" t="n">
        <v>0.3</v>
      </c>
      <c r="T52" s="91">
        <f>IF(M52="N/A","NO",M52)</f>
        <v/>
      </c>
      <c r="U52" s="91">
        <f>IF(T52="Yes",((1*S52)/(SUMIF($T$50:$T$52,"Yes",$S$50:$S$52))),0)</f>
        <v/>
      </c>
      <c r="V52" s="235" t="n"/>
      <c r="W52" s="235" t="n"/>
      <c r="X52" s="91">
        <f>IF(N52="N/A","",IF(OR(N52="Adequate",N52="Adecuado",N52="Adéquat"),U52,IF(OR(N52="Inadequate",N52="Inadecuado",N52="Inadéquat"),0,"Question Not Answered")))</f>
        <v/>
      </c>
      <c r="Y52" s="91">
        <f>IFERROR(X52*$W$50,"")</f>
        <v/>
      </c>
    </row>
    <row r="53" outlineLevel="1" ht="65" customHeight="1">
      <c r="A53" s="16" t="inlineStr">
        <is>
          <t>D</t>
        </is>
      </c>
      <c r="B53" s="26" t="inlineStr">
        <is>
          <t>Personnel engagement and payment</t>
        </is>
      </c>
      <c r="C53" s="26" t="inlineStr">
        <is>
          <t>Payroll payments are inaccurate, made for "ghost" employees, or for valid employees but hours not worked
Payroll allocation to projects/donors is inaccurate</t>
        </is>
      </c>
      <c r="D53" s="16" t="inlineStr">
        <is>
          <t>D3</t>
        </is>
      </c>
      <c r="E53" s="26" t="inlineStr">
        <is>
          <t>Review of time and attendance</t>
        </is>
      </c>
      <c r="F53" s="242" t="n">
        <v>0.15</v>
      </c>
      <c r="G53" s="242">
        <f>IF(ISBLANK(F53),G52,F53)</f>
        <v/>
      </c>
      <c r="H53" s="16" t="inlineStr">
        <is>
          <t>D3.1</t>
        </is>
      </c>
      <c r="I53" s="25" t="inlineStr">
        <is>
          <t>Time and attendance is reviewed and approved to ensure accuracy and validity of hours worked.</t>
        </is>
      </c>
      <c r="J53" s="21" t="n">
        <v>1</v>
      </c>
      <c r="K53" s="22" t="n"/>
      <c r="M53" s="51">
        <f>IF(OR((VLOOKUP('Weighting sheet'!$H53,'ICQ questions'!$G:$N,5,0))="Yes",(VLOOKUP('Weighting sheet'!$H53,'ICQ questions'!$G:$N,5,0))="Oui",(VLOOKUP('Weighting sheet'!$H53,'ICQ questions'!$G:$N,5,0))="Si"),"Yes",IF(OR((VLOOKUP('Weighting sheet'!$H53,'ICQ questions'!$G:$N,5,0))="No",(VLOOKUP('Weighting sheet'!$H53,'ICQ questions'!$G:$N,5,0))="Non"),"No","Select Answer"))</f>
        <v/>
      </c>
      <c r="N53" s="51">
        <f>IFERROR(IF(VLOOKUP('Weighting sheet'!$H53,'ICQ questions'!$G:$N,6,0)=0,"",VLOOKUP('Weighting sheet'!$H53,'ICQ questions'!$G:$N,6,0)),"")</f>
        <v/>
      </c>
      <c r="O53" s="51">
        <f>IFERROR(IF(VLOOKUP('Weighting sheet'!$H53,'ICQ questions'!$G:$N,7,0)=0,"",VLOOKUP('Weighting sheet'!$H53,'ICQ questions'!$G:$N,7,0)),"")</f>
        <v/>
      </c>
      <c r="P53" s="51">
        <f>IFERROR(IF(VLOOKUP('Weighting sheet'!$H53,'ICQ questions'!$G:$N,8,0)=0,"",VLOOKUP('Weighting sheet'!$H53,'ICQ questions'!$G:$N,8,0)),"")</f>
        <v/>
      </c>
      <c r="Q53" s="251" t="n">
        <v>0.15</v>
      </c>
      <c r="R53" s="251">
        <f>IF(ISBLANK(Q53),R52,Q53)</f>
        <v/>
      </c>
      <c r="S53" s="90" t="n">
        <v>1</v>
      </c>
      <c r="T53" s="90">
        <f>IF(M53="N/A","NO",M53)</f>
        <v/>
      </c>
      <c r="U53" s="90">
        <f>IF(T53="Yes",((1*S53)/(SUMIF($T$53,"Yes",$S$53))),0)</f>
        <v/>
      </c>
      <c r="V53" s="251">
        <f>IF(SUM(U53)=1,"Yes","No")</f>
        <v/>
      </c>
      <c r="W53" s="251">
        <f>IF(V53="Yes",((1*Q53)/(SUMIF($V$48:$V$59,"Yes",$Q$48:$Q$59))),"N/A")</f>
        <v/>
      </c>
      <c r="X53" s="90">
        <f>IF(N53="N/A","",IF(OR(N53="Adequate",N53="Adecuado",N53="Adéquat"),U53,IF(OR(N53="Inadequate",N53="Inadecuado",N53="Inadéquat"),0,"Question Not Answered")))</f>
        <v/>
      </c>
      <c r="Y53" s="90">
        <f>IFERROR(X53*$W$53,"")</f>
        <v/>
      </c>
    </row>
    <row r="54" outlineLevel="1" ht="39" customHeight="1">
      <c r="A54" s="16" t="inlineStr">
        <is>
          <t>D</t>
        </is>
      </c>
      <c r="B54" s="26" t="inlineStr">
        <is>
          <t>Personnel engagement and payment</t>
        </is>
      </c>
      <c r="C54" s="26" t="inlineStr">
        <is>
          <t>Payroll payments are inaccurate, made for "ghost" employees, or for valid employees but hours not worked</t>
        </is>
      </c>
      <c r="D54" s="16" t="inlineStr">
        <is>
          <t>D4</t>
        </is>
      </c>
      <c r="E54" s="26" t="inlineStr">
        <is>
          <t>Payroll authorization</t>
        </is>
      </c>
      <c r="F54" s="242" t="n">
        <v>0.15</v>
      </c>
      <c r="G54" s="242">
        <f>IF(ISBLANK(F54),G53,F54)</f>
        <v/>
      </c>
      <c r="H54" s="16" t="inlineStr">
        <is>
          <t>D4.1</t>
        </is>
      </c>
      <c r="I54" s="25" t="inlineStr">
        <is>
          <t xml:space="preserve"> A review of payroll is performed before processing the payment, including an analysis of variances vs prior period, of overtime, bonuses and vacation.</t>
        </is>
      </c>
      <c r="J54" s="21" t="n">
        <v>1</v>
      </c>
      <c r="K54" s="22" t="n"/>
      <c r="M54" s="51">
        <f>IF(OR((VLOOKUP('Weighting sheet'!$H54,'ICQ questions'!$G:$N,5,0))="Yes",(VLOOKUP('Weighting sheet'!$H54,'ICQ questions'!$G:$N,5,0))="Oui",(VLOOKUP('Weighting sheet'!$H54,'ICQ questions'!$G:$N,5,0))="Si"),"Yes",IF(OR((VLOOKUP('Weighting sheet'!$H54,'ICQ questions'!$G:$N,5,0))="No",(VLOOKUP('Weighting sheet'!$H54,'ICQ questions'!$G:$N,5,0))="Non"),"No","Select Answer"))</f>
        <v/>
      </c>
      <c r="N54" s="51">
        <f>IFERROR(IF(VLOOKUP('Weighting sheet'!$H54,'ICQ questions'!$G:$N,6,0)=0,"",VLOOKUP('Weighting sheet'!$H54,'ICQ questions'!$G:$N,6,0)),"")</f>
        <v/>
      </c>
      <c r="O54" s="51">
        <f>IFERROR(IF(VLOOKUP('Weighting sheet'!$H54,'ICQ questions'!$G:$N,7,0)=0,"",VLOOKUP('Weighting sheet'!$H54,'ICQ questions'!$G:$N,7,0)),"")</f>
        <v/>
      </c>
      <c r="P54" s="51">
        <f>IFERROR(IF(VLOOKUP('Weighting sheet'!$H54,'ICQ questions'!$G:$N,8,0)=0,"",VLOOKUP('Weighting sheet'!$H54,'ICQ questions'!$G:$N,8,0)),"")</f>
        <v/>
      </c>
      <c r="Q54" s="253" t="n">
        <v>0.15</v>
      </c>
      <c r="R54" s="253">
        <f>IF(ISBLANK(Q54),R53,Q54)</f>
        <v/>
      </c>
      <c r="S54" s="91" t="n">
        <v>1</v>
      </c>
      <c r="T54" s="91">
        <f>IF(M54="N/A","NO",M54)</f>
        <v/>
      </c>
      <c r="U54" s="91">
        <f>IF(T54="Yes",((1*S54)/(SUMIF($T$54,"Yes",$S$54))),0)</f>
        <v/>
      </c>
      <c r="V54" s="253">
        <f>IF(SUM(U54)=1,"Yes","No")</f>
        <v/>
      </c>
      <c r="W54" s="253">
        <f>IF(V54="Yes",((1*Q54)/(SUMIF($V$48:$V$59,"Yes",$Q$48:$Q$59))),"N/A")</f>
        <v/>
      </c>
      <c r="X54" s="91">
        <f>IF(N54="N/A","",IF(OR(N54="Adequate",N54="Adecuado",N54="Adéquat"),U54,IF(OR(N54="Inadequate",N54="Inadecuado",N54="Inadéquat"),0,"Question Not Answered")))</f>
        <v/>
      </c>
      <c r="Y54" s="91">
        <f>IFERROR(X54*$W$54,"")</f>
        <v/>
      </c>
    </row>
    <row r="55" outlineLevel="1" ht="39" customHeight="1">
      <c r="A55" s="16" t="inlineStr">
        <is>
          <t>D</t>
        </is>
      </c>
      <c r="B55" s="26" t="inlineStr">
        <is>
          <t>Personnel engagement and payment</t>
        </is>
      </c>
      <c r="C55" s="26" t="inlineStr">
        <is>
          <t>Allocation of payroll costs to projects/donors is inaccurate</t>
        </is>
      </c>
      <c r="D55" s="16" t="inlineStr">
        <is>
          <t>D5</t>
        </is>
      </c>
      <c r="E55" s="26" t="inlineStr">
        <is>
          <t>Payroll allocation review</t>
        </is>
      </c>
      <c r="F55" s="242" t="n">
        <v>0.1</v>
      </c>
      <c r="G55" s="242">
        <f>IF(ISBLANK(F55),G54,F55)</f>
        <v/>
      </c>
      <c r="H55" s="16" t="inlineStr">
        <is>
          <t>D5.1</t>
        </is>
      </c>
      <c r="I55" s="25" t="inlineStr">
        <is>
          <t>Allocation of payroll costs and adjustments made to coding of hours to projects and donors are reviewed independently.</t>
        </is>
      </c>
      <c r="J55" s="21" t="n">
        <v>0.6</v>
      </c>
      <c r="K55" s="22" t="n"/>
      <c r="M55" s="51">
        <f>IF(OR((VLOOKUP('Weighting sheet'!$H55,'ICQ questions'!$G:$N,5,0))="Yes",(VLOOKUP('Weighting sheet'!$H55,'ICQ questions'!$G:$N,5,0))="Oui",(VLOOKUP('Weighting sheet'!$H55,'ICQ questions'!$G:$N,5,0))="Si"),"Yes",IF(OR((VLOOKUP('Weighting sheet'!$H55,'ICQ questions'!$G:$N,5,0))="No",(VLOOKUP('Weighting sheet'!$H55,'ICQ questions'!$G:$N,5,0))="Non"),"No","Select Answer"))</f>
        <v/>
      </c>
      <c r="N55" s="51">
        <f>IFERROR(IF(VLOOKUP('Weighting sheet'!$H55,'ICQ questions'!$G:$N,6,0)=0,"",VLOOKUP('Weighting sheet'!$H55,'ICQ questions'!$G:$N,6,0)),"")</f>
        <v/>
      </c>
      <c r="O55" s="51">
        <f>IFERROR(IF(VLOOKUP('Weighting sheet'!$H55,'ICQ questions'!$G:$N,7,0)=0,"",VLOOKUP('Weighting sheet'!$H55,'ICQ questions'!$G:$N,7,0)),"")</f>
        <v/>
      </c>
      <c r="P55" s="51">
        <f>IFERROR(IF(VLOOKUP('Weighting sheet'!$H55,'ICQ questions'!$G:$N,8,0)=0,"",VLOOKUP('Weighting sheet'!$H55,'ICQ questions'!$G:$N,8,0)),"")</f>
        <v/>
      </c>
      <c r="Q55" s="251" t="n">
        <v>0.1</v>
      </c>
      <c r="R55" s="251">
        <f>IF(ISBLANK(Q55),R54,Q55)</f>
        <v/>
      </c>
      <c r="S55" s="90" t="n">
        <v>0.6</v>
      </c>
      <c r="T55" s="90">
        <f>IF(M55="N/A","NO",M55)</f>
        <v/>
      </c>
      <c r="U55" s="90">
        <f>IF(T55="Yes",((1*S55)/(SUMIF($T$55:$T$56,"Yes",$S$55:$S$56))),0)</f>
        <v/>
      </c>
      <c r="V55" s="251">
        <f>IF(SUM(U55:U56)=1,"Yes","No")</f>
        <v/>
      </c>
      <c r="W55" s="251">
        <f>IF(V55="Yes",((1*Q55)/(SUMIF($V$48:$V$59,"Yes",$Q$48:$Q$59))),"N/A")</f>
        <v/>
      </c>
      <c r="X55" s="90">
        <f>IF(N55="N/A","",IF(OR(N55="Adequate",N55="Adecuado",N55="Adéquat"),U55,IF(OR(N55="Inadequate",N55="Inadecuado",N55="Inadéquat"),0,"Question Not Answered")))</f>
        <v/>
      </c>
      <c r="Y55" s="90">
        <f>IFERROR(X55*$W$55,"")</f>
        <v/>
      </c>
    </row>
    <row r="56" outlineLevel="1" ht="39" customHeight="1">
      <c r="A56" s="16" t="inlineStr">
        <is>
          <t>D</t>
        </is>
      </c>
      <c r="B56" s="26" t="inlineStr">
        <is>
          <t>Personnel engagement and payment</t>
        </is>
      </c>
      <c r="C56" s="26" t="inlineStr">
        <is>
          <t>Allocation of payroll costs to projects/donors is inaccurate</t>
        </is>
      </c>
      <c r="D56" s="16" t="inlineStr">
        <is>
          <t>D5</t>
        </is>
      </c>
      <c r="E56" s="26" t="inlineStr">
        <is>
          <t>Payroll allocation review</t>
        </is>
      </c>
      <c r="F56" s="235" t="n"/>
      <c r="G56" s="242">
        <f>IF(ISBLANK(F56),G55,F56)</f>
        <v/>
      </c>
      <c r="H56" s="16" t="inlineStr">
        <is>
          <t>D5.2</t>
        </is>
      </c>
      <c r="I56" s="25" t="inlineStr">
        <is>
          <t>An independent review is performed to ensure that total hours charged to all projects (across various donors) do not exceed total worked hours.</t>
        </is>
      </c>
      <c r="J56" s="21" t="n">
        <v>0.4</v>
      </c>
      <c r="K56" s="22" t="n"/>
      <c r="M56" s="51">
        <f>IF(OR((VLOOKUP('Weighting sheet'!$H56,'ICQ questions'!$G:$N,5,0))="Yes",(VLOOKUP('Weighting sheet'!$H56,'ICQ questions'!$G:$N,5,0))="Oui",(VLOOKUP('Weighting sheet'!$H56,'ICQ questions'!$G:$N,5,0))="Si"),"Yes",IF(OR((VLOOKUP('Weighting sheet'!$H56,'ICQ questions'!$G:$N,5,0))="No",(VLOOKUP('Weighting sheet'!$H56,'ICQ questions'!$G:$N,5,0))="Non"),"No","Select Answer"))</f>
        <v/>
      </c>
      <c r="N56" s="51">
        <f>IFERROR(IF(VLOOKUP('Weighting sheet'!$H56,'ICQ questions'!$G:$N,6,0)=0,"",VLOOKUP('Weighting sheet'!$H56,'ICQ questions'!$G:$N,6,0)),"")</f>
        <v/>
      </c>
      <c r="O56" s="51">
        <f>IFERROR(IF(VLOOKUP('Weighting sheet'!$H56,'ICQ questions'!$G:$N,7,0)=0,"",VLOOKUP('Weighting sheet'!$H56,'ICQ questions'!$G:$N,7,0)),"")</f>
        <v/>
      </c>
      <c r="P56" s="51">
        <f>IFERROR(IF(VLOOKUP('Weighting sheet'!$H56,'ICQ questions'!$G:$N,8,0)=0,"",VLOOKUP('Weighting sheet'!$H56,'ICQ questions'!$G:$N,8,0)),"")</f>
        <v/>
      </c>
      <c r="Q56" s="235" t="n"/>
      <c r="R56" s="251">
        <f>IF(ISBLANK(Q56),R55,Q56)</f>
        <v/>
      </c>
      <c r="S56" s="90" t="n">
        <v>0.4</v>
      </c>
      <c r="T56" s="90">
        <f>IF(M56="N/A","NO",M56)</f>
        <v/>
      </c>
      <c r="U56" s="90">
        <f>IF(T56="Yes",((1*S56)/(SUMIF($T$55:$T$56,"Yes",$S$55:$S$56))),0)</f>
        <v/>
      </c>
      <c r="V56" s="235" t="n"/>
      <c r="W56" s="235" t="n"/>
      <c r="X56" s="90">
        <f>IF(N56="N/A","",IF(OR(N56="Adequate",N56="Adecuado",N56="Adéquat"),U56,IF(OR(N56="Inadequate",N56="Inadecuado",N56="Inadéquat"),0,"Question Not Answered")))</f>
        <v/>
      </c>
      <c r="Y56" s="90">
        <f>IFERROR(X56*$W$55,"")</f>
        <v/>
      </c>
    </row>
    <row r="57" outlineLevel="1" ht="39" customHeight="1">
      <c r="A57" s="16" t="inlineStr">
        <is>
          <t>D</t>
        </is>
      </c>
      <c r="B57" s="26" t="inlineStr">
        <is>
          <t>Personnel engagement and payment</t>
        </is>
      </c>
      <c r="C57" s="26" t="inlineStr">
        <is>
          <t>Recording of payroll into the general ledger is inaccurate</t>
        </is>
      </c>
      <c r="D57" s="16" t="inlineStr">
        <is>
          <t>D6</t>
        </is>
      </c>
      <c r="E57" s="26" t="inlineStr">
        <is>
          <t>Payroll accounting</t>
        </is>
      </c>
      <c r="F57" s="242" t="n">
        <v>0.1</v>
      </c>
      <c r="G57" s="242">
        <f>IF(ISBLANK(F57),G56,F57)</f>
        <v/>
      </c>
      <c r="H57" s="16" t="inlineStr">
        <is>
          <t>D6.1</t>
        </is>
      </c>
      <c r="I57" s="25" t="inlineStr">
        <is>
          <t>There is appropriate segregation of duties between payroll accounting and approval of payroll payments.</t>
        </is>
      </c>
      <c r="J57" s="21" t="n">
        <v>1</v>
      </c>
      <c r="K57" s="22" t="n"/>
      <c r="M57" s="51">
        <f>IF(OR((VLOOKUP('Weighting sheet'!$H57,'ICQ questions'!$G:$N,5,0))="Yes",(VLOOKUP('Weighting sheet'!$H57,'ICQ questions'!$G:$N,5,0))="Oui",(VLOOKUP('Weighting sheet'!$H57,'ICQ questions'!$G:$N,5,0))="Si"),"Yes",IF(OR((VLOOKUP('Weighting sheet'!$H57,'ICQ questions'!$G:$N,5,0))="No",(VLOOKUP('Weighting sheet'!$H57,'ICQ questions'!$G:$N,5,0))="Non"),"No","Select Answer"))</f>
        <v/>
      </c>
      <c r="N57" s="51">
        <f>IFERROR(IF(VLOOKUP('Weighting sheet'!$H57,'ICQ questions'!$G:$N,6,0)=0,"",VLOOKUP('Weighting sheet'!$H57,'ICQ questions'!$G:$N,6,0)),"")</f>
        <v/>
      </c>
      <c r="O57" s="51">
        <f>IFERROR(IF(VLOOKUP('Weighting sheet'!$H57,'ICQ questions'!$G:$N,7,0)=0,"",VLOOKUP('Weighting sheet'!$H57,'ICQ questions'!$G:$N,7,0)),"")</f>
        <v/>
      </c>
      <c r="P57" s="51">
        <f>IFERROR(IF(VLOOKUP('Weighting sheet'!$H57,'ICQ questions'!$G:$N,8,0)=0,"",VLOOKUP('Weighting sheet'!$H57,'ICQ questions'!$G:$N,8,0)),"")</f>
        <v/>
      </c>
      <c r="Q57" s="253" t="n">
        <v>0.1</v>
      </c>
      <c r="R57" s="253">
        <f>IF(ISBLANK(Q57),R56,Q57)</f>
        <v/>
      </c>
      <c r="S57" s="91" t="n">
        <v>1</v>
      </c>
      <c r="T57" s="91">
        <f>IF(M57="N/A","NO",M57)</f>
        <v/>
      </c>
      <c r="U57" s="91">
        <f>IF(T57="Yes",((1*S57)/(SUMIF($T$57,"Yes",$S$57))),0)</f>
        <v/>
      </c>
      <c r="V57" s="253">
        <f>IF(SUM(U57)=1,"Yes","No")</f>
        <v/>
      </c>
      <c r="W57" s="253">
        <f>IF(V57="Yes",((1*Q57)/(SUMIF($V$48:$V$59,"Yes",$Q$48:$Q$59))),"N/A")</f>
        <v/>
      </c>
      <c r="X57" s="91">
        <f>IF(N57="N/A","",IF(OR(N57="Adequate",N57="Adecuado",N57="Adéquat"),U57,IF(OR(N57="Inadequate",N57="Inadecuado",N57="Inadéquat"),0,"Question Not Answered")))</f>
        <v/>
      </c>
      <c r="Y57" s="91">
        <f>IFERROR(X57*$W$57,"")</f>
        <v/>
      </c>
    </row>
    <row r="58" outlineLevel="1" ht="39" customHeight="1">
      <c r="A58" s="16" t="inlineStr">
        <is>
          <t>D</t>
        </is>
      </c>
      <c r="B58" s="26" t="inlineStr">
        <is>
          <t>Personnel engagement and payment</t>
        </is>
      </c>
      <c r="C58" s="26" t="inlineStr">
        <is>
          <t>Recording of payroll into the general ledger is inaccurate</t>
        </is>
      </c>
      <c r="D58" s="16" t="inlineStr">
        <is>
          <t>D7</t>
        </is>
      </c>
      <c r="E58" s="26" t="inlineStr">
        <is>
          <t>Payroll reconciliation</t>
        </is>
      </c>
      <c r="F58" s="242" t="n">
        <v>0.05</v>
      </c>
      <c r="G58" s="242">
        <f>IF(ISBLANK(F58),G57,F58)</f>
        <v/>
      </c>
      <c r="H58" s="16" t="inlineStr">
        <is>
          <t>D7.1</t>
        </is>
      </c>
      <c r="I58" s="25" t="inlineStr">
        <is>
          <t>Payroll reconciliations between wage payment and general ledger (and sub ledger if applicable) are performed regularly.</t>
        </is>
      </c>
      <c r="J58" s="21" t="n">
        <v>1</v>
      </c>
      <c r="K58" s="22" t="n"/>
      <c r="M58" s="51">
        <f>IF(OR((VLOOKUP('Weighting sheet'!$H58,'ICQ questions'!$G:$N,5,0))="Yes",(VLOOKUP('Weighting sheet'!$H58,'ICQ questions'!$G:$N,5,0))="Oui",(VLOOKUP('Weighting sheet'!$H58,'ICQ questions'!$G:$N,5,0))="Si"),"Yes",IF(OR((VLOOKUP('Weighting sheet'!$H58,'ICQ questions'!$G:$N,5,0))="No",(VLOOKUP('Weighting sheet'!$H58,'ICQ questions'!$G:$N,5,0))="Non"),"No","Select Answer"))</f>
        <v/>
      </c>
      <c r="N58" s="51">
        <f>IFERROR(IF(VLOOKUP('Weighting sheet'!$H58,'ICQ questions'!$G:$N,6,0)=0,"",VLOOKUP('Weighting sheet'!$H58,'ICQ questions'!$G:$N,6,0)),"")</f>
        <v/>
      </c>
      <c r="O58" s="51">
        <f>IFERROR(IF(VLOOKUP('Weighting sheet'!$H58,'ICQ questions'!$G:$N,7,0)=0,"",VLOOKUP('Weighting sheet'!$H58,'ICQ questions'!$G:$N,7,0)),"")</f>
        <v/>
      </c>
      <c r="P58" s="51">
        <f>IFERROR(IF(VLOOKUP('Weighting sheet'!$H58,'ICQ questions'!$G:$N,8,0)=0,"",VLOOKUP('Weighting sheet'!$H58,'ICQ questions'!$G:$N,8,0)),"")</f>
        <v/>
      </c>
      <c r="Q58" s="251" t="n">
        <v>0.05</v>
      </c>
      <c r="R58" s="251">
        <f>IF(ISBLANK(Q58),R57,Q58)</f>
        <v/>
      </c>
      <c r="S58" s="90" t="n">
        <v>1</v>
      </c>
      <c r="T58" s="90">
        <f>IF(M58="N/A","NO",M58)</f>
        <v/>
      </c>
      <c r="U58" s="90">
        <f>IF(T58="Yes",((1*S58)/(SUMIF($T$58,"Yes",$S$58))),0)</f>
        <v/>
      </c>
      <c r="V58" s="251">
        <f>IF(SUM(U58)=1,"Yes","No")</f>
        <v/>
      </c>
      <c r="W58" s="251">
        <f>IF(V58="Yes",((1*Q58)/(SUMIF($V$48:$V$59,"Yes",$Q$48:$Q$59))),"N/A")</f>
        <v/>
      </c>
      <c r="X58" s="90">
        <f>IF(N58="N/A","",IF(OR(N58="Adequate",N58="Adecuado",N58="Adéquat"),U58,IF(OR(N58="Inadequate",N58="Inadecuado",N58="Inadéquat"),0,"Question Not Answered")))</f>
        <v/>
      </c>
      <c r="Y58" s="90">
        <f>IFERROR(X58*$W$58,"")</f>
        <v/>
      </c>
    </row>
    <row r="59" outlineLevel="1" ht="39" customHeight="1">
      <c r="A59" s="16" t="inlineStr">
        <is>
          <t>D</t>
        </is>
      </c>
      <c r="B59" s="26" t="inlineStr">
        <is>
          <t>Personnel engagement and payment</t>
        </is>
      </c>
      <c r="C59" s="26" t="inlineStr">
        <is>
          <t>Personnel expenses are inaccurate and/ or invalid</t>
        </is>
      </c>
      <c r="D59" s="16" t="inlineStr">
        <is>
          <t>D8</t>
        </is>
      </c>
      <c r="E59" s="26" t="inlineStr">
        <is>
          <t>Personnel expense approval</t>
        </is>
      </c>
      <c r="F59" s="242" t="n">
        <v>0.05</v>
      </c>
      <c r="G59" s="242">
        <f>IF(ISBLANK(F59),G58,F59)</f>
        <v/>
      </c>
      <c r="H59" s="16" t="inlineStr">
        <is>
          <t>D8.1</t>
        </is>
      </c>
      <c r="I59" s="25" t="inlineStr">
        <is>
          <t>Personnel expenses (incl. travel etc.) are approved independently to verify that they are valid and in compliance with the project agreement.</t>
        </is>
      </c>
      <c r="J59" s="21" t="n">
        <v>1</v>
      </c>
      <c r="K59" s="22" t="n"/>
      <c r="M59" s="51">
        <f>IF(OR((VLOOKUP('Weighting sheet'!$H59,'ICQ questions'!$G:$N,5,0))="Yes",(VLOOKUP('Weighting sheet'!$H59,'ICQ questions'!$G:$N,5,0))="Oui",(VLOOKUP('Weighting sheet'!$H59,'ICQ questions'!$G:$N,5,0))="Si"),"Yes",IF(OR((VLOOKUP('Weighting sheet'!$H59,'ICQ questions'!$G:$N,5,0))="No",(VLOOKUP('Weighting sheet'!$H59,'ICQ questions'!$G:$N,5,0))="Non"),"No","Select Answer"))</f>
        <v/>
      </c>
      <c r="N59" s="51">
        <f>IFERROR(IF(VLOOKUP('Weighting sheet'!$H59,'ICQ questions'!$G:$N,6,0)=0,"",VLOOKUP('Weighting sheet'!$H59,'ICQ questions'!$G:$N,6,0)),"")</f>
        <v/>
      </c>
      <c r="O59" s="51">
        <f>IFERROR(IF(VLOOKUP('Weighting sheet'!$H59,'ICQ questions'!$G:$N,7,0)=0,"",VLOOKUP('Weighting sheet'!$H59,'ICQ questions'!$G:$N,7,0)),"")</f>
        <v/>
      </c>
      <c r="P59" s="51">
        <f>IFERROR(IF(VLOOKUP('Weighting sheet'!$H59,'ICQ questions'!$G:$N,8,0)=0,"",VLOOKUP('Weighting sheet'!$H59,'ICQ questions'!$G:$N,8,0)),"")</f>
        <v/>
      </c>
      <c r="Q59" s="253" t="n">
        <v>0.05</v>
      </c>
      <c r="R59" s="253">
        <f>IF(ISBLANK(Q59),R58,Q59)</f>
        <v/>
      </c>
      <c r="S59" s="91" t="n">
        <v>1</v>
      </c>
      <c r="T59" s="91">
        <f>IF(M59="N/A","NO",M59)</f>
        <v/>
      </c>
      <c r="U59" s="91">
        <f>IF(T59="Yes",((1*S59)/(SUMIF($T$59,"Yes",$S$59))),0)</f>
        <v/>
      </c>
      <c r="V59" s="253">
        <f>IF(SUM(U59)=1,"Yes","No")</f>
        <v/>
      </c>
      <c r="W59" s="253">
        <f>IF(V59="Yes",((1*Q59)/(SUMIF($V$48:$V$59,"Yes",$Q$48:$Q$59))),"N/A")</f>
        <v/>
      </c>
      <c r="X59" s="91">
        <f>IF(N59="N/A","",IF(OR(N59="Adequate",N59="Adecuado",N59="Adéquat"),U59,IF(OR(N59="Inadequate",N59="Inadecuado",N59="Inadéquat"),0,"Question Not Answered")))</f>
        <v/>
      </c>
      <c r="Y59" s="91">
        <f>IFERROR(X59*$W$59,"")</f>
        <v/>
      </c>
    </row>
    <row r="60" outlineLevel="1" ht="15" customHeight="1" thickBot="1">
      <c r="A60" s="238" t="inlineStr">
        <is>
          <t>Process controls  Assessment</t>
        </is>
      </c>
      <c r="B60" s="239" t="n"/>
      <c r="C60" s="239" t="n"/>
      <c r="D60" s="239" t="n"/>
      <c r="E60" s="240" t="n"/>
      <c r="F60" s="27">
        <f>SUM(F48:F59)</f>
        <v/>
      </c>
      <c r="G60" s="27" t="n"/>
      <c r="H60" s="28" t="n"/>
      <c r="I60" s="29" t="n"/>
      <c r="J60" s="30" t="n"/>
      <c r="K60" s="31" t="n"/>
      <c r="N60" s="51">
        <f>IFERROR(IF(VLOOKUP('Weighting sheet'!$H60,'ICQ questions'!$G:$N,6,0)=0,"",VLOOKUP('Weighting sheet'!$H60,'ICQ questions'!$G:$N,6,0)),"")</f>
        <v/>
      </c>
      <c r="O60" s="51">
        <f>IFERROR(IF(VLOOKUP('Weighting sheet'!$H60,'ICQ questions'!$G:$N,7,0)=0,"",VLOOKUP('Weighting sheet'!$H60,'ICQ questions'!$G:$N,7,0)),"")</f>
        <v/>
      </c>
      <c r="P60" s="51">
        <f>IFERROR(IF(VLOOKUP('Weighting sheet'!$H60,'ICQ questions'!$G:$N,8,0)=0,"",VLOOKUP('Weighting sheet'!$H60,'ICQ questions'!$G:$N,8,0)),"")</f>
        <v/>
      </c>
      <c r="Q60" s="27">
        <f>SUM(Q48:Q59)</f>
        <v/>
      </c>
      <c r="R60" s="27" t="n"/>
      <c r="S60" s="27" t="n"/>
      <c r="T60" s="27" t="n"/>
      <c r="U60" s="27" t="n"/>
      <c r="V60" s="27" t="n"/>
      <c r="W60" s="27">
        <f>SUM(W48:W59)</f>
        <v/>
      </c>
      <c r="X60" s="27" t="n"/>
      <c r="Y60" s="27">
        <f>SUM(Y48:Y59)</f>
        <v/>
      </c>
    </row>
    <row r="61" ht="15" customHeight="1" thickBot="1">
      <c r="A61" s="32" t="inlineStr">
        <is>
          <t>Personnel engagement and payment overall process rating</t>
        </is>
      </c>
      <c r="B61" s="33" t="n"/>
      <c r="C61" s="33" t="n"/>
      <c r="D61" s="33" t="n"/>
      <c r="E61" s="33" t="n"/>
      <c r="F61" s="34" t="n"/>
      <c r="G61" s="34" t="n"/>
      <c r="H61" s="33" t="n"/>
      <c r="I61" s="33" t="n"/>
      <c r="J61" s="34" t="n"/>
      <c r="K61" s="35" t="n">
        <v>0.05</v>
      </c>
      <c r="N61" s="51">
        <f>IFERROR(IF(VLOOKUP('Weighting sheet'!$H61,'ICQ questions'!$G:$N,6,0)=0,"",VLOOKUP('Weighting sheet'!$H61,'ICQ questions'!$G:$N,6,0)),"")</f>
        <v/>
      </c>
      <c r="O61" s="51">
        <f>IFERROR(IF(VLOOKUP('Weighting sheet'!$H61,'ICQ questions'!$G:$N,7,0)=0,"",VLOOKUP('Weighting sheet'!$H61,'ICQ questions'!$G:$N,7,0)),"")</f>
        <v/>
      </c>
      <c r="P61" s="51">
        <f>IFERROR(IF(VLOOKUP('Weighting sheet'!$H61,'ICQ questions'!$G:$N,8,0)=0,"",VLOOKUP('Weighting sheet'!$H61,'ICQ questions'!$G:$N,8,0)),"")</f>
        <v/>
      </c>
      <c r="Q61" s="34" t="n"/>
      <c r="R61" s="34" t="n"/>
      <c r="S61" s="34" t="n"/>
      <c r="T61" s="34">
        <f>IFERROR(VLOOKUP("yes",T48:T59,1,0),"No")</f>
        <v/>
      </c>
      <c r="U61" s="34" t="n"/>
      <c r="V61" s="34" t="n"/>
      <c r="W61" s="34" t="n"/>
      <c r="X61" s="34" t="n"/>
      <c r="Y61" s="34">
        <f>Y60</f>
        <v/>
      </c>
    </row>
    <row r="62" outlineLevel="1">
      <c r="A62" s="11" t="inlineStr">
        <is>
          <t>E</t>
        </is>
      </c>
      <c r="B62" s="45" t="inlineStr">
        <is>
          <t>Budget</t>
        </is>
      </c>
      <c r="C62" s="45" t="inlineStr">
        <is>
          <t>Overruns are incurred</t>
        </is>
      </c>
      <c r="D62" s="11" t="inlineStr">
        <is>
          <t>E1</t>
        </is>
      </c>
      <c r="E62" s="45" t="inlineStr">
        <is>
          <t>Budget follow-up</t>
        </is>
      </c>
      <c r="F62" s="244" t="n">
        <v>0.6</v>
      </c>
      <c r="G62" s="244">
        <f>IF(ISBLANK(F62),G61,F62)</f>
        <v/>
      </c>
      <c r="H62" s="11" t="inlineStr">
        <is>
          <t>E1.1</t>
        </is>
      </c>
      <c r="I62" s="13" t="inlineStr">
        <is>
          <t xml:space="preserve">Expenditure against budget is monitored on a regular basis (periodically). </t>
        </is>
      </c>
      <c r="J62" s="14" t="n">
        <v>0.4</v>
      </c>
      <c r="K62" s="15" t="n"/>
      <c r="M62" s="51">
        <f>IF(OR((VLOOKUP('Weighting sheet'!$H62,'ICQ questions'!$G:$N,5,0))="Yes",(VLOOKUP('Weighting sheet'!$H62,'ICQ questions'!$G:$N,5,0))="Oui",(VLOOKUP('Weighting sheet'!$H62,'ICQ questions'!$G:$N,5,0))="Si"),"Yes",IF(OR((VLOOKUP('Weighting sheet'!$H62,'ICQ questions'!$G:$N,5,0))="No",(VLOOKUP('Weighting sheet'!$H62,'ICQ questions'!$G:$N,5,0))="Non"),"No","Select Answer"))</f>
        <v/>
      </c>
      <c r="N62" s="51">
        <f>IFERROR(IF(VLOOKUP('Weighting sheet'!$H62,'ICQ questions'!$G:$N,6,0)=0,"",VLOOKUP('Weighting sheet'!$H62,'ICQ questions'!$G:$N,6,0)),"")</f>
        <v/>
      </c>
      <c r="O62" s="51">
        <f>IFERROR(IF(VLOOKUP('Weighting sheet'!$H62,'ICQ questions'!$G:$N,7,0)=0,"",VLOOKUP('Weighting sheet'!$H62,'ICQ questions'!$G:$N,7,0)),"")</f>
        <v/>
      </c>
      <c r="P62" s="51">
        <f>IFERROR(IF(VLOOKUP('Weighting sheet'!$H62,'ICQ questions'!$G:$N,8,0)=0,"",VLOOKUP('Weighting sheet'!$H62,'ICQ questions'!$G:$N,8,0)),"")</f>
        <v/>
      </c>
      <c r="Q62" s="246" t="n">
        <v>0.6</v>
      </c>
      <c r="R62" s="246">
        <f>IF(ISBLANK(Q62),R61,Q62)</f>
        <v/>
      </c>
      <c r="S62" s="89" t="n">
        <v>0.4</v>
      </c>
      <c r="T62" s="89">
        <f>IF(M62="Select Answer","Yes",M62)</f>
        <v/>
      </c>
      <c r="U62" s="89">
        <f>IF(T62="Yes",((1*S62)/(SUMIF($T$62:$T$63,"Yes",$S$62:$S$63))),0)</f>
        <v/>
      </c>
      <c r="V62" s="246">
        <f>IF(SUM(U62:U63)=1,"Yes","No")</f>
        <v/>
      </c>
      <c r="W62" s="246">
        <f>IF(V62="Yes",((1*Q62)/(SUMIF($V$62:$V$64,"Yes",$Q$62:$Q$64))),"N/A")</f>
        <v/>
      </c>
      <c r="X62" s="89">
        <f>IF(N62="N/A","",IF(OR(N62="Adequate",N62="Adecuado",N62="Adéquat"),U62,IF(OR(N62="Inadequate",N62="Inadecuado",N62="Inadéquat"),0,"Question Not Answered")))</f>
        <v/>
      </c>
      <c r="Y62" s="89">
        <f>IFERROR(X62*$W$62,"")</f>
        <v/>
      </c>
    </row>
    <row r="63" outlineLevel="1" ht="78" customHeight="1">
      <c r="A63" s="18" t="inlineStr">
        <is>
          <t>E</t>
        </is>
      </c>
      <c r="B63" s="24" t="inlineStr">
        <is>
          <t>Budget</t>
        </is>
      </c>
      <c r="C63" s="24" t="inlineStr">
        <is>
          <t>Overruns are incurred</t>
        </is>
      </c>
      <c r="D63" s="18" t="inlineStr">
        <is>
          <t>E1</t>
        </is>
      </c>
      <c r="E63" s="24" t="inlineStr">
        <is>
          <t>Budget line transfer approval</t>
        </is>
      </c>
      <c r="F63" s="235" t="n"/>
      <c r="G63" s="249">
        <f>IF(ISBLANK(F63),G62,F63)</f>
        <v/>
      </c>
      <c r="H63" s="18" t="inlineStr">
        <is>
          <t>E1.2</t>
        </is>
      </c>
      <c r="I63" s="20" t="inlineStr">
        <is>
          <t>The following budget line transfers are only made upon advance written authorization by UNHCR :
- over 20 per cent of the authorized level provided (by Output Level )
- changes to Partner Personnel costs 
- impacting overall Project Budget 
Documentation is maintained for such transfers.</t>
        </is>
      </c>
      <c r="J63" s="21" t="n">
        <v>0.6</v>
      </c>
      <c r="K63" s="22" t="n"/>
      <c r="M63" s="51">
        <f>IF(OR((VLOOKUP('Weighting sheet'!$H63,'ICQ questions'!$G:$N,5,0))="Yes",(VLOOKUP('Weighting sheet'!$H63,'ICQ questions'!$G:$N,5,0))="Oui",(VLOOKUP('Weighting sheet'!$H63,'ICQ questions'!$G:$N,5,0))="Si"),"Yes",IF(OR((VLOOKUP('Weighting sheet'!$H63,'ICQ questions'!$G:$N,5,0))="No",(VLOOKUP('Weighting sheet'!$H63,'ICQ questions'!$G:$N,5,0))="Non"),"No","Select Answer"))</f>
        <v/>
      </c>
      <c r="N63" s="51">
        <f>IFERROR(IF(VLOOKUP('Weighting sheet'!$H63,'ICQ questions'!$G:$N,6,0)=0,"",VLOOKUP('Weighting sheet'!$H63,'ICQ questions'!$G:$N,6,0)),"")</f>
        <v/>
      </c>
      <c r="O63" s="51">
        <f>IFERROR(IF(VLOOKUP('Weighting sheet'!$H63,'ICQ questions'!$G:$N,7,0)=0,"",VLOOKUP('Weighting sheet'!$H63,'ICQ questions'!$G:$N,7,0)),"")</f>
        <v/>
      </c>
      <c r="P63" s="51">
        <f>IFERROR(IF(VLOOKUP('Weighting sheet'!$H63,'ICQ questions'!$G:$N,8,0)=0,"",VLOOKUP('Weighting sheet'!$H63,'ICQ questions'!$G:$N,8,0)),"")</f>
        <v/>
      </c>
      <c r="Q63" s="235" t="n"/>
      <c r="R63" s="248">
        <f>IF(ISBLANK(Q63),R62,Q63)</f>
        <v/>
      </c>
      <c r="S63" s="90" t="n">
        <v>0.6</v>
      </c>
      <c r="T63" s="90">
        <f>IF(M63="Select Answer","Yes",M63)</f>
        <v/>
      </c>
      <c r="U63" s="90">
        <f>IF(T63="Yes",((1*S63)/(SUMIF($T$62:$T$63,"Yes",$S$62:$S$63))),0)</f>
        <v/>
      </c>
      <c r="V63" s="235" t="n"/>
      <c r="W63" s="235" t="n"/>
      <c r="X63" s="90">
        <f>IF(N63="N/A","",IF(OR(N63="Adequate",N63="Adecuado",N63="Adéquat"),U63,IF(OR(N63="Inadequate",N63="Inadecuado",N63="Inadéquat"),0,"Question Not Answered")))</f>
        <v/>
      </c>
      <c r="Y63" s="90">
        <f>IFERROR(X63*$W$62,"")</f>
        <v/>
      </c>
    </row>
    <row r="64" outlineLevel="1" ht="26" customHeight="1">
      <c r="A64" s="18" t="inlineStr">
        <is>
          <t>E</t>
        </is>
      </c>
      <c r="B64" s="24" t="inlineStr">
        <is>
          <t>Budget</t>
        </is>
      </c>
      <c r="C64" s="24" t="inlineStr">
        <is>
          <t>PHSC Budget miscalculated</t>
        </is>
      </c>
      <c r="D64" s="18" t="inlineStr">
        <is>
          <t>E2</t>
        </is>
      </c>
      <c r="E64" s="24" t="inlineStr">
        <is>
          <t>Budget accuracy</t>
        </is>
      </c>
      <c r="F64" s="249" t="n">
        <v>0.4</v>
      </c>
      <c r="G64" s="249">
        <f>IF(ISBLANK(F64),G63,F64)</f>
        <v/>
      </c>
      <c r="H64" s="18" t="inlineStr">
        <is>
          <t>E2.1</t>
        </is>
      </c>
      <c r="I64" s="20" t="inlineStr">
        <is>
          <t>PHSC is accurately budgeted and expensed in accordance with UNHCR policy (Guidance Note: 3  issued 20th March 2015)</t>
        </is>
      </c>
      <c r="J64" s="21" t="n">
        <v>1</v>
      </c>
      <c r="K64" s="22" t="n"/>
      <c r="M64" s="51">
        <f>IF(OR((VLOOKUP('Weighting sheet'!$H64,'ICQ questions'!$G:$N,5,0))="Yes",(VLOOKUP('Weighting sheet'!$H64,'ICQ questions'!$G:$N,5,0))="Oui",(VLOOKUP('Weighting sheet'!$H64,'ICQ questions'!$G:$N,5,0))="Si"),"Yes",IF(OR((VLOOKUP('Weighting sheet'!$H64,'ICQ questions'!$G:$N,5,0))="No",(VLOOKUP('Weighting sheet'!$H64,'ICQ questions'!$G:$N,5,0))="Non"),"No","Select Answer"))</f>
        <v/>
      </c>
      <c r="N64" s="51">
        <f>IFERROR(IF(VLOOKUP('Weighting sheet'!$H64,'ICQ questions'!$G:$N,6,0)=0,"",VLOOKUP('Weighting sheet'!$H64,'ICQ questions'!$G:$N,6,0)),"")</f>
        <v/>
      </c>
      <c r="O64" s="51">
        <f>IFERROR(IF(VLOOKUP('Weighting sheet'!$H64,'ICQ questions'!$G:$N,7,0)=0,"",VLOOKUP('Weighting sheet'!$H64,'ICQ questions'!$G:$N,7,0)),"")</f>
        <v/>
      </c>
      <c r="P64" s="51">
        <f>IFERROR(IF(VLOOKUP('Weighting sheet'!$H64,'ICQ questions'!$G:$N,8,0)=0,"",VLOOKUP('Weighting sheet'!$H64,'ICQ questions'!$G:$N,8,0)),"")</f>
        <v/>
      </c>
      <c r="Q64" s="245" t="n">
        <v>0.4</v>
      </c>
      <c r="R64" s="245">
        <f>IF(ISBLANK(Q64),R63,Q64)</f>
        <v/>
      </c>
      <c r="S64" s="91" t="n">
        <v>1</v>
      </c>
      <c r="T64" s="91">
        <f>IF(M64="Select Answer","Yes",M64)</f>
        <v/>
      </c>
      <c r="U64" s="91">
        <f>IF(T64="Yes",((1*S64)/(SUMIF($T$64,"Yes",$S$64))),0)</f>
        <v/>
      </c>
      <c r="V64" s="245">
        <f>IF(SUM(U64)=1,"Yes","No")</f>
        <v/>
      </c>
      <c r="W64" s="245">
        <f>IF(V64="Yes",((1*Q64)/(SUMIF($V$62:$V$64,"Yes",$Q$62:$Q$64))),"N/A")</f>
        <v/>
      </c>
      <c r="X64" s="91">
        <f>IF(N64="N/A","",IF(OR(N64="Adequate",N64="Adecuado",N64="Adéquat"),U64,IF(OR(N64="Inadequate",N64="Inadecuado",N64="Inadéquat"),0,"Question Not Answered")))</f>
        <v/>
      </c>
      <c r="Y64" s="91">
        <f>IFERROR(X64*$W$64,"")</f>
        <v/>
      </c>
    </row>
    <row r="65" outlineLevel="1" ht="15" customHeight="1" thickBot="1">
      <c r="A65" s="238" t="inlineStr">
        <is>
          <t>Process controls  Assessment</t>
        </is>
      </c>
      <c r="B65" s="239" t="n"/>
      <c r="C65" s="239" t="n"/>
      <c r="D65" s="239" t="n"/>
      <c r="E65" s="240" t="n"/>
      <c r="F65" s="27">
        <f>SUM(F62:F64)</f>
        <v/>
      </c>
      <c r="G65" s="27" t="n"/>
      <c r="H65" s="28" t="n"/>
      <c r="I65" s="29" t="n"/>
      <c r="J65" s="30" t="n"/>
      <c r="K65" s="31" t="n"/>
      <c r="N65" s="51">
        <f>IFERROR(IF(VLOOKUP('Weighting sheet'!$H65,'ICQ questions'!$G:$N,6,0)=0,"",VLOOKUP('Weighting sheet'!$H65,'ICQ questions'!$G:$N,6,0)),"")</f>
        <v/>
      </c>
      <c r="O65" s="51">
        <f>IFERROR(IF(VLOOKUP('Weighting sheet'!$H65,'ICQ questions'!$G:$N,7,0)=0,"",VLOOKUP('Weighting sheet'!$H65,'ICQ questions'!$G:$N,7,0)),"")</f>
        <v/>
      </c>
      <c r="P65" s="51">
        <f>IFERROR(IF(VLOOKUP('Weighting sheet'!$H65,'ICQ questions'!$G:$N,8,0)=0,"",VLOOKUP('Weighting sheet'!$H65,'ICQ questions'!$G:$N,8,0)),"")</f>
        <v/>
      </c>
      <c r="Q65" s="27">
        <f>SUM(Q62:Q64)</f>
        <v/>
      </c>
      <c r="R65" s="27" t="n"/>
      <c r="S65" s="27" t="n"/>
      <c r="T65" s="27" t="n"/>
      <c r="U65" s="27" t="n"/>
      <c r="V65" s="27" t="n"/>
      <c r="W65" s="27">
        <f>SUM(W62:W64)</f>
        <v/>
      </c>
      <c r="X65" s="27" t="n"/>
      <c r="Y65" s="27">
        <f>SUM(Y62:Y64)</f>
        <v/>
      </c>
    </row>
    <row r="66" ht="15" customHeight="1" thickBot="1">
      <c r="A66" s="32" t="inlineStr">
        <is>
          <t>Budget compliance  overall process rating</t>
        </is>
      </c>
      <c r="B66" s="33" t="n"/>
      <c r="C66" s="33" t="n"/>
      <c r="D66" s="33" t="n"/>
      <c r="E66" s="33" t="n"/>
      <c r="F66" s="34" t="n"/>
      <c r="G66" s="34" t="n"/>
      <c r="H66" s="33" t="n"/>
      <c r="I66" s="33" t="n"/>
      <c r="J66" s="34" t="n"/>
      <c r="K66" s="35" t="n">
        <v>0.1</v>
      </c>
      <c r="N66" s="51">
        <f>IFERROR(IF(VLOOKUP('Weighting sheet'!$H66,'ICQ questions'!$G:$N,6,0)=0,"",VLOOKUP('Weighting sheet'!$H66,'ICQ questions'!$G:$N,6,0)),"")</f>
        <v/>
      </c>
      <c r="O66" s="51">
        <f>IFERROR(IF(VLOOKUP('Weighting sheet'!$H66,'ICQ questions'!$G:$N,7,0)=0,"",VLOOKUP('Weighting sheet'!$H66,'ICQ questions'!$G:$N,7,0)),"")</f>
        <v/>
      </c>
      <c r="P66" s="51">
        <f>IFERROR(IF(VLOOKUP('Weighting sheet'!$H66,'ICQ questions'!$G:$N,8,0)=0,"",VLOOKUP('Weighting sheet'!$H66,'ICQ questions'!$G:$N,8,0)),"")</f>
        <v/>
      </c>
      <c r="Q66" s="34" t="n"/>
      <c r="R66" s="34" t="n"/>
      <c r="S66" s="34" t="n"/>
      <c r="T66" s="34">
        <f>IFERROR(VLOOKUP("yes",T62:T64,1,0),"No")</f>
        <v/>
      </c>
      <c r="U66" s="34" t="n"/>
      <c r="V66" s="34" t="n"/>
      <c r="W66" s="34" t="n"/>
      <c r="X66" s="34" t="n"/>
      <c r="Y66" s="34">
        <f>Y65</f>
        <v/>
      </c>
    </row>
    <row r="67" outlineLevel="1" ht="26" customHeight="1">
      <c r="A67" s="9" t="inlineStr">
        <is>
          <t>F</t>
        </is>
      </c>
      <c r="B67" s="10" t="inlineStr">
        <is>
          <t>Goods and Property</t>
        </is>
      </c>
      <c r="C67" s="10" t="inlineStr">
        <is>
          <t>Fixed assets are not controlled</t>
        </is>
      </c>
      <c r="D67" s="12" t="inlineStr">
        <is>
          <t>F1</t>
        </is>
      </c>
      <c r="E67" s="10" t="inlineStr">
        <is>
          <t>Fixed assets controlling</t>
        </is>
      </c>
      <c r="F67" s="236" t="n">
        <v>0.4</v>
      </c>
      <c r="G67" s="236">
        <f>IF(ISBLANK(F67),G66,F67)</f>
        <v/>
      </c>
      <c r="H67" s="9" t="inlineStr">
        <is>
          <t>F1.1</t>
        </is>
      </c>
      <c r="I67" s="43" t="inlineStr">
        <is>
          <t>The partner undertakes a periodic physical verification of fixed assets (UNHCR Provided Good and Properties in cash or kind).</t>
        </is>
      </c>
      <c r="J67" s="14" t="n">
        <v>1</v>
      </c>
      <c r="K67" s="15" t="n"/>
      <c r="M67" s="51">
        <f>IF(OR((VLOOKUP('Weighting sheet'!$H67,'ICQ questions'!$G:$N,5,0))="Yes",(VLOOKUP('Weighting sheet'!$H67,'ICQ questions'!$G:$N,5,0))="Oui",(VLOOKUP('Weighting sheet'!$H67,'ICQ questions'!$G:$N,5,0))="Si"),"Yes",IF(OR((VLOOKUP('Weighting sheet'!$H67,'ICQ questions'!$G:$N,5,0))="No",(VLOOKUP('Weighting sheet'!$H67,'ICQ questions'!$G:$N,5,0))="Non"),"No","Select Answer"))</f>
        <v/>
      </c>
      <c r="N67" s="51">
        <f>IFERROR(IF(VLOOKUP('Weighting sheet'!$H67,'ICQ questions'!$G:$N,6,0)=0,"",VLOOKUP('Weighting sheet'!$H67,'ICQ questions'!$G:$N,6,0)),"")</f>
        <v/>
      </c>
      <c r="O67" s="51">
        <f>IFERROR(IF(VLOOKUP('Weighting sheet'!$H67,'ICQ questions'!$G:$N,7,0)=0,"",VLOOKUP('Weighting sheet'!$H67,'ICQ questions'!$G:$N,7,0)),"")</f>
        <v/>
      </c>
      <c r="P67" s="51">
        <f>IFERROR(IF(VLOOKUP('Weighting sheet'!$H67,'ICQ questions'!$G:$N,8,0)=0,"",VLOOKUP('Weighting sheet'!$H67,'ICQ questions'!$G:$N,8,0)),"")</f>
        <v/>
      </c>
      <c r="Q67" s="246" t="n">
        <v>0.4</v>
      </c>
      <c r="R67" s="246">
        <f>IF(ISBLANK(Q67),R66,Q67)</f>
        <v/>
      </c>
      <c r="S67" s="89" t="n">
        <v>1</v>
      </c>
      <c r="T67" s="89">
        <f>IF(M67="Select Answer","Yes",M67)</f>
        <v/>
      </c>
      <c r="U67" s="89">
        <f>IF(T67="Yes",((1*S67)/(SUMIF($T$67,"Yes",$S$67))),0)</f>
        <v/>
      </c>
      <c r="V67" s="246">
        <f>IF(SUM(U67)=1,"Yes","No")</f>
        <v/>
      </c>
      <c r="W67" s="246">
        <f>IF(V67="Yes",((1*Q67)/(SUMIF($V$67:$V$70,"Yes",$Q$67:$Q$70))),"N/A")</f>
        <v/>
      </c>
      <c r="X67" s="89">
        <f>IF(N67="N/A","",IF(OR(N67="Adequate",N67="Adecuado",N67="Adéquat"),U67,IF(OR(N67="Inadequate",N67="Inadecuado",N67="Inadéquat"),0,"Question Not Answered")))</f>
        <v/>
      </c>
      <c r="Y67" s="89">
        <f>IFERROR(X67*$W$67,"")</f>
        <v/>
      </c>
    </row>
    <row r="68" outlineLevel="1">
      <c r="A68" s="16" t="inlineStr">
        <is>
          <t>F</t>
        </is>
      </c>
      <c r="B68" s="17" t="inlineStr">
        <is>
          <t>Goods and Property</t>
        </is>
      </c>
      <c r="C68" s="17" t="inlineStr">
        <is>
          <t>Inventory are not well kept</t>
        </is>
      </c>
      <c r="D68" s="19" t="inlineStr">
        <is>
          <t>F2</t>
        </is>
      </c>
      <c r="E68" s="17" t="inlineStr">
        <is>
          <t>Inventory controlling</t>
        </is>
      </c>
      <c r="F68" s="234" t="n">
        <v>0.6</v>
      </c>
      <c r="G68" s="234">
        <f>IF(ISBLANK(F68),G67,F68)</f>
        <v/>
      </c>
      <c r="H68" s="16" t="inlineStr">
        <is>
          <t>F2.1</t>
        </is>
      </c>
      <c r="I68" s="25" t="inlineStr">
        <is>
          <t>The partner maintains proper and secured storage of inventory</t>
        </is>
      </c>
      <c r="J68" s="21" t="n">
        <v>0.25</v>
      </c>
      <c r="K68" s="22" t="n"/>
      <c r="M68" s="51">
        <f>IF(OR((VLOOKUP('Weighting sheet'!$H68,'ICQ questions'!$G:$N,5,0))="Yes",(VLOOKUP('Weighting sheet'!$H68,'ICQ questions'!$G:$N,5,0))="Oui",(VLOOKUP('Weighting sheet'!$H68,'ICQ questions'!$G:$N,5,0))="Si"),"Yes",IF(OR((VLOOKUP('Weighting sheet'!$H68,'ICQ questions'!$G:$N,5,0))="No",(VLOOKUP('Weighting sheet'!$H68,'ICQ questions'!$G:$N,5,0))="Non"),"No","Select Answer"))</f>
        <v/>
      </c>
      <c r="N68" s="51">
        <f>IFERROR(IF(VLOOKUP('Weighting sheet'!$H68,'ICQ questions'!$G:$N,6,0)=0,"",VLOOKUP('Weighting sheet'!$H68,'ICQ questions'!$G:$N,6,0)),"")</f>
        <v/>
      </c>
      <c r="O68" s="51">
        <f>IFERROR(IF(VLOOKUP('Weighting sheet'!$H68,'ICQ questions'!$G:$N,7,0)=0,"",VLOOKUP('Weighting sheet'!$H68,'ICQ questions'!$G:$N,7,0)),"")</f>
        <v/>
      </c>
      <c r="P68" s="51">
        <f>IFERROR(IF(VLOOKUP('Weighting sheet'!$H68,'ICQ questions'!$G:$N,8,0)=0,"",VLOOKUP('Weighting sheet'!$H68,'ICQ questions'!$G:$N,8,0)),"")</f>
        <v/>
      </c>
      <c r="Q68" s="245" t="n">
        <v>0.6</v>
      </c>
      <c r="R68" s="245">
        <f>IF(ISBLANK(Q68),R67,Q68)</f>
        <v/>
      </c>
      <c r="S68" s="91" t="n">
        <v>0.25</v>
      </c>
      <c r="T68" s="91">
        <f>IF(M68="Select Answer","Yes",M68)</f>
        <v/>
      </c>
      <c r="U68" s="91">
        <f>IF(T68="Yes",((1*S68)/(SUMIF($T$68:$T$70,"Yes",$S$68:$S$70))),0)</f>
        <v/>
      </c>
      <c r="V68" s="245">
        <f>IF(SUM(U68:U70)=1,"Yes","No")</f>
        <v/>
      </c>
      <c r="W68" s="245">
        <f>IF(V68="Yes",((1*Q68)/(SUMIF($V$67:$V$70,"Yes",$Q$67:$Q$70))),"N/A")</f>
        <v/>
      </c>
      <c r="X68" s="91">
        <f>IF(N68="N/A","",IF(OR(N68="Adequate",N68="Adecuado",N68="Adéquat"),U68,IF(OR(N68="Inadequate",N68="Inadecuado",N68="Inadéquat"),0,"Question Not Answered")))</f>
        <v/>
      </c>
      <c r="Y68" s="91">
        <f>IFERROR(X68*$W$68,"")</f>
        <v/>
      </c>
    </row>
    <row r="69" outlineLevel="1" ht="26" customHeight="1">
      <c r="A69" s="16" t="inlineStr">
        <is>
          <t>F</t>
        </is>
      </c>
      <c r="B69" s="17" t="inlineStr">
        <is>
          <t>Goods and Property</t>
        </is>
      </c>
      <c r="C69" s="17" t="inlineStr">
        <is>
          <t>Inventory are not controlled</t>
        </is>
      </c>
      <c r="D69" s="19" t="inlineStr">
        <is>
          <t>F2</t>
        </is>
      </c>
      <c r="E69" s="17" t="inlineStr">
        <is>
          <t>Inventory controlling</t>
        </is>
      </c>
      <c r="F69" s="237" t="n"/>
      <c r="G69" s="234">
        <f>IF(ISBLANK(F69),G68,F69)</f>
        <v/>
      </c>
      <c r="H69" s="16" t="inlineStr">
        <is>
          <t>F2.2</t>
        </is>
      </c>
      <c r="I69" s="25" t="inlineStr">
        <is>
          <t>The partner has an inventory management system that enables tracking,  monitoring and control of supply distribution.</t>
        </is>
      </c>
      <c r="J69" s="21" t="n">
        <v>0.25</v>
      </c>
      <c r="K69" s="22" t="n"/>
      <c r="M69" s="51">
        <f>IF(OR((VLOOKUP('Weighting sheet'!$H69,'ICQ questions'!$G:$N,5,0))="Yes",(VLOOKUP('Weighting sheet'!$H69,'ICQ questions'!$G:$N,5,0))="Oui",(VLOOKUP('Weighting sheet'!$H69,'ICQ questions'!$G:$N,5,0))="Si"),"Yes",IF(OR((VLOOKUP('Weighting sheet'!$H69,'ICQ questions'!$G:$N,5,0))="No",(VLOOKUP('Weighting sheet'!$H69,'ICQ questions'!$G:$N,5,0))="Non"),"No","Select Answer"))</f>
        <v/>
      </c>
      <c r="N69" s="51">
        <f>IFERROR(IF(VLOOKUP('Weighting sheet'!$H69,'ICQ questions'!$G:$N,6,0)=0,"",VLOOKUP('Weighting sheet'!$H69,'ICQ questions'!$G:$N,6,0)),"")</f>
        <v/>
      </c>
      <c r="O69" s="51">
        <f>IFERROR(IF(VLOOKUP('Weighting sheet'!$H69,'ICQ questions'!$G:$N,7,0)=0,"",VLOOKUP('Weighting sheet'!$H69,'ICQ questions'!$G:$N,7,0)),"")</f>
        <v/>
      </c>
      <c r="P69" s="51">
        <f>IFERROR(IF(VLOOKUP('Weighting sheet'!$H69,'ICQ questions'!$G:$N,8,0)=0,"",VLOOKUP('Weighting sheet'!$H69,'ICQ questions'!$G:$N,8,0)),"")</f>
        <v/>
      </c>
      <c r="Q69" s="237" t="n"/>
      <c r="R69" s="245">
        <f>IF(ISBLANK(Q69),R68,Q69)</f>
        <v/>
      </c>
      <c r="S69" s="91" t="n">
        <v>0.25</v>
      </c>
      <c r="T69" s="91">
        <f>IF(M69="Select Answer","Yes",M69)</f>
        <v/>
      </c>
      <c r="U69" s="91">
        <f>IF(T69="Yes",((1*S69)/(SUMIF($T$68:$T$70,"Yes",$S$68:$S$70))),0)</f>
        <v/>
      </c>
      <c r="V69" s="237" t="n"/>
      <c r="W69" s="237" t="n"/>
      <c r="X69" s="91">
        <f>IF(N69="N/A","",IF(OR(N69="Adequate",N69="Adecuado",N69="Adéquat"),U69,IF(OR(N69="Inadequate",N69="Inadecuado",N69="Inadéquat"),0,"Question Not Answered")))</f>
        <v/>
      </c>
      <c r="Y69" s="91">
        <f>IFERROR(X69*$W$68,"")</f>
        <v/>
      </c>
    </row>
    <row r="70" outlineLevel="1">
      <c r="A70" s="16" t="inlineStr">
        <is>
          <t>F</t>
        </is>
      </c>
      <c r="B70" s="17" t="inlineStr">
        <is>
          <t>Goods and Property</t>
        </is>
      </c>
      <c r="C70" s="17" t="inlineStr">
        <is>
          <t>Inventory are not controlled</t>
        </is>
      </c>
      <c r="D70" s="19" t="inlineStr">
        <is>
          <t>F2</t>
        </is>
      </c>
      <c r="E70" s="17" t="inlineStr">
        <is>
          <t>Inventory controlling</t>
        </is>
      </c>
      <c r="F70" s="235" t="n"/>
      <c r="G70" s="234">
        <f>IF(ISBLANK(F70),G69,F70)</f>
        <v/>
      </c>
      <c r="H70" s="16" t="inlineStr">
        <is>
          <t>F2.3</t>
        </is>
      </c>
      <c r="I70" s="25" t="inlineStr">
        <is>
          <t>Inventory is counted and reconciled to the accounts at least on an annual basis.</t>
        </is>
      </c>
      <c r="J70" s="21" t="n">
        <v>0.5</v>
      </c>
      <c r="K70" s="22" t="n"/>
      <c r="M70" s="51">
        <f>IF(OR((VLOOKUP('Weighting sheet'!$H70,'ICQ questions'!$G:$N,5,0))="Yes",(VLOOKUP('Weighting sheet'!$H70,'ICQ questions'!$G:$N,5,0))="Oui",(VLOOKUP('Weighting sheet'!$H70,'ICQ questions'!$G:$N,5,0))="Si"),"Yes",IF(OR((VLOOKUP('Weighting sheet'!$H70,'ICQ questions'!$G:$N,5,0))="No",(VLOOKUP('Weighting sheet'!$H70,'ICQ questions'!$G:$N,5,0))="Non"),"No","Select Answer"))</f>
        <v/>
      </c>
      <c r="N70" s="51">
        <f>IFERROR(IF(VLOOKUP('Weighting sheet'!$H70,'ICQ questions'!$G:$N,6,0)=0,"",VLOOKUP('Weighting sheet'!$H70,'ICQ questions'!$G:$N,6,0)),"")</f>
        <v/>
      </c>
      <c r="O70" s="51">
        <f>IFERROR(IF(VLOOKUP('Weighting sheet'!$H70,'ICQ questions'!$G:$N,7,0)=0,"",VLOOKUP('Weighting sheet'!$H70,'ICQ questions'!$G:$N,7,0)),"")</f>
        <v/>
      </c>
      <c r="P70" s="51">
        <f>IFERROR(IF(VLOOKUP('Weighting sheet'!$H70,'ICQ questions'!$G:$N,8,0)=0,"",VLOOKUP('Weighting sheet'!$H70,'ICQ questions'!$G:$N,8,0)),"")</f>
        <v/>
      </c>
      <c r="Q70" s="235" t="n"/>
      <c r="R70" s="245">
        <f>IF(ISBLANK(Q70),R69,Q70)</f>
        <v/>
      </c>
      <c r="S70" s="91" t="n">
        <v>0.5</v>
      </c>
      <c r="T70" s="91">
        <f>IF(M70="Select Answer","Yes",M70)</f>
        <v/>
      </c>
      <c r="U70" s="91">
        <f>IF(T70="Yes",((1*S70)/(SUMIF($T$68:$T$70,"Yes",$S$68:$S$70))),0)</f>
        <v/>
      </c>
      <c r="V70" s="235" t="n"/>
      <c r="W70" s="235" t="n"/>
      <c r="X70" s="91">
        <f>IF(N70="N/A","",IF(OR(N70="Adequate",N70="Adecuado",N70="Adéquat"),U70,IF(OR(N70="Inadequate",N70="Inadecuado",N70="Inadéquat"),0,"Question Not Answered")))</f>
        <v/>
      </c>
      <c r="Y70" s="91">
        <f>IFERROR(X70*$W$68,"")</f>
        <v/>
      </c>
    </row>
    <row r="71" outlineLevel="1" ht="15" customHeight="1" thickBot="1">
      <c r="A71" s="238" t="inlineStr">
        <is>
          <t>Process controls  Assessment</t>
        </is>
      </c>
      <c r="B71" s="239" t="n"/>
      <c r="C71" s="239" t="n"/>
      <c r="D71" s="239" t="n"/>
      <c r="E71" s="240" t="n"/>
      <c r="F71" s="27">
        <f>SUM(F67:F70)</f>
        <v/>
      </c>
      <c r="G71" s="27" t="n"/>
      <c r="H71" s="28" t="n"/>
      <c r="I71" s="29" t="n"/>
      <c r="J71" s="30" t="n"/>
      <c r="K71" s="31" t="n"/>
      <c r="N71" s="51">
        <f>IFERROR(IF(VLOOKUP('Weighting sheet'!$H71,'ICQ questions'!$G:$N,6,0)=0,"",VLOOKUP('Weighting sheet'!$H71,'ICQ questions'!$G:$N,6,0)),"")</f>
        <v/>
      </c>
      <c r="O71" s="51">
        <f>IFERROR(IF(VLOOKUP('Weighting sheet'!$H71,'ICQ questions'!$G:$N,7,0)=0,"",VLOOKUP('Weighting sheet'!$H71,'ICQ questions'!$G:$N,7,0)),"")</f>
        <v/>
      </c>
      <c r="P71" s="51">
        <f>IFERROR(IF(VLOOKUP('Weighting sheet'!$H71,'ICQ questions'!$G:$N,8,0)=0,"",VLOOKUP('Weighting sheet'!$H71,'ICQ questions'!$G:$N,8,0)),"")</f>
        <v/>
      </c>
      <c r="Q71" s="27">
        <f>SUM(Q67:Q70)</f>
        <v/>
      </c>
      <c r="R71" s="27" t="n"/>
      <c r="S71" s="27" t="n"/>
      <c r="T71" s="27" t="n"/>
      <c r="U71" s="27" t="n"/>
      <c r="V71" s="27" t="n"/>
      <c r="W71" s="27">
        <f>SUM(W67:W70)</f>
        <v/>
      </c>
      <c r="X71" s="27" t="n"/>
      <c r="Y71" s="27">
        <f>SUM(Y67:Y70)</f>
        <v/>
      </c>
    </row>
    <row r="72" ht="15" customHeight="1" thickBot="1">
      <c r="A72" s="32" t="inlineStr">
        <is>
          <t>Goods and Property overall process rating</t>
        </is>
      </c>
      <c r="B72" s="33" t="n"/>
      <c r="C72" s="33" t="n"/>
      <c r="D72" s="33" t="n"/>
      <c r="E72" s="33" t="n"/>
      <c r="F72" s="34" t="n"/>
      <c r="G72" s="34" t="n"/>
      <c r="H72" s="33" t="n"/>
      <c r="I72" s="33" t="n"/>
      <c r="J72" s="34" t="n"/>
      <c r="K72" s="35" t="n">
        <v>0.1</v>
      </c>
      <c r="N72" s="51">
        <f>IFERROR(IF(VLOOKUP('Weighting sheet'!$H72,'ICQ questions'!$G:$N,6,0)=0,"",VLOOKUP('Weighting sheet'!$H72,'ICQ questions'!$G:$N,6,0)),"")</f>
        <v/>
      </c>
      <c r="O72" s="51">
        <f>IFERROR(IF(VLOOKUP('Weighting sheet'!$H72,'ICQ questions'!$G:$N,7,0)=0,"",VLOOKUP('Weighting sheet'!$H72,'ICQ questions'!$G:$N,7,0)),"")</f>
        <v/>
      </c>
      <c r="P72" s="51">
        <f>IFERROR(IF(VLOOKUP('Weighting sheet'!$H72,'ICQ questions'!$G:$N,8,0)=0,"",VLOOKUP('Weighting sheet'!$H72,'ICQ questions'!$G:$N,8,0)),"")</f>
        <v/>
      </c>
      <c r="Q72" s="34" t="n"/>
      <c r="R72" s="34" t="n"/>
      <c r="S72" s="34" t="n"/>
      <c r="T72" s="34">
        <f>IFERROR(VLOOKUP("yes",T67:T70,1,0),"No")</f>
        <v/>
      </c>
      <c r="U72" s="34" t="n"/>
      <c r="V72" s="34" t="n"/>
      <c r="W72" s="34" t="n"/>
      <c r="X72" s="34" t="n"/>
      <c r="Y72" s="34">
        <f>Y71</f>
        <v/>
      </c>
    </row>
    <row r="73" outlineLevel="1" ht="26" customHeight="1">
      <c r="A73" s="9" t="inlineStr">
        <is>
          <t>G</t>
        </is>
      </c>
      <c r="B73" s="10" t="inlineStr">
        <is>
          <t>General control environment</t>
        </is>
      </c>
      <c r="C73" s="10" t="inlineStr">
        <is>
          <t xml:space="preserve">There is no internal control system in place </t>
        </is>
      </c>
      <c r="D73" s="12" t="inlineStr">
        <is>
          <t>G1</t>
        </is>
      </c>
      <c r="E73" s="10" t="inlineStr">
        <is>
          <t>Existence of the internal control environment</t>
        </is>
      </c>
      <c r="F73" s="236" t="n">
        <v>0.45</v>
      </c>
      <c r="G73" s="236">
        <f>IF(ISBLANK(F73),G72,F73)</f>
        <v/>
      </c>
      <c r="H73" s="12" t="inlineStr">
        <is>
          <t>G1.1</t>
        </is>
      </c>
      <c r="I73" s="42" t="inlineStr">
        <is>
          <t>There are policies and procedures in place defining minimum standards of internal control system.</t>
        </is>
      </c>
      <c r="J73" s="14" t="n">
        <v>0.6</v>
      </c>
      <c r="K73" s="15" t="n"/>
      <c r="M73" s="51">
        <f>IF(OR((VLOOKUP('Weighting sheet'!$H73,'ICQ questions'!$G:$N,5,0))="Yes",(VLOOKUP('Weighting sheet'!$H73,'ICQ questions'!$G:$N,5,0))="Oui",(VLOOKUP('Weighting sheet'!$H73,'ICQ questions'!$G:$N,5,0))="Si"),"Yes",IF(OR((VLOOKUP('Weighting sheet'!$H73,'ICQ questions'!$G:$N,5,0))="No",(VLOOKUP('Weighting sheet'!$H73,'ICQ questions'!$G:$N,5,0))="Non"),"No","Select Answer"))</f>
        <v/>
      </c>
      <c r="N73" s="51">
        <f>IFERROR(IF(VLOOKUP('Weighting sheet'!$H73,'ICQ questions'!$G:$N,6,0)=0,"",VLOOKUP('Weighting sheet'!$H73,'ICQ questions'!$G:$N,6,0)),"")</f>
        <v/>
      </c>
      <c r="O73" s="51">
        <f>IFERROR(IF(VLOOKUP('Weighting sheet'!$H73,'ICQ questions'!$G:$N,7,0)=0,"",VLOOKUP('Weighting sheet'!$H73,'ICQ questions'!$G:$N,7,0)),"")</f>
        <v/>
      </c>
      <c r="P73" s="51">
        <f>IFERROR(IF(VLOOKUP('Weighting sheet'!$H73,'ICQ questions'!$G:$N,8,0)=0,"",VLOOKUP('Weighting sheet'!$H73,'ICQ questions'!$G:$N,8,0)),"")</f>
        <v/>
      </c>
      <c r="Q73" s="246" t="n">
        <v>0.45</v>
      </c>
      <c r="R73" s="246">
        <f>IF(ISBLANK(Q73),R72,Q73)</f>
        <v/>
      </c>
      <c r="S73" s="89" t="n">
        <v>0.6</v>
      </c>
      <c r="T73" s="89">
        <f>IF(M73="Select Answer","Yes",M73)</f>
        <v/>
      </c>
      <c r="U73" s="89">
        <f>IF(T73="Yes",((1*S73)/(SUMIF($T$73:$T$74,"Yes",$S$73:$S$74))),0)</f>
        <v/>
      </c>
      <c r="V73" s="246">
        <f>IF(SUM(U73:U74)=1,"Yes","No")</f>
        <v/>
      </c>
      <c r="W73" s="246">
        <f>IF(V73="Yes",((1*Q73)/(SUMIF($V$73:$V$79,"Yes",$Q$73:$Q$79))),"N/A")</f>
        <v/>
      </c>
      <c r="X73" s="89">
        <f>IF(N73="N/A","",IF(OR(N73="Adequate",N73="Adecuado",N73="Adéquat"),U73,IF(OR(N73="Inadequate",N73="Inadecuado",N73="Inadéquat"),0,"Question Not Answered")))</f>
        <v/>
      </c>
      <c r="Y73" s="89">
        <f>IFERROR(X73*$W$73,"")</f>
        <v/>
      </c>
    </row>
    <row r="74" outlineLevel="1" ht="26" customHeight="1">
      <c r="A74" s="16" t="inlineStr">
        <is>
          <t>G</t>
        </is>
      </c>
      <c r="B74" s="17" t="inlineStr">
        <is>
          <t>General control environment</t>
        </is>
      </c>
      <c r="C74" s="17" t="inlineStr">
        <is>
          <t xml:space="preserve">There is no internal control system in place </t>
        </is>
      </c>
      <c r="D74" s="19" t="inlineStr">
        <is>
          <t>G1</t>
        </is>
      </c>
      <c r="E74" s="17" t="inlineStr">
        <is>
          <t>Existence of the internal control environment</t>
        </is>
      </c>
      <c r="F74" s="235" t="n"/>
      <c r="G74" s="234">
        <f>IF(ISBLANK(F74),G73,F74)</f>
        <v/>
      </c>
      <c r="H74" s="19" t="inlineStr">
        <is>
          <t>G1.2</t>
        </is>
      </c>
      <c r="I74" s="25" t="inlineStr">
        <is>
          <t>Responsibilities related to internal control system have been assigned within the partner's personnel.</t>
        </is>
      </c>
      <c r="J74" s="21" t="n">
        <v>0.4</v>
      </c>
      <c r="K74" s="22" t="n"/>
      <c r="M74" s="51">
        <f>IF(OR((VLOOKUP('Weighting sheet'!$H74,'ICQ questions'!$G:$N,5,0))="Yes",(VLOOKUP('Weighting sheet'!$H74,'ICQ questions'!$G:$N,5,0))="Oui",(VLOOKUP('Weighting sheet'!$H74,'ICQ questions'!$G:$N,5,0))="Si"),"Yes",IF(OR((VLOOKUP('Weighting sheet'!$H74,'ICQ questions'!$G:$N,5,0))="No",(VLOOKUP('Weighting sheet'!$H74,'ICQ questions'!$G:$N,5,0))="Non"),"No","Select Answer"))</f>
        <v/>
      </c>
      <c r="N74" s="51">
        <f>IFERROR(IF(VLOOKUP('Weighting sheet'!$H74,'ICQ questions'!$G:$N,6,0)=0,"",VLOOKUP('Weighting sheet'!$H74,'ICQ questions'!$G:$N,6,0)),"")</f>
        <v/>
      </c>
      <c r="O74" s="51">
        <f>IFERROR(IF(VLOOKUP('Weighting sheet'!$H74,'ICQ questions'!$G:$N,7,0)=0,"",VLOOKUP('Weighting sheet'!$H74,'ICQ questions'!$G:$N,7,0)),"")</f>
        <v/>
      </c>
      <c r="P74" s="51">
        <f>IFERROR(IF(VLOOKUP('Weighting sheet'!$H74,'ICQ questions'!$G:$N,8,0)=0,"",VLOOKUP('Weighting sheet'!$H74,'ICQ questions'!$G:$N,8,0)),"")</f>
        <v/>
      </c>
      <c r="Q74" s="235" t="n"/>
      <c r="R74" s="248">
        <f>IF(ISBLANK(Q74),R73,Q74)</f>
        <v/>
      </c>
      <c r="S74" s="90" t="n">
        <v>0.4</v>
      </c>
      <c r="T74" s="90">
        <f>IF(M74="Select Answer","Yes",M74)</f>
        <v/>
      </c>
      <c r="U74" s="90">
        <f>IF(T74="Yes",((1*S74)/(SUMIF($T$73:$T$74,"Yes",$S$73:$S$74))),0)</f>
        <v/>
      </c>
      <c r="V74" s="235" t="n"/>
      <c r="W74" s="235" t="n"/>
      <c r="X74" s="90">
        <f>IF(N74="N/A","",IF(OR(N74="Adequate",N74="Adecuado",N74="Adéquat"),U74,IF(OR(N74="Inadequate",N74="Inadecuado",N74="Inadéquat"),0,"Question Not Answered")))</f>
        <v/>
      </c>
      <c r="Y74" s="90">
        <f>IFERROR(X74*$W$73,"")</f>
        <v/>
      </c>
    </row>
    <row r="75" outlineLevel="1" ht="26" customHeight="1">
      <c r="A75" s="16" t="inlineStr">
        <is>
          <t>G</t>
        </is>
      </c>
      <c r="B75" s="17" t="inlineStr">
        <is>
          <t>General control environment</t>
        </is>
      </c>
      <c r="C75" s="17" t="inlineStr">
        <is>
          <t>Misconducts and fraud are not identified and managed appropriately</t>
        </is>
      </c>
      <c r="D75" s="19" t="inlineStr">
        <is>
          <t>G2</t>
        </is>
      </c>
      <c r="E75" s="17" t="inlineStr">
        <is>
          <t>Anti-fraud</t>
        </is>
      </c>
      <c r="F75" s="234" t="n">
        <v>0.45</v>
      </c>
      <c r="G75" s="234">
        <f>IF(ISBLANK(F75),G74,F75)</f>
        <v/>
      </c>
      <c r="H75" s="19" t="inlineStr">
        <is>
          <t>G2.1</t>
        </is>
      </c>
      <c r="I75" s="25" t="inlineStr">
        <is>
          <t>There are policies for prevention, detection and response related to fraud and non-ethical conduct.</t>
        </is>
      </c>
      <c r="J75" s="21" t="n">
        <v>0.3</v>
      </c>
      <c r="K75" s="22" t="n"/>
      <c r="M75" s="51">
        <f>IF(OR((VLOOKUP('Weighting sheet'!$H75,'ICQ questions'!$G:$N,5,0))="Yes",(VLOOKUP('Weighting sheet'!$H75,'ICQ questions'!$G:$N,5,0))="Oui",(VLOOKUP('Weighting sheet'!$H75,'ICQ questions'!$G:$N,5,0))="Si"),"Yes",IF(OR((VLOOKUP('Weighting sheet'!$H75,'ICQ questions'!$G:$N,5,0))="No",(VLOOKUP('Weighting sheet'!$H75,'ICQ questions'!$G:$N,5,0))="Non"),"No","Select Answer"))</f>
        <v/>
      </c>
      <c r="N75" s="51">
        <f>IFERROR(IF(VLOOKUP('Weighting sheet'!$H75,'ICQ questions'!$G:$N,6,0)=0,"",VLOOKUP('Weighting sheet'!$H75,'ICQ questions'!$G:$N,6,0)),"")</f>
        <v/>
      </c>
      <c r="O75" s="51">
        <f>IFERROR(IF(VLOOKUP('Weighting sheet'!$H75,'ICQ questions'!$G:$N,7,0)=0,"",VLOOKUP('Weighting sheet'!$H75,'ICQ questions'!$G:$N,7,0)),"")</f>
        <v/>
      </c>
      <c r="P75" s="51">
        <f>IFERROR(IF(VLOOKUP('Weighting sheet'!$H75,'ICQ questions'!$G:$N,8,0)=0,"",VLOOKUP('Weighting sheet'!$H75,'ICQ questions'!$G:$N,8,0)),"")</f>
        <v/>
      </c>
      <c r="Q75" s="245" t="n">
        <v>0.45</v>
      </c>
      <c r="R75" s="245">
        <f>IF(ISBLANK(Q75),R74,Q75)</f>
        <v/>
      </c>
      <c r="S75" s="91" t="n">
        <v>0.3</v>
      </c>
      <c r="T75" s="91">
        <f>IF(M75="Select Answer","Yes",M75)</f>
        <v/>
      </c>
      <c r="U75" s="91">
        <f>IF(T75="Yes",((1*S75)/(SUMIF($T$75:$T$77,"Yes",$S$75:$S$77))),0)</f>
        <v/>
      </c>
      <c r="V75" s="245">
        <f>IF(SUM(U75:U77)=1,"Yes","No")</f>
        <v/>
      </c>
      <c r="W75" s="245">
        <f>IF(V75="Yes",((1*Q75)/(SUMIF($V$73:$V$79,"Yes",$Q$73:$Q$79))),"N/A")</f>
        <v/>
      </c>
      <c r="X75" s="91">
        <f>IF(N75="N/A","",IF(OR(N75="Adequate",N75="Adecuado",N75="Adéquat"),U75,IF(OR(N75="Inadequate",N75="Inadecuado",N75="Inadéquat"),0,"Question Not Answered")))</f>
        <v/>
      </c>
      <c r="Y75" s="91">
        <f>IFERROR(X75*$W$75,"")</f>
        <v/>
      </c>
    </row>
    <row r="76" outlineLevel="1" ht="26" customHeight="1">
      <c r="A76" s="16" t="inlineStr">
        <is>
          <t>G</t>
        </is>
      </c>
      <c r="B76" s="17" t="inlineStr">
        <is>
          <t>General control environment</t>
        </is>
      </c>
      <c r="C76" s="17" t="inlineStr">
        <is>
          <t>Misconducts and fraud are not identified and managed appropriately</t>
        </is>
      </c>
      <c r="D76" s="19" t="inlineStr">
        <is>
          <t>G2</t>
        </is>
      </c>
      <c r="E76" s="17" t="inlineStr">
        <is>
          <t>Anti-fraud</t>
        </is>
      </c>
      <c r="F76" s="237" t="n"/>
      <c r="G76" s="234">
        <f>IF(ISBLANK(F76),G75,F76)</f>
        <v/>
      </c>
      <c r="H76" s="19" t="inlineStr">
        <is>
          <t>G2.2</t>
        </is>
      </c>
      <c r="I76" s="25" t="inlineStr">
        <is>
          <t>There is an operating investigation process.</t>
        </is>
      </c>
      <c r="J76" s="21" t="n">
        <v>0.3</v>
      </c>
      <c r="K76" s="22" t="n"/>
      <c r="M76" s="51">
        <f>IF(OR((VLOOKUP('Weighting sheet'!$H76,'ICQ questions'!$G:$N,5,0))="Yes",(VLOOKUP('Weighting sheet'!$H76,'ICQ questions'!$G:$N,5,0))="Oui",(VLOOKUP('Weighting sheet'!$H76,'ICQ questions'!$G:$N,5,0))="Si"),"Yes",IF(OR((VLOOKUP('Weighting sheet'!$H76,'ICQ questions'!$G:$N,5,0))="No",(VLOOKUP('Weighting sheet'!$H76,'ICQ questions'!$G:$N,5,0))="Non"),"No","Select Answer"))</f>
        <v/>
      </c>
      <c r="N76" s="51">
        <f>IFERROR(IF(VLOOKUP('Weighting sheet'!$H76,'ICQ questions'!$G:$N,6,0)=0,"",VLOOKUP('Weighting sheet'!$H76,'ICQ questions'!$G:$N,6,0)),"")</f>
        <v/>
      </c>
      <c r="O76" s="51">
        <f>IFERROR(IF(VLOOKUP('Weighting sheet'!$H76,'ICQ questions'!$G:$N,7,0)=0,"",VLOOKUP('Weighting sheet'!$H76,'ICQ questions'!$G:$N,7,0)),"")</f>
        <v/>
      </c>
      <c r="P76" s="51">
        <f>IFERROR(IF(VLOOKUP('Weighting sheet'!$H76,'ICQ questions'!$G:$N,8,0)=0,"",VLOOKUP('Weighting sheet'!$H76,'ICQ questions'!$G:$N,8,0)),"")</f>
        <v/>
      </c>
      <c r="Q76" s="237" t="n"/>
      <c r="R76" s="245">
        <f>IF(ISBLANK(Q76),R75,Q76)</f>
        <v/>
      </c>
      <c r="S76" s="91" t="n">
        <v>0.3</v>
      </c>
      <c r="T76" s="91">
        <f>IF(M76="Select Answer","Yes",M76)</f>
        <v/>
      </c>
      <c r="U76" s="91">
        <f>IF(T76="Yes",((1*S76)/(SUMIF($T$75:$T$77,"Yes",$S$75:$S$77))),0)</f>
        <v/>
      </c>
      <c r="V76" s="237" t="n"/>
      <c r="W76" s="237" t="n"/>
      <c r="X76" s="91">
        <f>IF(N76="N/A","",IF(OR(N76="Adequate",N76="Adecuado",N76="Adéquat"),U76,IF(OR(N76="Inadequate",N76="Inadecuado",N76="Inadéquat"),0,"Question Not Answered")))</f>
        <v/>
      </c>
      <c r="Y76" s="91">
        <f>IFERROR(X76*$W$75,"")</f>
        <v/>
      </c>
    </row>
    <row r="77" outlineLevel="1" ht="26" customHeight="1">
      <c r="A77" s="16" t="inlineStr">
        <is>
          <t>G</t>
        </is>
      </c>
      <c r="B77" s="17" t="inlineStr">
        <is>
          <t>General control environment</t>
        </is>
      </c>
      <c r="C77" s="17" t="inlineStr">
        <is>
          <t>Misconducts and fraud are not identified and managed appropriately</t>
        </is>
      </c>
      <c r="D77" s="19" t="inlineStr">
        <is>
          <t>G2</t>
        </is>
      </c>
      <c r="E77" s="17" t="inlineStr">
        <is>
          <t>Anti-fraud</t>
        </is>
      </c>
      <c r="F77" s="235" t="n"/>
      <c r="G77" s="234">
        <f>IF(ISBLANK(F77),G76,F77)</f>
        <v/>
      </c>
      <c r="H77" s="19" t="inlineStr">
        <is>
          <t>G2.3</t>
        </is>
      </c>
      <c r="I77" s="25" t="inlineStr">
        <is>
          <t>There is an operating mechanism to report allegations.</t>
        </is>
      </c>
      <c r="J77" s="21" t="n">
        <v>0.4</v>
      </c>
      <c r="K77" s="22" t="n"/>
      <c r="M77" s="51">
        <f>IF(OR((VLOOKUP('Weighting sheet'!$H77,'ICQ questions'!$G:$N,5,0))="Yes",(VLOOKUP('Weighting sheet'!$H77,'ICQ questions'!$G:$N,5,0))="Oui",(VLOOKUP('Weighting sheet'!$H77,'ICQ questions'!$G:$N,5,0))="Si"),"Yes",IF(OR((VLOOKUP('Weighting sheet'!$H77,'ICQ questions'!$G:$N,5,0))="No",(VLOOKUP('Weighting sheet'!$H77,'ICQ questions'!$G:$N,5,0))="Non"),"No","Select Answer"))</f>
        <v/>
      </c>
      <c r="N77" s="51">
        <f>IFERROR(IF(VLOOKUP('Weighting sheet'!$H77,'ICQ questions'!$G:$N,6,0)=0,"",VLOOKUP('Weighting sheet'!$H77,'ICQ questions'!$G:$N,6,0)),"")</f>
        <v/>
      </c>
      <c r="O77" s="51">
        <f>IFERROR(IF(VLOOKUP('Weighting sheet'!$H77,'ICQ questions'!$G:$N,7,0)=0,"",VLOOKUP('Weighting sheet'!$H77,'ICQ questions'!$G:$N,7,0)),"")</f>
        <v/>
      </c>
      <c r="P77" s="51">
        <f>IFERROR(IF(VLOOKUP('Weighting sheet'!$H77,'ICQ questions'!$G:$N,8,0)=0,"",VLOOKUP('Weighting sheet'!$H77,'ICQ questions'!$G:$N,8,0)),"")</f>
        <v/>
      </c>
      <c r="Q77" s="235" t="n"/>
      <c r="R77" s="245">
        <f>IF(ISBLANK(Q77),R76,Q77)</f>
        <v/>
      </c>
      <c r="S77" s="91" t="n">
        <v>0.4</v>
      </c>
      <c r="T77" s="91">
        <f>IF(M77="Select Answer","Yes",M77)</f>
        <v/>
      </c>
      <c r="U77" s="91">
        <f>IF(T77="Yes",((1*S77)/(SUMIF($T$75:$T$77,"Yes",$S$75:$S$77))),0)</f>
        <v/>
      </c>
      <c r="V77" s="235" t="n"/>
      <c r="W77" s="235" t="n"/>
      <c r="X77" s="91">
        <f>IF(N77="N/A","",IF(OR(N77="Adequate",N77="Adecuado",N77="Adéquat"),U77,IF(OR(N77="Inadequate",N77="Inadecuado",N77="Inadéquat"),0,"Question Not Answered")))</f>
        <v/>
      </c>
      <c r="Y77" s="91">
        <f>IFERROR(X77*$W$75,"")</f>
        <v/>
      </c>
    </row>
    <row r="78" outlineLevel="1" ht="26" customHeight="1">
      <c r="A78" s="18" t="inlineStr">
        <is>
          <t>G</t>
        </is>
      </c>
      <c r="B78" s="24" t="inlineStr">
        <is>
          <t>General control environment</t>
        </is>
      </c>
      <c r="C78" s="24" t="inlineStr">
        <is>
          <t>Misconducts and fraud are not identified and managed appropriately</t>
        </is>
      </c>
      <c r="D78" s="18" t="inlineStr">
        <is>
          <t>G3</t>
        </is>
      </c>
      <c r="E78" s="24" t="inlineStr">
        <is>
          <t>Code of conduct</t>
        </is>
      </c>
      <c r="F78" s="249" t="n">
        <v>0.1</v>
      </c>
      <c r="G78" s="249">
        <f>IF(ISBLANK(F78),G77,F78)</f>
        <v/>
      </c>
      <c r="H78" s="18" t="inlineStr">
        <is>
          <t>G3.1</t>
        </is>
      </c>
      <c r="I78" s="20" t="inlineStr">
        <is>
          <t>The code of conduct in place is communicated regularly to all partner's personnel providing clear guidelines in the event of a fraud.</t>
        </is>
      </c>
      <c r="J78" s="21" t="n">
        <v>0.6</v>
      </c>
      <c r="K78" s="22" t="n"/>
      <c r="M78" s="51">
        <f>IF(OR((VLOOKUP('Weighting sheet'!$H78,'ICQ questions'!$G:$N,5,0))="Yes",(VLOOKUP('Weighting sheet'!$H78,'ICQ questions'!$G:$N,5,0))="Oui",(VLOOKUP('Weighting sheet'!$H78,'ICQ questions'!$G:$N,5,0))="Si"),"Yes",IF(OR((VLOOKUP('Weighting sheet'!$H78,'ICQ questions'!$G:$N,5,0))="No",(VLOOKUP('Weighting sheet'!$H78,'ICQ questions'!$G:$N,5,0))="Non"),"No","Select Answer"))</f>
        <v/>
      </c>
      <c r="N78" s="51">
        <f>IFERROR(IF(VLOOKUP('Weighting sheet'!$H78,'ICQ questions'!$G:$N,6,0)=0,"",VLOOKUP('Weighting sheet'!$H78,'ICQ questions'!$G:$N,6,0)),"")</f>
        <v/>
      </c>
      <c r="O78" s="51">
        <f>IFERROR(IF(VLOOKUP('Weighting sheet'!$H78,'ICQ questions'!$G:$N,7,0)=0,"",VLOOKUP('Weighting sheet'!$H78,'ICQ questions'!$G:$N,7,0)),"")</f>
        <v/>
      </c>
      <c r="P78" s="51">
        <f>IFERROR(IF(VLOOKUP('Weighting sheet'!$H78,'ICQ questions'!$G:$N,8,0)=0,"",VLOOKUP('Weighting sheet'!$H78,'ICQ questions'!$G:$N,8,0)),"")</f>
        <v/>
      </c>
      <c r="Q78" s="248" t="n">
        <v>0.1</v>
      </c>
      <c r="R78" s="248">
        <f>IF(ISBLANK(Q78),R77,Q78)</f>
        <v/>
      </c>
      <c r="S78" s="90" t="n">
        <v>0.6</v>
      </c>
      <c r="T78" s="90">
        <f>IF(M78="Select Answer","Yes",M78)</f>
        <v/>
      </c>
      <c r="U78" s="90">
        <f>IF(T78="Yes",((1*S78)/(SUMIF($T$78:$T$79,"Yes",$S$78:$S$79))),0)</f>
        <v/>
      </c>
      <c r="V78" s="248">
        <f>IF(SUM(U78:U79)=1,"Yes","No")</f>
        <v/>
      </c>
      <c r="W78" s="248">
        <f>IF(V78="Yes",((1*Q78)/(SUMIF($V$73:$V$79,"Yes",$Q$73:$Q$79))),"N/A")</f>
        <v/>
      </c>
      <c r="X78" s="90">
        <f>IF(N78="N/A","",IF(OR(N78="Adequate",N78="Adecuado",N78="Adéquat"),U78,IF(OR(N78="Inadequate",N78="Inadecuado",N78="Inadéquat"),0,"Question Not Answered")))</f>
        <v/>
      </c>
      <c r="Y78" s="90">
        <f>IFERROR(X78*$W$78,"")</f>
        <v/>
      </c>
    </row>
    <row r="79" outlineLevel="1" ht="26" customHeight="1">
      <c r="A79" s="18" t="inlineStr">
        <is>
          <t>G</t>
        </is>
      </c>
      <c r="B79" s="24" t="inlineStr">
        <is>
          <t>General control environment</t>
        </is>
      </c>
      <c r="C79" s="24" t="inlineStr">
        <is>
          <t>Misconducts and fraud are not identified and managed appropriately</t>
        </is>
      </c>
      <c r="D79" s="18" t="inlineStr">
        <is>
          <t>G3</t>
        </is>
      </c>
      <c r="E79" s="24" t="inlineStr">
        <is>
          <t>Code of conduct</t>
        </is>
      </c>
      <c r="F79" s="235" t="n"/>
      <c r="G79" s="249">
        <f>IF(ISBLANK(F79),G78,F79)</f>
        <v/>
      </c>
      <c r="H79" s="18" t="inlineStr">
        <is>
          <t>G3.2</t>
        </is>
      </c>
      <c r="I79" s="20" t="inlineStr">
        <is>
          <t>There are regular trainings to raise awareness regarding code of conduct breaches and to fraud</t>
        </is>
      </c>
      <c r="J79" s="21" t="n">
        <v>0.4</v>
      </c>
      <c r="K79" s="22" t="n"/>
      <c r="M79" s="51">
        <f>IF(OR((VLOOKUP('Weighting sheet'!$H79,'ICQ questions'!$G:$N,5,0))="Yes",(VLOOKUP('Weighting sheet'!$H79,'ICQ questions'!$G:$N,5,0))="Oui",(VLOOKUP('Weighting sheet'!$H79,'ICQ questions'!$G:$N,5,0))="Si"),"Yes",IF(OR((VLOOKUP('Weighting sheet'!$H79,'ICQ questions'!$G:$N,5,0))="No",(VLOOKUP('Weighting sheet'!$H79,'ICQ questions'!$G:$N,5,0))="Non"),"No","Select Answer"))</f>
        <v/>
      </c>
      <c r="N79" s="51">
        <f>IFERROR(IF(VLOOKUP('Weighting sheet'!$H79,'ICQ questions'!$G:$N,6,0)=0,"",VLOOKUP('Weighting sheet'!$H79,'ICQ questions'!$G:$N,6,0)),"")</f>
        <v/>
      </c>
      <c r="O79" s="51">
        <f>IFERROR(IF(VLOOKUP('Weighting sheet'!$H79,'ICQ questions'!$G:$N,7,0)=0,"",VLOOKUP('Weighting sheet'!$H79,'ICQ questions'!$G:$N,7,0)),"")</f>
        <v/>
      </c>
      <c r="P79" s="51">
        <f>IFERROR(IF(VLOOKUP('Weighting sheet'!$H79,'ICQ questions'!$G:$N,8,0)=0,"",VLOOKUP('Weighting sheet'!$H79,'ICQ questions'!$G:$N,8,0)),"")</f>
        <v/>
      </c>
      <c r="Q79" s="235" t="n"/>
      <c r="R79" s="248">
        <f>IF(ISBLANK(Q79),R78,Q79)</f>
        <v/>
      </c>
      <c r="S79" s="90" t="n">
        <v>0.4</v>
      </c>
      <c r="T79" s="90">
        <f>IF(M79="Select Answer","Yes",M79)</f>
        <v/>
      </c>
      <c r="U79" s="90">
        <f>IF(T79="Yes",((1*S79)/(SUMIF($T$78:$T$79,"Yes",$S$78:$S$79))),0)</f>
        <v/>
      </c>
      <c r="V79" s="235" t="n"/>
      <c r="W79" s="235" t="n"/>
      <c r="X79" s="90">
        <f>IF(N79="N/A","",IF(OR(N79="Adequate",N79="Adecuado",N79="Adéquat"),U79,IF(OR(N79="Inadequate",N79="Inadecuado",N79="Inadéquat"),0,"Question Not Answered")))</f>
        <v/>
      </c>
      <c r="Y79" s="90">
        <f>IFERROR(X79*$W$78,"")</f>
        <v/>
      </c>
    </row>
    <row r="80" outlineLevel="1" ht="15" customHeight="1" thickBot="1">
      <c r="A80" s="238" t="inlineStr">
        <is>
          <t>Process controls  Assessment</t>
        </is>
      </c>
      <c r="B80" s="239" t="n"/>
      <c r="C80" s="239" t="n"/>
      <c r="D80" s="239" t="n"/>
      <c r="E80" s="240" t="n"/>
      <c r="F80" s="27">
        <f>SUM(F73:F79)</f>
        <v/>
      </c>
      <c r="G80" s="27" t="n"/>
      <c r="H80" s="28" t="n"/>
      <c r="I80" s="29" t="n"/>
      <c r="J80" s="30" t="n"/>
      <c r="K80" s="31" t="n"/>
      <c r="N80" s="51">
        <f>IFERROR(IF(VLOOKUP('Weighting sheet'!$H80,'ICQ questions'!$G:$N,6,0)=0,"",VLOOKUP('Weighting sheet'!$H80,'ICQ questions'!$G:$N,6,0)),"")</f>
        <v/>
      </c>
      <c r="O80" s="51">
        <f>IFERROR(IF(VLOOKUP('Weighting sheet'!$H80,'ICQ questions'!$G:$N,7,0)=0,"",VLOOKUP('Weighting sheet'!$H80,'ICQ questions'!$G:$N,7,0)),"")</f>
        <v/>
      </c>
      <c r="P80" s="51">
        <f>IFERROR(IF(VLOOKUP('Weighting sheet'!$H80,'ICQ questions'!$G:$N,8,0)=0,"",VLOOKUP('Weighting sheet'!$H80,'ICQ questions'!$G:$N,8,0)),"")</f>
        <v/>
      </c>
      <c r="Q80" s="27">
        <f>SUM(Q73:Q79)</f>
        <v/>
      </c>
      <c r="R80" s="27" t="n"/>
      <c r="S80" s="27" t="n"/>
      <c r="T80" s="27" t="n"/>
      <c r="U80" s="27" t="n"/>
      <c r="V80" s="27" t="n"/>
      <c r="W80" s="27">
        <f>SUM(W73:W79)</f>
        <v/>
      </c>
      <c r="X80" s="27" t="n"/>
      <c r="Y80" s="27">
        <f>SUM(Y73:Y79)</f>
        <v/>
      </c>
    </row>
    <row r="81" ht="15" customHeight="1" thickBot="1">
      <c r="A81" s="32" t="inlineStr">
        <is>
          <t>General control environment overall process rating</t>
        </is>
      </c>
      <c r="B81" s="33" t="n"/>
      <c r="C81" s="33" t="n"/>
      <c r="D81" s="33" t="n"/>
      <c r="E81" s="33" t="n"/>
      <c r="F81" s="34" t="n"/>
      <c r="G81" s="34" t="n"/>
      <c r="H81" s="33" t="n"/>
      <c r="I81" s="33" t="n"/>
      <c r="J81" s="34" t="n"/>
      <c r="K81" s="35" t="n">
        <v>0.15</v>
      </c>
      <c r="N81" s="51">
        <f>IFERROR(IF(VLOOKUP('Weighting sheet'!$H81,'ICQ questions'!$G:$N,6,0)=0,"",VLOOKUP('Weighting sheet'!$H81,'ICQ questions'!$G:$N,6,0)),"")</f>
        <v/>
      </c>
      <c r="O81" s="51">
        <f>IFERROR(IF(VLOOKUP('Weighting sheet'!$H81,'ICQ questions'!$G:$N,7,0)=0,"",VLOOKUP('Weighting sheet'!$H81,'ICQ questions'!$G:$N,7,0)),"")</f>
        <v/>
      </c>
      <c r="P81" s="51">
        <f>IFERROR(IF(VLOOKUP('Weighting sheet'!$H81,'ICQ questions'!$G:$N,8,0)=0,"",VLOOKUP('Weighting sheet'!$H81,'ICQ questions'!$G:$N,8,0)),"")</f>
        <v/>
      </c>
      <c r="Q81" s="34" t="n"/>
      <c r="R81" s="34" t="n"/>
      <c r="S81" s="34" t="n"/>
      <c r="T81" s="34">
        <f>IFERROR(VLOOKUP("yes",T73:T79,1,0),"No")</f>
        <v/>
      </c>
      <c r="U81" s="34" t="n"/>
      <c r="V81" s="34" t="n"/>
      <c r="W81" s="34" t="n"/>
      <c r="X81" s="34" t="n"/>
      <c r="Y81" s="34">
        <f>Y80</f>
        <v/>
      </c>
    </row>
    <row r="82" outlineLevel="1" ht="39" customHeight="1">
      <c r="A82" s="12" t="inlineStr">
        <is>
          <t>H</t>
        </is>
      </c>
      <c r="B82" s="10" t="inlineStr">
        <is>
          <t>PPA compliance and others</t>
        </is>
      </c>
      <c r="C82" s="10" t="inlineStr">
        <is>
          <t xml:space="preserve">The partner does not comply with the Terms of the Project Partnership Agreement </t>
        </is>
      </c>
      <c r="D82" s="12" t="inlineStr">
        <is>
          <t>H1</t>
        </is>
      </c>
      <c r="E82" s="10" t="inlineStr">
        <is>
          <t>Monitoring of the project operation performance</t>
        </is>
      </c>
      <c r="F82" s="236" t="n">
        <v>0.25</v>
      </c>
      <c r="G82" s="236">
        <f>IF(ISBLANK(F82),G81,F82)</f>
        <v/>
      </c>
      <c r="H82" s="12" t="inlineStr">
        <is>
          <t>H1.1</t>
        </is>
      </c>
      <c r="I82" s="42" t="inlineStr">
        <is>
          <t xml:space="preserve">Project  work plans and expected results are regularly reviewed and updated by the Partner </t>
        </is>
      </c>
      <c r="J82" s="14" t="n">
        <v>0.5</v>
      </c>
      <c r="K82" s="15" t="n"/>
      <c r="M82" s="51">
        <f>IF(OR((VLOOKUP('Weighting sheet'!$H82,'ICQ questions'!$G:$N,5,0))="Yes",(VLOOKUP('Weighting sheet'!$H82,'ICQ questions'!$G:$N,5,0))="Oui",(VLOOKUP('Weighting sheet'!$H82,'ICQ questions'!$G:$N,5,0))="Si"),"Yes",IF(OR((VLOOKUP('Weighting sheet'!$H82,'ICQ questions'!$G:$N,5,0))="No",(VLOOKUP('Weighting sheet'!$H82,'ICQ questions'!$G:$N,5,0))="Non"),"No","Select Answer"))</f>
        <v/>
      </c>
      <c r="N82" s="51">
        <f>IFERROR(IF(VLOOKUP('Weighting sheet'!$H82,'ICQ questions'!$G:$N,6,0)=0,"",VLOOKUP('Weighting sheet'!$H82,'ICQ questions'!$G:$N,6,0)),"")</f>
        <v/>
      </c>
      <c r="O82" s="51">
        <f>IFERROR(IF(VLOOKUP('Weighting sheet'!$H82,'ICQ questions'!$G:$N,7,0)=0,"",VLOOKUP('Weighting sheet'!$H82,'ICQ questions'!$G:$N,7,0)),"")</f>
        <v/>
      </c>
      <c r="P82" s="51">
        <f>IFERROR(IF(VLOOKUP('Weighting sheet'!$H82,'ICQ questions'!$G:$N,8,0)=0,"",VLOOKUP('Weighting sheet'!$H82,'ICQ questions'!$G:$N,8,0)),"")</f>
        <v/>
      </c>
      <c r="Q82" s="246" t="n">
        <v>0.25</v>
      </c>
      <c r="R82" s="246">
        <f>IF(ISBLANK(Q82),R81,Q82)</f>
        <v/>
      </c>
      <c r="S82" s="89" t="n">
        <v>0.5</v>
      </c>
      <c r="T82" s="89">
        <f>IF(M82="Select Answer","Yes",M82)</f>
        <v/>
      </c>
      <c r="U82" s="89">
        <f>IF(T82="Yes",((1*S82)/(SUMIF($T$82:$T$83,"Yes",$S$82:$S$83))),0)</f>
        <v/>
      </c>
      <c r="V82" s="248">
        <f>IF(SUM(U82:U83)=1,"Yes","No")</f>
        <v/>
      </c>
      <c r="W82" s="246">
        <f>IF(V82="Yes",((1*Q82)/(SUMIF($V$82:$V$86,"Yes",$Q$82:$Q$86))),"N/A")</f>
        <v/>
      </c>
      <c r="X82" s="89">
        <f>IF(N82="N/A","",IF(OR(N82="Adequate",N82="Adecuado",N82="Adéquat"),U82,IF(OR(N82="Inadequate",N82="Inadecuado",N82="Inadéquat"),0,"Question Not Answered")))</f>
        <v/>
      </c>
      <c r="Y82" s="89">
        <f>IFERROR(X82*$W$82,"")</f>
        <v/>
      </c>
    </row>
    <row r="83" outlineLevel="1" ht="39" customHeight="1">
      <c r="A83" s="19" t="inlineStr">
        <is>
          <t>H</t>
        </is>
      </c>
      <c r="B83" s="17" t="inlineStr">
        <is>
          <t>PPA compliance and others</t>
        </is>
      </c>
      <c r="C83" s="17" t="inlineStr">
        <is>
          <t xml:space="preserve">The partner does not comply with the Terms of the Project Partnership Agreement </t>
        </is>
      </c>
      <c r="D83" s="19" t="inlineStr">
        <is>
          <t>H1</t>
        </is>
      </c>
      <c r="E83" s="17" t="inlineStr">
        <is>
          <t>Monitoring of the project operation performance</t>
        </is>
      </c>
      <c r="F83" s="235" t="n"/>
      <c r="G83" s="234">
        <f>IF(ISBLANK(F83),G82,F83)</f>
        <v/>
      </c>
      <c r="H83" s="19" t="inlineStr">
        <is>
          <t>H1.2</t>
        </is>
      </c>
      <c r="I83" s="25" t="inlineStr">
        <is>
          <t>Adjustments performance and plans are made in concurement with the outcome of performance and financial monitoring done by UNHCR and in timely manner.</t>
        </is>
      </c>
      <c r="J83" s="21" t="n">
        <v>0.5</v>
      </c>
      <c r="K83" s="22" t="n"/>
      <c r="M83" s="51">
        <f>IF(OR((VLOOKUP('Weighting sheet'!$H83,'ICQ questions'!$G:$N,5,0))="Yes",(VLOOKUP('Weighting sheet'!$H83,'ICQ questions'!$G:$N,5,0))="Oui",(VLOOKUP('Weighting sheet'!$H83,'ICQ questions'!$G:$N,5,0))="Si"),"Yes",IF(OR((VLOOKUP('Weighting sheet'!$H83,'ICQ questions'!$G:$N,5,0))="No",(VLOOKUP('Weighting sheet'!$H83,'ICQ questions'!$G:$N,5,0))="Non"),"No","Select Answer"))</f>
        <v/>
      </c>
      <c r="N83" s="51">
        <f>IFERROR(IF(VLOOKUP('Weighting sheet'!$H83,'ICQ questions'!$G:$N,6,0)=0,"",VLOOKUP('Weighting sheet'!$H83,'ICQ questions'!$G:$N,6,0)),"")</f>
        <v/>
      </c>
      <c r="O83" s="51">
        <f>IFERROR(IF(VLOOKUP('Weighting sheet'!$H83,'ICQ questions'!$G:$N,7,0)=0,"",VLOOKUP('Weighting sheet'!$H83,'ICQ questions'!$G:$N,7,0)),"")</f>
        <v/>
      </c>
      <c r="P83" s="51">
        <f>IFERROR(IF(VLOOKUP('Weighting sheet'!$H83,'ICQ questions'!$G:$N,8,0)=0,"",VLOOKUP('Weighting sheet'!$H83,'ICQ questions'!$G:$N,8,0)),"")</f>
        <v/>
      </c>
      <c r="Q83" s="235" t="n"/>
      <c r="R83" s="248">
        <f>IF(ISBLANK(Q83),R82,Q83)</f>
        <v/>
      </c>
      <c r="S83" s="90" t="n">
        <v>0.5</v>
      </c>
      <c r="T83" s="90">
        <f>IF(M83="Select Answer","Yes",M83)</f>
        <v/>
      </c>
      <c r="U83" s="90">
        <f>IF(T83="Yes",((1*S83)/(SUMIF($T$82:$T$83,"Yes",$S$82:$S$83))),0)</f>
        <v/>
      </c>
      <c r="V83" s="235" t="n"/>
      <c r="W83" s="235" t="n"/>
      <c r="X83" s="90">
        <f>IF(N83="N/A","",IF(OR(N83="Adequate",N83="Adecuado",N83="Adéquat"),U83,IF(OR(N83="Inadequate",N83="Inadecuado",N83="Inadéquat"),0,"Question Not Answered")))</f>
        <v/>
      </c>
      <c r="Y83" s="90">
        <f>IFERROR(X83*$W$82,"")</f>
        <v/>
      </c>
    </row>
    <row r="84" outlineLevel="1" ht="39" customHeight="1">
      <c r="A84" s="19" t="inlineStr">
        <is>
          <t>H</t>
        </is>
      </c>
      <c r="B84" s="17" t="inlineStr">
        <is>
          <t>PPA compliance and others</t>
        </is>
      </c>
      <c r="C84" s="17" t="inlineStr">
        <is>
          <t xml:space="preserve">The partner does not comply with the Terms of the Project Partnership Agreement </t>
        </is>
      </c>
      <c r="D84" s="19" t="inlineStr">
        <is>
          <t>H2</t>
        </is>
      </c>
      <c r="E84" s="17" t="inlineStr">
        <is>
          <t>Monitoring of the project financial performance</t>
        </is>
      </c>
      <c r="F84" s="234" t="n">
        <v>0.25</v>
      </c>
      <c r="G84" s="234">
        <f>IF(ISBLANK(F84),G83,F84)</f>
        <v/>
      </c>
      <c r="H84" s="19" t="inlineStr">
        <is>
          <t>H2.1</t>
        </is>
      </c>
      <c r="I84" s="25" t="inlineStr">
        <is>
          <t>Performance and Financial Reports are submitted to UNHCR according to the dates agreed in the PPA.</t>
        </is>
      </c>
      <c r="J84" s="21" t="n">
        <v>0.5</v>
      </c>
      <c r="K84" s="22" t="n"/>
      <c r="M84" s="51">
        <f>IF(OR((VLOOKUP('Weighting sheet'!$H84,'ICQ questions'!$G:$N,5,0))="Yes",(VLOOKUP('Weighting sheet'!$H84,'ICQ questions'!$G:$N,5,0))="Oui",(VLOOKUP('Weighting sheet'!$H84,'ICQ questions'!$G:$N,5,0))="Si"),"Yes",IF(OR((VLOOKUP('Weighting sheet'!$H84,'ICQ questions'!$G:$N,5,0))="No",(VLOOKUP('Weighting sheet'!$H84,'ICQ questions'!$G:$N,5,0))="Non"),"No","Select Answer"))</f>
        <v/>
      </c>
      <c r="N84" s="51">
        <f>IFERROR(IF(VLOOKUP('Weighting sheet'!$H84,'ICQ questions'!$G:$N,6,0)=0,"",VLOOKUP('Weighting sheet'!$H84,'ICQ questions'!$G:$N,6,0)),"")</f>
        <v/>
      </c>
      <c r="O84" s="51">
        <f>IFERROR(IF(VLOOKUP('Weighting sheet'!$H84,'ICQ questions'!$G:$N,7,0)=0,"",VLOOKUP('Weighting sheet'!$H84,'ICQ questions'!$G:$N,7,0)),"")</f>
        <v/>
      </c>
      <c r="P84" s="51">
        <f>IFERROR(IF(VLOOKUP('Weighting sheet'!$H84,'ICQ questions'!$G:$N,8,0)=0,"",VLOOKUP('Weighting sheet'!$H84,'ICQ questions'!$G:$N,8,0)),"")</f>
        <v/>
      </c>
      <c r="Q84" s="245" t="n">
        <v>0.25</v>
      </c>
      <c r="R84" s="245">
        <f>IF(ISBLANK(Q84),R83,Q84)</f>
        <v/>
      </c>
      <c r="S84" s="91" t="n">
        <v>0.5</v>
      </c>
      <c r="T84" s="91">
        <f>IF(M84="Select Answer","Yes",M84)</f>
        <v/>
      </c>
      <c r="U84" s="91">
        <f>IF(T84="Yes",((1*S84)/(SUMIF($T$84:$T$85,"Yes",$S$84:$S$85))),0)</f>
        <v/>
      </c>
      <c r="V84" s="245">
        <f>IF(SUM(U84:U85)=1,"Yes","No")</f>
        <v/>
      </c>
      <c r="W84" s="245">
        <f>IF(V84="Yes",((1*Q84)/(SUMIF($V$82:$V$86,"Yes",$Q$82:$Q$86))),"N/A")</f>
        <v/>
      </c>
      <c r="X84" s="91">
        <f>IF(N84="N/A","",IF(OR(N84="Adequate",N84="Adecuado",N84="Adéquat"),U84,IF(OR(N84="Inadequate",N84="Inadecuado",N84="Inadéquat"),0,"Question Not Answered")))</f>
        <v/>
      </c>
      <c r="Y84" s="91">
        <f>IFERROR(X84*$W$84,"")</f>
        <v/>
      </c>
    </row>
    <row r="85" outlineLevel="1" ht="39" customHeight="1">
      <c r="A85" s="19" t="inlineStr">
        <is>
          <t>H</t>
        </is>
      </c>
      <c r="B85" s="17" t="inlineStr">
        <is>
          <t>PPA compliance and others</t>
        </is>
      </c>
      <c r="C85" s="17" t="inlineStr">
        <is>
          <t xml:space="preserve">The partner does not comply with the Terms of the Project Partnership Agreement </t>
        </is>
      </c>
      <c r="D85" s="19" t="inlineStr">
        <is>
          <t>H2</t>
        </is>
      </c>
      <c r="E85" s="17" t="inlineStr">
        <is>
          <t>Monitoring of the project financial performance</t>
        </is>
      </c>
      <c r="F85" s="235" t="n"/>
      <c r="G85" s="234">
        <f>IF(ISBLANK(F85),G84,F85)</f>
        <v/>
      </c>
      <c r="H85" s="19" t="inlineStr">
        <is>
          <t>H2.2</t>
        </is>
      </c>
      <c r="I85" s="25" t="inlineStr">
        <is>
          <t>Funding requests are made to UNHCR in accordance with the Project Work Plan/Instalment Plan in timely manner</t>
        </is>
      </c>
      <c r="J85" s="21" t="n">
        <v>0.5</v>
      </c>
      <c r="K85" s="22" t="n"/>
      <c r="M85" s="51">
        <f>IF(OR((VLOOKUP('Weighting sheet'!$H85,'ICQ questions'!$G:$N,5,0))="Yes",(VLOOKUP('Weighting sheet'!$H85,'ICQ questions'!$G:$N,5,0))="Oui",(VLOOKUP('Weighting sheet'!$H85,'ICQ questions'!$G:$N,5,0))="Si"),"Yes",IF(OR((VLOOKUP('Weighting sheet'!$H85,'ICQ questions'!$G:$N,5,0))="No",(VLOOKUP('Weighting sheet'!$H85,'ICQ questions'!$G:$N,5,0))="Non"),"No","Select Answer"))</f>
        <v/>
      </c>
      <c r="N85" s="51">
        <f>IFERROR(IF(VLOOKUP('Weighting sheet'!$H85,'ICQ questions'!$G:$N,6,0)=0,"",VLOOKUP('Weighting sheet'!$H85,'ICQ questions'!$G:$N,6,0)),"")</f>
        <v/>
      </c>
      <c r="O85" s="51">
        <f>IFERROR(IF(VLOOKUP('Weighting sheet'!$H85,'ICQ questions'!$G:$N,7,0)=0,"",VLOOKUP('Weighting sheet'!$H85,'ICQ questions'!$G:$N,7,0)),"")</f>
        <v/>
      </c>
      <c r="P85" s="51">
        <f>IFERROR(IF(VLOOKUP('Weighting sheet'!$H85,'ICQ questions'!$G:$N,8,0)=0,"",VLOOKUP('Weighting sheet'!$H85,'ICQ questions'!$G:$N,8,0)),"")</f>
        <v/>
      </c>
      <c r="Q85" s="235" t="n"/>
      <c r="R85" s="245">
        <f>IF(ISBLANK(Q85),R84,Q85)</f>
        <v/>
      </c>
      <c r="S85" s="91" t="n">
        <v>0.5</v>
      </c>
      <c r="T85" s="91">
        <f>IF(M85="Select Answer","Yes",M85)</f>
        <v/>
      </c>
      <c r="U85" s="91">
        <f>IF(T85="Yes",((1*S85)/(SUMIF($T$84:$T$85,"Yes",$S$84:$S$85))),0)</f>
        <v/>
      </c>
      <c r="V85" s="235" t="n"/>
      <c r="W85" s="235" t="n"/>
      <c r="X85" s="91">
        <f>IF(N85="N/A","",IF(OR(N85="Adequate",N85="Adecuado",N85="Adéquat"),U85,IF(OR(N85="Inadequate",N85="Inadecuado",N85="Inadéquat"),0,"Question Not Answered")))</f>
        <v/>
      </c>
      <c r="Y85" s="91">
        <f>IFERROR(X85*$W$84,"")</f>
        <v/>
      </c>
    </row>
    <row r="86" outlineLevel="1" ht="26" customHeight="1">
      <c r="A86" s="16" t="inlineStr">
        <is>
          <t>H</t>
        </is>
      </c>
      <c r="B86" s="26" t="inlineStr">
        <is>
          <t>PPA compliance and others</t>
        </is>
      </c>
      <c r="C86" s="26" t="inlineStr">
        <is>
          <t xml:space="preserve">The partner does not comply with the Terms of the Project Partnership Agreement </t>
        </is>
      </c>
      <c r="D86" s="16" t="inlineStr">
        <is>
          <t>H3</t>
        </is>
      </c>
      <c r="E86" s="26" t="inlineStr">
        <is>
          <t>Implementation of PY recommendations</t>
        </is>
      </c>
      <c r="F86" s="242" t="n">
        <v>0.5</v>
      </c>
      <c r="G86" s="242">
        <f>IF(ISBLANK(F86),G85,F86)</f>
        <v/>
      </c>
      <c r="H86" s="16" t="inlineStr">
        <is>
          <t>H3.1</t>
        </is>
      </c>
      <c r="I86" s="44" t="inlineStr">
        <is>
          <t>Prior year audit recommendations were appropriately implemented.</t>
        </is>
      </c>
      <c r="J86" s="21" t="n">
        <v>1</v>
      </c>
      <c r="K86" s="22" t="n"/>
      <c r="M86" s="51">
        <f>IF(OR((VLOOKUP('Weighting sheet'!$H86,'ICQ questions'!$G:$N,5,0))="Yes",(VLOOKUP('Weighting sheet'!$H86,'ICQ questions'!$G:$N,5,0))="Oui",(VLOOKUP('Weighting sheet'!$H86,'ICQ questions'!$G:$N,5,0))="Si"),"Yes",IF(OR((VLOOKUP('Weighting sheet'!$H86,'ICQ questions'!$G:$N,5,0))="No",(VLOOKUP('Weighting sheet'!$H86,'ICQ questions'!$G:$N,5,0))="Non"),"No","Select Answer"))</f>
        <v/>
      </c>
      <c r="N86" s="51">
        <f>IFERROR(IF(VLOOKUP('Weighting sheet'!$H86,'ICQ questions'!$G:$N,6,0)=0,"",VLOOKUP('Weighting sheet'!$H86,'ICQ questions'!$G:$N,6,0)),"")</f>
        <v/>
      </c>
      <c r="O86" s="51">
        <f>IFERROR(IF(VLOOKUP('Weighting sheet'!$H86,'ICQ questions'!$G:$N,7,0)=0,"",VLOOKUP('Weighting sheet'!$H86,'ICQ questions'!$G:$N,7,0)),"")</f>
        <v/>
      </c>
      <c r="P86" s="51">
        <f>IFERROR(IF(VLOOKUP('Weighting sheet'!$H86,'ICQ questions'!$G:$N,8,0)=0,"",VLOOKUP('Weighting sheet'!$H86,'ICQ questions'!$G:$N,8,0)),"")</f>
        <v/>
      </c>
      <c r="Q86" s="251" t="n">
        <v>0.5</v>
      </c>
      <c r="R86" s="251">
        <f>IF(ISBLANK(Q86),R85,Q86)</f>
        <v/>
      </c>
      <c r="S86" s="90" t="n">
        <v>1</v>
      </c>
      <c r="T86" s="90">
        <f>IF(M86="Select Answer","Yes",M86)</f>
        <v/>
      </c>
      <c r="U86" s="90">
        <f>IF(T86="Yes",((1*S86)/(SUMIF($T$86,"Yes",$S$86))),0)</f>
        <v/>
      </c>
      <c r="V86" s="251">
        <f>IF(SUM(U86)=1,"Yes","No")</f>
        <v/>
      </c>
      <c r="W86" s="251">
        <f>IF(V86="Yes",((1*Q86)/(SUMIF($V$82:$V$86,"Yes",$Q$82:$Q$86))),"N/A")</f>
        <v/>
      </c>
      <c r="X86" s="90">
        <f>IF(N86="N/A","",IF(OR(N86="Adequate",N86="Adecuado",N86="Adéquat"),U86,IF(OR(N86="Inadequate",N86="Inadecuado",N86="Inadéquat"),0,"Question Not Answered")))</f>
        <v/>
      </c>
      <c r="Y86" s="90">
        <f>IFERROR(X86*$W$86,"")</f>
        <v/>
      </c>
    </row>
    <row r="87" outlineLevel="1" ht="15" customHeight="1" thickBot="1">
      <c r="A87" s="238" t="inlineStr">
        <is>
          <t>Process controls  Assessment</t>
        </is>
      </c>
      <c r="B87" s="239" t="n"/>
      <c r="C87" s="239" t="n"/>
      <c r="D87" s="239" t="n"/>
      <c r="E87" s="240" t="n"/>
      <c r="F87" s="27">
        <f>SUM(F82:F86)</f>
        <v/>
      </c>
      <c r="G87" s="27" t="n"/>
      <c r="H87" s="28" t="n"/>
      <c r="I87" s="29" t="n"/>
      <c r="J87" s="30" t="n"/>
      <c r="K87" s="31" t="n"/>
      <c r="Q87" s="27">
        <f>SUM(Q82:Q86)</f>
        <v/>
      </c>
      <c r="R87" s="27" t="n"/>
      <c r="S87" s="27" t="n"/>
      <c r="T87" s="27" t="n"/>
      <c r="U87" s="27" t="n"/>
      <c r="V87" s="27" t="n"/>
      <c r="W87" s="27">
        <f>SUM(W82:W86)</f>
        <v/>
      </c>
      <c r="X87" s="27" t="n"/>
      <c r="Y87" s="27">
        <f>SUM(Y82:Y86)</f>
        <v/>
      </c>
    </row>
    <row r="88" ht="15" customHeight="1" thickBot="1">
      <c r="A88" s="32" t="inlineStr">
        <is>
          <t>PPA compliance and others overall rating</t>
        </is>
      </c>
      <c r="B88" s="33" t="n"/>
      <c r="C88" s="33" t="n"/>
      <c r="D88" s="33" t="n"/>
      <c r="E88" s="33" t="n"/>
      <c r="F88" s="34" t="n"/>
      <c r="G88" s="34" t="n"/>
      <c r="H88" s="33" t="n"/>
      <c r="I88" s="33" t="n"/>
      <c r="J88" s="34" t="n"/>
      <c r="K88" s="35" t="n">
        <v>0.2</v>
      </c>
      <c r="Q88" s="34" t="n"/>
      <c r="R88" s="34" t="n"/>
      <c r="S88" s="34" t="n"/>
      <c r="T88" s="34">
        <f>IFERROR(VLOOKUP("yes",T82:T86,1,0),"No")</f>
        <v/>
      </c>
      <c r="U88" s="34" t="n"/>
      <c r="V88" s="34" t="n"/>
      <c r="W88" s="34" t="n"/>
      <c r="X88" s="34" t="n"/>
      <c r="Y88" s="34">
        <f>Y87</f>
        <v/>
      </c>
    </row>
    <row r="89">
      <c r="K89" s="50">
        <f>SUM(K28:K88)</f>
        <v/>
      </c>
    </row>
  </sheetData>
  <autoFilter ref="M1:Y88"/>
  <mergeCells count="80">
    <mergeCell ref="W84:W85"/>
    <mergeCell ref="W29:W33"/>
    <mergeCell ref="W35:W36"/>
    <mergeCell ref="W48:W49"/>
    <mergeCell ref="W50:W52"/>
    <mergeCell ref="W55:W56"/>
    <mergeCell ref="W62:W63"/>
    <mergeCell ref="W68:W70"/>
    <mergeCell ref="W73:W74"/>
    <mergeCell ref="W75:W77"/>
    <mergeCell ref="W78:W79"/>
    <mergeCell ref="W82:W83"/>
    <mergeCell ref="W2:W5"/>
    <mergeCell ref="W6:W11"/>
    <mergeCell ref="W12:W13"/>
    <mergeCell ref="W16:W18"/>
    <mergeCell ref="W20:W22"/>
    <mergeCell ref="W24:W25"/>
    <mergeCell ref="V68:V70"/>
    <mergeCell ref="V73:V74"/>
    <mergeCell ref="V75:V77"/>
    <mergeCell ref="V78:V79"/>
    <mergeCell ref="V82:V83"/>
    <mergeCell ref="V84:V85"/>
    <mergeCell ref="V29:V33"/>
    <mergeCell ref="V35:V36"/>
    <mergeCell ref="V48:V49"/>
    <mergeCell ref="V50:V52"/>
    <mergeCell ref="V55:V56"/>
    <mergeCell ref="V62:V63"/>
    <mergeCell ref="Q75:Q77"/>
    <mergeCell ref="Q78:Q79"/>
    <mergeCell ref="Q82:Q83"/>
    <mergeCell ref="Q84:Q85"/>
    <mergeCell ref="V2:V5"/>
    <mergeCell ref="V6:V11"/>
    <mergeCell ref="V12:V13"/>
    <mergeCell ref="V16:V18"/>
    <mergeCell ref="V20:V22"/>
    <mergeCell ref="V24:V25"/>
    <mergeCell ref="Q29:Q33"/>
    <mergeCell ref="Q35:Q36"/>
    <mergeCell ref="Q48:Q49"/>
    <mergeCell ref="Q50:Q52"/>
    <mergeCell ref="Q55:Q56"/>
    <mergeCell ref="Q62:Q63"/>
    <mergeCell ref="Q68:Q70"/>
    <mergeCell ref="Q73:Q74"/>
    <mergeCell ref="F84:F85"/>
    <mergeCell ref="A87:E87"/>
    <mergeCell ref="Q2:Q5"/>
    <mergeCell ref="Q6:Q11"/>
    <mergeCell ref="Q12:Q13"/>
    <mergeCell ref="Q16:Q18"/>
    <mergeCell ref="Q20:Q22"/>
    <mergeCell ref="Q24:Q25"/>
    <mergeCell ref="A71:E71"/>
    <mergeCell ref="F73:F74"/>
    <mergeCell ref="F75:F77"/>
    <mergeCell ref="F78:F79"/>
    <mergeCell ref="A80:E80"/>
    <mergeCell ref="F82:F83"/>
    <mergeCell ref="F68:F70"/>
    <mergeCell ref="A27:E27"/>
    <mergeCell ref="F29:F33"/>
    <mergeCell ref="F35:F36"/>
    <mergeCell ref="A40:E40"/>
    <mergeCell ref="A46:E46"/>
    <mergeCell ref="F48:F49"/>
    <mergeCell ref="F50:F52"/>
    <mergeCell ref="F55:F56"/>
    <mergeCell ref="A60:E60"/>
    <mergeCell ref="F62:F63"/>
    <mergeCell ref="A65:E65"/>
    <mergeCell ref="F24:F25"/>
    <mergeCell ref="F2:F5"/>
    <mergeCell ref="F6:F11"/>
    <mergeCell ref="F12:F13"/>
    <mergeCell ref="F16:F18"/>
    <mergeCell ref="F20:F22"/>
  </mergeCells>
  <pageMargins left="0.7" right="0.7" top="0.75" bottom="0.75" header="0.3" footer="0.3"/>
</worksheet>
</file>

<file path=xl/worksheets/sheet4.xml><?xml version="1.0" encoding="utf-8"?>
<worksheet xmlns:r="http://schemas.openxmlformats.org/officeDocument/2006/relationships" xmlns="http://schemas.openxmlformats.org/spreadsheetml/2006/main">
  <sheetPr codeName="Sheet3">
    <outlinePr summaryBelow="1" summaryRight="1"/>
    <pageSetUpPr/>
  </sheetPr>
  <dimension ref="A1:G10"/>
  <sheetViews>
    <sheetView tabSelected="1" workbookViewId="0">
      <selection activeCell="G10" sqref="G10"/>
    </sheetView>
  </sheetViews>
  <sheetFormatPr baseColWidth="10" defaultColWidth="2.83203125" defaultRowHeight="15"/>
  <cols>
    <col width="11.1640625" bestFit="1" customWidth="1" min="1" max="1"/>
    <col width="71.83203125" bestFit="1" customWidth="1" min="2" max="2"/>
    <col width="57.1640625" bestFit="1" customWidth="1" min="3" max="3"/>
    <col width="17" bestFit="1" customWidth="1" min="4" max="4"/>
    <col width="17" customWidth="1" min="5" max="5"/>
    <col width="30.6640625" bestFit="1" customWidth="1" min="6" max="6"/>
    <col width="13" customWidth="1" min="7" max="7"/>
  </cols>
  <sheetData>
    <row r="1" ht="48" customFormat="1" customHeight="1" s="108">
      <c r="A1" s="108" t="inlineStr">
        <is>
          <t>Code</t>
        </is>
      </c>
      <c r="B1" s="108" t="inlineStr">
        <is>
          <t>Process #</t>
        </is>
      </c>
      <c r="C1" s="108" t="inlineStr">
        <is>
          <t>Process</t>
        </is>
      </c>
      <c r="D1" s="109" t="inlineStr">
        <is>
          <t>Section Weight</t>
        </is>
      </c>
      <c r="E1" s="109" t="inlineStr">
        <is>
          <t>Section Re-Weight according to applicability</t>
        </is>
      </c>
      <c r="F1" s="108" t="inlineStr">
        <is>
          <t>Calculation for Section Weight</t>
        </is>
      </c>
      <c r="G1" s="108" t="inlineStr">
        <is>
          <t>Final Section Weight</t>
        </is>
      </c>
    </row>
    <row r="2">
      <c r="A2" t="inlineStr">
        <is>
          <t>A</t>
        </is>
      </c>
      <c r="B2" t="inlineStr">
        <is>
          <t>Payment and Bank management overall process rating</t>
        </is>
      </c>
      <c r="C2" t="inlineStr">
        <is>
          <t>A: Payment and Bank management</t>
        </is>
      </c>
      <c r="D2" s="106" t="n">
        <v>0.15</v>
      </c>
      <c r="E2" s="106" t="n"/>
      <c r="F2" s="107">
        <f>Rates!D7</f>
        <v/>
      </c>
      <c r="G2" s="107" t="n"/>
    </row>
    <row r="3">
      <c r="A3" t="inlineStr">
        <is>
          <t>B</t>
        </is>
      </c>
      <c r="B3" t="inlineStr">
        <is>
          <t>Procurement overall process rating</t>
        </is>
      </c>
      <c r="C3" t="inlineStr">
        <is>
          <t>B:Procurement</t>
        </is>
      </c>
      <c r="D3" s="106" t="n">
        <v>0.2</v>
      </c>
      <c r="E3" s="106" t="n"/>
      <c r="F3" s="107">
        <f>Rates!D8</f>
        <v/>
      </c>
      <c r="G3" s="107" t="n"/>
    </row>
    <row r="4">
      <c r="A4" t="inlineStr">
        <is>
          <t>C</t>
        </is>
      </c>
      <c r="B4" t="inlineStr">
        <is>
          <t>Management of activities subcontracted to sub-partners overall process rating</t>
        </is>
      </c>
      <c r="C4" t="inlineStr">
        <is>
          <t>C: Management of activities subcontracted to sub-partners</t>
        </is>
      </c>
      <c r="D4" s="106" t="n">
        <v>0.05</v>
      </c>
      <c r="E4" s="106" t="n"/>
      <c r="F4" s="107">
        <f>Rates!D9</f>
        <v/>
      </c>
      <c r="G4" s="107" t="n"/>
    </row>
    <row r="5">
      <c r="A5" t="inlineStr">
        <is>
          <t>D</t>
        </is>
      </c>
      <c r="B5" t="inlineStr">
        <is>
          <t>Personnel engagement and payment overall process rating</t>
        </is>
      </c>
      <c r="C5" t="inlineStr">
        <is>
          <t>D: Personnel engagement and payment</t>
        </is>
      </c>
      <c r="D5" s="106" t="n">
        <v>0.05</v>
      </c>
      <c r="E5" s="106" t="n"/>
      <c r="F5" s="107">
        <f>Rates!D10</f>
        <v/>
      </c>
      <c r="G5" s="107" t="n"/>
    </row>
    <row r="6">
      <c r="A6" t="inlineStr">
        <is>
          <t>E</t>
        </is>
      </c>
      <c r="B6" t="inlineStr">
        <is>
          <t>Budget compliance  overall process rating</t>
        </is>
      </c>
      <c r="C6" t="inlineStr">
        <is>
          <t>E: Budget</t>
        </is>
      </c>
      <c r="D6" s="106" t="n">
        <v>0.1</v>
      </c>
      <c r="E6" s="106" t="n"/>
      <c r="F6" s="107">
        <f>Rates!D11</f>
        <v/>
      </c>
      <c r="G6" s="107" t="n"/>
    </row>
    <row r="7">
      <c r="A7" t="inlineStr">
        <is>
          <t>F</t>
        </is>
      </c>
      <c r="B7" t="inlineStr">
        <is>
          <t>Goods and Property overall process rating</t>
        </is>
      </c>
      <c r="C7" t="inlineStr">
        <is>
          <t>F: Goods and Property</t>
        </is>
      </c>
      <c r="D7" s="106" t="n">
        <v>0.1</v>
      </c>
      <c r="E7" s="106" t="n"/>
      <c r="F7" s="107">
        <f>Rates!D12</f>
        <v/>
      </c>
      <c r="G7" s="107" t="n"/>
    </row>
    <row r="8">
      <c r="A8" t="inlineStr">
        <is>
          <t>G</t>
        </is>
      </c>
      <c r="B8" t="inlineStr">
        <is>
          <t>General control environment overall process rating</t>
        </is>
      </c>
      <c r="C8" t="inlineStr">
        <is>
          <t>G: General control environment</t>
        </is>
      </c>
      <c r="D8" s="106" t="n">
        <v>0.15</v>
      </c>
      <c r="E8" s="106" t="n"/>
      <c r="F8" s="107">
        <f>Rates!D13</f>
        <v/>
      </c>
      <c r="G8" s="107" t="n"/>
    </row>
    <row r="9">
      <c r="A9" t="inlineStr">
        <is>
          <t>H</t>
        </is>
      </c>
      <c r="B9" t="inlineStr">
        <is>
          <t>PPA compliance and others overall rating</t>
        </is>
      </c>
      <c r="C9" t="inlineStr">
        <is>
          <t>H: Compliance with other terms of the partnership agreement</t>
        </is>
      </c>
      <c r="D9" s="106" t="n">
        <v>0.2</v>
      </c>
      <c r="E9" s="106" t="n"/>
      <c r="F9" s="107">
        <f>Rates!D14</f>
        <v/>
      </c>
      <c r="G9" s="107" t="n"/>
    </row>
    <row r="10">
      <c r="D10" s="106" t="n"/>
      <c r="E10" s="106" t="n"/>
      <c r="F10" s="107" t="n"/>
      <c r="G10" s="107" t="n"/>
    </row>
  </sheetData>
  <pageMargins left="0.7" right="0.7" top="0.75" bottom="0.75" header="0.3" footer="0.3"/>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Iliana Beltran Palma</dc:creator>
  <dcterms:created xsi:type="dcterms:W3CDTF">2019-10-10T15:39:58Z</dcterms:created>
  <dcterms:modified xsi:type="dcterms:W3CDTF">2022-07-21T09:23:09Z</dcterms:modified>
  <cp:lastModifiedBy>Microsoft Office User</cp:lastModifiedBy>
</cp:coreProperties>
</file>