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Info" sheetId="1" r:id="rId4"/>
    <sheet state="visible" name="Cursed" sheetId="2" r:id="rId5"/>
    <sheet state="visible" name="Diseased" sheetId="3" r:id="rId6"/>
    <sheet state="visible" name="GuildMembers" sheetId="4" r:id="rId7"/>
    <sheet state="visible" name="Guilds" sheetId="5" r:id="rId8"/>
    <sheet state="visible" name="GuildMemberQuestTracker" sheetId="6" r:id="rId9"/>
    <sheet state="visible" name="Notoriety" sheetId="7" r:id="rId10"/>
    <sheet state="visible" name="SpecialNotoriety" sheetId="8" r:id="rId11"/>
    <sheet state="visible" name="TheftTracker" sheetId="9" r:id="rId12"/>
    <sheet state="hidden" name="Config" sheetId="10" r:id="rId13"/>
    <sheet state="hidden" name="GuildRanks" sheetId="11" r:id="rId14"/>
    <sheet state="hidden" name="GuildQuests" sheetId="12" r:id="rId15"/>
    <sheet state="hidden" name="Curses" sheetId="13" r:id="rId16"/>
    <sheet state="hidden" name="Diseases" sheetId="14" r:id="rId17"/>
    <sheet state="hidden" name="Townplayercombine" sheetId="15" r:id="rId18"/>
    <sheet state="hidden" name="Titles" sheetId="16" r:id="rId19"/>
    <sheet state="hidden" name="NotorietyCombined" sheetId="17" r:id="rId2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If no currency was stolen Put 0</t>
      </text>
    </comment>
  </commentList>
</comments>
</file>

<file path=xl/sharedStrings.xml><?xml version="1.0" encoding="utf-8"?>
<sst xmlns="http://schemas.openxmlformats.org/spreadsheetml/2006/main" count="154" uniqueCount="83">
  <si>
    <t>CharDB:</t>
  </si>
  <si>
    <t>MobFinder:</t>
  </si>
  <si>
    <t>MainDirectory:</t>
  </si>
  <si>
    <t>PCs</t>
  </si>
  <si>
    <t>CharLink:</t>
  </si>
  <si>
    <t>Character</t>
  </si>
  <si>
    <t>Curse</t>
  </si>
  <si>
    <t>Date Afflicted</t>
  </si>
  <si>
    <t>Disease</t>
  </si>
  <si>
    <t>"Dreadful Roger The lll"</t>
  </si>
  <si>
    <t>Luminescent Flux</t>
  </si>
  <si>
    <t>Guild</t>
  </si>
  <si>
    <t>Member</t>
  </si>
  <si>
    <t>Rank</t>
  </si>
  <si>
    <t>Guild Quests Completed</t>
  </si>
  <si>
    <t>Royal Knights of Spira Guild</t>
  </si>
  <si>
    <t>"Zordius"</t>
  </si>
  <si>
    <t>Guild Member</t>
  </si>
  <si>
    <t>The Bleach Clan</t>
  </si>
  <si>
    <t>"Filia"</t>
  </si>
  <si>
    <t>Adventurers Guild</t>
  </si>
  <si>
    <t>Alchemists Guild</t>
  </si>
  <si>
    <t>"Theowolfe Fjordsong"</t>
  </si>
  <si>
    <t>"Tiberius Thunderthane"</t>
  </si>
  <si>
    <t>Merchants Guild</t>
  </si>
  <si>
    <t>"Elowen Starwhisper"</t>
  </si>
  <si>
    <t>"Revalor Thegella"</t>
  </si>
  <si>
    <t>Guild Quest</t>
  </si>
  <si>
    <t>Quest description</t>
  </si>
  <si>
    <t>Progress</t>
  </si>
  <si>
    <t>Completed</t>
  </si>
  <si>
    <t>Title</t>
  </si>
  <si>
    <t>Description</t>
  </si>
  <si>
    <t>Good/Bad</t>
  </si>
  <si>
    <t>Bounty</t>
  </si>
  <si>
    <t>Town</t>
  </si>
  <si>
    <t>Person</t>
  </si>
  <si>
    <t>"mittenz"</t>
  </si>
  <si>
    <t>Guardian of Nature's Balance</t>
  </si>
  <si>
    <t>"Pedro Pascel"</t>
  </si>
  <si>
    <t>Bourgeoisie Home Owner</t>
  </si>
  <si>
    <t>Store Robber</t>
  </si>
  <si>
    <t>Port Fawn</t>
  </si>
  <si>
    <t>Detective Lanford's Gratitude</t>
  </si>
  <si>
    <t>"Mephistopheles"</t>
  </si>
  <si>
    <t>"Adriana"</t>
  </si>
  <si>
    <t>"Jinx II"</t>
  </si>
  <si>
    <t>Dragonia's Gratitude</t>
  </si>
  <si>
    <t>"Guinevere Buchanon"</t>
  </si>
  <si>
    <t>The Billion Dollar Question</t>
  </si>
  <si>
    <t>A bounty of 1 billion gilders. Must be payed off in 2/3 game sessions.</t>
  </si>
  <si>
    <t>Bad</t>
  </si>
  <si>
    <t>1,000,000,000G</t>
  </si>
  <si>
    <t>Port Fawn Judge</t>
  </si>
  <si>
    <t xml:space="preserve">Loan </t>
  </si>
  <si>
    <t>Pay back 500,000,000G in 2/3 Game Sessions.</t>
  </si>
  <si>
    <t>Port Fawn Bank Manager</t>
  </si>
  <si>
    <t>A bounty of 1 billion gilders. Must be payed off in 3/3 game sessions.</t>
  </si>
  <si>
    <t>Jailed</t>
  </si>
  <si>
    <t>150/150 in game days of jail</t>
  </si>
  <si>
    <t>Stolen Type</t>
  </si>
  <si>
    <t>Stolen From</t>
  </si>
  <si>
    <t>StolenItem</t>
  </si>
  <si>
    <t>StolenCurrency</t>
  </si>
  <si>
    <t>Cleared</t>
  </si>
  <si>
    <t>Specific Person</t>
  </si>
  <si>
    <t>Top 5 Currency Thief's with a bounty</t>
  </si>
  <si>
    <t>Cleared?</t>
  </si>
  <si>
    <t>Top 5 Item Thief's with a bounty</t>
  </si>
  <si>
    <t xml:space="preserve">Steal a random item from: </t>
  </si>
  <si>
    <t>Randomizer:</t>
  </si>
  <si>
    <t>Amount</t>
  </si>
  <si>
    <t>Name</t>
  </si>
  <si>
    <t>Type</t>
  </si>
  <si>
    <t>Slot</t>
  </si>
  <si>
    <t>Level Requirement</t>
  </si>
  <si>
    <t>Abilities</t>
  </si>
  <si>
    <t>Estimated Price</t>
  </si>
  <si>
    <t>Forge Amount</t>
  </si>
  <si>
    <t>1HXoAI5UG3zq1UHqU5n7fPdbQk93qOha2VQb1r7iRi1o</t>
  </si>
  <si>
    <t>1g_AeDkwsPncYqeTMHcCDZCjj6wqB0sW_-miBSQqz6gk</t>
  </si>
  <si>
    <t>1mNoojYCRU_5eQ4skcH3ywN5n3JMKPeua1AFji0FLWdI</t>
  </si>
  <si>
    <t>1QgDXPf_fVPQK32N3-ewUmWSk-z6KUKh-D92vz-WAs3A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</si>
</sst>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
  </numFmts>
  <fonts count="6">
    <font>
      <sz val="10.0"/>
      <color rgb="FF000000"/>
      <name val="Arial"/>
      <scheme val="minor"/>
    </font>
    <font>
      <b/>
      <color theme="1"/>
      <name val="Arial"/>
      <scheme val="minor"/>
    </font>
    <font>
      <color theme="1"/>
      <name val="Arial"/>
      <scheme val="minor"/>
    </font>
    <font>
      <sz val="9.0"/>
      <color rgb="FF000000"/>
      <name val="&quot;Google Sans Mono&quot;"/>
    </font>
    <font>
      <b/>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7">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2" numFmtId="0" xfId="0" applyAlignment="1" applyFont="1">
      <alignment readingOrder="0"/>
    </xf>
    <xf borderId="0" fillId="0" fontId="1" numFmtId="0" xfId="0" applyAlignment="1" applyFont="1">
      <alignment horizontal="center" readingOrder="0"/>
    </xf>
    <xf borderId="0" fillId="0" fontId="2" numFmtId="0" xfId="0" applyFont="1"/>
    <xf borderId="0" fillId="2" fontId="3" numFmtId="164" xfId="0" applyAlignment="1" applyFill="1" applyFont="1" applyNumberFormat="1">
      <alignment readingOrder="0"/>
    </xf>
    <xf borderId="0" fillId="0" fontId="4" numFmtId="0" xfId="0" applyAlignment="1" applyFont="1">
      <alignment horizontal="center" vertical="bottom"/>
    </xf>
    <xf borderId="0" fillId="0" fontId="4" numFmtId="0" xfId="0" applyAlignment="1" applyFont="1">
      <alignment horizontal="center" vertical="bottom"/>
    </xf>
    <xf borderId="0" fillId="0" fontId="5" numFmtId="0" xfId="0" applyAlignment="1" applyFont="1">
      <alignment readingOrder="0" vertical="bottom"/>
    </xf>
    <xf borderId="0" fillId="0" fontId="5" numFmtId="0" xfId="0" applyAlignment="1" applyFont="1">
      <alignment vertical="bottom"/>
    </xf>
    <xf borderId="0" fillId="0" fontId="2" numFmtId="0" xfId="0" applyAlignment="1" applyFont="1">
      <alignment shrinkToFit="0" wrapText="1"/>
    </xf>
    <xf borderId="0" fillId="0" fontId="1" numFmtId="0" xfId="0" applyAlignment="1" applyFont="1">
      <alignment horizontal="center"/>
    </xf>
    <xf borderId="0" fillId="0" fontId="2" numFmtId="3" xfId="0" applyAlignment="1" applyFont="1" applyNumberFormat="1">
      <alignment readingOrder="0"/>
    </xf>
    <xf borderId="0" fillId="0" fontId="2" numFmtId="165" xfId="0" applyAlignment="1" applyFont="1" applyNumberFormat="1">
      <alignment readingOrder="0"/>
    </xf>
    <xf borderId="1" fillId="0" fontId="1" numFmtId="0" xfId="0" applyAlignment="1" applyBorder="1" applyFont="1">
      <alignment horizontal="center"/>
    </xf>
    <xf borderId="2" fillId="0" fontId="1" numFmtId="0" xfId="0" applyAlignment="1" applyBorder="1" applyFont="1">
      <alignment horizontal="center"/>
    </xf>
    <xf borderId="0" fillId="0" fontId="2" numFmtId="165" xfId="0" applyFont="1" applyNumberFormat="1"/>
    <xf borderId="3" fillId="0" fontId="2" numFmtId="0" xfId="0" applyBorder="1" applyFont="1"/>
    <xf borderId="4" fillId="0" fontId="2" numFmtId="165" xfId="0" applyBorder="1" applyFont="1" applyNumberFormat="1"/>
    <xf borderId="5" fillId="0" fontId="2" numFmtId="0" xfId="0" applyBorder="1" applyFont="1"/>
    <xf borderId="6" fillId="0" fontId="2" numFmtId="165" xfId="0" applyBorder="1" applyFont="1" applyNumberFormat="1"/>
    <xf borderId="0" fillId="0" fontId="2" numFmtId="0" xfId="0" applyFont="1"/>
    <xf borderId="4" fillId="0" fontId="2" numFmtId="0" xfId="0" applyBorder="1" applyFont="1"/>
    <xf borderId="6" fillId="0" fontId="2" numFmtId="0" xfId="0" applyBorder="1" applyFont="1"/>
    <xf borderId="0" fillId="0" fontId="5" numFmtId="0" xfId="0" applyAlignment="1" applyFont="1">
      <alignment shrinkToFit="0" vertical="bottom"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tr">
        <f>Config!B3</f>
        <v>1mNoojYCRU_5eQ4skcH3ywN5n3JMKPeua1AFji0FLWdI</v>
      </c>
      <c r="F1" s="2" t="s">
        <v>1</v>
      </c>
      <c r="G1" s="2" t="str">
        <f>Config!B1</f>
        <v>1HXoAI5UG3zq1UHqU5n7fPdbQk93qOha2VQb1r7iRi1o</v>
      </c>
      <c r="H1" s="2"/>
      <c r="K1" s="2" t="s">
        <v>2</v>
      </c>
      <c r="L1" s="2" t="str">
        <f>Config!B2</f>
        <v>1g_AeDkwsPncYqeTMHcCDZCjj6wqB0sW_-miBSQqz6gk</v>
      </c>
    </row>
    <row r="2">
      <c r="A2" s="3" t="s">
        <v>3</v>
      </c>
      <c r="K2" s="2" t="s">
        <v>4</v>
      </c>
      <c r="L2" s="4" t="str">
        <f>Config!B4</f>
        <v>1QgDXPf_fVPQK32N3-ewUmWSk-z6KUKh-D92vz-WAs3A</v>
      </c>
    </row>
    <row r="3">
      <c r="A3" s="4" t="str">
        <f>IFERROR(__xludf.DUMMYFUNCTION("IMPORTRANGE(""https://docs.google.com/spreadsheets/d/""&amp;Config!B3,""DB!A2:B"")"),"""Looter (Change Name)""")</f>
        <v>"Looter (Change Name)"</v>
      </c>
      <c r="B3" s="4" t="str">
        <f>IFERROR(__xludf.DUMMYFUNCTION("""COMPUTED_VALUE"""),"13Jd0_okPsEs_d-3y-XCZ2q19LFV_rYR1kXGcWb7B6W4")</f>
        <v>13Jd0_okPsEs_d-3y-XCZ2q19LFV_rYR1kXGcWb7B6W4</v>
      </c>
      <c r="F3" s="4" t="str">
        <f t="shared" ref="F3:F200" si="1">IFNA(SUBSTITUTE(A3,"""",""))</f>
        <v>Looter (Change Name)</v>
      </c>
    </row>
    <row r="4">
      <c r="A4" s="4" t="str">
        <f>IFERROR(__xludf.DUMMYFUNCTION("""COMPUTED_VALUE"""),"""God of The Sea (Change Name)""")</f>
        <v>"God of The Sea (Change Name)"</v>
      </c>
      <c r="B4" s="4" t="str">
        <f>IFERROR(__xludf.DUMMYFUNCTION("""COMPUTED_VALUE"""),"1zSpm3CtGz3OJgkkS_kBG4Lddc3xFIFy29Thfx3KLBCg")</f>
        <v>1zSpm3CtGz3OJgkkS_kBG4Lddc3xFIFy29Thfx3KLBCg</v>
      </c>
      <c r="F4" s="4" t="str">
        <f t="shared" si="1"/>
        <v>God of The Sea (Change Name)</v>
      </c>
    </row>
    <row r="5">
      <c r="A5" s="4" t="str">
        <f>IFERROR(__xludf.DUMMYFUNCTION("""COMPUTED_VALUE"""),"""Soul Harvester (Change Name)""")</f>
        <v>"Soul Harvester (Change Name)"</v>
      </c>
      <c r="B5" s="4" t="str">
        <f>IFERROR(__xludf.DUMMYFUNCTION("""COMPUTED_VALUE"""),"1-DQ5OkLLHFYSLNQwoMBWl7UnmrvBskONPYEleQ_Y-hc")</f>
        <v>1-DQ5OkLLHFYSLNQwoMBWl7UnmrvBskONPYEleQ_Y-hc</v>
      </c>
      <c r="F5" s="4" t="str">
        <f t="shared" si="1"/>
        <v>Soul Harvester (Change Name)</v>
      </c>
    </row>
    <row r="6">
      <c r="A6" s="4" t="str">
        <f>IFERROR(__xludf.DUMMYFUNCTION("""COMPUTED_VALUE"""),"""Spira Guard (Change Name)""")</f>
        <v>"Spira Guard (Change Name)"</v>
      </c>
      <c r="B6" s="4" t="str">
        <f>IFERROR(__xludf.DUMMYFUNCTION("""COMPUTED_VALUE"""),"1Ovq6YHsJwzX5YJEV_PjSbbXtHXy4pILWiaJBzjYCIeU")</f>
        <v>1Ovq6YHsJwzX5YJEV_PjSbbXtHXy4pILWiaJBzjYCIeU</v>
      </c>
      <c r="F6" s="4" t="str">
        <f t="shared" si="1"/>
        <v>Spira Guard (Change Name)</v>
      </c>
    </row>
    <row r="7">
      <c r="A7" s="4" t="str">
        <f>IFERROR(__xludf.DUMMYFUNCTION("""COMPUTED_VALUE"""),"""Weapon Strategist (Change Name)""")</f>
        <v>"Weapon Strategist (Change Name)"</v>
      </c>
      <c r="B7" s="4" t="str">
        <f>IFERROR(__xludf.DUMMYFUNCTION("""COMPUTED_VALUE"""),"1_PBYPwjRJ7tv9-FdBSSR_NiZM1wz2iCE98A7ng9sJo8")</f>
        <v>1_PBYPwjRJ7tv9-FdBSSR_NiZM1wz2iCE98A7ng9sJo8</v>
      </c>
      <c r="F7" s="4" t="str">
        <f t="shared" si="1"/>
        <v>Weapon Strategist (Change Name)</v>
      </c>
    </row>
    <row r="8">
      <c r="A8" s="4" t="str">
        <f>IFERROR(__xludf.DUMMYFUNCTION("""COMPUTED_VALUE"""),"""Master Blacksmith (Change Name)""")</f>
        <v>"Master Blacksmith (Change Name)"</v>
      </c>
      <c r="B8" s="4" t="str">
        <f>IFERROR(__xludf.DUMMYFUNCTION("""COMPUTED_VALUE"""),"15chUSMYQwCASDHAkb3x89THqIL6kIVJ8855Q__9G3a4")</f>
        <v>15chUSMYQwCASDHAkb3x89THqIL6kIVJ8855Q__9G3a4</v>
      </c>
      <c r="F8" s="4" t="str">
        <f t="shared" si="1"/>
        <v>Master Blacksmith (Change Name)</v>
      </c>
    </row>
    <row r="9">
      <c r="A9" s="4" t="str">
        <f>IFERROR(__xludf.DUMMYFUNCTION("""COMPUTED_VALUE"""),"""Master of Magic (Change Name)""")</f>
        <v>"Master of Magic (Change Name)"</v>
      </c>
      <c r="B9" s="4" t="str">
        <f>IFERROR(__xludf.DUMMYFUNCTION("""COMPUTED_VALUE"""),"1lO-4s-90QKnW0OL1CJWlidD6baNSiSG4K4HziZXOt2w")</f>
        <v>1lO-4s-90QKnW0OL1CJWlidD6baNSiSG4K4HziZXOt2w</v>
      </c>
      <c r="F9" s="4" t="str">
        <f t="shared" si="1"/>
        <v>Master of Magic (Change Name)</v>
      </c>
    </row>
    <row r="10">
      <c r="A10" s="4" t="str">
        <f>IFERROR(__xludf.DUMMYFUNCTION("""COMPUTED_VALUE"""),"""Criminal Mastermind (Change Name)""")</f>
        <v>"Criminal Mastermind (Change Name)"</v>
      </c>
      <c r="B10" s="4" t="str">
        <f>IFERROR(__xludf.DUMMYFUNCTION("""COMPUTED_VALUE"""),"1QSzZbf5Ao8oldBa0l2Ofk-jeYijK_YYw7BRh31jP-io")</f>
        <v>1QSzZbf5Ao8oldBa0l2Ofk-jeYijK_YYw7BRh31jP-io</v>
      </c>
      <c r="F10" s="4" t="str">
        <f t="shared" si="1"/>
        <v>Criminal Mastermind (Change Name)</v>
      </c>
    </row>
    <row r="11">
      <c r="A11" s="4" t="str">
        <f>IFERROR(__xludf.DUMMYFUNCTION("""COMPUTED_VALUE"""),"""Skilled Alchemist (Change Name)""")</f>
        <v>"Skilled Alchemist (Change Name)"</v>
      </c>
      <c r="B11" s="4" t="str">
        <f>IFERROR(__xludf.DUMMYFUNCTION("""COMPUTED_VALUE"""),"1eglXk-Slda606kUFmitvn1FtEIrLkl4KtanuSfMRiJM")</f>
        <v>1eglXk-Slda606kUFmitvn1FtEIrLkl4KtanuSfMRiJM</v>
      </c>
      <c r="F11" s="4" t="str">
        <f t="shared" si="1"/>
        <v>Skilled Alchemist (Change Name)</v>
      </c>
    </row>
    <row r="12">
      <c r="A12" s="4" t="str">
        <f>IFERROR(__xludf.DUMMYFUNCTION("""COMPUTED_VALUE"""),"""Surpreme Cultist (Change Name)""")</f>
        <v>"Surpreme Cultist (Change Name)"</v>
      </c>
      <c r="B12" s="4" t="str">
        <f>IFERROR(__xludf.DUMMYFUNCTION("""COMPUTED_VALUE"""),"1XOVOXVZZkucaQma1QqyzmkTPRpRVXvqHype1Dgxs2Eg")</f>
        <v>1XOVOXVZZkucaQma1QqyzmkTPRpRVXvqHype1Dgxs2Eg</v>
      </c>
      <c r="F12" s="4" t="str">
        <f t="shared" si="1"/>
        <v>Surpreme Cultist (Change Name)</v>
      </c>
    </row>
    <row r="13">
      <c r="A13" s="4" t="str">
        <f>IFERROR(__xludf.DUMMYFUNCTION("""COMPUTED_VALUE"""),"""Bare-Knuckle Brawler (Change Name)""")</f>
        <v>"Bare-Knuckle Brawler (Change Name)"</v>
      </c>
      <c r="B13" s="4" t="str">
        <f>IFERROR(__xludf.DUMMYFUNCTION("""COMPUTED_VALUE"""),"19lEJgUv5eyTFle8WaqIaoSg8ldJTaD3WJA3Fw5YmiBA")</f>
        <v>19lEJgUv5eyTFle8WaqIaoSg8ldJTaD3WJA3Fw5YmiBA</v>
      </c>
      <c r="F13" s="4" t="str">
        <f t="shared" si="1"/>
        <v>Bare-Knuckle Brawler (Change Name)</v>
      </c>
    </row>
    <row r="14">
      <c r="A14" s="4" t="str">
        <f>IFERROR(__xludf.DUMMYFUNCTION("""COMPUTED_VALUE"""),"""Archer of Swiftness (Change Name)""")</f>
        <v>"Archer of Swiftness (Change Name)"</v>
      </c>
      <c r="B14" s="4" t="str">
        <f>IFERROR(__xludf.DUMMYFUNCTION("""COMPUTED_VALUE"""),"1nuUGmnRP8hEjqFC8vQXmKC9m4Wotw8UmJ0eCzbPi7OU")</f>
        <v>1nuUGmnRP8hEjqFC8vQXmKC9m4Wotw8UmJ0eCzbPi7OU</v>
      </c>
      <c r="F14" s="4" t="str">
        <f t="shared" si="1"/>
        <v>Archer of Swiftness (Change Name)</v>
      </c>
    </row>
    <row r="15">
      <c r="A15" s="4" t="str">
        <f>IFERROR(__xludf.DUMMYFUNCTION("""COMPUTED_VALUE"""),"""Priest of Peace (Change Name)""")</f>
        <v>"Priest of Peace (Change Name)"</v>
      </c>
      <c r="B15" s="4" t="str">
        <f>IFERROR(__xludf.DUMMYFUNCTION("""COMPUTED_VALUE"""),"1Va0HhBUxeAlmyC_CXp80OYtnoEMRxf2U6Y8tcAn5F10")</f>
        <v>1Va0HhBUxeAlmyC_CXp80OYtnoEMRxf2U6Y8tcAn5F10</v>
      </c>
      <c r="F15" s="4" t="str">
        <f t="shared" si="1"/>
        <v>Priest of Peace (Change Name)</v>
      </c>
    </row>
    <row r="16">
      <c r="A16" s="4" t="str">
        <f>IFERROR(__xludf.DUMMYFUNCTION("""COMPUTED_VALUE"""),"""Gunsmith (Change Name)""")</f>
        <v>"Gunsmith (Change Name)"</v>
      </c>
      <c r="B16" s="4" t="str">
        <f>IFERROR(__xludf.DUMMYFUNCTION("""COMPUTED_VALUE"""),"1qlfHCp-GO1pHb0dzX97VD6zfQXo-M3JGbSMerNJqrmY")</f>
        <v>1qlfHCp-GO1pHb0dzX97VD6zfQXo-M3JGbSMerNJqrmY</v>
      </c>
      <c r="F16" s="4" t="str">
        <f t="shared" si="1"/>
        <v>Gunsmith (Change Name)</v>
      </c>
    </row>
    <row r="17">
      <c r="A17" s="4" t="str">
        <f>IFERROR(__xludf.DUMMYFUNCTION("""COMPUTED_VALUE"""),"""Experienced Broker (Change Name)""")</f>
        <v>"Experienced Broker (Change Name)"</v>
      </c>
      <c r="B17" s="4" t="str">
        <f>IFERROR(__xludf.DUMMYFUNCTION("""COMPUTED_VALUE"""),"12IpegT8zRU6N8tiw4N_2-EoVm6FzSHupnW8Mxjpa-ck")</f>
        <v>12IpegT8zRU6N8tiw4N_2-EoVm6FzSHupnW8Mxjpa-ck</v>
      </c>
      <c r="F17" s="4" t="str">
        <f t="shared" si="1"/>
        <v>Experienced Broker (Change Name)</v>
      </c>
    </row>
    <row r="18">
      <c r="A18" s="4" t="str">
        <f>IFERROR(__xludf.DUMMYFUNCTION("""COMPUTED_VALUE"""),"""Inspiring Bard (Change Name)""")</f>
        <v>"Inspiring Bard (Change Name)"</v>
      </c>
      <c r="B18" s="4" t="str">
        <f>IFERROR(__xludf.DUMMYFUNCTION("""COMPUTED_VALUE"""),"1U3SfIyq27A1ZNfuo_OEiD3dEt0xem7dHQMSqYAnC0VE")</f>
        <v>1U3SfIyq27A1ZNfuo_OEiD3dEt0xem7dHQMSqYAnC0VE</v>
      </c>
      <c r="F18" s="4" t="str">
        <f t="shared" si="1"/>
        <v>Inspiring Bard (Change Name)</v>
      </c>
    </row>
    <row r="19">
      <c r="A19" s="4" t="str">
        <f>IFERROR(__xludf.DUMMYFUNCTION("""COMPUTED_VALUE"""),"""Experienced Breeder (Change Name)""")</f>
        <v>"Experienced Breeder (Change Name)"</v>
      </c>
      <c r="B19" s="4" t="str">
        <f>IFERROR(__xludf.DUMMYFUNCTION("""COMPUTED_VALUE"""),"1anrJynB0Bp66M4b92D3jWHFCgPLDlo1pOOrIEfTWl8Q")</f>
        <v>1anrJynB0Bp66M4b92D3jWHFCgPLDlo1pOOrIEfTWl8Q</v>
      </c>
      <c r="F19" s="4" t="str">
        <f t="shared" si="1"/>
        <v>Experienced Breeder (Change Name)</v>
      </c>
    </row>
    <row r="20">
      <c r="A20" s="4" t="str">
        <f>IFERROR(__xludf.DUMMYFUNCTION("""COMPUTED_VALUE"""),"""Ninja Ambusher (Change Name)""")</f>
        <v>"Ninja Ambusher (Change Name)"</v>
      </c>
      <c r="B20" s="4" t="str">
        <f>IFERROR(__xludf.DUMMYFUNCTION("""COMPUTED_VALUE"""),"1dabrIffQRDDy9nJDzaJNJ-_CwnMvDusJ6s8G1c6z2LQ")</f>
        <v>1dabrIffQRDDy9nJDzaJNJ-_CwnMvDusJ6s8G1c6z2LQ</v>
      </c>
      <c r="F20" s="4" t="str">
        <f t="shared" si="1"/>
        <v>Ninja Ambusher (Change Name)</v>
      </c>
    </row>
    <row r="21">
      <c r="A21" s="4" t="str">
        <f>IFERROR(__xludf.DUMMYFUNCTION("""COMPUTED_VALUE"""),"""Master of Poisons (Change Name)""")</f>
        <v>"Master of Poisons (Change Name)"</v>
      </c>
      <c r="B21" s="4" t="str">
        <f>IFERROR(__xludf.DUMMYFUNCTION("""COMPUTED_VALUE"""),"1iOXUp0UzYophK7iXWLNNfneqV0cKoWiTaFsN_duZ-BU")</f>
        <v>1iOXUp0UzYophK7iXWLNNfneqV0cKoWiTaFsN_duZ-BU</v>
      </c>
      <c r="F21" s="4" t="str">
        <f t="shared" si="1"/>
        <v>Master of Poisons (Change Name)</v>
      </c>
    </row>
    <row r="22">
      <c r="A22" s="4" t="str">
        <f>IFERROR(__xludf.DUMMYFUNCTION("""COMPUTED_VALUE"""),"""The Necromantic Lord (Change Name)""")</f>
        <v>"The Necromantic Lord (Change Name)"</v>
      </c>
      <c r="B22" s="4" t="str">
        <f>IFERROR(__xludf.DUMMYFUNCTION("""COMPUTED_VALUE"""),"1xgLjmpZUhg7PyPYKQ6Hnj2jJFezyoUy73JmgxOYi1fc")</f>
        <v>1xgLjmpZUhg7PyPYKQ6Hnj2jJFezyoUy73JmgxOYi1fc</v>
      </c>
      <c r="F22" s="4" t="str">
        <f t="shared" si="1"/>
        <v>The Necromantic Lord (Change Name)</v>
      </c>
    </row>
    <row r="23">
      <c r="A23" s="4" t="str">
        <f>IFERROR(__xludf.DUMMYFUNCTION("""COMPUTED_VALUE"""),"""Harbinger (Change Name)""")</f>
        <v>"Harbinger (Change Name)"</v>
      </c>
      <c r="B23" s="4" t="str">
        <f>IFERROR(__xludf.DUMMYFUNCTION("""COMPUTED_VALUE"""),"18zdjqBpRQ_BpCMJxWuOC8eCRH57ekIeGQymx6XGrGyc")</f>
        <v>18zdjqBpRQ_BpCMJxWuOC8eCRH57ekIeGQymx6XGrGyc</v>
      </c>
      <c r="F23" s="4" t="str">
        <f t="shared" si="1"/>
        <v>Harbinger (Change Name)</v>
      </c>
    </row>
    <row r="24">
      <c r="A24" s="4" t="str">
        <f>IFERROR(__xludf.DUMMYFUNCTION("""COMPUTED_VALUE"""),"""Guardian Paladin of Spira (Change Name)""")</f>
        <v>"Guardian Paladin of Spira (Change Name)"</v>
      </c>
      <c r="B24" s="4" t="str">
        <f>IFERROR(__xludf.DUMMYFUNCTION("""COMPUTED_VALUE"""),"1CnFGQNXpJlNuF-tcWXkersTwTiqBhiYiYFSB3ccn9go")</f>
        <v>1CnFGQNXpJlNuF-tcWXkersTwTiqBhiYiYFSB3ccn9go</v>
      </c>
      <c r="F24" s="4" t="str">
        <f t="shared" si="1"/>
        <v>Guardian Paladin of Spira (Change Name)</v>
      </c>
    </row>
    <row r="25">
      <c r="A25" s="4" t="str">
        <f>IFERROR(__xludf.DUMMYFUNCTION("""COMPUTED_VALUE"""),"""Pedro Pascel""")</f>
        <v>"Pedro Pascel"</v>
      </c>
      <c r="B25" s="4" t="str">
        <f>IFERROR(__xludf.DUMMYFUNCTION("""COMPUTED_VALUE"""),"1R5m-uzOl0c1GxBDmV_LE3ob4xO8Y2VqfRGRar8qNqtw")</f>
        <v>1R5m-uzOl0c1GxBDmV_LE3ob4xO8Y2VqfRGRar8qNqtw</v>
      </c>
      <c r="F25" s="4" t="str">
        <f t="shared" si="1"/>
        <v>Pedro Pascel</v>
      </c>
    </row>
    <row r="26">
      <c r="A26" s="4" t="str">
        <f>IFERROR(__xludf.DUMMYFUNCTION("""COMPUTED_VALUE"""),"""Corrupt Guard (Change Name)""")</f>
        <v>"Corrupt Guard (Change Name)"</v>
      </c>
      <c r="B26" s="4" t="str">
        <f>IFERROR(__xludf.DUMMYFUNCTION("""COMPUTED_VALUE"""),"1z5PwZkXpauhJj6LvL5RIvuTCOwLkkKdtLzFUPGDIjDE")</f>
        <v>1z5PwZkXpauhJj6LvL5RIvuTCOwLkkKdtLzFUPGDIjDE</v>
      </c>
      <c r="F26" s="4" t="str">
        <f t="shared" si="1"/>
        <v>Corrupt Guard (Change Name)</v>
      </c>
    </row>
    <row r="27">
      <c r="A27" s="4" t="str">
        <f>IFERROR(__xludf.DUMMYFUNCTION("""COMPUTED_VALUE"""),"""Durlan Venlar""")</f>
        <v>"Durlan Venlar"</v>
      </c>
      <c r="B27" s="4" t="str">
        <f>IFERROR(__xludf.DUMMYFUNCTION("""COMPUTED_VALUE"""),"1d2M6d45R0jnR47EXnc0hB3WBTvT0jAoBr7bqoWnKgHY")</f>
        <v>1d2M6d45R0jnR47EXnc0hB3WBTvT0jAoBr7bqoWnKgHY</v>
      </c>
      <c r="F27" s="4" t="str">
        <f t="shared" si="1"/>
        <v>Durlan Venlar</v>
      </c>
    </row>
    <row r="28">
      <c r="A28" s="4" t="str">
        <f>IFERROR(__xludf.DUMMYFUNCTION("""COMPUTED_VALUE"""),"""Revalor Thegella""")</f>
        <v>"Revalor Thegella"</v>
      </c>
      <c r="B28" s="4" t="str">
        <f>IFERROR(__xludf.DUMMYFUNCTION("""COMPUTED_VALUE"""),"1EFT_xFACLaMzrUNPhUkmAuIZUOvWeutoOX_P9yFH9TU")</f>
        <v>1EFT_xFACLaMzrUNPhUkmAuIZUOvWeutoOX_P9yFH9TU</v>
      </c>
      <c r="F28" s="4" t="str">
        <f t="shared" si="1"/>
        <v>Revalor Thegella</v>
      </c>
    </row>
    <row r="29">
      <c r="A29" s="4" t="str">
        <f>IFERROR(__xludf.DUMMYFUNCTION("""COMPUTED_VALUE"""),"""Zordius""")</f>
        <v>"Zordius"</v>
      </c>
      <c r="B29" s="4" t="str">
        <f>IFERROR(__xludf.DUMMYFUNCTION("""COMPUTED_VALUE"""),"1Gq2UcrzCRKoBzVi9zKECzfgN_BhpCD03fTptLp2L-mY")</f>
        <v>1Gq2UcrzCRKoBzVi9zKECzfgN_BhpCD03fTptLp2L-mY</v>
      </c>
      <c r="F29" s="4" t="str">
        <f t="shared" si="1"/>
        <v>Zordius</v>
      </c>
    </row>
    <row r="30">
      <c r="A30" s="4" t="str">
        <f>IFERROR(__xludf.DUMMYFUNCTION("""COMPUTED_VALUE"""),"""Dreadful Roger The lll""")</f>
        <v>"Dreadful Roger The lll"</v>
      </c>
      <c r="B30" s="4" t="str">
        <f>IFERROR(__xludf.DUMMYFUNCTION("""COMPUTED_VALUE"""),"1ylzOq4XMfexLhJSu9HhY7SbXswTnbGViYhGYurPNels")</f>
        <v>1ylzOq4XMfexLhJSu9HhY7SbXswTnbGViYhGYurPNels</v>
      </c>
      <c r="F30" s="4" t="str">
        <f t="shared" si="1"/>
        <v>Dreadful Roger The lll</v>
      </c>
    </row>
    <row r="31">
      <c r="A31" s="4" t="str">
        <f>IFERROR(__xludf.DUMMYFUNCTION("""COMPUTED_VALUE"""),"""Tiberius Thunderthane""")</f>
        <v>"Tiberius Thunderthane"</v>
      </c>
      <c r="B31" s="4" t="str">
        <f>IFERROR(__xludf.DUMMYFUNCTION("""COMPUTED_VALUE"""),"1jfMOB9Bw1lHp3X9fOe_7cQqYIj9GswviQIiNITUdCL8")</f>
        <v>1jfMOB9Bw1lHp3X9fOe_7cQqYIj9GswviQIiNITUdCL8</v>
      </c>
      <c r="F31" s="4" t="str">
        <f t="shared" si="1"/>
        <v>Tiberius Thunderthane</v>
      </c>
    </row>
    <row r="32">
      <c r="A32" s="4" t="str">
        <f>IFERROR(__xludf.DUMMYFUNCTION("""COMPUTED_VALUE"""),"""mittenz""")</f>
        <v>"mittenz"</v>
      </c>
      <c r="B32" s="4" t="str">
        <f>IFERROR(__xludf.DUMMYFUNCTION("""COMPUTED_VALUE"""),"10CJNtHt213lQBzOhOfGcIF_cEe9xd_EKYFFvUhCf5qY")</f>
        <v>10CJNtHt213lQBzOhOfGcIF_cEe9xd_EKYFFvUhCf5qY</v>
      </c>
      <c r="F32" s="4" t="str">
        <f t="shared" si="1"/>
        <v>mittenz</v>
      </c>
    </row>
    <row r="33">
      <c r="A33" s="4" t="str">
        <f>IFERROR(__xludf.DUMMYFUNCTION("""COMPUTED_VALUE"""),"""Filia""")</f>
        <v>"Filia"</v>
      </c>
      <c r="B33" s="4" t="str">
        <f>IFERROR(__xludf.DUMMYFUNCTION("""COMPUTED_VALUE"""),"1aqLgz9ZV-cKzH2UDhtuubA7K32U0KLsviP3rgzFrnOw")</f>
        <v>1aqLgz9ZV-cKzH2UDhtuubA7K32U0KLsviP3rgzFrnOw</v>
      </c>
      <c r="F33" s="4" t="str">
        <f t="shared" si="1"/>
        <v>Filia</v>
      </c>
    </row>
    <row r="34">
      <c r="A34" s="4" t="str">
        <f>IFERROR(__xludf.DUMMYFUNCTION("""COMPUTED_VALUE"""),"""Soul Devourer (Change Name)""")</f>
        <v>"Soul Devourer (Change Name)"</v>
      </c>
      <c r="B34" s="4" t="str">
        <f>IFERROR(__xludf.DUMMYFUNCTION("""COMPUTED_VALUE"""),"1U0bVx9whQkWqAY9iTSy1L7_YWc46deaZL5IkrI5HwcM")</f>
        <v>1U0bVx9whQkWqAY9iTSy1L7_YWc46deaZL5IkrI5HwcM</v>
      </c>
      <c r="F34" s="4" t="str">
        <f t="shared" si="1"/>
        <v>Soul Devourer (Change Name)</v>
      </c>
    </row>
    <row r="35">
      <c r="A35" s="4" t="str">
        <f>IFERROR(__xludf.DUMMYFUNCTION("""COMPUTED_VALUE"""),"""Controller of Minds (Change Name)""")</f>
        <v>"Controller of Minds (Change Name)"</v>
      </c>
      <c r="B35" s="4" t="str">
        <f>IFERROR(__xludf.DUMMYFUNCTION("""COMPUTED_VALUE"""),"1lMtSNV_Ay69-xGjz-2nIT1D9czuNVzSGmhd4LiBxLLk")</f>
        <v>1lMtSNV_Ay69-xGjz-2nIT1D9czuNVzSGmhd4LiBxLLk</v>
      </c>
      <c r="F35" s="4" t="str">
        <f t="shared" si="1"/>
        <v>Controller of Minds (Change Name)</v>
      </c>
    </row>
    <row r="36">
      <c r="A36" s="4" t="str">
        <f>IFERROR(__xludf.DUMMYFUNCTION("""COMPUTED_VALUE"""),"""Priest of Power (Change Name)""")</f>
        <v>"Priest of Power (Change Name)"</v>
      </c>
      <c r="B36" s="4" t="str">
        <f>IFERROR(__xludf.DUMMYFUNCTION("""COMPUTED_VALUE"""),"1HphR7wOsq17it7z-Im1p-w65wNmtApbohhIx1rJxaPk")</f>
        <v>1HphR7wOsq17it7z-Im1p-w65wNmtApbohhIx1rJxaPk</v>
      </c>
      <c r="F36" s="4" t="str">
        <f t="shared" si="1"/>
        <v>Priest of Power (Change Name)</v>
      </c>
    </row>
    <row r="37">
      <c r="A37" s="4" t="str">
        <f>IFERROR(__xludf.DUMMYFUNCTION("""COMPUTED_VALUE"""),"""Alucard""")</f>
        <v>"Alucard"</v>
      </c>
      <c r="B37" s="4" t="str">
        <f>IFERROR(__xludf.DUMMYFUNCTION("""COMPUTED_VALUE"""),"1n-S1YgKP-xTO2MCaXOTrWUukR9aOs83M0rbxCx6l5CA")</f>
        <v>1n-S1YgKP-xTO2MCaXOTrWUukR9aOs83M0rbxCx6l5CA</v>
      </c>
      <c r="F37" s="4" t="str">
        <f t="shared" si="1"/>
        <v>Alucard</v>
      </c>
    </row>
    <row r="38">
      <c r="A38" s="4" t="str">
        <f>IFERROR(__xludf.DUMMYFUNCTION("""COMPUTED_VALUE"""),"""Guinevere Buchanon""")</f>
        <v>"Guinevere Buchanon"</v>
      </c>
      <c r="B38" s="4" t="str">
        <f>IFERROR(__xludf.DUMMYFUNCTION("""COMPUTED_VALUE"""),"1KyTtvgEdxHZDHaQQdOX_15fJnDEiGKbgb6pBeH6czwI")</f>
        <v>1KyTtvgEdxHZDHaQQdOX_15fJnDEiGKbgb6pBeH6czwI</v>
      </c>
      <c r="F38" s="4" t="str">
        <f t="shared" si="1"/>
        <v>Guinevere Buchanon</v>
      </c>
    </row>
    <row r="39">
      <c r="A39" s="4" t="str">
        <f>IFERROR(__xludf.DUMMYFUNCTION("""COMPUTED_VALUE"""),"""ShadowBane""")</f>
        <v>"ShadowBane"</v>
      </c>
      <c r="B39" s="4" t="str">
        <f>IFERROR(__xludf.DUMMYFUNCTION("""COMPUTED_VALUE"""),"1RSaSJH09cWlRt8Br6bD9-KyGbiD7BabQP6MxjJ4zN88")</f>
        <v>1RSaSJH09cWlRt8Br6bD9-KyGbiD7BabQP6MxjJ4zN88</v>
      </c>
      <c r="F39" s="4" t="str">
        <f t="shared" si="1"/>
        <v>ShadowBane</v>
      </c>
    </row>
    <row r="40">
      <c r="A40" s="4" t="str">
        <f>IFERROR(__xludf.DUMMYFUNCTION("""COMPUTED_VALUE"""),"""Zorbane""")</f>
        <v>"Zorbane"</v>
      </c>
      <c r="B40" s="4" t="str">
        <f>IFERROR(__xludf.DUMMYFUNCTION("""COMPUTED_VALUE"""),"1wLlnTbfmbNaxG-22_Ivn3HuwHRzg3VPpVCLglzjtPNU")</f>
        <v>1wLlnTbfmbNaxG-22_Ivn3HuwHRzg3VPpVCLglzjtPNU</v>
      </c>
      <c r="F40" s="4" t="str">
        <f t="shared" si="1"/>
        <v>Zorbane</v>
      </c>
    </row>
    <row r="41">
      <c r="A41" s="4" t="str">
        <f>IFERROR(__xludf.DUMMYFUNCTION("""COMPUTED_VALUE"""),"""Adriana""")</f>
        <v>"Adriana"</v>
      </c>
      <c r="B41" s="4" t="str">
        <f>IFERROR(__xludf.DUMMYFUNCTION("""COMPUTED_VALUE"""),"1sxM66WvoquMoc34DFMHbJJVZ4I_9Uddhqvf9aM-rST4")</f>
        <v>1sxM66WvoquMoc34DFMHbJJVZ4I_9Uddhqvf9aM-rST4</v>
      </c>
      <c r="F41" s="4" t="str">
        <f t="shared" si="1"/>
        <v>Adriana</v>
      </c>
    </row>
    <row r="42">
      <c r="A42" s="4" t="str">
        <f>IFERROR(__xludf.DUMMYFUNCTION("""COMPUTED_VALUE"""),"""Elowen Starwhisper""")</f>
        <v>"Elowen Starwhisper"</v>
      </c>
      <c r="B42" s="4" t="str">
        <f>IFERROR(__xludf.DUMMYFUNCTION("""COMPUTED_VALUE"""),"12R6kAmRiFECJgp9en9C-n8rK6-BYnt_P2sDRjEHKK_Y")</f>
        <v>12R6kAmRiFECJgp9en9C-n8rK6-BYnt_P2sDRjEHKK_Y</v>
      </c>
      <c r="F42" s="4" t="str">
        <f t="shared" si="1"/>
        <v>Elowen Starwhisper</v>
      </c>
    </row>
    <row r="43">
      <c r="A43" s="4" t="str">
        <f>IFERROR(__xludf.DUMMYFUNCTION("""COMPUTED_VALUE"""),"""Theowolfe Fjordsong""")</f>
        <v>"Theowolfe Fjordsong"</v>
      </c>
      <c r="B43" s="4" t="str">
        <f>IFERROR(__xludf.DUMMYFUNCTION("""COMPUTED_VALUE"""),"1DC5UpTAQ1lwwhUWHU1xt5a4d5CO4tanCU5kTsSEKkVY")</f>
        <v>1DC5UpTAQ1lwwhUWHU1xt5a4d5CO4tanCU5kTsSEKkVY</v>
      </c>
      <c r="F43" s="4" t="str">
        <f t="shared" si="1"/>
        <v>Theowolfe Fjordsong</v>
      </c>
    </row>
    <row r="44">
      <c r="A44" s="4" t="str">
        <f>IFERROR(__xludf.DUMMYFUNCTION("""COMPUTED_VALUE"""),"""Mephistopheles""")</f>
        <v>"Mephistopheles"</v>
      </c>
      <c r="B44" s="4" t="str">
        <f>IFERROR(__xludf.DUMMYFUNCTION("""COMPUTED_VALUE"""),"1eA_lVsbY5Gh23LHGKb9VHi4gtxH4M6XkzhV5WCMlm6Q")</f>
        <v>1eA_lVsbY5Gh23LHGKb9VHi4gtxH4M6XkzhV5WCMlm6Q</v>
      </c>
      <c r="F44" s="4" t="str">
        <f t="shared" si="1"/>
        <v>Mephistopheles</v>
      </c>
    </row>
    <row r="45">
      <c r="A45" s="4" t="str">
        <f>IFERROR(__xludf.DUMMYFUNCTION("""COMPUTED_VALUE"""),"""Jinx II""")</f>
        <v>"Jinx II"</v>
      </c>
      <c r="B45" s="4" t="str">
        <f>IFERROR(__xludf.DUMMYFUNCTION("""COMPUTED_VALUE"""),"1QkIMTrXbL1AIH-sFs2wuly2FxDQYLmHFGJ0MR2t7Gw8")</f>
        <v>1QkIMTrXbL1AIH-sFs2wuly2FxDQYLmHFGJ0MR2t7Gw8</v>
      </c>
      <c r="F45" s="4" t="str">
        <f t="shared" si="1"/>
        <v>Jinx II</v>
      </c>
    </row>
    <row r="46">
      <c r="A46" s="4" t="str">
        <f>IFERROR(__xludf.DUMMYFUNCTION("""COMPUTED_VALUE"""),"""Mr.Click""")</f>
        <v>"Mr.Click"</v>
      </c>
      <c r="B46" s="4" t="str">
        <f>IFERROR(__xludf.DUMMYFUNCTION("""COMPUTED_VALUE"""),"1g1G26JopGj_qBWrnAYIJDI3hjvbbW7OxkCJ9WamV0rw")</f>
        <v>1g1G26JopGj_qBWrnAYIJDI3hjvbbW7OxkCJ9WamV0rw</v>
      </c>
      <c r="F46" s="4" t="str">
        <f t="shared" si="1"/>
        <v>Mr.Click</v>
      </c>
    </row>
    <row r="47">
      <c r="A47" s="4" t="str">
        <f>IFERROR(__xludf.DUMMYFUNCTION("""COMPUTED_VALUE"""),"""Blort""")</f>
        <v>"Blort"</v>
      </c>
      <c r="B47" s="4" t="str">
        <f>IFERROR(__xludf.DUMMYFUNCTION("""COMPUTED_VALUE"""),"1EEHpljpmT0Vwu0L8LSxSVuGjReC7QD1L3qqUsJfdbm8")</f>
        <v>1EEHpljpmT0Vwu0L8LSxSVuGjReC7QD1L3qqUsJfdbm8</v>
      </c>
      <c r="F47" s="4" t="str">
        <f t="shared" si="1"/>
        <v>Blort</v>
      </c>
    </row>
    <row r="48">
      <c r="A48" s="4" t="str">
        <f>IFERROR(__xludf.DUMMYFUNCTION("""COMPUTED_VALUE"""),"""Dragonian Bard (Change Name)""")</f>
        <v>"Dragonian Bard (Change Name)"</v>
      </c>
      <c r="B48" s="4" t="str">
        <f>IFERROR(__xludf.DUMMYFUNCTION("""COMPUTED_VALUE"""),"1U-J1aWvJtjM51nmDKJD-LrGlXvvEtq_EAIl4hOIoH1c")</f>
        <v>1U-J1aWvJtjM51nmDKJD-LrGlXvvEtq_EAIl4hOIoH1c</v>
      </c>
      <c r="F48" s="4" t="str">
        <f t="shared" si="1"/>
        <v>Dragonian Bard (Change Name)</v>
      </c>
    </row>
    <row r="49">
      <c r="A49" s="4" t="str">
        <f>IFERROR(__xludf.DUMMYFUNCTION("""COMPUTED_VALUE"""),"""Draco""")</f>
        <v>"Draco"</v>
      </c>
      <c r="B49" s="4" t="str">
        <f>IFERROR(__xludf.DUMMYFUNCTION("""COMPUTED_VALUE"""),"1eJ5NixfGQAvmGcYrXlt5b-wmqc6cqfZoiGZisxfDMvQ")</f>
        <v>1eJ5NixfGQAvmGcYrXlt5b-wmqc6cqfZoiGZisxfDMvQ</v>
      </c>
      <c r="F49" s="4" t="str">
        <f t="shared" si="1"/>
        <v>Draco</v>
      </c>
    </row>
    <row r="50">
      <c r="A50" s="4"/>
      <c r="B50" s="4"/>
      <c r="F50" s="4" t="str">
        <f t="shared" si="1"/>
        <v/>
      </c>
    </row>
    <row r="51">
      <c r="A51" s="4"/>
      <c r="B51" s="4"/>
      <c r="F51" s="4" t="str">
        <f t="shared" si="1"/>
        <v/>
      </c>
    </row>
    <row r="52">
      <c r="A52" s="4"/>
      <c r="B52" s="4"/>
      <c r="F52" s="4" t="str">
        <f t="shared" si="1"/>
        <v/>
      </c>
    </row>
    <row r="53">
      <c r="A53" s="4"/>
      <c r="B53" s="4"/>
      <c r="F53" s="4" t="str">
        <f t="shared" si="1"/>
        <v/>
      </c>
    </row>
    <row r="54">
      <c r="A54" s="4"/>
      <c r="B54" s="4"/>
      <c r="F54" s="4" t="str">
        <f t="shared" si="1"/>
        <v/>
      </c>
    </row>
    <row r="55">
      <c r="A55" s="4"/>
      <c r="B55" s="4"/>
      <c r="F55" s="4" t="str">
        <f t="shared" si="1"/>
        <v/>
      </c>
    </row>
    <row r="56">
      <c r="A56" s="4"/>
      <c r="B56" s="4"/>
      <c r="F56" s="4" t="str">
        <f t="shared" si="1"/>
        <v/>
      </c>
    </row>
    <row r="57">
      <c r="A57" s="4"/>
      <c r="B57" s="4"/>
      <c r="F57" s="4" t="str">
        <f t="shared" si="1"/>
        <v/>
      </c>
    </row>
    <row r="58">
      <c r="A58" s="4"/>
      <c r="B58" s="4"/>
      <c r="F58" s="4" t="str">
        <f t="shared" si="1"/>
        <v/>
      </c>
    </row>
    <row r="59">
      <c r="A59" s="4"/>
      <c r="B59" s="4"/>
      <c r="F59" s="4" t="str">
        <f t="shared" si="1"/>
        <v/>
      </c>
    </row>
    <row r="60">
      <c r="A60" s="4"/>
      <c r="B60" s="4"/>
      <c r="F60" s="4" t="str">
        <f t="shared" si="1"/>
        <v/>
      </c>
    </row>
    <row r="61">
      <c r="A61" s="4"/>
      <c r="B61" s="4"/>
      <c r="F61" s="4" t="str">
        <f t="shared" si="1"/>
        <v/>
      </c>
    </row>
    <row r="62">
      <c r="A62" s="4"/>
      <c r="B62" s="4"/>
      <c r="F62" s="4" t="str">
        <f t="shared" si="1"/>
        <v/>
      </c>
    </row>
    <row r="63">
      <c r="A63" s="4"/>
      <c r="B63" s="4"/>
      <c r="F63" s="4" t="str">
        <f t="shared" si="1"/>
        <v/>
      </c>
    </row>
    <row r="64">
      <c r="A64" s="4"/>
      <c r="B64" s="4"/>
      <c r="F64" s="4" t="str">
        <f t="shared" si="1"/>
        <v/>
      </c>
    </row>
    <row r="65">
      <c r="A65" s="4"/>
      <c r="B65" s="4"/>
      <c r="F65" s="4" t="str">
        <f t="shared" si="1"/>
        <v/>
      </c>
    </row>
    <row r="66">
      <c r="A66" s="4"/>
      <c r="B66" s="4"/>
      <c r="F66" s="4" t="str">
        <f t="shared" si="1"/>
        <v/>
      </c>
    </row>
    <row r="67">
      <c r="A67" s="4"/>
      <c r="B67" s="4"/>
      <c r="F67" s="4" t="str">
        <f t="shared" si="1"/>
        <v/>
      </c>
    </row>
    <row r="68">
      <c r="A68" s="4"/>
      <c r="B68" s="4"/>
      <c r="F68" s="4" t="str">
        <f t="shared" si="1"/>
        <v/>
      </c>
    </row>
    <row r="69">
      <c r="A69" s="4"/>
      <c r="B69" s="4"/>
      <c r="F69" s="4" t="str">
        <f t="shared" si="1"/>
        <v/>
      </c>
    </row>
    <row r="70">
      <c r="A70" s="4"/>
      <c r="B70" s="4"/>
      <c r="F70" s="4" t="str">
        <f t="shared" si="1"/>
        <v/>
      </c>
    </row>
    <row r="71">
      <c r="A71" s="4"/>
      <c r="B71" s="4"/>
      <c r="F71" s="4" t="str">
        <f t="shared" si="1"/>
        <v/>
      </c>
    </row>
    <row r="72">
      <c r="A72" s="4"/>
      <c r="B72" s="4"/>
      <c r="F72" s="4" t="str">
        <f t="shared" si="1"/>
        <v/>
      </c>
    </row>
    <row r="73">
      <c r="A73" s="4"/>
      <c r="B73" s="4"/>
      <c r="F73" s="4" t="str">
        <f t="shared" si="1"/>
        <v/>
      </c>
    </row>
    <row r="74">
      <c r="A74" s="4"/>
      <c r="B74" s="4"/>
      <c r="F74" s="4" t="str">
        <f t="shared" si="1"/>
        <v/>
      </c>
    </row>
    <row r="75">
      <c r="A75" s="4"/>
      <c r="B75" s="4"/>
      <c r="F75" s="4" t="str">
        <f t="shared" si="1"/>
        <v/>
      </c>
    </row>
    <row r="76">
      <c r="A76" s="4"/>
      <c r="B76" s="4"/>
      <c r="F76" s="4" t="str">
        <f t="shared" si="1"/>
        <v/>
      </c>
    </row>
    <row r="77">
      <c r="A77" s="4"/>
      <c r="B77" s="4"/>
      <c r="F77" s="4" t="str">
        <f t="shared" si="1"/>
        <v/>
      </c>
    </row>
    <row r="78">
      <c r="A78" s="4"/>
      <c r="B78" s="4"/>
      <c r="F78" s="4" t="str">
        <f t="shared" si="1"/>
        <v/>
      </c>
    </row>
    <row r="79">
      <c r="A79" s="4"/>
      <c r="B79" s="4"/>
      <c r="F79" s="4" t="str">
        <f t="shared" si="1"/>
        <v/>
      </c>
    </row>
    <row r="80">
      <c r="A80" s="4"/>
      <c r="B80" s="4"/>
      <c r="F80" s="4" t="str">
        <f t="shared" si="1"/>
        <v/>
      </c>
    </row>
    <row r="81">
      <c r="A81" s="4"/>
      <c r="B81" s="4"/>
      <c r="F81" s="4" t="str">
        <f t="shared" si="1"/>
        <v/>
      </c>
    </row>
    <row r="82">
      <c r="A82" s="4"/>
      <c r="B82" s="4"/>
      <c r="F82" s="4" t="str">
        <f t="shared" si="1"/>
        <v/>
      </c>
    </row>
    <row r="83">
      <c r="A83" s="4"/>
      <c r="B83" s="4"/>
      <c r="F83" s="4" t="str">
        <f t="shared" si="1"/>
        <v/>
      </c>
    </row>
    <row r="84">
      <c r="A84" s="4"/>
      <c r="B84" s="4"/>
      <c r="F84" s="4" t="str">
        <f t="shared" si="1"/>
        <v/>
      </c>
    </row>
    <row r="85">
      <c r="A85" s="4"/>
      <c r="B85" s="4"/>
      <c r="F85" s="4" t="str">
        <f t="shared" si="1"/>
        <v/>
      </c>
    </row>
    <row r="86">
      <c r="A86" s="4"/>
      <c r="B86" s="4"/>
      <c r="F86" s="4" t="str">
        <f t="shared" si="1"/>
        <v/>
      </c>
    </row>
    <row r="87">
      <c r="A87" s="4"/>
      <c r="B87" s="4"/>
      <c r="F87" s="4" t="str">
        <f t="shared" si="1"/>
        <v/>
      </c>
    </row>
    <row r="88">
      <c r="A88" s="4"/>
      <c r="B88" s="4"/>
      <c r="F88" s="4" t="str">
        <f t="shared" si="1"/>
        <v/>
      </c>
    </row>
    <row r="89">
      <c r="A89" s="4"/>
      <c r="B89" s="4"/>
      <c r="F89" s="4" t="str">
        <f t="shared" si="1"/>
        <v/>
      </c>
    </row>
    <row r="90">
      <c r="A90" s="4"/>
      <c r="B90" s="4"/>
      <c r="F90" s="4" t="str">
        <f t="shared" si="1"/>
        <v/>
      </c>
    </row>
    <row r="91">
      <c r="A91" s="4"/>
      <c r="B91" s="4"/>
      <c r="F91" s="4" t="str">
        <f t="shared" si="1"/>
        <v/>
      </c>
    </row>
    <row r="92">
      <c r="A92" s="4"/>
      <c r="B92" s="4"/>
      <c r="F92" s="4" t="str">
        <f t="shared" si="1"/>
        <v/>
      </c>
    </row>
    <row r="93">
      <c r="A93" s="4"/>
      <c r="B93" s="4"/>
      <c r="F93" s="4" t="str">
        <f t="shared" si="1"/>
        <v/>
      </c>
    </row>
    <row r="94">
      <c r="A94" s="4"/>
      <c r="B94" s="4"/>
      <c r="F94" s="4" t="str">
        <f t="shared" si="1"/>
        <v/>
      </c>
    </row>
    <row r="95">
      <c r="A95" s="4"/>
      <c r="B95" s="4"/>
      <c r="F95" s="4" t="str">
        <f t="shared" si="1"/>
        <v/>
      </c>
    </row>
    <row r="96">
      <c r="A96" s="4"/>
      <c r="B96" s="4"/>
      <c r="F96" s="4" t="str">
        <f t="shared" si="1"/>
        <v/>
      </c>
    </row>
    <row r="97">
      <c r="A97" s="4"/>
      <c r="B97" s="4"/>
      <c r="F97" s="4" t="str">
        <f t="shared" si="1"/>
        <v/>
      </c>
    </row>
    <row r="98">
      <c r="A98" s="4"/>
      <c r="B98" s="4"/>
      <c r="F98" s="4" t="str">
        <f t="shared" si="1"/>
        <v/>
      </c>
    </row>
    <row r="99">
      <c r="A99" s="4"/>
      <c r="B99" s="4"/>
      <c r="F99" s="4" t="str">
        <f t="shared" si="1"/>
        <v/>
      </c>
    </row>
    <row r="100">
      <c r="A100" s="4"/>
      <c r="B100" s="4"/>
      <c r="F100" s="4" t="str">
        <f t="shared" si="1"/>
        <v/>
      </c>
    </row>
    <row r="101">
      <c r="A101" s="4"/>
      <c r="B101" s="4"/>
      <c r="F101" s="4" t="str">
        <f t="shared" si="1"/>
        <v/>
      </c>
    </row>
    <row r="102">
      <c r="A102" s="4"/>
      <c r="B102" s="4"/>
      <c r="F102" s="4" t="str">
        <f t="shared" si="1"/>
        <v/>
      </c>
    </row>
    <row r="103">
      <c r="A103" s="4"/>
      <c r="B103" s="4"/>
      <c r="F103" s="4" t="str">
        <f t="shared" si="1"/>
        <v/>
      </c>
    </row>
    <row r="104">
      <c r="A104" s="4"/>
      <c r="B104" s="4"/>
      <c r="F104" s="4" t="str">
        <f t="shared" si="1"/>
        <v/>
      </c>
    </row>
    <row r="105">
      <c r="A105" s="4"/>
      <c r="B105" s="4"/>
      <c r="F105" s="4" t="str">
        <f t="shared" si="1"/>
        <v/>
      </c>
    </row>
    <row r="106">
      <c r="A106" s="4"/>
      <c r="B106" s="4"/>
      <c r="F106" s="4" t="str">
        <f t="shared" si="1"/>
        <v/>
      </c>
    </row>
    <row r="107">
      <c r="A107" s="4"/>
      <c r="B107" s="4"/>
      <c r="F107" s="4" t="str">
        <f t="shared" si="1"/>
        <v/>
      </c>
    </row>
    <row r="108">
      <c r="A108" s="4"/>
      <c r="B108" s="4"/>
      <c r="F108" s="4" t="str">
        <f t="shared" si="1"/>
        <v/>
      </c>
    </row>
    <row r="109">
      <c r="A109" s="4"/>
      <c r="B109" s="4"/>
      <c r="F109" s="4" t="str">
        <f t="shared" si="1"/>
        <v/>
      </c>
    </row>
    <row r="110">
      <c r="A110" s="4"/>
      <c r="B110" s="4"/>
      <c r="F110" s="4" t="str">
        <f t="shared" si="1"/>
        <v/>
      </c>
    </row>
    <row r="111">
      <c r="A111" s="4"/>
      <c r="B111" s="4"/>
      <c r="F111" s="4" t="str">
        <f t="shared" si="1"/>
        <v/>
      </c>
    </row>
    <row r="112">
      <c r="A112" s="4"/>
      <c r="B112" s="4"/>
      <c r="F112" s="4" t="str">
        <f t="shared" si="1"/>
        <v/>
      </c>
    </row>
    <row r="113">
      <c r="A113" s="4"/>
      <c r="B113" s="4"/>
      <c r="F113" s="4" t="str">
        <f t="shared" si="1"/>
        <v/>
      </c>
    </row>
    <row r="114">
      <c r="A114" s="4"/>
      <c r="B114" s="4"/>
      <c r="F114" s="4" t="str">
        <f t="shared" si="1"/>
        <v/>
      </c>
    </row>
    <row r="115">
      <c r="A115" s="4"/>
      <c r="B115" s="4"/>
      <c r="F115" s="4" t="str">
        <f t="shared" si="1"/>
        <v/>
      </c>
    </row>
    <row r="116">
      <c r="A116" s="4"/>
      <c r="B116" s="4"/>
      <c r="F116" s="4" t="str">
        <f t="shared" si="1"/>
        <v/>
      </c>
    </row>
    <row r="117">
      <c r="A117" s="4"/>
      <c r="B117" s="4"/>
      <c r="F117" s="4" t="str">
        <f t="shared" si="1"/>
        <v/>
      </c>
    </row>
    <row r="118">
      <c r="A118" s="4"/>
      <c r="B118" s="4"/>
      <c r="F118" s="4" t="str">
        <f t="shared" si="1"/>
        <v/>
      </c>
    </row>
    <row r="119">
      <c r="A119" s="4"/>
      <c r="B119" s="4"/>
      <c r="F119" s="4" t="str">
        <f t="shared" si="1"/>
        <v/>
      </c>
    </row>
    <row r="120">
      <c r="A120" s="4"/>
      <c r="B120" s="4"/>
      <c r="F120" s="4" t="str">
        <f t="shared" si="1"/>
        <v/>
      </c>
    </row>
    <row r="121">
      <c r="A121" s="4"/>
      <c r="B121" s="4"/>
      <c r="F121" s="4" t="str">
        <f t="shared" si="1"/>
        <v/>
      </c>
    </row>
    <row r="122">
      <c r="A122" s="4"/>
      <c r="B122" s="4"/>
      <c r="F122" s="4" t="str">
        <f t="shared" si="1"/>
        <v/>
      </c>
    </row>
    <row r="123">
      <c r="A123" s="4"/>
      <c r="B123" s="4"/>
      <c r="F123" s="4" t="str">
        <f t="shared" si="1"/>
        <v/>
      </c>
    </row>
    <row r="124">
      <c r="A124" s="4"/>
      <c r="B124" s="4"/>
      <c r="F124" s="4" t="str">
        <f t="shared" si="1"/>
        <v/>
      </c>
    </row>
    <row r="125">
      <c r="A125" s="4"/>
      <c r="B125" s="4"/>
      <c r="F125" s="4" t="str">
        <f t="shared" si="1"/>
        <v/>
      </c>
    </row>
    <row r="126">
      <c r="A126" s="4"/>
      <c r="B126" s="4"/>
      <c r="F126" s="4" t="str">
        <f t="shared" si="1"/>
        <v/>
      </c>
    </row>
    <row r="127">
      <c r="A127" s="4"/>
      <c r="B127" s="4"/>
      <c r="F127" s="4" t="str">
        <f t="shared" si="1"/>
        <v/>
      </c>
    </row>
    <row r="128">
      <c r="A128" s="4"/>
      <c r="B128" s="4"/>
      <c r="F128" s="4" t="str">
        <f t="shared" si="1"/>
        <v/>
      </c>
    </row>
    <row r="129">
      <c r="A129" s="4"/>
      <c r="B129" s="4"/>
      <c r="F129" s="4" t="str">
        <f t="shared" si="1"/>
        <v/>
      </c>
    </row>
    <row r="130">
      <c r="A130" s="4"/>
      <c r="B130" s="4"/>
      <c r="F130" s="4" t="str">
        <f t="shared" si="1"/>
        <v/>
      </c>
    </row>
    <row r="131">
      <c r="A131" s="4"/>
      <c r="B131" s="4"/>
      <c r="F131" s="4" t="str">
        <f t="shared" si="1"/>
        <v/>
      </c>
    </row>
    <row r="132">
      <c r="A132" s="4"/>
      <c r="B132" s="4"/>
      <c r="F132" s="4" t="str">
        <f t="shared" si="1"/>
        <v/>
      </c>
    </row>
    <row r="133">
      <c r="A133" s="4"/>
      <c r="B133" s="4"/>
      <c r="F133" s="4" t="str">
        <f t="shared" si="1"/>
        <v/>
      </c>
    </row>
    <row r="134">
      <c r="A134" s="4"/>
      <c r="B134" s="4"/>
      <c r="F134" s="4" t="str">
        <f t="shared" si="1"/>
        <v/>
      </c>
    </row>
    <row r="135">
      <c r="A135" s="4"/>
      <c r="B135" s="4"/>
      <c r="F135" s="4" t="str">
        <f t="shared" si="1"/>
        <v/>
      </c>
    </row>
    <row r="136">
      <c r="A136" s="4"/>
      <c r="B136" s="4"/>
      <c r="F136" s="4" t="str">
        <f t="shared" si="1"/>
        <v/>
      </c>
    </row>
    <row r="137">
      <c r="A137" s="4"/>
      <c r="B137" s="4"/>
      <c r="F137" s="4" t="str">
        <f t="shared" si="1"/>
        <v/>
      </c>
    </row>
    <row r="138">
      <c r="A138" s="4"/>
      <c r="B138" s="4"/>
      <c r="F138" s="4" t="str">
        <f t="shared" si="1"/>
        <v/>
      </c>
    </row>
    <row r="139">
      <c r="A139" s="4"/>
      <c r="B139" s="4"/>
      <c r="F139" s="4" t="str">
        <f t="shared" si="1"/>
        <v/>
      </c>
    </row>
    <row r="140">
      <c r="A140" s="4"/>
      <c r="B140" s="4"/>
      <c r="F140" s="4" t="str">
        <f t="shared" si="1"/>
        <v/>
      </c>
    </row>
    <row r="141">
      <c r="A141" s="4"/>
      <c r="B141" s="4"/>
      <c r="F141" s="4" t="str">
        <f t="shared" si="1"/>
        <v/>
      </c>
    </row>
    <row r="142">
      <c r="A142" s="4"/>
      <c r="B142" s="4"/>
      <c r="F142" s="4" t="str">
        <f t="shared" si="1"/>
        <v/>
      </c>
    </row>
    <row r="143">
      <c r="A143" s="4"/>
      <c r="B143" s="4"/>
      <c r="F143" s="4" t="str">
        <f t="shared" si="1"/>
        <v/>
      </c>
    </row>
    <row r="144">
      <c r="A144" s="4"/>
      <c r="B144" s="4"/>
      <c r="F144" s="4" t="str">
        <f t="shared" si="1"/>
        <v/>
      </c>
    </row>
    <row r="145">
      <c r="A145" s="4"/>
      <c r="B145" s="4"/>
      <c r="F145" s="4" t="str">
        <f t="shared" si="1"/>
        <v/>
      </c>
    </row>
    <row r="146">
      <c r="A146" s="4"/>
      <c r="B146" s="4"/>
      <c r="F146" s="4" t="str">
        <f t="shared" si="1"/>
        <v/>
      </c>
    </row>
    <row r="147">
      <c r="A147" s="4"/>
      <c r="B147" s="4"/>
      <c r="F147" s="4" t="str">
        <f t="shared" si="1"/>
        <v/>
      </c>
    </row>
    <row r="148">
      <c r="A148" s="4"/>
      <c r="B148" s="4"/>
      <c r="F148" s="4" t="str">
        <f t="shared" si="1"/>
        <v/>
      </c>
    </row>
    <row r="149">
      <c r="A149" s="4"/>
      <c r="B149" s="4"/>
      <c r="F149" s="4" t="str">
        <f t="shared" si="1"/>
        <v/>
      </c>
    </row>
    <row r="150">
      <c r="A150" s="4"/>
      <c r="B150" s="4"/>
      <c r="F150" s="4" t="str">
        <f t="shared" si="1"/>
        <v/>
      </c>
    </row>
    <row r="151">
      <c r="A151" s="4"/>
      <c r="B151" s="4"/>
      <c r="F151" s="4" t="str">
        <f t="shared" si="1"/>
        <v/>
      </c>
    </row>
    <row r="152">
      <c r="A152" s="4"/>
      <c r="B152" s="4"/>
      <c r="F152" s="4" t="str">
        <f t="shared" si="1"/>
        <v/>
      </c>
    </row>
    <row r="153">
      <c r="A153" s="4"/>
      <c r="B153" s="4"/>
      <c r="F153" s="4" t="str">
        <f t="shared" si="1"/>
        <v/>
      </c>
    </row>
    <row r="154">
      <c r="A154" s="4"/>
      <c r="B154" s="4"/>
      <c r="F154" s="4" t="str">
        <f t="shared" si="1"/>
        <v/>
      </c>
    </row>
    <row r="155">
      <c r="A155" s="4"/>
      <c r="B155" s="4"/>
      <c r="F155" s="4" t="str">
        <f t="shared" si="1"/>
        <v/>
      </c>
    </row>
    <row r="156">
      <c r="A156" s="4"/>
      <c r="B156" s="4"/>
      <c r="F156" s="4" t="str">
        <f t="shared" si="1"/>
        <v/>
      </c>
    </row>
    <row r="157">
      <c r="A157" s="4"/>
      <c r="B157" s="4"/>
      <c r="F157" s="4" t="str">
        <f t="shared" si="1"/>
        <v/>
      </c>
    </row>
    <row r="158">
      <c r="A158" s="4"/>
      <c r="B158" s="4"/>
      <c r="F158" s="4" t="str">
        <f t="shared" si="1"/>
        <v/>
      </c>
    </row>
    <row r="159">
      <c r="A159" s="4"/>
      <c r="B159" s="4"/>
      <c r="F159" s="4" t="str">
        <f t="shared" si="1"/>
        <v/>
      </c>
    </row>
    <row r="160">
      <c r="A160" s="4"/>
      <c r="B160" s="4"/>
      <c r="F160" s="4" t="str">
        <f t="shared" si="1"/>
        <v/>
      </c>
    </row>
    <row r="161">
      <c r="A161" s="4"/>
      <c r="B161" s="4"/>
      <c r="F161" s="4" t="str">
        <f t="shared" si="1"/>
        <v/>
      </c>
    </row>
    <row r="162">
      <c r="A162" s="4"/>
      <c r="B162" s="4"/>
      <c r="F162" s="4" t="str">
        <f t="shared" si="1"/>
        <v/>
      </c>
    </row>
    <row r="163">
      <c r="A163" s="4"/>
      <c r="B163" s="4"/>
      <c r="F163" s="4" t="str">
        <f t="shared" si="1"/>
        <v/>
      </c>
    </row>
    <row r="164">
      <c r="A164" s="4"/>
      <c r="B164" s="4"/>
      <c r="F164" s="4" t="str">
        <f t="shared" si="1"/>
        <v/>
      </c>
    </row>
    <row r="165">
      <c r="A165" s="4"/>
      <c r="B165" s="4"/>
      <c r="F165" s="4" t="str">
        <f t="shared" si="1"/>
        <v/>
      </c>
    </row>
    <row r="166">
      <c r="A166" s="4"/>
      <c r="B166" s="4"/>
      <c r="F166" s="4" t="str">
        <f t="shared" si="1"/>
        <v/>
      </c>
    </row>
    <row r="167">
      <c r="A167" s="4"/>
      <c r="B167" s="4"/>
      <c r="F167" s="4" t="str">
        <f t="shared" si="1"/>
        <v/>
      </c>
    </row>
    <row r="168">
      <c r="A168" s="4"/>
      <c r="B168" s="4"/>
      <c r="F168" s="4" t="str">
        <f t="shared" si="1"/>
        <v/>
      </c>
    </row>
    <row r="169">
      <c r="A169" s="4"/>
      <c r="B169" s="4"/>
      <c r="F169" s="4" t="str">
        <f t="shared" si="1"/>
        <v/>
      </c>
    </row>
    <row r="170">
      <c r="A170" s="4"/>
      <c r="B170" s="4"/>
      <c r="F170" s="4" t="str">
        <f t="shared" si="1"/>
        <v/>
      </c>
    </row>
    <row r="171">
      <c r="A171" s="4"/>
      <c r="B171" s="4"/>
      <c r="F171" s="4" t="str">
        <f t="shared" si="1"/>
        <v/>
      </c>
    </row>
    <row r="172">
      <c r="A172" s="4"/>
      <c r="B172" s="4"/>
      <c r="F172" s="4" t="str">
        <f t="shared" si="1"/>
        <v/>
      </c>
    </row>
    <row r="173">
      <c r="A173" s="4"/>
      <c r="B173" s="4"/>
      <c r="F173" s="4" t="str">
        <f t="shared" si="1"/>
        <v/>
      </c>
    </row>
    <row r="174">
      <c r="A174" s="4"/>
      <c r="B174" s="4"/>
      <c r="F174" s="4" t="str">
        <f t="shared" si="1"/>
        <v/>
      </c>
    </row>
    <row r="175">
      <c r="A175" s="4"/>
      <c r="B175" s="4"/>
      <c r="F175" s="4" t="str">
        <f t="shared" si="1"/>
        <v/>
      </c>
    </row>
    <row r="176">
      <c r="A176" s="4"/>
      <c r="B176" s="4"/>
      <c r="F176" s="4" t="str">
        <f t="shared" si="1"/>
        <v/>
      </c>
    </row>
    <row r="177">
      <c r="A177" s="4"/>
      <c r="B177" s="4"/>
      <c r="F177" s="4" t="str">
        <f t="shared" si="1"/>
        <v/>
      </c>
    </row>
    <row r="178">
      <c r="A178" s="4"/>
      <c r="B178" s="4"/>
      <c r="F178" s="4" t="str">
        <f t="shared" si="1"/>
        <v/>
      </c>
    </row>
    <row r="179">
      <c r="A179" s="4"/>
      <c r="B179" s="4"/>
      <c r="F179" s="4" t="str">
        <f t="shared" si="1"/>
        <v/>
      </c>
    </row>
    <row r="180">
      <c r="A180" s="4"/>
      <c r="B180" s="4"/>
      <c r="F180" s="4" t="str">
        <f t="shared" si="1"/>
        <v/>
      </c>
    </row>
    <row r="181">
      <c r="A181" s="4"/>
      <c r="B181" s="4"/>
      <c r="F181" s="4" t="str">
        <f t="shared" si="1"/>
        <v/>
      </c>
    </row>
    <row r="182">
      <c r="A182" s="4"/>
      <c r="B182" s="4"/>
      <c r="F182" s="4" t="str">
        <f t="shared" si="1"/>
        <v/>
      </c>
    </row>
    <row r="183">
      <c r="A183" s="4"/>
      <c r="B183" s="4"/>
      <c r="F183" s="4" t="str">
        <f t="shared" si="1"/>
        <v/>
      </c>
    </row>
    <row r="184">
      <c r="A184" s="4"/>
      <c r="B184" s="4"/>
      <c r="F184" s="4" t="str">
        <f t="shared" si="1"/>
        <v/>
      </c>
    </row>
    <row r="185">
      <c r="A185" s="4"/>
      <c r="B185" s="4"/>
      <c r="F185" s="4" t="str">
        <f t="shared" si="1"/>
        <v/>
      </c>
    </row>
    <row r="186">
      <c r="A186" s="4"/>
      <c r="B186" s="4"/>
      <c r="F186" s="4" t="str">
        <f t="shared" si="1"/>
        <v/>
      </c>
    </row>
    <row r="187">
      <c r="A187" s="4"/>
      <c r="B187" s="4"/>
      <c r="F187" s="4" t="str">
        <f t="shared" si="1"/>
        <v/>
      </c>
    </row>
    <row r="188">
      <c r="A188" s="4"/>
      <c r="B188" s="4"/>
      <c r="F188" s="4" t="str">
        <f t="shared" si="1"/>
        <v/>
      </c>
    </row>
    <row r="189">
      <c r="A189" s="4"/>
      <c r="B189" s="4"/>
      <c r="F189" s="4" t="str">
        <f t="shared" si="1"/>
        <v/>
      </c>
    </row>
    <row r="190">
      <c r="A190" s="4"/>
      <c r="B190" s="4"/>
      <c r="F190" s="4" t="str">
        <f t="shared" si="1"/>
        <v/>
      </c>
    </row>
    <row r="191">
      <c r="A191" s="4"/>
      <c r="B191" s="4"/>
      <c r="F191" s="4" t="str">
        <f t="shared" si="1"/>
        <v/>
      </c>
    </row>
    <row r="192">
      <c r="A192" s="4"/>
      <c r="B192" s="4"/>
      <c r="F192" s="4" t="str">
        <f t="shared" si="1"/>
        <v/>
      </c>
    </row>
    <row r="193">
      <c r="A193" s="4"/>
      <c r="B193" s="4"/>
      <c r="F193" s="4" t="str">
        <f t="shared" si="1"/>
        <v/>
      </c>
    </row>
    <row r="194">
      <c r="A194" s="4"/>
      <c r="B194" s="4"/>
      <c r="F194" s="4" t="str">
        <f t="shared" si="1"/>
        <v/>
      </c>
    </row>
    <row r="195">
      <c r="A195" s="4"/>
      <c r="B195" s="4"/>
      <c r="F195" s="4" t="str">
        <f t="shared" si="1"/>
        <v/>
      </c>
    </row>
    <row r="196">
      <c r="A196" s="4"/>
      <c r="B196" s="4"/>
      <c r="F196" s="4" t="str">
        <f t="shared" si="1"/>
        <v/>
      </c>
    </row>
    <row r="197">
      <c r="A197" s="4"/>
      <c r="B197" s="4"/>
      <c r="F197" s="4" t="str">
        <f t="shared" si="1"/>
        <v/>
      </c>
    </row>
    <row r="198">
      <c r="A198" s="4"/>
      <c r="B198" s="4"/>
      <c r="F198" s="4" t="str">
        <f t="shared" si="1"/>
        <v/>
      </c>
    </row>
    <row r="199">
      <c r="A199" s="4"/>
      <c r="B199" s="4"/>
      <c r="F199" s="4" t="str">
        <f t="shared" si="1"/>
        <v/>
      </c>
    </row>
    <row r="200">
      <c r="A200" s="4"/>
      <c r="B200" s="4"/>
      <c r="F200" s="4" t="str">
        <f t="shared" si="1"/>
        <v/>
      </c>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1</v>
      </c>
      <c r="B1" s="24" t="s">
        <v>79</v>
      </c>
    </row>
    <row r="2">
      <c r="A2" s="9" t="s">
        <v>2</v>
      </c>
      <c r="B2" s="24" t="s">
        <v>80</v>
      </c>
    </row>
    <row r="3">
      <c r="A3" s="9" t="s">
        <v>0</v>
      </c>
      <c r="B3" s="24" t="s">
        <v>81</v>
      </c>
    </row>
    <row r="4">
      <c r="A4" s="9" t="s">
        <v>4</v>
      </c>
      <c r="B4" s="24" t="s">
        <v>82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tr">
        <f>IFERROR(__xludf.DUMMYFUNCTION("IMPORTRANGE(""https://docs.google.com/spreadsheets/d/""&amp;Config!$B$2,""GuildRanks!A:AX"")"),"Ranks")</f>
        <v>Ranks</v>
      </c>
      <c r="B1" s="4" t="str">
        <f>IFERROR(__xludf.DUMMYFUNCTION("""COMPUTED_VALUE"""),"Rank description")</f>
        <v>Rank description</v>
      </c>
      <c r="C1" s="4" t="str">
        <f>IFERROR(__xludf.DUMMYFUNCTION("""COMPUTED_VALUE"""),"Requirements")</f>
        <v>Requirements</v>
      </c>
      <c r="D1" s="4"/>
      <c r="E1" s="4"/>
      <c r="F1" s="4"/>
      <c r="G1" s="4"/>
      <c r="H1" s="4"/>
      <c r="I1" s="4"/>
      <c r="J1" s="4"/>
      <c r="K1" s="4"/>
      <c r="L1" s="4"/>
      <c r="M1" s="4"/>
      <c r="N1" s="4"/>
      <c r="O1" s="4"/>
      <c r="P1" s="4"/>
      <c r="Q1" s="4"/>
      <c r="R1" s="4"/>
      <c r="S1" s="4"/>
      <c r="T1" s="4"/>
      <c r="U1" s="4"/>
      <c r="V1" s="4"/>
      <c r="W1" s="4"/>
      <c r="X1" s="4"/>
      <c r="Y1" s="4"/>
      <c r="Z1" s="4"/>
    </row>
    <row r="2">
      <c r="A2" s="4" t="str">
        <f>IFERROR(__xludf.DUMMYFUNCTION("""COMPUTED_VALUE"""),"Guild Member")</f>
        <v>Guild Member</v>
      </c>
      <c r="B2" s="4" t="str">
        <f>IFERROR(__xludf.DUMMYFUNCTION("""COMPUTED_VALUE"""),"Starting rank, has no advantages in the guild.")</f>
        <v>Starting rank, has no advantages in the guild.</v>
      </c>
      <c r="C2" s="4" t="str">
        <f>IFERROR(__xludf.DUMMYFUNCTION("""COMPUTED_VALUE"""),"None")</f>
        <v>None</v>
      </c>
      <c r="D2" s="4"/>
      <c r="E2" s="4"/>
      <c r="F2" s="4"/>
      <c r="G2" s="4"/>
      <c r="H2" s="4"/>
      <c r="I2" s="4"/>
      <c r="J2" s="4"/>
      <c r="K2" s="4"/>
      <c r="L2" s="4"/>
      <c r="M2" s="4"/>
      <c r="N2" s="4"/>
      <c r="O2" s="4"/>
      <c r="P2" s="4"/>
      <c r="Q2" s="4"/>
      <c r="R2" s="4"/>
      <c r="S2" s="4"/>
      <c r="T2" s="4"/>
      <c r="U2" s="4"/>
      <c r="V2" s="4"/>
      <c r="W2" s="4"/>
      <c r="X2" s="4"/>
      <c r="Y2" s="4"/>
      <c r="Z2" s="4"/>
    </row>
    <row r="3">
      <c r="A3" s="4" t="str">
        <f>IFERROR(__xludf.DUMMYFUNCTION("""COMPUTED_VALUE"""),"Guild Nobel")</f>
        <v>Guild Nobel</v>
      </c>
      <c r="B3" s="4" t="str">
        <f>IFERROR(__xludf.DUMMYFUNCTION("""COMPUTED_VALUE"""),"2nd rank, 10% more gilders from guild quests.")</f>
        <v>2nd rank, 10% more gilders from guild quests.</v>
      </c>
      <c r="C3" s="4" t="str">
        <f>IFERROR(__xludf.DUMMYFUNCTION("""COMPUTED_VALUE"""),"Complete 5 guild quests.")</f>
        <v>Complete 5 guild quests.</v>
      </c>
      <c r="D3" s="4"/>
      <c r="E3" s="4"/>
      <c r="F3" s="4"/>
      <c r="G3" s="4"/>
      <c r="H3" s="4"/>
      <c r="I3" s="4"/>
      <c r="J3" s="4"/>
      <c r="K3" s="4"/>
      <c r="L3" s="4"/>
      <c r="M3" s="4"/>
      <c r="N3" s="4"/>
      <c r="O3" s="4"/>
      <c r="P3" s="4"/>
      <c r="Q3" s="4"/>
      <c r="R3" s="4"/>
      <c r="S3" s="4"/>
      <c r="T3" s="4"/>
      <c r="U3" s="4"/>
      <c r="V3" s="4"/>
      <c r="W3" s="4"/>
      <c r="X3" s="4"/>
      <c r="Y3" s="4"/>
      <c r="Z3" s="4"/>
    </row>
    <row r="4">
      <c r="A4" s="4" t="str">
        <f>IFERROR(__xludf.DUMMYFUNCTION("""COMPUTED_VALUE"""),"Guild Lord")</f>
        <v>Guild Lord</v>
      </c>
      <c r="B4" s="4" t="str">
        <f>IFERROR(__xludf.DUMMYFUNCTION("""COMPUTED_VALUE"""),"3rd rank, 15% more gilders from guild quests, will deal x2 damage during a guild quest.")</f>
        <v>3rd rank, 15% more gilders from guild quests, will deal x2 damage during a guild quest.</v>
      </c>
      <c r="C4" s="4" t="str">
        <f>IFERROR(__xludf.DUMMYFUNCTION("""COMPUTED_VALUE"""),"Complete 15 guild quests.")</f>
        <v>Complete 15 guild quests.</v>
      </c>
      <c r="D4" s="4"/>
      <c r="E4" s="4"/>
      <c r="F4" s="4"/>
      <c r="G4" s="4"/>
      <c r="H4" s="4"/>
      <c r="I4" s="4"/>
      <c r="J4" s="4"/>
      <c r="K4" s="4"/>
      <c r="L4" s="4"/>
      <c r="M4" s="4"/>
      <c r="N4" s="4"/>
      <c r="O4" s="4"/>
      <c r="P4" s="4"/>
      <c r="Q4" s="4"/>
      <c r="R4" s="4"/>
      <c r="S4" s="4"/>
      <c r="T4" s="4"/>
      <c r="U4" s="4"/>
      <c r="V4" s="4"/>
      <c r="W4" s="4"/>
      <c r="X4" s="4"/>
      <c r="Y4" s="4"/>
      <c r="Z4" s="4"/>
    </row>
    <row r="5">
      <c r="A5" s="4" t="str">
        <f>IFERROR(__xludf.DUMMYFUNCTION("""COMPUTED_VALUE"""),"Guild Veteran")</f>
        <v>Guild Veteran</v>
      </c>
      <c r="B5" s="4" t="str">
        <f>IFERROR(__xludf.DUMMYFUNCTION("""COMPUTED_VALUE"""),"4th rank, will get 25% more gilders from guild quests, will deal x4 damage during a guild quest.")</f>
        <v>4th rank, will get 25% more gilders from guild quests, will deal x4 damage during a guild quest.</v>
      </c>
      <c r="C5" s="4" t="str">
        <f>IFERROR(__xludf.DUMMYFUNCTION("""COMPUTED_VALUE"""),"Complete 30 guild quests.")</f>
        <v>Complete 30 guild quests.</v>
      </c>
      <c r="D5" s="4"/>
      <c r="E5" s="4"/>
      <c r="F5" s="4"/>
      <c r="G5" s="4"/>
      <c r="H5" s="4"/>
      <c r="I5" s="4"/>
      <c r="J5" s="4"/>
      <c r="K5" s="4"/>
      <c r="L5" s="4"/>
      <c r="M5" s="4"/>
      <c r="N5" s="4"/>
      <c r="O5" s="4"/>
      <c r="P5" s="4"/>
      <c r="Q5" s="4"/>
      <c r="R5" s="4"/>
      <c r="S5" s="4"/>
      <c r="T5" s="4"/>
      <c r="U5" s="4"/>
      <c r="V5" s="4"/>
      <c r="W5" s="4"/>
      <c r="X5" s="4"/>
      <c r="Y5" s="4"/>
      <c r="Z5" s="4"/>
    </row>
    <row r="6">
      <c r="A6" s="4" t="str">
        <f>IFERROR(__xludf.DUMMYFUNCTION("""COMPUTED_VALUE"""),"Guild Master")</f>
        <v>Guild Master</v>
      </c>
      <c r="B6" s="4" t="str">
        <f>IFERROR(__xludf.DUMMYFUNCTION("""COMPUTED_VALUE"""),"5th rank, will get 50% more gilders from guild quests, will deal x6 damage during a guild quest.")</f>
        <v>5th rank, will get 50% more gilders from guild quests, will deal x6 damage during a guild quest.</v>
      </c>
      <c r="C6" s="4" t="str">
        <f>IFERROR(__xludf.DUMMYFUNCTION("""COMPUTED_VALUE"""),"Complete 60 guild quests.")</f>
        <v>Complete 60 guild quests.</v>
      </c>
      <c r="D6" s="4"/>
      <c r="E6" s="4"/>
      <c r="F6" s="4"/>
      <c r="G6" s="4"/>
      <c r="H6" s="4"/>
      <c r="I6" s="4"/>
      <c r="J6" s="4"/>
      <c r="K6" s="4"/>
      <c r="L6" s="4"/>
      <c r="M6" s="4"/>
      <c r="N6" s="4"/>
      <c r="O6" s="4"/>
      <c r="P6" s="4"/>
      <c r="Q6" s="4"/>
      <c r="R6" s="4"/>
      <c r="S6" s="4"/>
      <c r="T6" s="4"/>
      <c r="U6" s="4"/>
      <c r="V6" s="4"/>
      <c r="W6" s="4"/>
      <c r="X6" s="4"/>
      <c r="Y6" s="4"/>
      <c r="Z6" s="4"/>
    </row>
    <row r="7">
      <c r="A7" s="4" t="str">
        <f>IFERROR(__xludf.DUMMYFUNCTION("""COMPUTED_VALUE"""),"Guild Leader")</f>
        <v>Guild Leader</v>
      </c>
      <c r="B7" s="4" t="str">
        <f>IFERROR(__xludf.DUMMYFUNCTION("""COMPUTED_VALUE"""),"Final rank, Leader of the guild, There can only be up to two guild leaders, will get 75% more gilders from guild quests, will deal x8 damage during a guild quest, can turn up to 15 bad days of travel into good days of travel once per journey, can demote p"&amp;"layers lower than them in the guild and ban players lower than them in the guild for bad behavior,")</f>
        <v>Final rank, Leader of the guild, There can only be up to two guild leaders, will get 75% more gilders from guild quests, will deal x8 damage during a guild quest, can turn up to 15 bad days of travel into good days of travel once per journey, can demote players lower than them in the guild and ban players lower than them in the guild for bad behavior,</v>
      </c>
      <c r="C7" s="4" t="str">
        <f>IFERROR(__xludf.DUMMYFUNCTION("""COMPUTED_VALUE"""),"Complete 100 guild quests and get permission from the original guild leader.")</f>
        <v>Complete 100 guild quests and get permission from the original guild leader.</v>
      </c>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tr">
        <f>IFERROR(__xludf.DUMMYFUNCTION("IMPORTRANGE(""https://docs.google.com/spreadsheets/d/""&amp;Config!$B$2,""GuildQuests!A:AX"")"),"Location")</f>
        <v>Location</v>
      </c>
      <c r="B1" s="4" t="str">
        <f>IFERROR(__xludf.DUMMYFUNCTION("""COMPUTED_VALUE"""),"Guild")</f>
        <v>Guild</v>
      </c>
      <c r="C1" s="4" t="str">
        <f>IFERROR(__xludf.DUMMYFUNCTION("""COMPUTED_VALUE"""),"Req Rank")</f>
        <v>Req Rank</v>
      </c>
      <c r="D1" s="4" t="str">
        <f>IFERROR(__xludf.DUMMYFUNCTION("""COMPUTED_VALUE"""),"Guild Quest Name")</f>
        <v>Guild Quest Name</v>
      </c>
      <c r="E1" s="4" t="str">
        <f>IFERROR(__xludf.DUMMYFUNCTION("""COMPUTED_VALUE"""),"Description")</f>
        <v>Description</v>
      </c>
      <c r="F1" s="4" t="str">
        <f>IFERROR(__xludf.DUMMYFUNCTION("""COMPUTED_VALUE"""),"Rewards")</f>
        <v>Rewards</v>
      </c>
      <c r="G1" s="4" t="str">
        <f>IFERROR(__xludf.DUMMYFUNCTION("""COMPUTED_VALUE"""),"Objectives")</f>
        <v>Objectives</v>
      </c>
      <c r="H1" s="4"/>
      <c r="I1" s="4"/>
      <c r="J1" s="4"/>
      <c r="K1" s="4"/>
      <c r="L1" s="4"/>
      <c r="M1" s="4"/>
      <c r="N1" s="4"/>
      <c r="O1" s="4"/>
      <c r="P1" s="4"/>
      <c r="Q1" s="4"/>
      <c r="R1" s="4"/>
      <c r="S1" s="4"/>
      <c r="T1" s="4"/>
      <c r="U1" s="4"/>
      <c r="V1" s="4"/>
      <c r="W1" s="4"/>
      <c r="X1" s="4"/>
      <c r="Y1" s="4"/>
      <c r="Z1" s="4"/>
    </row>
    <row r="2">
      <c r="A2" s="4" t="str">
        <f>IFERROR(__xludf.DUMMYFUNCTION("""COMPUTED_VALUE"""),"Civille")</f>
        <v>Civille</v>
      </c>
      <c r="B2" s="4" t="str">
        <f>IFERROR(__xludf.DUMMYFUNCTION("""COMPUTED_VALUE"""),"Adventurers Guild")</f>
        <v>Adventurers Guild</v>
      </c>
      <c r="C2" s="4" t="str">
        <f>IFERROR(__xludf.DUMMYFUNCTION("""COMPUTED_VALUE"""),"Guild Member")</f>
        <v>Guild Member</v>
      </c>
      <c r="D2" s="4" t="str">
        <f>IFERROR(__xludf.DUMMYFUNCTION("""COMPUTED_VALUE"""),"Saving 1 Life at a Time")</f>
        <v>Saving 1 Life at a Time</v>
      </c>
      <c r="E2" s="4" t="str">
        <f>IFERROR(__xludf.DUMMYFUNCTION("""COMPUTED_VALUE"""),"Save 3 NPC's while traveling. ")</f>
        <v>Save 3 NPC's while traveling. </v>
      </c>
      <c r="F2" s="4" t="str">
        <f>IFERROR(__xludf.DUMMYFUNCTION("""COMPUTED_VALUE"""),"10 Levels
10,000,000G")</f>
        <v>10 Levels
10,000,000G</v>
      </c>
      <c r="G2" s="4" t="str">
        <f>IFERROR(__xludf.DUMMYFUNCTION("""COMPUTED_VALUE"""),"1. Kill 3 enemies.
2. Return to a guild hall to claim your rewards.")</f>
        <v>1. Kill 3 enemies.
2. Return to a guild hall to claim your rewards.</v>
      </c>
      <c r="H2" s="4"/>
      <c r="I2" s="4"/>
      <c r="J2" s="4"/>
      <c r="K2" s="4"/>
      <c r="L2" s="4"/>
      <c r="M2" s="4"/>
      <c r="N2" s="4"/>
      <c r="O2" s="4"/>
      <c r="P2" s="4"/>
      <c r="Q2" s="4"/>
      <c r="R2" s="4"/>
      <c r="S2" s="4"/>
      <c r="T2" s="4"/>
      <c r="U2" s="4"/>
      <c r="V2" s="4"/>
      <c r="W2" s="4"/>
      <c r="X2" s="4"/>
      <c r="Y2" s="4"/>
      <c r="Z2" s="4"/>
    </row>
    <row r="3">
      <c r="A3" s="4" t="str">
        <f>IFERROR(__xludf.DUMMYFUNCTION("""COMPUTED_VALUE"""),"Port Fawn")</f>
        <v>Port Fawn</v>
      </c>
      <c r="B3" s="4" t="str">
        <f>IFERROR(__xludf.DUMMYFUNCTION("""COMPUTED_VALUE"""),"Merchants Guild")</f>
        <v>Merchants Guild</v>
      </c>
      <c r="C3" s="4" t="str">
        <f>IFERROR(__xludf.DUMMYFUNCTION("""COMPUTED_VALUE"""),"Guild Member")</f>
        <v>Guild Member</v>
      </c>
      <c r="D3" s="4" t="str">
        <f>IFERROR(__xludf.DUMMYFUNCTION("""COMPUTED_VALUE"""),"Selling My Soul")</f>
        <v>Selling My Soul</v>
      </c>
      <c r="E3" s="4" t="str">
        <f>IFERROR(__xludf.DUMMYFUNCTION("""COMPUTED_VALUE"""),"Successfully sell 3 different items to shops without failing to haggle. (You do not need to haggle to comple this quest)")</f>
        <v>Successfully sell 3 different items to shops without failing to haggle. (You do not need to haggle to comple this quest)</v>
      </c>
      <c r="F3" s="4" t="str">
        <f>IFERROR(__xludf.DUMMYFUNCTION("""COMPUTED_VALUE"""),"10 Levels
10,000,000G")</f>
        <v>10 Levels
10,000,000G</v>
      </c>
      <c r="G3" s="4" t="str">
        <f>IFERROR(__xludf.DUMMYFUNCTION("""COMPUTED_VALUE"""),"1. Sell 3 different items.
2. Return to a guild hall to claim your rewards.")</f>
        <v>1. Sell 3 different items.
2. Return to a guild hall to claim your rewards.</v>
      </c>
      <c r="H3" s="4"/>
      <c r="I3" s="4"/>
      <c r="J3" s="4"/>
      <c r="K3" s="4"/>
      <c r="L3" s="4"/>
      <c r="M3" s="4"/>
      <c r="N3" s="4"/>
      <c r="O3" s="4"/>
      <c r="P3" s="4"/>
      <c r="Q3" s="4"/>
      <c r="R3" s="4"/>
      <c r="S3" s="4"/>
      <c r="T3" s="4"/>
      <c r="U3" s="4"/>
      <c r="V3" s="4"/>
      <c r="W3" s="4"/>
      <c r="X3" s="4"/>
      <c r="Y3" s="4"/>
      <c r="Z3" s="4"/>
    </row>
    <row r="4">
      <c r="A4" s="4" t="str">
        <f>IFERROR(__xludf.DUMMYFUNCTION("""COMPUTED_VALUE"""),"Foul Night Swamp")</f>
        <v>Foul Night Swamp</v>
      </c>
      <c r="B4" s="4" t="str">
        <f>IFERROR(__xludf.DUMMYFUNCTION("""COMPUTED_VALUE"""),"Thieves Guild")</f>
        <v>Thieves Guild</v>
      </c>
      <c r="C4" s="4" t="str">
        <f>IFERROR(__xludf.DUMMYFUNCTION("""COMPUTED_VALUE"""),"Guild Member")</f>
        <v>Guild Member</v>
      </c>
      <c r="D4" s="4" t="str">
        <f>IFERROR(__xludf.DUMMYFUNCTION("""COMPUTED_VALUE"""),"Money! Money! Money!")</f>
        <v>Money! Money! Money!</v>
      </c>
      <c r="E4" s="4" t="str">
        <f>IFERROR(__xludf.DUMMYFUNCTION("""COMPUTED_VALUE"""),"Successfully rob 3 players, npc, or places of 50,000,000G or more without getting arrested.")</f>
        <v>Successfully rob 3 players, npc, or places of 50,000,000G or more without getting arrested.</v>
      </c>
      <c r="F4" s="4" t="str">
        <f>IFERROR(__xludf.DUMMYFUNCTION("""COMPUTED_VALUE"""),"10 Levels
10,000,000G")</f>
        <v>10 Levels
10,000,000G</v>
      </c>
      <c r="G4" s="4" t="str">
        <f>IFERROR(__xludf.DUMMYFUNCTION("""COMPUTED_VALUE"""),"1. Rob 3 players, npc, or places.
2. Return to a guild hall to claim your rewards.")</f>
        <v>1. Rob 3 players, npc, or places.
2. Return to a guild hall to claim your rewards.</v>
      </c>
      <c r="H4" s="4"/>
      <c r="I4" s="4"/>
      <c r="J4" s="4"/>
      <c r="K4" s="4"/>
      <c r="L4" s="4"/>
      <c r="M4" s="4"/>
      <c r="N4" s="4"/>
      <c r="O4" s="4"/>
      <c r="P4" s="4"/>
      <c r="Q4" s="4"/>
      <c r="R4" s="4"/>
      <c r="S4" s="4"/>
      <c r="T4" s="4"/>
      <c r="U4" s="4"/>
      <c r="V4" s="4"/>
      <c r="W4" s="4"/>
      <c r="X4" s="4"/>
      <c r="Y4" s="4"/>
      <c r="Z4" s="4"/>
    </row>
    <row r="5">
      <c r="A5" s="4" t="str">
        <f>IFERROR(__xludf.DUMMYFUNCTION("""COMPUTED_VALUE"""),"Crystal Cave")</f>
        <v>Crystal Cave</v>
      </c>
      <c r="B5" s="4" t="str">
        <f>IFERROR(__xludf.DUMMYFUNCTION("""COMPUTED_VALUE"""),"Blacksmiths Guild")</f>
        <v>Blacksmiths Guild</v>
      </c>
      <c r="C5" s="4" t="str">
        <f>IFERROR(__xludf.DUMMYFUNCTION("""COMPUTED_VALUE"""),"Guild Member")</f>
        <v>Guild Member</v>
      </c>
      <c r="D5" s="4" t="str">
        <f>IFERROR(__xludf.DUMMYFUNCTION("""COMPUTED_VALUE"""),"Iron Fatigue")</f>
        <v>Iron Fatigue</v>
      </c>
      <c r="E5" s="4" t="str">
        <f>IFERROR(__xludf.DUMMYFUNCTION("""COMPUTED_VALUE"""),"Successfully forge 3 pieces of equipment that contains 2+ forged items without breaking the items and sell it to 10 players, or shops. ")</f>
        <v>Successfully forge 3 pieces of equipment that contains 2+ forged items without breaking the items and sell it to 10 players, or shops. </v>
      </c>
      <c r="F5" s="4" t="str">
        <f>IFERROR(__xludf.DUMMYFUNCTION("""COMPUTED_VALUE"""),"10 Levels
10,000,000G")</f>
        <v>10 Levels
10,000,000G</v>
      </c>
      <c r="G5" s="4" t="str">
        <f>IFERROR(__xludf.DUMMYFUNCTION("""COMPUTED_VALUE"""),"1. Forge 3 pieces of equipment that contains 2+ forged items without breaking the items and sell it to 10 players, or shops. 
2. Return to a guild hall to claim your rewards.")</f>
        <v>1. Forge 3 pieces of equipment that contains 2+ forged items without breaking the items and sell it to 10 players, or shops. 
2. Return to a guild hall to claim your rewards.</v>
      </c>
      <c r="H5" s="4"/>
      <c r="I5" s="4"/>
      <c r="J5" s="4"/>
      <c r="K5" s="4"/>
      <c r="L5" s="4"/>
      <c r="M5" s="4"/>
      <c r="N5" s="4"/>
      <c r="O5" s="4"/>
      <c r="P5" s="4"/>
      <c r="Q5" s="4"/>
      <c r="R5" s="4"/>
      <c r="S5" s="4"/>
      <c r="T5" s="4"/>
      <c r="U5" s="4"/>
      <c r="V5" s="4"/>
      <c r="W5" s="4"/>
      <c r="X5" s="4"/>
      <c r="Y5" s="4"/>
      <c r="Z5" s="4"/>
    </row>
    <row r="6">
      <c r="A6" s="4" t="str">
        <f>IFERROR(__xludf.DUMMYFUNCTION("""COMPUTED_VALUE"""),"Zhenmay")</f>
        <v>Zhenmay</v>
      </c>
      <c r="B6" s="4" t="str">
        <f>IFERROR(__xludf.DUMMYFUNCTION("""COMPUTED_VALUE"""),"Chefs Guild")</f>
        <v>Chefs Guild</v>
      </c>
      <c r="C6" s="4" t="str">
        <f>IFERROR(__xludf.DUMMYFUNCTION("""COMPUTED_VALUE"""),"Guild Member")</f>
        <v>Guild Member</v>
      </c>
      <c r="D6" s="4" t="str">
        <f>IFERROR(__xludf.DUMMYFUNCTION("""COMPUTED_VALUE"""),"A Delicious Meal")</f>
        <v>A Delicious Meal</v>
      </c>
      <c r="E6" s="4" t="str">
        <f>IFERROR(__xludf.DUMMYFUNCTION("""COMPUTED_VALUE"""),"Successfully Prepare 3 meals without burning any food and feed it to players.")</f>
        <v>Successfully Prepare 3 meals without burning any food and feed it to players.</v>
      </c>
      <c r="F6" s="4" t="str">
        <f>IFERROR(__xludf.DUMMYFUNCTION("""COMPUTED_VALUE"""),"10 Levels
10,000,000G")</f>
        <v>10 Levels
10,000,000G</v>
      </c>
      <c r="G6" s="4" t="str">
        <f>IFERROR(__xludf.DUMMYFUNCTION("""COMPUTED_VALUE"""),"1. Prepare 3 meals and feed them to players.
2. Return to a guild hall to claim your rewards.")</f>
        <v>1. Prepare 3 meals and feed them to players.
2. Return to a guild hall to claim your rewards.</v>
      </c>
      <c r="H6" s="4"/>
      <c r="I6" s="4"/>
      <c r="J6" s="4"/>
      <c r="K6" s="4"/>
      <c r="L6" s="4"/>
      <c r="M6" s="4"/>
      <c r="N6" s="4"/>
      <c r="O6" s="4"/>
      <c r="P6" s="4"/>
      <c r="Q6" s="4"/>
      <c r="R6" s="4"/>
      <c r="S6" s="4"/>
      <c r="T6" s="4"/>
      <c r="U6" s="4"/>
      <c r="V6" s="4"/>
      <c r="W6" s="4"/>
      <c r="X6" s="4"/>
      <c r="Y6" s="4"/>
      <c r="Z6" s="4"/>
    </row>
    <row r="7">
      <c r="A7" s="4" t="str">
        <f>IFERROR(__xludf.DUMMYFUNCTION("""COMPUTED_VALUE"""),"Fertile Plains")</f>
        <v>Fertile Plains</v>
      </c>
      <c r="B7" s="4" t="str">
        <f>IFERROR(__xludf.DUMMYFUNCTION("""COMPUTED_VALUE"""),"Beast Masters Guild")</f>
        <v>Beast Masters Guild</v>
      </c>
      <c r="C7" s="4" t="str">
        <f>IFERROR(__xludf.DUMMYFUNCTION("""COMPUTED_VALUE"""),"Guild Member")</f>
        <v>Guild Member</v>
      </c>
      <c r="D7" s="4" t="str">
        <f>IFERROR(__xludf.DUMMYFUNCTION("""COMPUTED_VALUE"""),"To The Farm")</f>
        <v>To The Farm</v>
      </c>
      <c r="E7" s="4" t="str">
        <f>IFERROR(__xludf.DUMMYFUNCTION("""COMPUTED_VALUE"""),"Successfully Breed 3 companion without them becoming infetile and have each one be apart of a winning battle.")</f>
        <v>Successfully Breed 3 companion without them becoming infetile and have each one be apart of a winning battle.</v>
      </c>
      <c r="F7" s="4" t="str">
        <f>IFERROR(__xludf.DUMMYFUNCTION("""COMPUTED_VALUE"""),"10 Levels
10,000,000G")</f>
        <v>10 Levels
10,000,000G</v>
      </c>
      <c r="G7" s="4" t="str">
        <f>IFERROR(__xludf.DUMMYFUNCTION("""COMPUTED_VALUE"""),"1. Breed 3 companion without them becoming infetile and have each one be apart of a winning battle.
2. Return to a guild hall to claim your rewards.")</f>
        <v>1. Breed 3 companion without them becoming infetile and have each one be apart of a winning battle.
2. Return to a guild hall to claim your rewards.</v>
      </c>
      <c r="H7" s="4"/>
      <c r="I7" s="4"/>
      <c r="J7" s="4"/>
      <c r="K7" s="4"/>
      <c r="L7" s="4"/>
      <c r="M7" s="4"/>
      <c r="N7" s="4"/>
      <c r="O7" s="4"/>
      <c r="P7" s="4"/>
      <c r="Q7" s="4"/>
      <c r="R7" s="4"/>
      <c r="S7" s="4"/>
      <c r="T7" s="4"/>
      <c r="U7" s="4"/>
      <c r="V7" s="4"/>
      <c r="W7" s="4"/>
      <c r="X7" s="4"/>
      <c r="Y7" s="4"/>
      <c r="Z7" s="4"/>
    </row>
    <row r="8">
      <c r="A8" s="4" t="str">
        <f>IFERROR(__xludf.DUMMYFUNCTION("""COMPUTED_VALUE"""),"The Red Sands")</f>
        <v>The Red Sands</v>
      </c>
      <c r="B8" s="4" t="str">
        <f>IFERROR(__xludf.DUMMYFUNCTION("""COMPUTED_VALUE"""),"Royal Knights of Spira Guild")</f>
        <v>Royal Knights of Spira Guild</v>
      </c>
      <c r="C8" s="4" t="str">
        <f>IFERROR(__xludf.DUMMYFUNCTION("""COMPUTED_VALUE"""),"Guild Member")</f>
        <v>Guild Member</v>
      </c>
      <c r="D8" s="4" t="str">
        <f>IFERROR(__xludf.DUMMYFUNCTION("""COMPUTED_VALUE"""),"Sacred Land")</f>
        <v>Sacred Land</v>
      </c>
      <c r="E8" s="4" t="str">
        <f>IFERROR(__xludf.DUMMYFUNCTION("""COMPUTED_VALUE"""),"Successfully arrest 3 enemies without them getting away.")</f>
        <v>Successfully arrest 3 enemies without them getting away.</v>
      </c>
      <c r="F8" s="4" t="str">
        <f>IFERROR(__xludf.DUMMYFUNCTION("""COMPUTED_VALUE"""),"10 Levels
10,000,000G")</f>
        <v>10 Levels
10,000,000G</v>
      </c>
      <c r="G8" s="4" t="str">
        <f>IFERROR(__xludf.DUMMYFUNCTION("""COMPUTED_VALUE"""),"1. Arrest 3 enemies without them getting away.
2. Return to a guild hall to claim your rewards.")</f>
        <v>1. Arrest 3 enemies without them getting away.
2. Return to a guild hall to claim your rewards.</v>
      </c>
      <c r="H8" s="4"/>
      <c r="I8" s="4"/>
      <c r="J8" s="4"/>
      <c r="K8" s="4"/>
      <c r="L8" s="4"/>
      <c r="M8" s="4"/>
      <c r="N8" s="4"/>
      <c r="O8" s="4"/>
      <c r="P8" s="4"/>
      <c r="Q8" s="4"/>
      <c r="R8" s="4"/>
      <c r="S8" s="4"/>
      <c r="T8" s="4"/>
      <c r="U8" s="4"/>
      <c r="V8" s="4"/>
      <c r="W8" s="4"/>
      <c r="X8" s="4"/>
      <c r="Y8" s="4"/>
      <c r="Z8" s="4"/>
    </row>
    <row r="9">
      <c r="A9" s="4" t="str">
        <f>IFERROR(__xludf.DUMMYFUNCTION("""COMPUTED_VALUE"""),"Lake Town")</f>
        <v>Lake Town</v>
      </c>
      <c r="B9" s="4" t="str">
        <f>IFERROR(__xludf.DUMMYFUNCTION("""COMPUTED_VALUE"""),"The Bleach Clan")</f>
        <v>The Bleach Clan</v>
      </c>
      <c r="C9" s="4" t="str">
        <f>IFERROR(__xludf.DUMMYFUNCTION("""COMPUTED_VALUE"""),"Guild Member")</f>
        <v>Guild Member</v>
      </c>
      <c r="D9" s="4" t="str">
        <f>IFERROR(__xludf.DUMMYFUNCTION("""COMPUTED_VALUE"""),"A Good Laugh")</f>
        <v>A Good Laugh</v>
      </c>
      <c r="E9" s="4" t="str">
        <f>IFERROR(__xludf.DUMMYFUNCTION("""COMPUTED_VALUE"""),"Make 3 party members laugh.")</f>
        <v>Make 3 party members laugh.</v>
      </c>
      <c r="F9" s="4" t="str">
        <f>IFERROR(__xludf.DUMMYFUNCTION("""COMPUTED_VALUE"""),"10 Levels
10,000,000G")</f>
        <v>10 Levels
10,000,000G</v>
      </c>
      <c r="G9" s="4" t="str">
        <f>IFERROR(__xludf.DUMMYFUNCTION("""COMPUTED_VALUE"""),"1. Make 3 party members laugh.
2. Return to a guild hall to claim your rewards.")</f>
        <v>1. Make 3 party members laugh.
2. Return to a guild hall to claim your rewards.</v>
      </c>
      <c r="H9" s="4"/>
      <c r="I9" s="4"/>
      <c r="J9" s="4"/>
      <c r="K9" s="4"/>
      <c r="L9" s="4"/>
      <c r="M9" s="4"/>
      <c r="N9" s="4"/>
      <c r="O9" s="4"/>
      <c r="P9" s="4"/>
      <c r="Q9" s="4"/>
      <c r="R9" s="4"/>
      <c r="S9" s="4"/>
      <c r="T9" s="4"/>
      <c r="U9" s="4"/>
      <c r="V9" s="4"/>
      <c r="W9" s="4"/>
      <c r="X9" s="4"/>
      <c r="Y9" s="4"/>
      <c r="Z9" s="4"/>
    </row>
    <row r="10">
      <c r="A10" s="4" t="str">
        <f>IFERROR(__xludf.DUMMYFUNCTION("""COMPUTED_VALUE"""),"Mekana")</f>
        <v>Mekana</v>
      </c>
      <c r="B10" s="4" t="str">
        <f>IFERROR(__xludf.DUMMYFUNCTION("""COMPUTED_VALUE"""),"Pyromaniacs Guild")</f>
        <v>Pyromaniacs Guild</v>
      </c>
      <c r="C10" s="4" t="str">
        <f>IFERROR(__xludf.DUMMYFUNCTION("""COMPUTED_VALUE"""),"Guild Member")</f>
        <v>Guild Member</v>
      </c>
      <c r="D10" s="4" t="str">
        <f>IFERROR(__xludf.DUMMYFUNCTION("""COMPUTED_VALUE"""),"A Burning Land")</f>
        <v>A Burning Land</v>
      </c>
      <c r="E10" s="4" t="str">
        <f>IFERROR(__xludf.DUMMYFUNCTION("""COMPUTED_VALUE"""),"Successfully set 3 nature like area on fire without getting arrested.")</f>
        <v>Successfully set 3 nature like area on fire without getting arrested.</v>
      </c>
      <c r="F10" s="4" t="str">
        <f>IFERROR(__xludf.DUMMYFUNCTION("""COMPUTED_VALUE"""),"10 Levels
10,000,000G")</f>
        <v>10 Levels
10,000,000G</v>
      </c>
      <c r="G10" s="4" t="str">
        <f>IFERROR(__xludf.DUMMYFUNCTION("""COMPUTED_VALUE"""),"1. Set 3 nature like area on fire without getting arrested.
2. Return to a guild hall to claim your rewards.")</f>
        <v>1. Set 3 nature like area on fire without getting arrested.
2. Return to a guild hall to claim your rewards.</v>
      </c>
      <c r="H10" s="4"/>
      <c r="I10" s="4"/>
      <c r="J10" s="4"/>
      <c r="K10" s="4"/>
      <c r="L10" s="4"/>
      <c r="M10" s="4"/>
      <c r="N10" s="4"/>
      <c r="O10" s="4"/>
      <c r="P10" s="4"/>
      <c r="Q10" s="4"/>
      <c r="R10" s="4"/>
      <c r="S10" s="4"/>
      <c r="T10" s="4"/>
      <c r="U10" s="4"/>
      <c r="V10" s="4"/>
      <c r="W10" s="4"/>
      <c r="X10" s="4"/>
      <c r="Y10" s="4"/>
      <c r="Z10" s="4"/>
    </row>
    <row r="11">
      <c r="A11" s="4" t="str">
        <f>IFERROR(__xludf.DUMMYFUNCTION("""COMPUTED_VALUE"""),"Port Fawn")</f>
        <v>Port Fawn</v>
      </c>
      <c r="B11" s="4" t="str">
        <f>IFERROR(__xludf.DUMMYFUNCTION("""COMPUTED_VALUE"""),"Thieves Guild")</f>
        <v>Thieves Guild</v>
      </c>
      <c r="C11" s="4" t="str">
        <f>IFERROR(__xludf.DUMMYFUNCTION("""COMPUTED_VALUE"""),"Guild Member")</f>
        <v>Guild Member</v>
      </c>
      <c r="D11" s="4" t="str">
        <f>IFERROR(__xludf.DUMMYFUNCTION("""COMPUTED_VALUE"""),"It's a Pirate's Life For Me!")</f>
        <v>It's a Pirate's Life For Me!</v>
      </c>
      <c r="E11" s="4" t="str">
        <f>IFERROR(__xludf.DUMMYFUNCTION("""COMPUTED_VALUE"""),"Successfully rob 6 ships either in or off the port of Port Fawn")</f>
        <v>Successfully rob 6 ships either in or off the port of Port Fawn</v>
      </c>
      <c r="F11" s="4" t="str">
        <f>IFERROR(__xludf.DUMMYFUNCTION("""COMPUTED_VALUE"""),"5 Levels
5,000,000")</f>
        <v>5 Levels
5,000,000</v>
      </c>
      <c r="G11" s="4" t="str">
        <f>IFERROR(__xludf.DUMMYFUNCTION("""COMPUTED_VALUE"""),"
1. Rob 6 Pirate or Merchant ships without getting arrested
2. Return to a guild hall to collect your rewards.")</f>
        <v>
1. Rob 6 Pirate or Merchant ships without getting arrested
2. Return to a guild hall to collect your rewards.</v>
      </c>
      <c r="H11" s="4"/>
      <c r="I11" s="4"/>
      <c r="J11" s="4"/>
      <c r="K11" s="4"/>
      <c r="L11" s="4"/>
      <c r="M11" s="4"/>
      <c r="N11" s="4"/>
      <c r="O11" s="4"/>
      <c r="P11" s="4"/>
      <c r="Q11" s="4"/>
      <c r="R11" s="4"/>
      <c r="S11" s="4"/>
      <c r="T11" s="4"/>
      <c r="U11" s="4"/>
      <c r="V11" s="4"/>
      <c r="W11" s="4"/>
      <c r="X11" s="4"/>
      <c r="Y11" s="4"/>
      <c r="Z11" s="4"/>
    </row>
    <row r="12">
      <c r="A12" s="4" t="str">
        <f>IFERROR(__xludf.DUMMYFUNCTION("""COMPUTED_VALUE"""),"Swampville")</f>
        <v>Swampville</v>
      </c>
      <c r="B12" s="4" t="str">
        <f>IFERROR(__xludf.DUMMYFUNCTION("""COMPUTED_VALUE"""),"Thieves Guild")</f>
        <v>Thieves Guild</v>
      </c>
      <c r="C12" s="4" t="str">
        <f>IFERROR(__xludf.DUMMYFUNCTION("""COMPUTED_VALUE"""),"Guild Member")</f>
        <v>Guild Member</v>
      </c>
      <c r="D12" s="4" t="str">
        <f>IFERROR(__xludf.DUMMYFUNCTION("""COMPUTED_VALUE"""),"Dirty Hands.")</f>
        <v>Dirty Hands.</v>
      </c>
      <c r="E12" s="4" t="str">
        <f>IFERROR(__xludf.DUMMYFUNCTION("""COMPUTED_VALUE"""),"Successfully murder 6 NPC's or Players.")</f>
        <v>Successfully murder 6 NPC's or Players.</v>
      </c>
      <c r="F12" s="4" t="str">
        <f>IFERROR(__xludf.DUMMYFUNCTION("""COMPUTED_VALUE"""),"10 levels
10,000,000 G")</f>
        <v>10 levels
10,000,000 G</v>
      </c>
      <c r="G12" s="4" t="str">
        <f>IFERROR(__xludf.DUMMYFUNCTION("""COMPUTED_VALUE"""),"1. Receive the assassination target from the nearest guild hall
2. Carry out the assassination without being arrested (bonus if you make it look like an accident)
3. report back to your nearest guild hall with proof of death")</f>
        <v>1. Receive the assassination target from the nearest guild hall
2. Carry out the assassination without being arrested (bonus if you make it look like an accident)
3. report back to your nearest guild hall with proof of death</v>
      </c>
      <c r="H12" s="4"/>
      <c r="I12" s="4"/>
      <c r="J12" s="4"/>
      <c r="K12" s="4"/>
      <c r="L12" s="4"/>
      <c r="M12" s="4"/>
      <c r="N12" s="4"/>
      <c r="O12" s="4"/>
      <c r="P12" s="4"/>
      <c r="Q12" s="4"/>
      <c r="R12" s="4"/>
      <c r="S12" s="4"/>
      <c r="T12" s="4"/>
      <c r="U12" s="4"/>
      <c r="V12" s="4"/>
      <c r="W12" s="4"/>
      <c r="X12" s="4"/>
      <c r="Y12" s="4"/>
      <c r="Z12" s="4"/>
    </row>
    <row r="13">
      <c r="A13" s="4" t="str">
        <f>IFERROR(__xludf.DUMMYFUNCTION("""COMPUTED_VALUE"""),"Swampville")</f>
        <v>Swampville</v>
      </c>
      <c r="B13" s="4" t="str">
        <f>IFERROR(__xludf.DUMMYFUNCTION("""COMPUTED_VALUE"""),"The Cult of Spira Guild")</f>
        <v>The Cult of Spira Guild</v>
      </c>
      <c r="C13" s="4" t="str">
        <f>IFERROR(__xludf.DUMMYFUNCTION("""COMPUTED_VALUE"""),"Guild Member")</f>
        <v>Guild Member</v>
      </c>
      <c r="D13" s="4" t="str">
        <f>IFERROR(__xludf.DUMMYFUNCTION("""COMPUTED_VALUE"""),"Dirty Hands.")</f>
        <v>Dirty Hands.</v>
      </c>
      <c r="E13" s="4" t="str">
        <f>IFERROR(__xludf.DUMMYFUNCTION("""COMPUTED_VALUE"""),"Successfully murder 6 NPC's or Players.")</f>
        <v>Successfully murder 6 NPC's or Players.</v>
      </c>
      <c r="F13" s="4" t="str">
        <f>IFERROR(__xludf.DUMMYFUNCTION("""COMPUTED_VALUE"""),"10 levels
10,000,000 G")</f>
        <v>10 levels
10,000,000 G</v>
      </c>
      <c r="G13" s="4" t="str">
        <f>IFERROR(__xludf.DUMMYFUNCTION("""COMPUTED_VALUE"""),"1. Receive the assassination target from the nearest guild hall
2. Carry out the assassination without being arrested make sure to leave the mark of the cult
3. report back to your nearest guild hall with proof of death")</f>
        <v>1. Receive the assassination target from the nearest guild hall
2. Carry out the assassination without being arrested make sure to leave the mark of the cult
3. report back to your nearest guild hall with proof of death</v>
      </c>
      <c r="H13" s="4"/>
      <c r="I13" s="4"/>
      <c r="J13" s="4"/>
      <c r="K13" s="4"/>
      <c r="L13" s="4"/>
      <c r="M13" s="4"/>
      <c r="N13" s="4"/>
      <c r="O13" s="4"/>
      <c r="P13" s="4"/>
      <c r="Q13" s="4"/>
      <c r="R13" s="4"/>
      <c r="S13" s="4"/>
      <c r="T13" s="4"/>
      <c r="U13" s="4"/>
      <c r="V13" s="4"/>
      <c r="W13" s="4"/>
      <c r="X13" s="4"/>
      <c r="Y13" s="4"/>
      <c r="Z13" s="4"/>
    </row>
    <row r="14">
      <c r="A14" s="4" t="str">
        <f>IFERROR(__xludf.DUMMYFUNCTION("""COMPUTED_VALUE"""),"The Red Sands")</f>
        <v>The Red Sands</v>
      </c>
      <c r="B14" s="4" t="str">
        <f>IFERROR(__xludf.DUMMYFUNCTION("""COMPUTED_VALUE"""),"Thieves Guild")</f>
        <v>Thieves Guild</v>
      </c>
      <c r="C14" s="4" t="str">
        <f>IFERROR(__xludf.DUMMYFUNCTION("""COMPUTED_VALUE"""),"Guild Member")</f>
        <v>Guild Member</v>
      </c>
      <c r="D14" s="4" t="str">
        <f>IFERROR(__xludf.DUMMYFUNCTION("""COMPUTED_VALUE"""),"Defacing the Face of Spira")</f>
        <v>Defacing the Face of Spira</v>
      </c>
      <c r="E14" s="4" t="str">
        <f>IFERROR(__xludf.DUMMYFUNCTION("""COMPUTED_VALUE"""),"Successfully vandalize 3 areas owned by the Guards of Spira without being arrested")</f>
        <v>Successfully vandalize 3 areas owned by the Guards of Spira without being arrested</v>
      </c>
      <c r="F14" s="4" t="str">
        <f>IFERROR(__xludf.DUMMYFUNCTION("""COMPUTED_VALUE"""),"10 levels
10,000,000 G")</f>
        <v>10 levels
10,000,000 G</v>
      </c>
      <c r="G14" s="4" t="str">
        <f>IFERROR(__xludf.DUMMYFUNCTION("""COMPUTED_VALUE"""),"
1. Deface 3 areas owned by the Guards of Spira, or the palace if you're feeling lucky, without being arrested
2. report back to the nearest guild hall")</f>
        <v>
1. Deface 3 areas owned by the Guards of Spira, or the palace if you're feeling lucky, without being arrested
2. report back to the nearest guild hall</v>
      </c>
      <c r="H14" s="4"/>
      <c r="I14" s="4"/>
      <c r="J14" s="4"/>
      <c r="K14" s="4"/>
      <c r="L14" s="4"/>
      <c r="M14" s="4"/>
      <c r="N14" s="4"/>
      <c r="O14" s="4"/>
      <c r="P14" s="4"/>
      <c r="Q14" s="4"/>
      <c r="R14" s="4"/>
      <c r="S14" s="4"/>
      <c r="T14" s="4"/>
      <c r="U14" s="4"/>
      <c r="V14" s="4"/>
      <c r="W14" s="4"/>
      <c r="X14" s="4"/>
      <c r="Y14" s="4"/>
      <c r="Z14" s="4"/>
    </row>
    <row r="15">
      <c r="A15" s="4" t="str">
        <f>IFERROR(__xludf.DUMMYFUNCTION("""COMPUTED_VALUE"""),"Forest View")</f>
        <v>Forest View</v>
      </c>
      <c r="B15" s="4" t="str">
        <f>IFERROR(__xludf.DUMMYFUNCTION("""COMPUTED_VALUE"""),"Royal Knights of Spira Guild")</f>
        <v>Royal Knights of Spira Guild</v>
      </c>
      <c r="C15" s="4" t="str">
        <f>IFERROR(__xludf.DUMMYFUNCTION("""COMPUTED_VALUE"""),"Guild Member")</f>
        <v>Guild Member</v>
      </c>
      <c r="D15" s="4" t="str">
        <f>IFERROR(__xludf.DUMMYFUNCTION("""COMPUTED_VALUE"""),"Halt! You've Violated the Law")</f>
        <v>Halt! You've Violated the Law</v>
      </c>
      <c r="E15" s="4" t="str">
        <f>IFERROR(__xludf.DUMMYFUNCTION("""COMPUTED_VALUE"""),"Successfully arrest and turn in 3 corrupt guards without them getting away")</f>
        <v>Successfully arrest and turn in 3 corrupt guards without them getting away</v>
      </c>
      <c r="F15" s="4" t="str">
        <f>IFERROR(__xludf.DUMMYFUNCTION("""COMPUTED_VALUE"""),"10 - 30 levels depending on rank
10,000,000 - 30,000,000 G depending on rank")</f>
        <v>10 - 30 levels depending on rank
10,000,000 - 30,000,000 G depending on rank</v>
      </c>
      <c r="G15" s="4" t="str">
        <f>IFERROR(__xludf.DUMMYFUNCTION("""COMPUTED_VALUE"""),"1. Engage the corrupt gurads in battle and arrest them without allowing them a chance to flee
2. Bring them to the court to face their crimes
3. Report to the nearest guild hall to receive your rewards")</f>
        <v>1. Engage the corrupt gurads in battle and arrest them without allowing them a chance to flee
2. Bring them to the court to face their crimes
3. Report to the nearest guild hall to receive your rewards</v>
      </c>
      <c r="H15" s="4"/>
      <c r="I15" s="4"/>
      <c r="J15" s="4"/>
      <c r="K15" s="4"/>
      <c r="L15" s="4"/>
      <c r="M15" s="4"/>
      <c r="N15" s="4"/>
      <c r="O15" s="4"/>
      <c r="P15" s="4"/>
      <c r="Q15" s="4"/>
      <c r="R15" s="4"/>
      <c r="S15" s="4"/>
      <c r="T15" s="4"/>
      <c r="U15" s="4"/>
      <c r="V15" s="4"/>
      <c r="W15" s="4"/>
      <c r="X15" s="4"/>
      <c r="Y15" s="4"/>
      <c r="Z15" s="4"/>
    </row>
    <row r="16">
      <c r="A16" s="4" t="str">
        <f>IFERROR(__xludf.DUMMYFUNCTION("""COMPUTED_VALUE"""),"WildWood")</f>
        <v>WildWood</v>
      </c>
      <c r="B16" s="4" t="str">
        <f>IFERROR(__xludf.DUMMYFUNCTION("""COMPUTED_VALUE"""),"Beast Masters Guild")</f>
        <v>Beast Masters Guild</v>
      </c>
      <c r="C16" s="4" t="str">
        <f>IFERROR(__xludf.DUMMYFUNCTION("""COMPUTED_VALUE"""),"Guild Member")</f>
        <v>Guild Member</v>
      </c>
      <c r="D16" s="4" t="str">
        <f>IFERROR(__xludf.DUMMYFUNCTION("""COMPUTED_VALUE"""),"Animal Friend")</f>
        <v>Animal Friend</v>
      </c>
      <c r="E16" s="4" t="str">
        <f>IFERROR(__xludf.DUMMYFUNCTION("""COMPUTED_VALUE"""),"Successfully Tame 3 Creatures")</f>
        <v>Successfully Tame 3 Creatures</v>
      </c>
      <c r="F16" s="4" t="str">
        <f>IFERROR(__xludf.DUMMYFUNCTION("""COMPUTED_VALUE"""),"10 Levels
10,000,000 G")</f>
        <v>10 Levels
10,000,000 G</v>
      </c>
      <c r="G16" s="4" t="str">
        <f>IFERROR(__xludf.DUMMYFUNCTION("""COMPUTED_VALUE"""),"1. Tame 3 Different Creatures
2. Report Back to the Guild hall to claim your rewards.")</f>
        <v>1. Tame 3 Different Creatures
2. Report Back to the Guild hall to claim your rewards.</v>
      </c>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tr">
        <f>IFERROR(__xludf.DUMMYFUNCTION("IMPORTRANGE(""https://docs.google.com/spreadsheets/d/""&amp;Config!$B$1,""Curses!A:AX"")"),"Name")</f>
        <v>Name</v>
      </c>
      <c r="B1" s="4" t="str">
        <f>IFERROR(__xludf.DUMMYFUNCTION("""COMPUTED_VALUE"""),"Description")</f>
        <v>Description</v>
      </c>
      <c r="C1" s="4" t="str">
        <f>IFERROR(__xludf.DUMMYFUNCTION("""COMPUTED_VALUE"""),"Permanent")</f>
        <v>Permanent</v>
      </c>
      <c r="D1" s="4" t="str">
        <f>IFERROR(__xludf.DUMMYFUNCTION("""COMPUTED_VALUE"""),"SemiPermanent ")</f>
        <v>SemiPermanent </v>
      </c>
      <c r="E1" s="4" t="str">
        <f>IFERROR(__xludf.DUMMYFUNCTION("""COMPUTED_VALUE"""),"Temp")</f>
        <v>Temp</v>
      </c>
      <c r="F1" s="4" t="str">
        <f>IFERROR(__xludf.DUMMYFUNCTION("""COMPUTED_VALUE"""),"Days of Effect")</f>
        <v>Days of Effect</v>
      </c>
      <c r="G1" s="4" t="str">
        <f>IFERROR(__xludf.DUMMYFUNCTION("""COMPUTED_VALUE"""),"Cure")</f>
        <v>Cure</v>
      </c>
      <c r="H1" s="4"/>
      <c r="I1" s="4"/>
      <c r="J1" s="4"/>
      <c r="K1" s="4"/>
      <c r="L1" s="4"/>
      <c r="M1" s="4"/>
      <c r="N1" s="4"/>
      <c r="O1" s="4"/>
      <c r="P1" s="4"/>
      <c r="Q1" s="4"/>
      <c r="R1" s="4"/>
      <c r="S1" s="4"/>
      <c r="T1" s="4"/>
      <c r="U1" s="4"/>
      <c r="V1" s="4"/>
      <c r="W1" s="4"/>
      <c r="X1" s="4"/>
    </row>
    <row r="2">
      <c r="A2" s="4" t="str">
        <f>IFERROR(__xludf.DUMMYFUNCTION("""COMPUTED_VALUE"""),"The Greed in Me")</f>
        <v>The Greed in Me</v>
      </c>
      <c r="B2" s="4" t="str">
        <f>IFERROR(__xludf.DUMMYFUNCTION("""COMPUTED_VALUE"""),"Half the ammount of gilders you recieve for 5 days of travel. ")</f>
        <v>Half the ammount of gilders you recieve for 5 days of travel. </v>
      </c>
      <c r="C2" s="4" t="b">
        <f>IFERROR(__xludf.DUMMYFUNCTION("""COMPUTED_VALUE"""),FALSE)</f>
        <v>0</v>
      </c>
      <c r="D2" s="4" t="b">
        <f>IFERROR(__xludf.DUMMYFUNCTION("""COMPUTED_VALUE"""),FALSE)</f>
        <v>0</v>
      </c>
      <c r="E2" s="4" t="b">
        <f>IFERROR(__xludf.DUMMYFUNCTION("""COMPUTED_VALUE"""),TRUE)</f>
        <v>1</v>
      </c>
      <c r="F2" s="4">
        <f>IFERROR(__xludf.DUMMYFUNCTION("""COMPUTED_VALUE"""),5.0)</f>
        <v>5</v>
      </c>
      <c r="G2" s="4" t="str">
        <f>IFERROR(__xludf.DUMMYFUNCTION("""COMPUTED_VALUE"""),"Traveling/Curse Antidote")</f>
        <v>Traveling/Curse Antidote</v>
      </c>
      <c r="H2" s="4"/>
      <c r="I2" s="4"/>
      <c r="J2" s="4"/>
      <c r="K2" s="4"/>
      <c r="L2" s="4"/>
      <c r="M2" s="4"/>
      <c r="N2" s="4"/>
      <c r="O2" s="4"/>
      <c r="P2" s="4"/>
      <c r="Q2" s="4"/>
      <c r="R2" s="4"/>
      <c r="S2" s="4"/>
      <c r="T2" s="4"/>
      <c r="U2" s="4"/>
      <c r="V2" s="4"/>
      <c r="W2" s="4"/>
      <c r="X2" s="4"/>
    </row>
    <row r="3">
      <c r="A3" s="4" t="str">
        <f>IFERROR(__xludf.DUMMYFUNCTION("""COMPUTED_VALUE"""),"Roll of The Odds")</f>
        <v>Roll of The Odds</v>
      </c>
      <c r="B3" s="4" t="str">
        <f>IFERROR(__xludf.DUMMYFUNCTION("""COMPUTED_VALUE"""),"if you roll an even number on a d20 it becomes the next lowest odd number for 50 days of travel.")</f>
        <v>if you roll an even number on a d20 it becomes the next lowest odd number for 50 days of travel.</v>
      </c>
      <c r="C3" s="4" t="b">
        <f>IFERROR(__xludf.DUMMYFUNCTION("""COMPUTED_VALUE"""),FALSE)</f>
        <v>0</v>
      </c>
      <c r="D3" s="4" t="b">
        <f>IFERROR(__xludf.DUMMYFUNCTION("""COMPUTED_VALUE"""),FALSE)</f>
        <v>0</v>
      </c>
      <c r="E3" s="4" t="b">
        <f>IFERROR(__xludf.DUMMYFUNCTION("""COMPUTED_VALUE"""),TRUE)</f>
        <v>1</v>
      </c>
      <c r="F3" s="4">
        <f>IFERROR(__xludf.DUMMYFUNCTION("""COMPUTED_VALUE"""),50.0)</f>
        <v>50</v>
      </c>
      <c r="G3" s="4" t="str">
        <f>IFERROR(__xludf.DUMMYFUNCTION("""COMPUTED_VALUE"""),"Traveling/Curse Antidote")</f>
        <v>Traveling/Curse Antidote</v>
      </c>
      <c r="H3" s="4"/>
      <c r="I3" s="4"/>
      <c r="J3" s="4"/>
      <c r="K3" s="4"/>
      <c r="L3" s="4"/>
      <c r="M3" s="4"/>
      <c r="N3" s="4"/>
      <c r="O3" s="4"/>
      <c r="P3" s="4"/>
      <c r="Q3" s="4"/>
      <c r="R3" s="4"/>
      <c r="S3" s="4"/>
      <c r="T3" s="4"/>
      <c r="U3" s="4"/>
      <c r="V3" s="4"/>
      <c r="W3" s="4"/>
      <c r="X3" s="4"/>
    </row>
    <row r="4">
      <c r="A4" s="4" t="str">
        <f>IFERROR(__xludf.DUMMYFUNCTION("""COMPUTED_VALUE"""),"Dying Hunger")</f>
        <v>Dying Hunger</v>
      </c>
      <c r="B4" s="4" t="str">
        <f>IFERROR(__xludf.DUMMYFUNCTION("""COMPUTED_VALUE"""),"Deduct an additional 100 from hunger thirst and energy for 20 days of travel.")</f>
        <v>Deduct an additional 100 from hunger thirst and energy for 20 days of travel.</v>
      </c>
      <c r="C4" s="4" t="b">
        <f>IFERROR(__xludf.DUMMYFUNCTION("""COMPUTED_VALUE"""),FALSE)</f>
        <v>0</v>
      </c>
      <c r="D4" s="4" t="b">
        <f>IFERROR(__xludf.DUMMYFUNCTION("""COMPUTED_VALUE"""),FALSE)</f>
        <v>0</v>
      </c>
      <c r="E4" s="4" t="b">
        <f>IFERROR(__xludf.DUMMYFUNCTION("""COMPUTED_VALUE"""),FALSE)</f>
        <v>0</v>
      </c>
      <c r="F4" s="4">
        <f>IFERROR(__xludf.DUMMYFUNCTION("""COMPUTED_VALUE"""),20.0)</f>
        <v>20</v>
      </c>
      <c r="G4" s="4" t="str">
        <f>IFERROR(__xludf.DUMMYFUNCTION("""COMPUTED_VALUE"""),"Traveling/Curse Antidote")</f>
        <v>Traveling/Curse Antidote</v>
      </c>
      <c r="H4" s="4"/>
      <c r="I4" s="4"/>
      <c r="J4" s="4"/>
      <c r="K4" s="4"/>
      <c r="L4" s="4"/>
      <c r="M4" s="4"/>
      <c r="N4" s="4"/>
      <c r="O4" s="4"/>
      <c r="P4" s="4"/>
      <c r="Q4" s="4"/>
      <c r="R4" s="4"/>
      <c r="S4" s="4"/>
      <c r="T4" s="4"/>
      <c r="U4" s="4"/>
      <c r="V4" s="4"/>
      <c r="W4" s="4"/>
      <c r="X4" s="4"/>
    </row>
    <row r="5">
      <c r="A5" s="4" t="str">
        <f>IFERROR(__xludf.DUMMYFUNCTION("""COMPUTED_VALUE"""),"Guards Curse")</f>
        <v>Guards Curse</v>
      </c>
      <c r="B5" s="4" t="str">
        <f>IFERROR(__xludf.DUMMYFUNCTION("""COMPUTED_VALUE"""),"Anytime you enter an area with guards they will have a 50% chance to engage you in battle.")</f>
        <v>Anytime you enter an area with guards they will have a 50% chance to engage you in battle.</v>
      </c>
      <c r="C5" s="4" t="b">
        <f>IFERROR(__xludf.DUMMYFUNCTION("""COMPUTED_VALUE"""),FALSE)</f>
        <v>0</v>
      </c>
      <c r="D5" s="4" t="b">
        <f>IFERROR(__xludf.DUMMYFUNCTION("""COMPUTED_VALUE"""),TRUE)</f>
        <v>1</v>
      </c>
      <c r="E5" s="4" t="b">
        <f>IFERROR(__xludf.DUMMYFUNCTION("""COMPUTED_VALUE"""),FALSE)</f>
        <v>0</v>
      </c>
      <c r="F5" s="4">
        <f>IFERROR(__xludf.DUMMYFUNCTION("""COMPUTED_VALUE"""),0.0)</f>
        <v>0</v>
      </c>
      <c r="G5" s="4" t="str">
        <f>IFERROR(__xludf.DUMMYFUNCTION("""COMPUTED_VALUE"""),"Curse Antidote")</f>
        <v>Curse Antidote</v>
      </c>
      <c r="H5" s="4"/>
      <c r="I5" s="4"/>
      <c r="J5" s="4"/>
      <c r="K5" s="4"/>
      <c r="L5" s="4"/>
      <c r="M5" s="4"/>
      <c r="N5" s="4"/>
      <c r="O5" s="4"/>
      <c r="P5" s="4"/>
      <c r="Q5" s="4"/>
      <c r="R5" s="4"/>
      <c r="S5" s="4"/>
      <c r="T5" s="4"/>
      <c r="U5" s="4"/>
      <c r="V5" s="4"/>
      <c r="W5" s="4"/>
      <c r="X5" s="4"/>
    </row>
    <row r="6">
      <c r="A6" s="4" t="str">
        <f>IFERROR(__xludf.DUMMYFUNCTION("""COMPUTED_VALUE"""),"Curse of The World Tree")</f>
        <v>Curse of The World Tree</v>
      </c>
      <c r="B6" s="4" t="str">
        <f>IFERROR(__xludf.DUMMYFUNCTION("""COMPUTED_VALUE"""),"Prevents you from going to the world tree for 100 days of travel.")</f>
        <v>Prevents you from going to the world tree for 100 days of travel.</v>
      </c>
      <c r="C6" s="4" t="b">
        <f>IFERROR(__xludf.DUMMYFUNCTION("""COMPUTED_VALUE"""),FALSE)</f>
        <v>0</v>
      </c>
      <c r="D6" s="4" t="b">
        <f>IFERROR(__xludf.DUMMYFUNCTION("""COMPUTED_VALUE"""),FALSE)</f>
        <v>0</v>
      </c>
      <c r="E6" s="4" t="b">
        <f>IFERROR(__xludf.DUMMYFUNCTION("""COMPUTED_VALUE"""),TRUE)</f>
        <v>1</v>
      </c>
      <c r="F6" s="4">
        <f>IFERROR(__xludf.DUMMYFUNCTION("""COMPUTED_VALUE"""),100.0)</f>
        <v>100</v>
      </c>
      <c r="G6" s="4" t="str">
        <f>IFERROR(__xludf.DUMMYFUNCTION("""COMPUTED_VALUE"""),"Traveling/Curse Antidote")</f>
        <v>Traveling/Curse Antidote</v>
      </c>
      <c r="H6" s="4"/>
      <c r="I6" s="4"/>
      <c r="J6" s="4"/>
      <c r="K6" s="4"/>
      <c r="L6" s="4"/>
      <c r="M6" s="4"/>
      <c r="N6" s="4"/>
      <c r="O6" s="4"/>
      <c r="P6" s="4"/>
      <c r="Q6" s="4"/>
      <c r="R6" s="4"/>
      <c r="S6" s="4"/>
      <c r="T6" s="4"/>
      <c r="U6" s="4"/>
      <c r="V6" s="4"/>
      <c r="W6" s="4"/>
      <c r="X6" s="4"/>
    </row>
    <row r="7">
      <c r="A7" s="4" t="str">
        <f>IFERROR(__xludf.DUMMYFUNCTION("""COMPUTED_VALUE"""),"Curse of Dying")</f>
        <v>Curse of Dying</v>
      </c>
      <c r="B7" s="4" t="str">
        <f>IFERROR(__xludf.DUMMYFUNCTION("""COMPUTED_VALUE"""),"You permananently die after 100 days of travel.")</f>
        <v>You permananently die after 100 days of travel.</v>
      </c>
      <c r="C7" s="4" t="b">
        <f>IFERROR(__xludf.DUMMYFUNCTION("""COMPUTED_VALUE"""),TRUE)</f>
        <v>1</v>
      </c>
      <c r="D7" s="4" t="b">
        <f>IFERROR(__xludf.DUMMYFUNCTION("""COMPUTED_VALUE"""),FALSE)</f>
        <v>0</v>
      </c>
      <c r="E7" s="4" t="b">
        <f>IFERROR(__xludf.DUMMYFUNCTION("""COMPUTED_VALUE"""),FALSE)</f>
        <v>0</v>
      </c>
      <c r="F7" s="4">
        <f>IFERROR(__xludf.DUMMYFUNCTION("""COMPUTED_VALUE"""),100.0)</f>
        <v>100</v>
      </c>
      <c r="G7" s="4" t="str">
        <f>IFERROR(__xludf.DUMMYFUNCTION("""COMPUTED_VALUE"""),"None")</f>
        <v>None</v>
      </c>
      <c r="H7" s="4"/>
      <c r="I7" s="4"/>
      <c r="J7" s="4"/>
      <c r="K7" s="4"/>
      <c r="L7" s="4"/>
      <c r="M7" s="4"/>
      <c r="N7" s="4"/>
      <c r="O7" s="4"/>
      <c r="P7" s="4"/>
      <c r="Q7" s="4"/>
      <c r="R7" s="4"/>
      <c r="S7" s="4"/>
      <c r="T7" s="4"/>
      <c r="U7" s="4"/>
      <c r="V7" s="4"/>
      <c r="W7" s="4"/>
      <c r="X7" s="4"/>
    </row>
    <row r="8">
      <c r="A8" s="4" t="str">
        <f>IFERROR(__xludf.DUMMYFUNCTION("""COMPUTED_VALUE"""),"Curse of The Samurai")</f>
        <v>Curse of The Samurai</v>
      </c>
      <c r="B8" s="4" t="str">
        <f>IFERROR(__xludf.DUMMYFUNCTION("""COMPUTED_VALUE"""),"Binds the target to the area they are in making it so they cannot leave it.")</f>
        <v>Binds the target to the area they are in making it so they cannot leave it.</v>
      </c>
      <c r="C8" s="4" t="b">
        <f>IFERROR(__xludf.DUMMYFUNCTION("""COMPUTED_VALUE"""),FALSE)</f>
        <v>0</v>
      </c>
      <c r="D8" s="4" t="b">
        <f>IFERROR(__xludf.DUMMYFUNCTION("""COMPUTED_VALUE"""),TRUE)</f>
        <v>1</v>
      </c>
      <c r="E8" s="4" t="b">
        <f>IFERROR(__xludf.DUMMYFUNCTION("""COMPUTED_VALUE"""),FALSE)</f>
        <v>0</v>
      </c>
      <c r="F8" s="4">
        <f>IFERROR(__xludf.DUMMYFUNCTION("""COMPUTED_VALUE"""),0.0)</f>
        <v>0</v>
      </c>
      <c r="G8" s="4" t="str">
        <f>IFERROR(__xludf.DUMMYFUNCTION("""COMPUTED_VALUE"""),"Curse Antidote")</f>
        <v>Curse Antidote</v>
      </c>
      <c r="H8" s="4"/>
      <c r="I8" s="4"/>
      <c r="J8" s="4"/>
      <c r="K8" s="4"/>
      <c r="L8" s="4"/>
      <c r="M8" s="4"/>
      <c r="N8" s="4"/>
      <c r="O8" s="4"/>
      <c r="P8" s="4"/>
      <c r="Q8" s="4"/>
      <c r="R8" s="4"/>
      <c r="S8" s="4"/>
      <c r="T8" s="4"/>
      <c r="U8" s="4"/>
      <c r="V8" s="4"/>
      <c r="W8" s="4"/>
      <c r="X8" s="4"/>
    </row>
    <row r="9">
      <c r="A9" s="4" t="str">
        <f>IFERROR(__xludf.DUMMYFUNCTION("""COMPUTED_VALUE"""),"Curse of Heatmore")</f>
        <v>Curse of Heatmore</v>
      </c>
      <c r="B9" s="4" t="str">
        <f>IFERROR(__xludf.DUMMYFUNCTION("""COMPUTED_VALUE"""),"Players affected by this curse will take 500 fire damage p/r every battle they are in. Cannot resist or be immune to.")</f>
        <v>Players affected by this curse will take 500 fire damage p/r every battle they are in. Cannot resist or be immune to.</v>
      </c>
      <c r="C9" s="4" t="b">
        <f>IFERROR(__xludf.DUMMYFUNCTION("""COMPUTED_VALUE"""),FALSE)</f>
        <v>0</v>
      </c>
      <c r="D9" s="4" t="b">
        <f>IFERROR(__xludf.DUMMYFUNCTION("""COMPUTED_VALUE"""),TRUE)</f>
        <v>1</v>
      </c>
      <c r="E9" s="4" t="b">
        <f>IFERROR(__xludf.DUMMYFUNCTION("""COMPUTED_VALUE"""),FALSE)</f>
        <v>0</v>
      </c>
      <c r="F9" s="4">
        <f>IFERROR(__xludf.DUMMYFUNCTION("""COMPUTED_VALUE"""),0.0)</f>
        <v>0</v>
      </c>
      <c r="G9" s="4" t="str">
        <f>IFERROR(__xludf.DUMMYFUNCTION("""COMPUTED_VALUE"""),"Curse Antidote")</f>
        <v>Curse Antidote</v>
      </c>
      <c r="H9" s="4"/>
      <c r="I9" s="4"/>
      <c r="J9" s="4"/>
      <c r="K9" s="4"/>
      <c r="L9" s="4"/>
      <c r="M9" s="4"/>
      <c r="N9" s="4"/>
      <c r="O9" s="4"/>
      <c r="P9" s="4"/>
      <c r="Q9" s="4"/>
      <c r="R9" s="4"/>
      <c r="S9" s="4"/>
      <c r="T9" s="4"/>
      <c r="U9" s="4"/>
      <c r="V9" s="4"/>
      <c r="W9" s="4"/>
      <c r="X9" s="4"/>
    </row>
    <row r="10">
      <c r="A10" s="4" t="str">
        <f>IFERROR(__xludf.DUMMYFUNCTION("""COMPUTED_VALUE"""),"Frozen Curse")</f>
        <v>Frozen Curse</v>
      </c>
      <c r="B10" s="4" t="str">
        <f>IFERROR(__xludf.DUMMYFUNCTION("""COMPUTED_VALUE"""),"A curse that is said to freeze you permanantly if you step on the wrong path of ice, Causes permanant death.")</f>
        <v>A curse that is said to freeze you permanantly if you step on the wrong path of ice, Causes permanant death.</v>
      </c>
      <c r="C10" s="4" t="b">
        <f>IFERROR(__xludf.DUMMYFUNCTION("""COMPUTED_VALUE"""),TRUE)</f>
        <v>1</v>
      </c>
      <c r="D10" s="4" t="b">
        <f>IFERROR(__xludf.DUMMYFUNCTION("""COMPUTED_VALUE"""),FALSE)</f>
        <v>0</v>
      </c>
      <c r="E10" s="4" t="b">
        <f>IFERROR(__xludf.DUMMYFUNCTION("""COMPUTED_VALUE"""),FALSE)</f>
        <v>0</v>
      </c>
      <c r="F10" s="4">
        <f>IFERROR(__xludf.DUMMYFUNCTION("""COMPUTED_VALUE"""),0.0)</f>
        <v>0</v>
      </c>
      <c r="G10" s="4" t="str">
        <f>IFERROR(__xludf.DUMMYFUNCTION("""COMPUTED_VALUE"""),"None")</f>
        <v>None</v>
      </c>
      <c r="H10" s="4"/>
      <c r="I10" s="4"/>
      <c r="J10" s="4"/>
      <c r="K10" s="4"/>
      <c r="L10" s="4"/>
      <c r="M10" s="4"/>
      <c r="N10" s="4"/>
      <c r="O10" s="4"/>
      <c r="P10" s="4"/>
      <c r="Q10" s="4"/>
      <c r="R10" s="4"/>
      <c r="S10" s="4"/>
      <c r="T10" s="4"/>
      <c r="U10" s="4"/>
      <c r="V10" s="4"/>
      <c r="W10" s="4"/>
      <c r="X10" s="4"/>
    </row>
    <row r="11">
      <c r="A11" s="4" t="str">
        <f>IFERROR(__xludf.DUMMYFUNCTION("""COMPUTED_VALUE"""),"Curse of Greed")</f>
        <v>Curse of Greed</v>
      </c>
      <c r="B11" s="4" t="str">
        <f>IFERROR(__xludf.DUMMYFUNCTION("""COMPUTED_VALUE"""),"All shop prices and town services will cost 75% more, You will lose 75% of the gilders rewarded to you from quests and loot drops.")</f>
        <v>All shop prices and town services will cost 75% more, You will lose 75% of the gilders rewarded to you from quests and loot drops.</v>
      </c>
      <c r="C11" s="4" t="b">
        <f>IFERROR(__xludf.DUMMYFUNCTION("""COMPUTED_VALUE"""),TRUE)</f>
        <v>1</v>
      </c>
      <c r="D11" s="4" t="b">
        <f>IFERROR(__xludf.DUMMYFUNCTION("""COMPUTED_VALUE"""),FALSE)</f>
        <v>0</v>
      </c>
      <c r="E11" s="4" t="b">
        <f>IFERROR(__xludf.DUMMYFUNCTION("""COMPUTED_VALUE"""),FALSE)</f>
        <v>0</v>
      </c>
      <c r="F11" s="4">
        <f>IFERROR(__xludf.DUMMYFUNCTION("""COMPUTED_VALUE"""),0.0)</f>
        <v>0</v>
      </c>
      <c r="G11" s="4" t="str">
        <f>IFERROR(__xludf.DUMMYFUNCTION("""COMPUTED_VALUE"""),"None")</f>
        <v>None</v>
      </c>
      <c r="H11" s="4"/>
      <c r="I11" s="4"/>
      <c r="J11" s="4"/>
      <c r="K11" s="4"/>
      <c r="L11" s="4"/>
      <c r="M11" s="4"/>
      <c r="N11" s="4"/>
      <c r="O11" s="4"/>
      <c r="P11" s="4"/>
      <c r="Q11" s="4"/>
      <c r="R11" s="4"/>
      <c r="S11" s="4"/>
      <c r="T11" s="4"/>
      <c r="U11" s="4"/>
      <c r="V11" s="4"/>
      <c r="W11" s="4"/>
      <c r="X11" s="4"/>
    </row>
    <row r="12">
      <c r="A12" s="4" t="str">
        <f>IFERROR(__xludf.DUMMYFUNCTION("""COMPUTED_VALUE"""),"Curse of The Ancestral Blood")</f>
        <v>Curse of The Ancestral Blood</v>
      </c>
      <c r="B12" s="4" t="str">
        <f>IFERROR(__xludf.DUMMYFUNCTION("""COMPUTED_VALUE"""),"The call of the cursed blade screams within your mind urging you to slice the throats of your comrades and enemies. 
At the start of your turn in battle you must roll 1d20 1-10 you enter a berserk state gaining Rampage 1 
11-20 you remain in control of y"&amp;"our character.")</f>
        <v>The call of the cursed blade screams within your mind urging you to slice the throats of your comrades and enemies. 
At the start of your turn in battle you must roll 1d20 1-10 you enter a berserk state gaining Rampage 1 
11-20 you remain in control of your character.</v>
      </c>
      <c r="C12" s="4" t="b">
        <f>IFERROR(__xludf.DUMMYFUNCTION("""COMPUTED_VALUE"""),FALSE)</f>
        <v>0</v>
      </c>
      <c r="D12" s="4" t="b">
        <f>IFERROR(__xludf.DUMMYFUNCTION("""COMPUTED_VALUE"""),TRUE)</f>
        <v>1</v>
      </c>
      <c r="E12" s="4" t="b">
        <f>IFERROR(__xludf.DUMMYFUNCTION("""COMPUTED_VALUE"""),FALSE)</f>
        <v>0</v>
      </c>
      <c r="F12" s="4">
        <f>IFERROR(__xludf.DUMMYFUNCTION("""COMPUTED_VALUE"""),0.0)</f>
        <v>0</v>
      </c>
      <c r="G12" s="4" t="str">
        <f>IFERROR(__xludf.DUMMYFUNCTION("""COMPUTED_VALUE"""),"Completeing the Quest: ""Cleansing the Blade Formed In Blood""")</f>
        <v>Completeing the Quest: "Cleansing the Blade Formed In Blood"</v>
      </c>
      <c r="H12" s="4"/>
      <c r="I12" s="4"/>
      <c r="J12" s="4"/>
      <c r="K12" s="4"/>
      <c r="L12" s="4"/>
      <c r="M12" s="4"/>
      <c r="N12" s="4"/>
      <c r="O12" s="4"/>
      <c r="P12" s="4"/>
      <c r="Q12" s="4"/>
      <c r="R12" s="4"/>
      <c r="S12" s="4"/>
      <c r="T12" s="4"/>
      <c r="U12" s="4"/>
      <c r="V12" s="4"/>
      <c r="W12" s="4"/>
      <c r="X12" s="4"/>
    </row>
    <row r="13">
      <c r="A13" s="4" t="str">
        <f>IFERROR(__xludf.DUMMYFUNCTION("""COMPUTED_VALUE"""),"Shadowbind Curse")</f>
        <v>Shadowbind Curse</v>
      </c>
      <c r="B13" s="4" t="str">
        <f>IFERROR(__xludf.DUMMYFUNCTION("""COMPUTED_VALUE"""),"Those afflicted by the Shadowbind Curse find that their shadows detach from them, taking on a life of their own. These shadow entities act independently, sometimes revealing secrets or even working against their host's intentions.
When affected by this c"&amp;"urse their will be a 25% chance during each battle a clone of your character will be created that will be allied with the enemies of the party.")</f>
        <v>Those afflicted by the Shadowbind Curse find that their shadows detach from them, taking on a life of their own. These shadow entities act independently, sometimes revealing secrets or even working against their host's intentions.
When affected by this curse their will be a 25% chance during each battle a clone of your character will be created that will be allied with the enemies of the party.</v>
      </c>
      <c r="C13" s="4" t="b">
        <f>IFERROR(__xludf.DUMMYFUNCTION("""COMPUTED_VALUE"""),FALSE)</f>
        <v>0</v>
      </c>
      <c r="D13" s="4" t="b">
        <f>IFERROR(__xludf.DUMMYFUNCTION("""COMPUTED_VALUE"""),TRUE)</f>
        <v>1</v>
      </c>
      <c r="E13" s="4" t="b">
        <f>IFERROR(__xludf.DUMMYFUNCTION("""COMPUTED_VALUE"""),FALSE)</f>
        <v>0</v>
      </c>
      <c r="F13" s="4">
        <f>IFERROR(__xludf.DUMMYFUNCTION("""COMPUTED_VALUE"""),0.0)</f>
        <v>0</v>
      </c>
      <c r="G13" s="4" t="str">
        <f>IFERROR(__xludf.DUMMYFUNCTION("""COMPUTED_VALUE"""),"Curse Antidote")</f>
        <v>Curse Antidote</v>
      </c>
      <c r="H13" s="4"/>
      <c r="I13" s="4"/>
      <c r="J13" s="4"/>
      <c r="K13" s="4"/>
      <c r="L13" s="4"/>
      <c r="M13" s="4"/>
      <c r="N13" s="4"/>
      <c r="O13" s="4"/>
      <c r="P13" s="4"/>
      <c r="Q13" s="4"/>
      <c r="R13" s="4"/>
      <c r="S13" s="4"/>
      <c r="T13" s="4"/>
      <c r="U13" s="4"/>
      <c r="V13" s="4"/>
      <c r="W13" s="4"/>
      <c r="X13" s="4"/>
    </row>
    <row r="14">
      <c r="A14" s="4" t="str">
        <f>IFERROR(__xludf.DUMMYFUNCTION("""COMPUTED_VALUE"""),"Eternal Eclipse")</f>
        <v>Eternal Eclipse</v>
      </c>
      <c r="B14" s="4" t="str">
        <f>IFERROR(__xludf.DUMMYFUNCTION("""COMPUTED_VALUE"""),"The cursed individual is shrouded in perpetual darkness, as if living under a never-ending solar eclipse. The absence of natural light hinders perception, making it difficult for the cursed to navigate or interact with the world.
When affected by this cu"&amp;"rse you will act under the effect of Blindness ∞")</f>
        <v>The cursed individual is shrouded in perpetual darkness, as if living under a never-ending solar eclipse. The absence of natural light hinders perception, making it difficult for the cursed to navigate or interact with the world.
When affected by this curse you will act under the effect of Blindness ∞</v>
      </c>
      <c r="C14" s="4" t="b">
        <f>IFERROR(__xludf.DUMMYFUNCTION("""COMPUTED_VALUE"""),FALSE)</f>
        <v>0</v>
      </c>
      <c r="D14" s="4" t="b">
        <f>IFERROR(__xludf.DUMMYFUNCTION("""COMPUTED_VALUE"""),TRUE)</f>
        <v>1</v>
      </c>
      <c r="E14" s="4" t="b">
        <f>IFERROR(__xludf.DUMMYFUNCTION("""COMPUTED_VALUE"""),FALSE)</f>
        <v>0</v>
      </c>
      <c r="F14" s="4">
        <f>IFERROR(__xludf.DUMMYFUNCTION("""COMPUTED_VALUE"""),0.0)</f>
        <v>0</v>
      </c>
      <c r="G14" s="4" t="str">
        <f>IFERROR(__xludf.DUMMYFUNCTION("""COMPUTED_VALUE"""),"Curse Antidote")</f>
        <v>Curse Antidote</v>
      </c>
      <c r="H14" s="4"/>
      <c r="I14" s="4"/>
      <c r="J14" s="4"/>
      <c r="K14" s="4"/>
      <c r="L14" s="4"/>
      <c r="M14" s="4"/>
      <c r="N14" s="4"/>
      <c r="O14" s="4"/>
      <c r="P14" s="4"/>
      <c r="Q14" s="4"/>
      <c r="R14" s="4"/>
      <c r="S14" s="4"/>
      <c r="T14" s="4"/>
      <c r="U14" s="4"/>
      <c r="V14" s="4"/>
      <c r="W14" s="4"/>
      <c r="X14" s="4"/>
    </row>
    <row r="15">
      <c r="A15" s="4" t="str">
        <f>IFERROR(__xludf.DUMMYFUNCTION("""COMPUTED_VALUE"""),"Mute Echo")</f>
        <v>Mute Echo</v>
      </c>
      <c r="B15" s="4" t="str">
        <f>IFERROR(__xludf.DUMMYFUNCTION("""COMPUTED_VALUE"""),"This curse steals the voice of its victim. Attempts to speak result in only faint echoes, making communication challenging. Breaking the curse may involve retrieving a stolen voice from a mysterious entity.
When affected by this curse you will deduct 10 "&amp;"from your d20 rolls.")</f>
        <v>This curse steals the voice of its victim. Attempts to speak result in only faint echoes, making communication challenging. Breaking the curse may involve retrieving a stolen voice from a mysterious entity.
When affected by this curse you will deduct 10 from your d20 rolls.</v>
      </c>
      <c r="C15" s="4" t="b">
        <f>IFERROR(__xludf.DUMMYFUNCTION("""COMPUTED_VALUE"""),FALSE)</f>
        <v>0</v>
      </c>
      <c r="D15" s="4" t="b">
        <f>IFERROR(__xludf.DUMMYFUNCTION("""COMPUTED_VALUE"""),TRUE)</f>
        <v>1</v>
      </c>
      <c r="E15" s="4" t="b">
        <f>IFERROR(__xludf.DUMMYFUNCTION("""COMPUTED_VALUE"""),FALSE)</f>
        <v>0</v>
      </c>
      <c r="F15" s="4">
        <f>IFERROR(__xludf.DUMMYFUNCTION("""COMPUTED_VALUE"""),0.0)</f>
        <v>0</v>
      </c>
      <c r="G15" s="4" t="str">
        <f>IFERROR(__xludf.DUMMYFUNCTION("""COMPUTED_VALUE"""),"A Quest")</f>
        <v>A Quest</v>
      </c>
      <c r="H15" s="4"/>
      <c r="I15" s="4"/>
      <c r="J15" s="4"/>
      <c r="K15" s="4"/>
      <c r="L15" s="4"/>
      <c r="M15" s="4"/>
      <c r="N15" s="4"/>
      <c r="O15" s="4"/>
      <c r="P15" s="4"/>
      <c r="Q15" s="4"/>
      <c r="R15" s="4"/>
      <c r="S15" s="4"/>
      <c r="T15" s="4"/>
      <c r="U15" s="4"/>
      <c r="V15" s="4"/>
      <c r="W15" s="4"/>
      <c r="X15" s="4"/>
    </row>
    <row r="16">
      <c r="A16" s="4" t="str">
        <f>IFERROR(__xludf.DUMMYFUNCTION("""COMPUTED_VALUE"""),"Iron Veins")</f>
        <v>Iron Veins</v>
      </c>
      <c r="B16" s="4" t="str">
        <f>IFERROR(__xludf.DUMMYFUNCTION("""COMPUTED_VALUE"""),"The cursed person's blood turns to molten iron, causing excruciating pain with every heartbeat. The metallic blood can be weaponized, but the curse prevents the afflicted from benefiting from this transformation.
Deal X2 additional damage but 1% of the d"&amp;"amage you deal is drained from your HP and SP.")</f>
        <v>The cursed person's blood turns to molten iron, causing excruciating pain with every heartbeat. The metallic blood can be weaponized, but the curse prevents the afflicted from benefiting from this transformation.
Deal X2 additional damage but 1% of the damage you deal is drained from your HP and SP.</v>
      </c>
      <c r="C16" s="4" t="b">
        <f>IFERROR(__xludf.DUMMYFUNCTION("""COMPUTED_VALUE"""),FALSE)</f>
        <v>0</v>
      </c>
      <c r="D16" s="4" t="b">
        <f>IFERROR(__xludf.DUMMYFUNCTION("""COMPUTED_VALUE"""),FALSE)</f>
        <v>0</v>
      </c>
      <c r="E16" s="4" t="b">
        <f>IFERROR(__xludf.DUMMYFUNCTION("""COMPUTED_VALUE"""),TRUE)</f>
        <v>1</v>
      </c>
      <c r="F16" s="4">
        <f>IFERROR(__xludf.DUMMYFUNCTION("""COMPUTED_VALUE"""),20.0)</f>
        <v>20</v>
      </c>
      <c r="G16" s="4" t="str">
        <f>IFERROR(__xludf.DUMMYFUNCTION("""COMPUTED_VALUE"""),"Traveling/Curse Antidote")</f>
        <v>Traveling/Curse Antidote</v>
      </c>
      <c r="H16" s="4"/>
      <c r="I16" s="4"/>
      <c r="J16" s="4"/>
      <c r="K16" s="4"/>
      <c r="L16" s="4"/>
      <c r="M16" s="4"/>
      <c r="N16" s="4"/>
      <c r="O16" s="4"/>
      <c r="P16" s="4"/>
      <c r="Q16" s="4"/>
      <c r="R16" s="4"/>
      <c r="S16" s="4"/>
      <c r="T16" s="4"/>
      <c r="U16" s="4"/>
      <c r="V16" s="4"/>
      <c r="W16" s="4"/>
      <c r="X16" s="4"/>
    </row>
    <row r="17">
      <c r="A17" s="4" t="str">
        <f>IFERROR(__xludf.DUMMYFUNCTION("""COMPUTED_VALUE"""),"Hollow Sight")</f>
        <v>Hollow Sight</v>
      </c>
      <c r="B17" s="4" t="str">
        <f>IFERROR(__xludf.DUMMYFUNCTION("""COMPUTED_VALUE"""),"Vision becomes distorted, and the cursed see the world as if through a shifting, ever-changing kaleidoscope. This curse makes navigation and combat extremely challenging, as reality becomes an unpredictable mosaic.
When affected by this curse you will ac"&amp;"t under the effect of Blindness ∞")</f>
        <v>Vision becomes distorted, and the cursed see the world as if through a shifting, ever-changing kaleidoscope. This curse makes navigation and combat extremely challenging, as reality becomes an unpredictable mosaic.
When affected by this curse you will act under the effect of Blindness ∞</v>
      </c>
      <c r="C17" s="4" t="b">
        <f>IFERROR(__xludf.DUMMYFUNCTION("""COMPUTED_VALUE"""),FALSE)</f>
        <v>0</v>
      </c>
      <c r="D17" s="4" t="b">
        <f>IFERROR(__xludf.DUMMYFUNCTION("""COMPUTED_VALUE"""),FALSE)</f>
        <v>0</v>
      </c>
      <c r="E17" s="4" t="b">
        <f>IFERROR(__xludf.DUMMYFUNCTION("""COMPUTED_VALUE"""),TRUE)</f>
        <v>1</v>
      </c>
      <c r="F17" s="4">
        <f>IFERROR(__xludf.DUMMYFUNCTION("""COMPUTED_VALUE"""),20.0)</f>
        <v>20</v>
      </c>
      <c r="G17" s="4" t="str">
        <f>IFERROR(__xludf.DUMMYFUNCTION("""COMPUTED_VALUE"""),"Traveling/Curse Antidote")</f>
        <v>Traveling/Curse Antidote</v>
      </c>
      <c r="H17" s="4"/>
      <c r="I17" s="4"/>
      <c r="J17" s="4"/>
      <c r="K17" s="4"/>
      <c r="L17" s="4"/>
      <c r="M17" s="4"/>
      <c r="N17" s="4"/>
      <c r="O17" s="4"/>
      <c r="P17" s="4"/>
      <c r="Q17" s="4"/>
      <c r="R17" s="4"/>
      <c r="S17" s="4"/>
      <c r="T17" s="4"/>
      <c r="U17" s="4"/>
      <c r="V17" s="4"/>
      <c r="W17" s="4"/>
      <c r="X17" s="4"/>
    </row>
    <row r="18">
      <c r="A18" s="4" t="str">
        <f>IFERROR(__xludf.DUMMYFUNCTION("""COMPUTED_VALUE"""),"Frostbound Heart")</f>
        <v>Frostbound Heart</v>
      </c>
      <c r="B18" s="4" t="str">
        <f>IFERROR(__xludf.DUMMYFUNCTION("""COMPUTED_VALUE"""),"The cursed individual's heart turns to ice, spreading a numbing cold throughout their body. While this grants resistance to fire, it also makes them susceptible to freezing temperatures and slows their movements.
When affected by this curse you will gain"&amp;" X2 Fire resistance but you will act under the effect of Slowness ∞ and have a 25% chance to freeze during each of your turns in battle.")</f>
        <v>The cursed individual's heart turns to ice, spreading a numbing cold throughout their body. While this grants resistance to fire, it also makes them susceptible to freezing temperatures and slows their movements.
When affected by this curse you will gain X2 Fire resistance but you will act under the effect of Slowness ∞ and have a 25% chance to freeze during each of your turns in battle.</v>
      </c>
      <c r="C18" s="4" t="b">
        <f>IFERROR(__xludf.DUMMYFUNCTION("""COMPUTED_VALUE"""),FALSE)</f>
        <v>0</v>
      </c>
      <c r="D18" s="4" t="b">
        <f>IFERROR(__xludf.DUMMYFUNCTION("""COMPUTED_VALUE"""),TRUE)</f>
        <v>1</v>
      </c>
      <c r="E18" s="4" t="b">
        <f>IFERROR(__xludf.DUMMYFUNCTION("""COMPUTED_VALUE"""),FALSE)</f>
        <v>0</v>
      </c>
      <c r="F18" s="4">
        <f>IFERROR(__xludf.DUMMYFUNCTION("""COMPUTED_VALUE"""),0.0)</f>
        <v>0</v>
      </c>
      <c r="G18" s="4" t="str">
        <f>IFERROR(__xludf.DUMMYFUNCTION("""COMPUTED_VALUE"""),"Curse Antidote")</f>
        <v>Curse Antidote</v>
      </c>
      <c r="H18" s="4"/>
      <c r="I18" s="4"/>
      <c r="J18" s="4"/>
      <c r="K18" s="4"/>
      <c r="L18" s="4"/>
      <c r="M18" s="4"/>
      <c r="N18" s="4"/>
      <c r="O18" s="4"/>
      <c r="P18" s="4"/>
      <c r="Q18" s="4"/>
      <c r="R18" s="4"/>
      <c r="S18" s="4"/>
      <c r="T18" s="4"/>
      <c r="U18" s="4"/>
      <c r="V18" s="4"/>
      <c r="W18" s="4"/>
      <c r="X18" s="4"/>
    </row>
    <row r="19">
      <c r="A19" s="4" t="str">
        <f>IFERROR(__xludf.DUMMYFUNCTION("""COMPUTED_VALUE"""),"Thorns of Betrayal")</f>
        <v>Thorns of Betrayal</v>
      </c>
      <c r="B19" s="4" t="str">
        <f>IFERROR(__xludf.DUMMYFUNCTION("""COMPUTED_VALUE"""),"A curse that causes anyone who forms a close bond with the afflicted to suffer pain and injury. The thorns metaphorically grow between the cursed individual and their allies, causing harm whenever trust is established.
When affected by this curse anyone "&amp;"who buffs you will lose Half their HP and SP.")</f>
        <v>A curse that causes anyone who forms a close bond with the afflicted to suffer pain and injury. The thorns metaphorically grow between the cursed individual and their allies, causing harm whenever trust is established.
When affected by this curse anyone who buffs you will lose Half their HP and SP.</v>
      </c>
      <c r="C19" s="4" t="b">
        <f>IFERROR(__xludf.DUMMYFUNCTION("""COMPUTED_VALUE"""),FALSE)</f>
        <v>0</v>
      </c>
      <c r="D19" s="4" t="b">
        <f>IFERROR(__xludf.DUMMYFUNCTION("""COMPUTED_VALUE"""),TRUE)</f>
        <v>1</v>
      </c>
      <c r="E19" s="4" t="b">
        <f>IFERROR(__xludf.DUMMYFUNCTION("""COMPUTED_VALUE"""),FALSE)</f>
        <v>0</v>
      </c>
      <c r="F19" s="4">
        <f>IFERROR(__xludf.DUMMYFUNCTION("""COMPUTED_VALUE"""),0.0)</f>
        <v>0</v>
      </c>
      <c r="G19" s="4" t="str">
        <f>IFERROR(__xludf.DUMMYFUNCTION("""COMPUTED_VALUE"""),"Curse Antidote")</f>
        <v>Curse Antidote</v>
      </c>
      <c r="H19" s="4"/>
      <c r="I19" s="4"/>
      <c r="J19" s="4"/>
      <c r="K19" s="4"/>
      <c r="L19" s="4"/>
      <c r="M19" s="4"/>
      <c r="N19" s="4"/>
      <c r="O19" s="4"/>
      <c r="P19" s="4"/>
      <c r="Q19" s="4"/>
      <c r="R19" s="4"/>
      <c r="S19" s="4"/>
      <c r="T19" s="4"/>
      <c r="U19" s="4"/>
      <c r="V19" s="4"/>
      <c r="W19" s="4"/>
      <c r="X19" s="4"/>
    </row>
    <row r="20">
      <c r="A20" s="4" t="str">
        <f>IFERROR(__xludf.DUMMYFUNCTION("""COMPUTED_VALUE"""),"Veil of Amnesia")</f>
        <v>Veil of Amnesia</v>
      </c>
      <c r="B20" s="4" t="str">
        <f>IFERROR(__xludf.DUMMYFUNCTION("""COMPUTED_VALUE"""),"The cursed person forgets their past, losing memories as if veiled by a mystical fog. Breaking the curse requires piecing together fragments of the forgotten past, scattered in hidden locations.
When affected by this curse you will have a period of time "&amp;"before you character recieves permanent death.")</f>
        <v>The cursed person forgets their past, losing memories as if veiled by a mystical fog. Breaking the curse requires piecing together fragments of the forgotten past, scattered in hidden locations.
When affected by this curse you will have a period of time before you character recieves permanent death.</v>
      </c>
      <c r="C20" s="4" t="b">
        <f>IFERROR(__xludf.DUMMYFUNCTION("""COMPUTED_VALUE"""),FALSE)</f>
        <v>0</v>
      </c>
      <c r="D20" s="4" t="b">
        <f>IFERROR(__xludf.DUMMYFUNCTION("""COMPUTED_VALUE"""),TRUE)</f>
        <v>1</v>
      </c>
      <c r="E20" s="4" t="b">
        <f>IFERROR(__xludf.DUMMYFUNCTION("""COMPUTED_VALUE"""),FALSE)</f>
        <v>0</v>
      </c>
      <c r="F20" s="4">
        <f>IFERROR(__xludf.DUMMYFUNCTION("""COMPUTED_VALUE"""),0.0)</f>
        <v>0</v>
      </c>
      <c r="G20" s="4" t="str">
        <f>IFERROR(__xludf.DUMMYFUNCTION("""COMPUTED_VALUE"""),"A Quest")</f>
        <v>A Quest</v>
      </c>
      <c r="H20" s="4"/>
      <c r="I20" s="4"/>
      <c r="J20" s="4"/>
      <c r="K20" s="4"/>
      <c r="L20" s="4"/>
      <c r="M20" s="4"/>
      <c r="N20" s="4"/>
      <c r="O20" s="4"/>
      <c r="P20" s="4"/>
      <c r="Q20" s="4"/>
      <c r="R20" s="4"/>
      <c r="S20" s="4"/>
      <c r="T20" s="4"/>
      <c r="U20" s="4"/>
      <c r="V20" s="4"/>
      <c r="W20" s="4"/>
      <c r="X20" s="4"/>
    </row>
    <row r="21">
      <c r="A21" s="4" t="str">
        <f>IFERROR(__xludf.DUMMYFUNCTION("""COMPUTED_VALUE"""),"Warping Reflection")</f>
        <v>Warping Reflection</v>
      </c>
      <c r="B21" s="4" t="str">
        <f>IFERROR(__xludf.DUMMYFUNCTION("""COMPUTED_VALUE"""),"Mirrors and reflective surfaces distort the cursed individual's appearance, projecting monstrous or grotesque images. The curse instills fear in those who see the distorted reflection, leading to social isolation.
When affected by this curse your intimid"&amp;"ation and charisma are halved.")</f>
        <v>Mirrors and reflective surfaces distort the cursed individual's appearance, projecting monstrous or grotesque images. The curse instills fear in those who see the distorted reflection, leading to social isolation.
When affected by this curse your intimidation and charisma are halved.</v>
      </c>
      <c r="C21" s="4" t="b">
        <f>IFERROR(__xludf.DUMMYFUNCTION("""COMPUTED_VALUE"""),FALSE)</f>
        <v>0</v>
      </c>
      <c r="D21" s="4" t="b">
        <f>IFERROR(__xludf.DUMMYFUNCTION("""COMPUTED_VALUE"""),TRUE)</f>
        <v>1</v>
      </c>
      <c r="E21" s="4" t="b">
        <f>IFERROR(__xludf.DUMMYFUNCTION("""COMPUTED_VALUE"""),FALSE)</f>
        <v>0</v>
      </c>
      <c r="F21" s="4">
        <f>IFERROR(__xludf.DUMMYFUNCTION("""COMPUTED_VALUE"""),0.0)</f>
        <v>0</v>
      </c>
      <c r="G21" s="4" t="str">
        <f>IFERROR(__xludf.DUMMYFUNCTION("""COMPUTED_VALUE"""),"Curse Antidote")</f>
        <v>Curse Antidote</v>
      </c>
      <c r="H21" s="4"/>
      <c r="I21" s="4"/>
      <c r="J21" s="4"/>
      <c r="K21" s="4"/>
      <c r="L21" s="4"/>
      <c r="M21" s="4"/>
      <c r="N21" s="4"/>
      <c r="O21" s="4"/>
      <c r="P21" s="4"/>
      <c r="Q21" s="4"/>
      <c r="R21" s="4"/>
      <c r="S21" s="4"/>
      <c r="T21" s="4"/>
      <c r="U21" s="4"/>
      <c r="V21" s="4"/>
      <c r="W21" s="4"/>
      <c r="X21" s="4"/>
    </row>
    <row r="22">
      <c r="A22" s="4" t="str">
        <f>IFERROR(__xludf.DUMMYFUNCTION("""COMPUTED_VALUE"""),"Vorpal Silence")</f>
        <v>Vorpal Silence</v>
      </c>
      <c r="B22" s="4" t="str">
        <f>IFERROR(__xludf.DUMMYFUNCTION("""COMPUTED_VALUE"""),"The cursed individual emits a zone of absolute silence, extinguishing all sound within a radius. This eerie quiet can be disorienting and isolating, making it challenging for the afflicted to communicate or coordinate with others.
When affected by this c"&amp;"urse you will deduct 5 from your d20 rolls.")</f>
        <v>The cursed individual emits a zone of absolute silence, extinguishing all sound within a radius. This eerie quiet can be disorienting and isolating, making it challenging for the afflicted to communicate or coordinate with others.
When affected by this curse you will deduct 5 from your d20 rolls.</v>
      </c>
      <c r="C22" s="4" t="b">
        <f>IFERROR(__xludf.DUMMYFUNCTION("""COMPUTED_VALUE"""),FALSE)</f>
        <v>0</v>
      </c>
      <c r="D22" s="4" t="b">
        <f>IFERROR(__xludf.DUMMYFUNCTION("""COMPUTED_VALUE"""),FALSE)</f>
        <v>0</v>
      </c>
      <c r="E22" s="4" t="b">
        <f>IFERROR(__xludf.DUMMYFUNCTION("""COMPUTED_VALUE"""),TRUE)</f>
        <v>1</v>
      </c>
      <c r="F22" s="4">
        <f>IFERROR(__xludf.DUMMYFUNCTION("""COMPUTED_VALUE"""),10.0)</f>
        <v>10</v>
      </c>
      <c r="G22" s="4" t="str">
        <f>IFERROR(__xludf.DUMMYFUNCTION("""COMPUTED_VALUE"""),"Traveling/Curse Antidote")</f>
        <v>Traveling/Curse Antidote</v>
      </c>
      <c r="H22" s="4"/>
      <c r="I22" s="4"/>
      <c r="J22" s="4"/>
      <c r="K22" s="4"/>
      <c r="L22" s="4"/>
      <c r="M22" s="4"/>
      <c r="N22" s="4"/>
      <c r="O22" s="4"/>
      <c r="P22" s="4"/>
      <c r="Q22" s="4"/>
      <c r="R22" s="4"/>
      <c r="S22" s="4"/>
      <c r="T22" s="4"/>
      <c r="U22" s="4"/>
      <c r="V22" s="4"/>
      <c r="W22" s="4"/>
      <c r="X22" s="4"/>
    </row>
    <row r="23">
      <c r="A23" s="4" t="str">
        <f>IFERROR(__xludf.DUMMYFUNCTION("""COMPUTED_VALUE"""),"Ancient Frost Grand Mages Curse")</f>
        <v>Ancient Frost Grand Mages Curse</v>
      </c>
      <c r="B23" s="4" t="str">
        <f>IFERROR(__xludf.DUMMYFUNCTION("""COMPUTED_VALUE"""),"A freezing curse on the target binding them to the area they are currently in, which they now cannot leave.")</f>
        <v>A freezing curse on the target binding them to the area they are currently in, which they now cannot leave.</v>
      </c>
      <c r="C23" s="4" t="b">
        <f>IFERROR(__xludf.DUMMYFUNCTION("""COMPUTED_VALUE"""),FALSE)</f>
        <v>0</v>
      </c>
      <c r="D23" s="4" t="b">
        <f>IFERROR(__xludf.DUMMYFUNCTION("""COMPUTED_VALUE"""),TRUE)</f>
        <v>1</v>
      </c>
      <c r="E23" s="4" t="b">
        <f>IFERROR(__xludf.DUMMYFUNCTION("""COMPUTED_VALUE"""),FALSE)</f>
        <v>0</v>
      </c>
      <c r="F23" s="4">
        <f>IFERROR(__xludf.DUMMYFUNCTION("""COMPUTED_VALUE"""),0.0)</f>
        <v>0</v>
      </c>
      <c r="G23" s="4" t="str">
        <f>IFERROR(__xludf.DUMMYFUNCTION("""COMPUTED_VALUE"""),"Curse Antidote")</f>
        <v>Curse Antidote</v>
      </c>
      <c r="H23" s="4"/>
      <c r="I23" s="4"/>
      <c r="J23" s="4"/>
      <c r="K23" s="4"/>
      <c r="L23" s="4"/>
      <c r="M23" s="4"/>
      <c r="N23" s="4"/>
      <c r="O23" s="4"/>
      <c r="P23" s="4"/>
      <c r="Q23" s="4"/>
      <c r="R23" s="4"/>
      <c r="S23" s="4"/>
      <c r="T23" s="4"/>
      <c r="U23" s="4"/>
      <c r="V23" s="4"/>
      <c r="W23" s="4"/>
      <c r="X23" s="4"/>
    </row>
    <row r="24">
      <c r="A24" s="4"/>
      <c r="B24" s="4"/>
      <c r="C24" s="4" t="b">
        <f>IFERROR(__xludf.DUMMYFUNCTION("""COMPUTED_VALUE"""),FALSE)</f>
        <v>0</v>
      </c>
      <c r="D24" s="4" t="b">
        <f>IFERROR(__xludf.DUMMYFUNCTION("""COMPUTED_VALUE"""),FALSE)</f>
        <v>0</v>
      </c>
      <c r="E24" s="4" t="b">
        <f>IFERROR(__xludf.DUMMYFUNCTION("""COMPUTED_VALUE"""),FALSE)</f>
        <v>0</v>
      </c>
      <c r="F24" s="4"/>
      <c r="G24" s="4"/>
      <c r="H24" s="4"/>
      <c r="I24" s="4"/>
      <c r="J24" s="4"/>
      <c r="K24" s="4"/>
      <c r="L24" s="4"/>
      <c r="M24" s="4"/>
      <c r="N24" s="4"/>
      <c r="O24" s="4"/>
      <c r="P24" s="4"/>
      <c r="Q24" s="4"/>
      <c r="R24" s="4"/>
      <c r="S24" s="4"/>
      <c r="T24" s="4"/>
      <c r="U24" s="4"/>
      <c r="V24" s="4"/>
      <c r="W24" s="4"/>
      <c r="X24" s="4"/>
    </row>
    <row r="25">
      <c r="A25" s="4"/>
      <c r="B25" s="4"/>
      <c r="C25" s="4" t="b">
        <f>IFERROR(__xludf.DUMMYFUNCTION("""COMPUTED_VALUE"""),FALSE)</f>
        <v>0</v>
      </c>
      <c r="D25" s="4" t="b">
        <f>IFERROR(__xludf.DUMMYFUNCTION("""COMPUTED_VALUE"""),FALSE)</f>
        <v>0</v>
      </c>
      <c r="E25" s="4" t="b">
        <f>IFERROR(__xludf.DUMMYFUNCTION("""COMPUTED_VALUE"""),FALSE)</f>
        <v>0</v>
      </c>
      <c r="F25" s="4"/>
      <c r="G25" s="4"/>
      <c r="H25" s="4"/>
      <c r="I25" s="4"/>
      <c r="J25" s="4"/>
      <c r="K25" s="4"/>
      <c r="L25" s="4"/>
      <c r="M25" s="4"/>
      <c r="N25" s="4"/>
      <c r="O25" s="4"/>
      <c r="P25" s="4"/>
      <c r="Q25" s="4"/>
      <c r="R25" s="4"/>
      <c r="S25" s="4"/>
      <c r="T25" s="4"/>
      <c r="U25" s="4"/>
      <c r="V25" s="4"/>
      <c r="W25" s="4"/>
      <c r="X25" s="4"/>
    </row>
    <row r="26">
      <c r="A26" s="4"/>
      <c r="B26" s="4"/>
      <c r="C26" s="4" t="b">
        <f>IFERROR(__xludf.DUMMYFUNCTION("""COMPUTED_VALUE"""),FALSE)</f>
        <v>0</v>
      </c>
      <c r="D26" s="4" t="b">
        <f>IFERROR(__xludf.DUMMYFUNCTION("""COMPUTED_VALUE"""),FALSE)</f>
        <v>0</v>
      </c>
      <c r="E26" s="4" t="b">
        <f>IFERROR(__xludf.DUMMYFUNCTION("""COMPUTED_VALUE"""),FALSE)</f>
        <v>0</v>
      </c>
      <c r="F26" s="4"/>
      <c r="G26" s="4"/>
      <c r="H26" s="4"/>
      <c r="I26" s="4"/>
      <c r="J26" s="4"/>
      <c r="K26" s="4"/>
      <c r="L26" s="4"/>
      <c r="M26" s="4"/>
      <c r="N26" s="4"/>
      <c r="O26" s="4"/>
      <c r="P26" s="4"/>
      <c r="Q26" s="4"/>
      <c r="R26" s="4"/>
      <c r="S26" s="4"/>
      <c r="T26" s="4"/>
      <c r="U26" s="4"/>
      <c r="V26" s="4"/>
      <c r="W26" s="4"/>
      <c r="X26" s="4"/>
    </row>
    <row r="27">
      <c r="A27" s="4"/>
      <c r="B27" s="4"/>
      <c r="C27" s="4" t="b">
        <f>IFERROR(__xludf.DUMMYFUNCTION("""COMPUTED_VALUE"""),FALSE)</f>
        <v>0</v>
      </c>
      <c r="D27" s="4" t="b">
        <f>IFERROR(__xludf.DUMMYFUNCTION("""COMPUTED_VALUE"""),FALSE)</f>
        <v>0</v>
      </c>
      <c r="E27" s="4" t="b">
        <f>IFERROR(__xludf.DUMMYFUNCTION("""COMPUTED_VALUE"""),FALSE)</f>
        <v>0</v>
      </c>
      <c r="F27" s="4"/>
      <c r="G27" s="4"/>
      <c r="H27" s="4"/>
      <c r="I27" s="4"/>
      <c r="J27" s="4"/>
      <c r="K27" s="4"/>
      <c r="L27" s="4"/>
      <c r="M27" s="4"/>
      <c r="N27" s="4"/>
      <c r="O27" s="4"/>
      <c r="P27" s="4"/>
      <c r="Q27" s="4"/>
      <c r="R27" s="4"/>
      <c r="S27" s="4"/>
      <c r="T27" s="4"/>
      <c r="U27" s="4"/>
      <c r="V27" s="4"/>
      <c r="W27" s="4"/>
      <c r="X27" s="4"/>
    </row>
    <row r="28">
      <c r="A28" s="4"/>
      <c r="B28" s="4"/>
      <c r="C28" s="4" t="b">
        <f>IFERROR(__xludf.DUMMYFUNCTION("""COMPUTED_VALUE"""),FALSE)</f>
        <v>0</v>
      </c>
      <c r="D28" s="4" t="b">
        <f>IFERROR(__xludf.DUMMYFUNCTION("""COMPUTED_VALUE"""),FALSE)</f>
        <v>0</v>
      </c>
      <c r="E28" s="4" t="b">
        <f>IFERROR(__xludf.DUMMYFUNCTION("""COMPUTED_VALUE"""),FALSE)</f>
        <v>0</v>
      </c>
      <c r="F28" s="4"/>
      <c r="G28" s="4"/>
      <c r="H28" s="4"/>
      <c r="I28" s="4"/>
      <c r="J28" s="4"/>
      <c r="K28" s="4"/>
      <c r="L28" s="4"/>
      <c r="M28" s="4"/>
      <c r="N28" s="4"/>
      <c r="O28" s="4"/>
      <c r="P28" s="4"/>
      <c r="Q28" s="4"/>
      <c r="R28" s="4"/>
      <c r="S28" s="4"/>
      <c r="T28" s="4"/>
      <c r="U28" s="4"/>
      <c r="V28" s="4"/>
      <c r="W28" s="4"/>
      <c r="X28" s="4"/>
    </row>
    <row r="29">
      <c r="A29" s="4"/>
      <c r="B29" s="4"/>
      <c r="C29" s="4" t="b">
        <f>IFERROR(__xludf.DUMMYFUNCTION("""COMPUTED_VALUE"""),FALSE)</f>
        <v>0</v>
      </c>
      <c r="D29" s="4" t="b">
        <f>IFERROR(__xludf.DUMMYFUNCTION("""COMPUTED_VALUE"""),FALSE)</f>
        <v>0</v>
      </c>
      <c r="E29" s="4" t="b">
        <f>IFERROR(__xludf.DUMMYFUNCTION("""COMPUTED_VALUE"""),FALSE)</f>
        <v>0</v>
      </c>
      <c r="F29" s="4"/>
      <c r="G29" s="4"/>
      <c r="H29" s="4"/>
      <c r="I29" s="4"/>
      <c r="J29" s="4"/>
      <c r="K29" s="4"/>
      <c r="L29" s="4"/>
      <c r="M29" s="4"/>
      <c r="N29" s="4"/>
      <c r="O29" s="4"/>
      <c r="P29" s="4"/>
      <c r="Q29" s="4"/>
      <c r="R29" s="4"/>
      <c r="S29" s="4"/>
      <c r="T29" s="4"/>
      <c r="U29" s="4"/>
      <c r="V29" s="4"/>
      <c r="W29" s="4"/>
      <c r="X29" s="4"/>
    </row>
    <row r="30">
      <c r="A30" s="4"/>
      <c r="B30" s="4"/>
      <c r="C30" s="4" t="b">
        <f>IFERROR(__xludf.DUMMYFUNCTION("""COMPUTED_VALUE"""),FALSE)</f>
        <v>0</v>
      </c>
      <c r="D30" s="4" t="b">
        <f>IFERROR(__xludf.DUMMYFUNCTION("""COMPUTED_VALUE"""),FALSE)</f>
        <v>0</v>
      </c>
      <c r="E30" s="4" t="b">
        <f>IFERROR(__xludf.DUMMYFUNCTION("""COMPUTED_VALUE"""),FALSE)</f>
        <v>0</v>
      </c>
      <c r="F30" s="4"/>
      <c r="G30" s="4"/>
      <c r="H30" s="4"/>
      <c r="I30" s="4"/>
      <c r="J30" s="4"/>
      <c r="K30" s="4"/>
      <c r="L30" s="4"/>
      <c r="M30" s="4"/>
      <c r="N30" s="4"/>
      <c r="O30" s="4"/>
      <c r="P30" s="4"/>
      <c r="Q30" s="4"/>
      <c r="R30" s="4"/>
      <c r="S30" s="4"/>
      <c r="T30" s="4"/>
      <c r="U30" s="4"/>
      <c r="V30" s="4"/>
      <c r="W30" s="4"/>
      <c r="X30" s="4"/>
    </row>
    <row r="31">
      <c r="A31" s="4"/>
      <c r="B31" s="4"/>
      <c r="C31" s="4"/>
      <c r="D31" s="4"/>
      <c r="E31" s="4"/>
      <c r="F31" s="4"/>
      <c r="G31" s="4"/>
      <c r="H31" s="4"/>
      <c r="I31" s="4"/>
      <c r="J31" s="4"/>
      <c r="K31" s="4"/>
      <c r="L31" s="4"/>
      <c r="M31" s="4"/>
      <c r="N31" s="4"/>
      <c r="O31" s="4"/>
      <c r="P31" s="4"/>
      <c r="Q31" s="4"/>
      <c r="R31" s="4"/>
      <c r="S31" s="4"/>
      <c r="T31" s="4"/>
      <c r="U31" s="4"/>
      <c r="V31" s="4"/>
      <c r="W31" s="4"/>
      <c r="X31" s="4"/>
    </row>
    <row r="32">
      <c r="A32" s="4"/>
      <c r="B32" s="4"/>
      <c r="C32" s="4"/>
      <c r="D32" s="4"/>
      <c r="E32" s="4"/>
      <c r="F32" s="4"/>
      <c r="G32" s="4"/>
      <c r="H32" s="4"/>
      <c r="I32" s="4"/>
      <c r="J32" s="4"/>
      <c r="K32" s="4"/>
      <c r="L32" s="4"/>
      <c r="M32" s="4"/>
      <c r="N32" s="4"/>
      <c r="O32" s="4"/>
      <c r="P32" s="4"/>
      <c r="Q32" s="4"/>
      <c r="R32" s="4"/>
      <c r="S32" s="4"/>
      <c r="T32" s="4"/>
      <c r="U32" s="4"/>
      <c r="V32" s="4"/>
      <c r="W32" s="4"/>
      <c r="X32" s="4"/>
    </row>
    <row r="33">
      <c r="A33" s="4"/>
      <c r="B33" s="4"/>
      <c r="C33" s="4"/>
      <c r="D33" s="4"/>
      <c r="E33" s="4"/>
      <c r="F33" s="4"/>
      <c r="G33" s="4"/>
      <c r="H33" s="4"/>
      <c r="I33" s="4"/>
      <c r="J33" s="4"/>
      <c r="K33" s="4"/>
      <c r="L33" s="4"/>
      <c r="M33" s="4"/>
      <c r="N33" s="4"/>
      <c r="O33" s="4"/>
      <c r="P33" s="4"/>
      <c r="Q33" s="4"/>
      <c r="R33" s="4"/>
      <c r="S33" s="4"/>
      <c r="T33" s="4"/>
      <c r="U33" s="4"/>
      <c r="V33" s="4"/>
      <c r="W33" s="4"/>
      <c r="X33" s="4"/>
    </row>
    <row r="34">
      <c r="A34" s="4"/>
      <c r="B34" s="4"/>
      <c r="C34" s="4"/>
      <c r="D34" s="4"/>
      <c r="E34" s="4"/>
      <c r="F34" s="4"/>
      <c r="G34" s="4"/>
      <c r="H34" s="4"/>
      <c r="I34" s="4"/>
      <c r="J34" s="4"/>
      <c r="K34" s="4"/>
      <c r="L34" s="4"/>
      <c r="M34" s="4"/>
      <c r="N34" s="4"/>
      <c r="O34" s="4"/>
      <c r="P34" s="4"/>
      <c r="Q34" s="4"/>
      <c r="R34" s="4"/>
      <c r="S34" s="4"/>
      <c r="T34" s="4"/>
      <c r="U34" s="4"/>
      <c r="V34" s="4"/>
      <c r="W34" s="4"/>
      <c r="X34" s="4"/>
    </row>
    <row r="35">
      <c r="A35" s="4"/>
      <c r="B35" s="4"/>
      <c r="C35" s="4"/>
      <c r="D35" s="4"/>
      <c r="E35" s="4"/>
      <c r="F35" s="4"/>
      <c r="G35" s="4"/>
      <c r="H35" s="4"/>
      <c r="I35" s="4"/>
      <c r="J35" s="4"/>
      <c r="K35" s="4"/>
      <c r="L35" s="4"/>
      <c r="M35" s="4"/>
      <c r="N35" s="4"/>
      <c r="O35" s="4"/>
      <c r="P35" s="4"/>
      <c r="Q35" s="4"/>
      <c r="R35" s="4"/>
      <c r="S35" s="4"/>
      <c r="T35" s="4"/>
      <c r="U35" s="4"/>
      <c r="V35" s="4"/>
      <c r="W35" s="4"/>
      <c r="X35" s="4"/>
    </row>
    <row r="36">
      <c r="A36" s="4"/>
      <c r="B36" s="4"/>
      <c r="C36" s="4"/>
      <c r="D36" s="4"/>
      <c r="E36" s="4"/>
      <c r="F36" s="4"/>
      <c r="G36" s="4"/>
      <c r="H36" s="4"/>
      <c r="I36" s="4"/>
      <c r="J36" s="4"/>
      <c r="K36" s="4"/>
      <c r="L36" s="4"/>
      <c r="M36" s="4"/>
      <c r="N36" s="4"/>
      <c r="O36" s="4"/>
      <c r="P36" s="4"/>
      <c r="Q36" s="4"/>
      <c r="R36" s="4"/>
      <c r="S36" s="4"/>
      <c r="T36" s="4"/>
      <c r="U36" s="4"/>
      <c r="V36" s="4"/>
      <c r="W36" s="4"/>
      <c r="X36" s="4"/>
    </row>
    <row r="37">
      <c r="A37" s="4"/>
      <c r="B37" s="4"/>
      <c r="C37" s="4"/>
      <c r="D37" s="4"/>
      <c r="E37" s="4"/>
      <c r="F37" s="4"/>
      <c r="G37" s="4"/>
      <c r="H37" s="4"/>
      <c r="I37" s="4"/>
      <c r="J37" s="4"/>
      <c r="K37" s="4"/>
      <c r="L37" s="4"/>
      <c r="M37" s="4"/>
      <c r="N37" s="4"/>
      <c r="O37" s="4"/>
      <c r="P37" s="4"/>
      <c r="Q37" s="4"/>
      <c r="R37" s="4"/>
      <c r="S37" s="4"/>
      <c r="T37" s="4"/>
      <c r="U37" s="4"/>
      <c r="V37" s="4"/>
      <c r="W37" s="4"/>
      <c r="X37" s="4"/>
    </row>
    <row r="38">
      <c r="A38" s="4"/>
      <c r="B38" s="4"/>
      <c r="C38" s="4"/>
      <c r="D38" s="4"/>
      <c r="E38" s="4"/>
      <c r="F38" s="4"/>
      <c r="G38" s="4"/>
      <c r="H38" s="4"/>
      <c r="I38" s="4"/>
      <c r="J38" s="4"/>
      <c r="K38" s="4"/>
      <c r="L38" s="4"/>
      <c r="M38" s="4"/>
      <c r="N38" s="4"/>
      <c r="O38" s="4"/>
      <c r="P38" s="4"/>
      <c r="Q38" s="4"/>
      <c r="R38" s="4"/>
      <c r="S38" s="4"/>
      <c r="T38" s="4"/>
      <c r="U38" s="4"/>
      <c r="V38" s="4"/>
      <c r="W38" s="4"/>
      <c r="X38" s="4"/>
    </row>
    <row r="39">
      <c r="A39" s="4"/>
      <c r="B39" s="4"/>
      <c r="C39" s="4"/>
      <c r="D39" s="4"/>
      <c r="E39" s="4"/>
      <c r="F39" s="4"/>
      <c r="G39" s="4"/>
      <c r="H39" s="4"/>
      <c r="I39" s="4"/>
      <c r="J39" s="4"/>
      <c r="K39" s="4"/>
      <c r="L39" s="4"/>
      <c r="M39" s="4"/>
      <c r="N39" s="4"/>
      <c r="O39" s="4"/>
      <c r="P39" s="4"/>
      <c r="Q39" s="4"/>
      <c r="R39" s="4"/>
      <c r="S39" s="4"/>
      <c r="T39" s="4"/>
      <c r="U39" s="4"/>
      <c r="V39" s="4"/>
      <c r="W39" s="4"/>
      <c r="X39" s="4"/>
    </row>
    <row r="40">
      <c r="A40" s="4"/>
      <c r="B40" s="4"/>
      <c r="C40" s="4"/>
      <c r="D40" s="4"/>
      <c r="E40" s="4"/>
      <c r="F40" s="4"/>
      <c r="G40" s="4"/>
      <c r="H40" s="4"/>
      <c r="I40" s="4"/>
      <c r="J40" s="4"/>
      <c r="K40" s="4"/>
      <c r="L40" s="4"/>
      <c r="M40" s="4"/>
      <c r="N40" s="4"/>
      <c r="O40" s="4"/>
      <c r="P40" s="4"/>
      <c r="Q40" s="4"/>
      <c r="R40" s="4"/>
      <c r="S40" s="4"/>
      <c r="T40" s="4"/>
      <c r="U40" s="4"/>
      <c r="V40" s="4"/>
      <c r="W40" s="4"/>
      <c r="X40" s="4"/>
    </row>
    <row r="41">
      <c r="A41" s="4"/>
      <c r="B41" s="4"/>
      <c r="C41" s="4"/>
      <c r="D41" s="4"/>
      <c r="E41" s="4"/>
      <c r="F41" s="4"/>
      <c r="G41" s="4"/>
      <c r="H41" s="4"/>
      <c r="I41" s="4"/>
      <c r="J41" s="4"/>
      <c r="K41" s="4"/>
      <c r="L41" s="4"/>
      <c r="M41" s="4"/>
      <c r="N41" s="4"/>
      <c r="O41" s="4"/>
      <c r="P41" s="4"/>
      <c r="Q41" s="4"/>
      <c r="R41" s="4"/>
      <c r="S41" s="4"/>
      <c r="T41" s="4"/>
      <c r="U41" s="4"/>
      <c r="V41" s="4"/>
      <c r="W41" s="4"/>
      <c r="X41" s="4"/>
    </row>
    <row r="42">
      <c r="A42" s="4"/>
      <c r="B42" s="4"/>
      <c r="C42" s="4"/>
      <c r="D42" s="4"/>
      <c r="E42" s="4"/>
      <c r="F42" s="4"/>
      <c r="G42" s="4"/>
      <c r="H42" s="4"/>
      <c r="I42" s="4"/>
      <c r="J42" s="4"/>
      <c r="K42" s="4"/>
      <c r="L42" s="4"/>
      <c r="M42" s="4"/>
      <c r="N42" s="4"/>
      <c r="O42" s="4"/>
      <c r="P42" s="4"/>
      <c r="Q42" s="4"/>
      <c r="R42" s="4"/>
      <c r="S42" s="4"/>
      <c r="T42" s="4"/>
      <c r="U42" s="4"/>
      <c r="V42" s="4"/>
      <c r="W42" s="4"/>
      <c r="X42" s="4"/>
    </row>
    <row r="43">
      <c r="A43" s="4"/>
      <c r="B43" s="4"/>
      <c r="C43" s="4"/>
      <c r="D43" s="4"/>
      <c r="E43" s="4"/>
      <c r="F43" s="4"/>
      <c r="G43" s="4"/>
      <c r="H43" s="4"/>
      <c r="I43" s="4"/>
      <c r="J43" s="4"/>
      <c r="K43" s="4"/>
      <c r="L43" s="4"/>
      <c r="M43" s="4"/>
      <c r="N43" s="4"/>
      <c r="O43" s="4"/>
      <c r="P43" s="4"/>
      <c r="Q43" s="4"/>
      <c r="R43" s="4"/>
      <c r="S43" s="4"/>
      <c r="T43" s="4"/>
      <c r="U43" s="4"/>
      <c r="V43" s="4"/>
      <c r="W43" s="4"/>
      <c r="X43" s="4"/>
    </row>
    <row r="44">
      <c r="A44" s="4"/>
      <c r="B44" s="4"/>
      <c r="C44" s="4"/>
      <c r="D44" s="4"/>
      <c r="E44" s="4"/>
      <c r="F44" s="4"/>
      <c r="G44" s="4"/>
      <c r="H44" s="4"/>
      <c r="I44" s="4"/>
      <c r="J44" s="4"/>
      <c r="K44" s="4"/>
      <c r="L44" s="4"/>
      <c r="M44" s="4"/>
      <c r="N44" s="4"/>
      <c r="O44" s="4"/>
      <c r="P44" s="4"/>
      <c r="Q44" s="4"/>
      <c r="R44" s="4"/>
      <c r="S44" s="4"/>
      <c r="T44" s="4"/>
      <c r="U44" s="4"/>
      <c r="V44" s="4"/>
      <c r="W44" s="4"/>
      <c r="X44" s="4"/>
    </row>
    <row r="45">
      <c r="A45" s="4"/>
      <c r="B45" s="4"/>
      <c r="C45" s="4"/>
      <c r="D45" s="4"/>
      <c r="E45" s="4"/>
      <c r="F45" s="4"/>
      <c r="G45" s="4"/>
      <c r="H45" s="4"/>
      <c r="I45" s="4"/>
      <c r="J45" s="4"/>
      <c r="K45" s="4"/>
      <c r="L45" s="4"/>
      <c r="M45" s="4"/>
      <c r="N45" s="4"/>
      <c r="O45" s="4"/>
      <c r="P45" s="4"/>
      <c r="Q45" s="4"/>
      <c r="R45" s="4"/>
      <c r="S45" s="4"/>
      <c r="T45" s="4"/>
      <c r="U45" s="4"/>
      <c r="V45" s="4"/>
      <c r="W45" s="4"/>
      <c r="X45" s="4"/>
    </row>
    <row r="46">
      <c r="A46" s="4"/>
      <c r="B46" s="4"/>
      <c r="C46" s="4"/>
      <c r="D46" s="4"/>
      <c r="E46" s="4"/>
      <c r="F46" s="4"/>
      <c r="G46" s="4"/>
      <c r="H46" s="4"/>
      <c r="I46" s="4"/>
      <c r="J46" s="4"/>
      <c r="K46" s="4"/>
      <c r="L46" s="4"/>
      <c r="M46" s="4"/>
      <c r="N46" s="4"/>
      <c r="O46" s="4"/>
      <c r="P46" s="4"/>
      <c r="Q46" s="4"/>
      <c r="R46" s="4"/>
      <c r="S46" s="4"/>
      <c r="T46" s="4"/>
      <c r="U46" s="4"/>
      <c r="V46" s="4"/>
      <c r="W46" s="4"/>
      <c r="X46" s="4"/>
    </row>
    <row r="47">
      <c r="A47" s="4"/>
      <c r="B47" s="4"/>
      <c r="C47" s="4"/>
      <c r="D47" s="4"/>
      <c r="E47" s="4"/>
      <c r="F47" s="4"/>
      <c r="G47" s="4"/>
      <c r="H47" s="4"/>
      <c r="I47" s="4"/>
      <c r="J47" s="4"/>
      <c r="K47" s="4"/>
      <c r="L47" s="4"/>
      <c r="M47" s="4"/>
      <c r="N47" s="4"/>
      <c r="O47" s="4"/>
      <c r="P47" s="4"/>
      <c r="Q47" s="4"/>
      <c r="R47" s="4"/>
      <c r="S47" s="4"/>
      <c r="T47" s="4"/>
      <c r="U47" s="4"/>
      <c r="V47" s="4"/>
      <c r="W47" s="4"/>
      <c r="X47" s="4"/>
    </row>
    <row r="48">
      <c r="A48" s="4"/>
      <c r="B48" s="4"/>
      <c r="C48" s="4"/>
      <c r="D48" s="4"/>
      <c r="E48" s="4"/>
      <c r="F48" s="4"/>
      <c r="G48" s="4"/>
      <c r="H48" s="4"/>
      <c r="I48" s="4"/>
      <c r="J48" s="4"/>
      <c r="K48" s="4"/>
      <c r="L48" s="4"/>
      <c r="M48" s="4"/>
      <c r="N48" s="4"/>
      <c r="O48" s="4"/>
      <c r="P48" s="4"/>
      <c r="Q48" s="4"/>
      <c r="R48" s="4"/>
      <c r="S48" s="4"/>
      <c r="T48" s="4"/>
      <c r="U48" s="4"/>
      <c r="V48" s="4"/>
      <c r="W48" s="4"/>
      <c r="X48" s="4"/>
    </row>
    <row r="49">
      <c r="A49" s="4"/>
      <c r="B49" s="4"/>
      <c r="C49" s="4"/>
      <c r="D49" s="4"/>
      <c r="E49" s="4"/>
      <c r="F49" s="4"/>
      <c r="G49" s="4"/>
      <c r="H49" s="4"/>
      <c r="I49" s="4"/>
      <c r="J49" s="4"/>
      <c r="K49" s="4"/>
      <c r="L49" s="4"/>
      <c r="M49" s="4"/>
      <c r="N49" s="4"/>
      <c r="O49" s="4"/>
      <c r="P49" s="4"/>
      <c r="Q49" s="4"/>
      <c r="R49" s="4"/>
      <c r="S49" s="4"/>
      <c r="T49" s="4"/>
      <c r="U49" s="4"/>
      <c r="V49" s="4"/>
      <c r="W49" s="4"/>
      <c r="X49" s="4"/>
    </row>
    <row r="50">
      <c r="A50" s="4"/>
      <c r="B50" s="4"/>
      <c r="C50" s="4"/>
      <c r="D50" s="4"/>
      <c r="E50" s="4"/>
      <c r="F50" s="4"/>
      <c r="G50" s="4"/>
      <c r="H50" s="4"/>
      <c r="I50" s="4"/>
      <c r="J50" s="4"/>
      <c r="K50" s="4"/>
      <c r="L50" s="4"/>
      <c r="M50" s="4"/>
      <c r="N50" s="4"/>
      <c r="O50" s="4"/>
      <c r="P50" s="4"/>
      <c r="Q50" s="4"/>
      <c r="R50" s="4"/>
      <c r="S50" s="4"/>
      <c r="T50" s="4"/>
      <c r="U50" s="4"/>
      <c r="V50" s="4"/>
      <c r="W50" s="4"/>
      <c r="X50" s="4"/>
    </row>
    <row r="51">
      <c r="A51" s="4"/>
      <c r="B51" s="4"/>
      <c r="C51" s="4"/>
      <c r="D51" s="4"/>
      <c r="E51" s="4"/>
      <c r="F51" s="4"/>
      <c r="G51" s="4"/>
      <c r="H51" s="4"/>
      <c r="I51" s="4"/>
      <c r="J51" s="4"/>
      <c r="K51" s="4"/>
      <c r="L51" s="4"/>
      <c r="M51" s="4"/>
      <c r="N51" s="4"/>
      <c r="O51" s="4"/>
      <c r="P51" s="4"/>
      <c r="Q51" s="4"/>
      <c r="R51" s="4"/>
      <c r="S51" s="4"/>
      <c r="T51" s="4"/>
      <c r="U51" s="4"/>
      <c r="V51" s="4"/>
      <c r="W51" s="4"/>
      <c r="X51" s="4"/>
    </row>
    <row r="52">
      <c r="A52" s="4"/>
      <c r="B52" s="4"/>
      <c r="C52" s="4"/>
      <c r="D52" s="4"/>
      <c r="E52" s="4"/>
      <c r="F52" s="4"/>
      <c r="G52" s="4"/>
      <c r="H52" s="4"/>
      <c r="I52" s="4"/>
      <c r="J52" s="4"/>
      <c r="K52" s="4"/>
      <c r="L52" s="4"/>
      <c r="M52" s="4"/>
      <c r="N52" s="4"/>
      <c r="O52" s="4"/>
      <c r="P52" s="4"/>
      <c r="Q52" s="4"/>
      <c r="R52" s="4"/>
      <c r="S52" s="4"/>
      <c r="T52" s="4"/>
      <c r="U52" s="4"/>
      <c r="V52" s="4"/>
      <c r="W52" s="4"/>
      <c r="X52" s="4"/>
    </row>
    <row r="53">
      <c r="A53" s="4"/>
      <c r="B53" s="4"/>
      <c r="C53" s="4"/>
      <c r="D53" s="4"/>
      <c r="E53" s="4"/>
      <c r="F53" s="4"/>
      <c r="G53" s="4"/>
      <c r="H53" s="4"/>
      <c r="I53" s="4"/>
      <c r="J53" s="4"/>
      <c r="K53" s="4"/>
      <c r="L53" s="4"/>
      <c r="M53" s="4"/>
      <c r="N53" s="4"/>
      <c r="O53" s="4"/>
      <c r="P53" s="4"/>
      <c r="Q53" s="4"/>
      <c r="R53" s="4"/>
      <c r="S53" s="4"/>
      <c r="T53" s="4"/>
      <c r="U53" s="4"/>
      <c r="V53" s="4"/>
      <c r="W53" s="4"/>
      <c r="X53" s="4"/>
    </row>
    <row r="54">
      <c r="A54" s="4"/>
      <c r="B54" s="4"/>
      <c r="C54" s="4"/>
      <c r="D54" s="4"/>
      <c r="E54" s="4"/>
      <c r="F54" s="4"/>
      <c r="G54" s="4"/>
      <c r="H54" s="4"/>
      <c r="I54" s="4"/>
      <c r="J54" s="4"/>
      <c r="K54" s="4"/>
      <c r="L54" s="4"/>
      <c r="M54" s="4"/>
      <c r="N54" s="4"/>
      <c r="O54" s="4"/>
      <c r="P54" s="4"/>
      <c r="Q54" s="4"/>
      <c r="R54" s="4"/>
      <c r="S54" s="4"/>
      <c r="T54" s="4"/>
      <c r="U54" s="4"/>
      <c r="V54" s="4"/>
      <c r="W54" s="4"/>
      <c r="X54" s="4"/>
    </row>
    <row r="55">
      <c r="A55" s="4"/>
      <c r="B55" s="4"/>
      <c r="C55" s="4"/>
      <c r="D55" s="4"/>
      <c r="E55" s="4"/>
      <c r="F55" s="4"/>
      <c r="G55" s="4"/>
      <c r="H55" s="4"/>
      <c r="I55" s="4"/>
      <c r="J55" s="4"/>
      <c r="K55" s="4"/>
      <c r="L55" s="4"/>
      <c r="M55" s="4"/>
      <c r="N55" s="4"/>
      <c r="O55" s="4"/>
      <c r="P55" s="4"/>
      <c r="Q55" s="4"/>
      <c r="R55" s="4"/>
      <c r="S55" s="4"/>
      <c r="T55" s="4"/>
      <c r="U55" s="4"/>
      <c r="V55" s="4"/>
      <c r="W55" s="4"/>
      <c r="X55" s="4"/>
    </row>
    <row r="56">
      <c r="A56" s="4"/>
      <c r="B56" s="4"/>
      <c r="C56" s="4"/>
      <c r="D56" s="4"/>
      <c r="E56" s="4"/>
      <c r="F56" s="4"/>
      <c r="G56" s="4"/>
      <c r="H56" s="4"/>
      <c r="I56" s="4"/>
      <c r="J56" s="4"/>
      <c r="K56" s="4"/>
      <c r="L56" s="4"/>
      <c r="M56" s="4"/>
      <c r="N56" s="4"/>
      <c r="O56" s="4"/>
      <c r="P56" s="4"/>
      <c r="Q56" s="4"/>
      <c r="R56" s="4"/>
      <c r="S56" s="4"/>
      <c r="T56" s="4"/>
      <c r="U56" s="4"/>
      <c r="V56" s="4"/>
      <c r="W56" s="4"/>
      <c r="X56" s="4"/>
    </row>
    <row r="57">
      <c r="A57" s="4"/>
      <c r="B57" s="4"/>
      <c r="C57" s="4"/>
      <c r="D57" s="4"/>
      <c r="E57" s="4"/>
      <c r="F57" s="4"/>
      <c r="G57" s="4"/>
      <c r="H57" s="4"/>
      <c r="I57" s="4"/>
      <c r="J57" s="4"/>
      <c r="K57" s="4"/>
      <c r="L57" s="4"/>
      <c r="M57" s="4"/>
      <c r="N57" s="4"/>
      <c r="O57" s="4"/>
      <c r="P57" s="4"/>
      <c r="Q57" s="4"/>
      <c r="R57" s="4"/>
      <c r="S57" s="4"/>
      <c r="T57" s="4"/>
      <c r="U57" s="4"/>
      <c r="V57" s="4"/>
      <c r="W57" s="4"/>
      <c r="X57" s="4"/>
    </row>
    <row r="58">
      <c r="A58" s="4"/>
      <c r="B58" s="4"/>
      <c r="C58" s="4"/>
      <c r="D58" s="4"/>
      <c r="E58" s="4"/>
      <c r="F58" s="4"/>
      <c r="G58" s="4"/>
      <c r="H58" s="4"/>
      <c r="I58" s="4"/>
      <c r="J58" s="4"/>
      <c r="K58" s="4"/>
      <c r="L58" s="4"/>
      <c r="M58" s="4"/>
      <c r="N58" s="4"/>
      <c r="O58" s="4"/>
      <c r="P58" s="4"/>
      <c r="Q58" s="4"/>
      <c r="R58" s="4"/>
      <c r="S58" s="4"/>
      <c r="T58" s="4"/>
      <c r="U58" s="4"/>
      <c r="V58" s="4"/>
      <c r="W58" s="4"/>
      <c r="X58" s="4"/>
    </row>
    <row r="59">
      <c r="A59" s="4"/>
      <c r="B59" s="4"/>
      <c r="C59" s="4"/>
      <c r="D59" s="4"/>
      <c r="E59" s="4"/>
      <c r="F59" s="4"/>
      <c r="G59" s="4"/>
      <c r="H59" s="4"/>
      <c r="I59" s="4"/>
      <c r="J59" s="4"/>
      <c r="K59" s="4"/>
      <c r="L59" s="4"/>
      <c r="M59" s="4"/>
      <c r="N59" s="4"/>
      <c r="O59" s="4"/>
      <c r="P59" s="4"/>
      <c r="Q59" s="4"/>
      <c r="R59" s="4"/>
      <c r="S59" s="4"/>
      <c r="T59" s="4"/>
      <c r="U59" s="4"/>
      <c r="V59" s="4"/>
      <c r="W59" s="4"/>
      <c r="X59" s="4"/>
    </row>
    <row r="60">
      <c r="A60" s="4"/>
      <c r="B60" s="4"/>
      <c r="C60" s="4"/>
      <c r="D60" s="4"/>
      <c r="E60" s="4"/>
      <c r="F60" s="4"/>
      <c r="G60" s="4"/>
      <c r="H60" s="4"/>
      <c r="I60" s="4"/>
      <c r="J60" s="4"/>
      <c r="K60" s="4"/>
      <c r="L60" s="4"/>
      <c r="M60" s="4"/>
      <c r="N60" s="4"/>
      <c r="O60" s="4"/>
      <c r="P60" s="4"/>
      <c r="Q60" s="4"/>
      <c r="R60" s="4"/>
      <c r="S60" s="4"/>
      <c r="T60" s="4"/>
      <c r="U60" s="4"/>
      <c r="V60" s="4"/>
      <c r="W60" s="4"/>
      <c r="X60" s="4"/>
    </row>
    <row r="61">
      <c r="A61" s="4"/>
      <c r="B61" s="4"/>
      <c r="C61" s="4"/>
      <c r="D61" s="4"/>
      <c r="E61" s="4"/>
      <c r="F61" s="4"/>
      <c r="G61" s="4"/>
      <c r="H61" s="4"/>
      <c r="I61" s="4"/>
      <c r="J61" s="4"/>
      <c r="K61" s="4"/>
      <c r="L61" s="4"/>
      <c r="M61" s="4"/>
      <c r="N61" s="4"/>
      <c r="O61" s="4"/>
      <c r="P61" s="4"/>
      <c r="Q61" s="4"/>
      <c r="R61" s="4"/>
      <c r="S61" s="4"/>
      <c r="T61" s="4"/>
      <c r="U61" s="4"/>
      <c r="V61" s="4"/>
      <c r="W61" s="4"/>
      <c r="X61" s="4"/>
    </row>
    <row r="62">
      <c r="A62" s="4"/>
      <c r="B62" s="4"/>
      <c r="C62" s="4"/>
      <c r="D62" s="4"/>
      <c r="E62" s="4"/>
      <c r="F62" s="4"/>
      <c r="G62" s="4"/>
      <c r="H62" s="4"/>
      <c r="I62" s="4"/>
      <c r="J62" s="4"/>
      <c r="K62" s="4"/>
      <c r="L62" s="4"/>
      <c r="M62" s="4"/>
      <c r="N62" s="4"/>
      <c r="O62" s="4"/>
      <c r="P62" s="4"/>
      <c r="Q62" s="4"/>
      <c r="R62" s="4"/>
      <c r="S62" s="4"/>
      <c r="T62" s="4"/>
      <c r="U62" s="4"/>
      <c r="V62" s="4"/>
      <c r="W62" s="4"/>
      <c r="X62" s="4"/>
    </row>
    <row r="63">
      <c r="A63" s="4"/>
      <c r="B63" s="4"/>
      <c r="C63" s="4"/>
      <c r="D63" s="4"/>
      <c r="E63" s="4"/>
      <c r="F63" s="4"/>
      <c r="G63" s="4"/>
      <c r="H63" s="4"/>
      <c r="I63" s="4"/>
      <c r="J63" s="4"/>
      <c r="K63" s="4"/>
      <c r="L63" s="4"/>
      <c r="M63" s="4"/>
      <c r="N63" s="4"/>
      <c r="O63" s="4"/>
      <c r="P63" s="4"/>
      <c r="Q63" s="4"/>
      <c r="R63" s="4"/>
      <c r="S63" s="4"/>
      <c r="T63" s="4"/>
      <c r="U63" s="4"/>
      <c r="V63" s="4"/>
      <c r="W63" s="4"/>
      <c r="X63" s="4"/>
    </row>
    <row r="64">
      <c r="A64" s="4"/>
      <c r="B64" s="4"/>
      <c r="C64" s="4"/>
      <c r="D64" s="4"/>
      <c r="E64" s="4"/>
      <c r="F64" s="4"/>
      <c r="G64" s="4"/>
      <c r="H64" s="4"/>
      <c r="I64" s="4"/>
      <c r="J64" s="4"/>
      <c r="K64" s="4"/>
      <c r="L64" s="4"/>
      <c r="M64" s="4"/>
      <c r="N64" s="4"/>
      <c r="O64" s="4"/>
      <c r="P64" s="4"/>
      <c r="Q64" s="4"/>
      <c r="R64" s="4"/>
      <c r="S64" s="4"/>
      <c r="T64" s="4"/>
      <c r="U64" s="4"/>
      <c r="V64" s="4"/>
      <c r="W64" s="4"/>
      <c r="X64" s="4"/>
    </row>
    <row r="65">
      <c r="A65" s="4"/>
      <c r="B65" s="4"/>
      <c r="C65" s="4"/>
      <c r="D65" s="4"/>
      <c r="E65" s="4"/>
      <c r="F65" s="4"/>
      <c r="G65" s="4"/>
      <c r="H65" s="4"/>
      <c r="I65" s="4"/>
      <c r="J65" s="4"/>
      <c r="K65" s="4"/>
      <c r="L65" s="4"/>
      <c r="M65" s="4"/>
      <c r="N65" s="4"/>
      <c r="O65" s="4"/>
      <c r="P65" s="4"/>
      <c r="Q65" s="4"/>
      <c r="R65" s="4"/>
      <c r="S65" s="4"/>
      <c r="T65" s="4"/>
      <c r="U65" s="4"/>
      <c r="V65" s="4"/>
      <c r="W65" s="4"/>
      <c r="X65" s="4"/>
    </row>
    <row r="66">
      <c r="A66" s="4"/>
      <c r="B66" s="4"/>
      <c r="C66" s="4"/>
      <c r="D66" s="4"/>
      <c r="E66" s="4"/>
      <c r="F66" s="4"/>
      <c r="G66" s="4"/>
      <c r="H66" s="4"/>
      <c r="I66" s="4"/>
      <c r="J66" s="4"/>
      <c r="K66" s="4"/>
      <c r="L66" s="4"/>
      <c r="M66" s="4"/>
      <c r="N66" s="4"/>
      <c r="O66" s="4"/>
      <c r="P66" s="4"/>
      <c r="Q66" s="4"/>
      <c r="R66" s="4"/>
      <c r="S66" s="4"/>
      <c r="T66" s="4"/>
      <c r="U66" s="4"/>
      <c r="V66" s="4"/>
      <c r="W66" s="4"/>
      <c r="X66" s="4"/>
    </row>
    <row r="67">
      <c r="A67" s="4"/>
      <c r="B67" s="4"/>
      <c r="C67" s="4"/>
      <c r="D67" s="4"/>
      <c r="E67" s="4"/>
      <c r="F67" s="4"/>
      <c r="G67" s="4"/>
      <c r="H67" s="4"/>
      <c r="I67" s="4"/>
      <c r="J67" s="4"/>
      <c r="K67" s="4"/>
      <c r="L67" s="4"/>
      <c r="M67" s="4"/>
      <c r="N67" s="4"/>
      <c r="O67" s="4"/>
      <c r="P67" s="4"/>
      <c r="Q67" s="4"/>
      <c r="R67" s="4"/>
      <c r="S67" s="4"/>
      <c r="T67" s="4"/>
      <c r="U67" s="4"/>
      <c r="V67" s="4"/>
      <c r="W67" s="4"/>
      <c r="X67" s="4"/>
    </row>
    <row r="68">
      <c r="A68" s="4"/>
      <c r="B68" s="4"/>
      <c r="C68" s="4"/>
      <c r="D68" s="4"/>
      <c r="E68" s="4"/>
      <c r="F68" s="4"/>
      <c r="G68" s="4"/>
      <c r="H68" s="4"/>
      <c r="I68" s="4"/>
      <c r="J68" s="4"/>
      <c r="K68" s="4"/>
      <c r="L68" s="4"/>
      <c r="M68" s="4"/>
      <c r="N68" s="4"/>
      <c r="O68" s="4"/>
      <c r="P68" s="4"/>
      <c r="Q68" s="4"/>
      <c r="R68" s="4"/>
      <c r="S68" s="4"/>
      <c r="T68" s="4"/>
      <c r="U68" s="4"/>
      <c r="V68" s="4"/>
      <c r="W68" s="4"/>
      <c r="X68" s="4"/>
    </row>
    <row r="69">
      <c r="A69" s="4"/>
      <c r="B69" s="4"/>
      <c r="C69" s="4"/>
      <c r="D69" s="4"/>
      <c r="E69" s="4"/>
      <c r="F69" s="4"/>
      <c r="G69" s="4"/>
      <c r="H69" s="4"/>
      <c r="I69" s="4"/>
      <c r="J69" s="4"/>
      <c r="K69" s="4"/>
      <c r="L69" s="4"/>
      <c r="M69" s="4"/>
      <c r="N69" s="4"/>
      <c r="O69" s="4"/>
      <c r="P69" s="4"/>
      <c r="Q69" s="4"/>
      <c r="R69" s="4"/>
      <c r="S69" s="4"/>
      <c r="T69" s="4"/>
      <c r="U69" s="4"/>
      <c r="V69" s="4"/>
      <c r="W69" s="4"/>
      <c r="X69" s="4"/>
    </row>
    <row r="70">
      <c r="A70" s="4"/>
      <c r="B70" s="4"/>
      <c r="C70" s="4"/>
      <c r="D70" s="4"/>
      <c r="E70" s="4"/>
      <c r="F70" s="4"/>
      <c r="G70" s="4"/>
      <c r="H70" s="4"/>
      <c r="I70" s="4"/>
      <c r="J70" s="4"/>
      <c r="K70" s="4"/>
      <c r="L70" s="4"/>
      <c r="M70" s="4"/>
      <c r="N70" s="4"/>
      <c r="O70" s="4"/>
      <c r="P70" s="4"/>
      <c r="Q70" s="4"/>
      <c r="R70" s="4"/>
      <c r="S70" s="4"/>
      <c r="T70" s="4"/>
      <c r="U70" s="4"/>
      <c r="V70" s="4"/>
      <c r="W70" s="4"/>
      <c r="X70" s="4"/>
    </row>
    <row r="71">
      <c r="A71" s="4"/>
      <c r="B71" s="4"/>
      <c r="C71" s="4"/>
      <c r="D71" s="4"/>
      <c r="E71" s="4"/>
      <c r="F71" s="4"/>
      <c r="G71" s="4"/>
      <c r="H71" s="4"/>
      <c r="I71" s="4"/>
      <c r="J71" s="4"/>
      <c r="K71" s="4"/>
      <c r="L71" s="4"/>
      <c r="M71" s="4"/>
      <c r="N71" s="4"/>
      <c r="O71" s="4"/>
      <c r="P71" s="4"/>
      <c r="Q71" s="4"/>
      <c r="R71" s="4"/>
      <c r="S71" s="4"/>
      <c r="T71" s="4"/>
      <c r="U71" s="4"/>
      <c r="V71" s="4"/>
      <c r="W71" s="4"/>
      <c r="X71" s="4"/>
    </row>
    <row r="72">
      <c r="A72" s="4"/>
      <c r="B72" s="4"/>
      <c r="C72" s="4"/>
      <c r="D72" s="4"/>
      <c r="E72" s="4"/>
      <c r="F72" s="4"/>
      <c r="G72" s="4"/>
      <c r="H72" s="4"/>
      <c r="I72" s="4"/>
      <c r="J72" s="4"/>
      <c r="K72" s="4"/>
      <c r="L72" s="4"/>
      <c r="M72" s="4"/>
      <c r="N72" s="4"/>
      <c r="O72" s="4"/>
      <c r="P72" s="4"/>
      <c r="Q72" s="4"/>
      <c r="R72" s="4"/>
      <c r="S72" s="4"/>
      <c r="T72" s="4"/>
      <c r="U72" s="4"/>
      <c r="V72" s="4"/>
      <c r="W72" s="4"/>
      <c r="X72" s="4"/>
    </row>
    <row r="73">
      <c r="A73" s="4"/>
      <c r="B73" s="4"/>
      <c r="C73" s="4"/>
      <c r="D73" s="4"/>
      <c r="E73" s="4"/>
      <c r="F73" s="4"/>
      <c r="G73" s="4"/>
      <c r="H73" s="4"/>
      <c r="I73" s="4"/>
      <c r="J73" s="4"/>
      <c r="K73" s="4"/>
      <c r="L73" s="4"/>
      <c r="M73" s="4"/>
      <c r="N73" s="4"/>
      <c r="O73" s="4"/>
      <c r="P73" s="4"/>
      <c r="Q73" s="4"/>
      <c r="R73" s="4"/>
      <c r="S73" s="4"/>
      <c r="T73" s="4"/>
      <c r="U73" s="4"/>
      <c r="V73" s="4"/>
      <c r="W73" s="4"/>
      <c r="X73" s="4"/>
    </row>
    <row r="74">
      <c r="A74" s="4"/>
      <c r="B74" s="4"/>
      <c r="C74" s="4"/>
      <c r="D74" s="4"/>
      <c r="E74" s="4"/>
      <c r="F74" s="4"/>
      <c r="G74" s="4"/>
      <c r="H74" s="4"/>
      <c r="I74" s="4"/>
      <c r="J74" s="4"/>
      <c r="K74" s="4"/>
      <c r="L74" s="4"/>
      <c r="M74" s="4"/>
      <c r="N74" s="4"/>
      <c r="O74" s="4"/>
      <c r="P74" s="4"/>
      <c r="Q74" s="4"/>
      <c r="R74" s="4"/>
      <c r="S74" s="4"/>
      <c r="T74" s="4"/>
      <c r="U74" s="4"/>
      <c r="V74" s="4"/>
      <c r="W74" s="4"/>
      <c r="X74" s="4"/>
    </row>
    <row r="75">
      <c r="A75" s="4"/>
      <c r="B75" s="4"/>
      <c r="C75" s="4"/>
      <c r="D75" s="4"/>
      <c r="E75" s="4"/>
      <c r="F75" s="4"/>
      <c r="G75" s="4"/>
      <c r="H75" s="4"/>
      <c r="I75" s="4"/>
      <c r="J75" s="4"/>
      <c r="K75" s="4"/>
      <c r="L75" s="4"/>
      <c r="M75" s="4"/>
      <c r="N75" s="4"/>
      <c r="O75" s="4"/>
      <c r="P75" s="4"/>
      <c r="Q75" s="4"/>
      <c r="R75" s="4"/>
      <c r="S75" s="4"/>
      <c r="T75" s="4"/>
      <c r="U75" s="4"/>
      <c r="V75" s="4"/>
      <c r="W75" s="4"/>
      <c r="X75" s="4"/>
    </row>
    <row r="76">
      <c r="A76" s="4"/>
      <c r="B76" s="4"/>
      <c r="C76" s="4"/>
      <c r="D76" s="4"/>
      <c r="E76" s="4"/>
      <c r="F76" s="4"/>
      <c r="G76" s="4"/>
      <c r="H76" s="4"/>
      <c r="I76" s="4"/>
      <c r="J76" s="4"/>
      <c r="K76" s="4"/>
      <c r="L76" s="4"/>
      <c r="M76" s="4"/>
      <c r="N76" s="4"/>
      <c r="O76" s="4"/>
      <c r="P76" s="4"/>
      <c r="Q76" s="4"/>
      <c r="R76" s="4"/>
      <c r="S76" s="4"/>
      <c r="T76" s="4"/>
      <c r="U76" s="4"/>
      <c r="V76" s="4"/>
      <c r="W76" s="4"/>
      <c r="X76" s="4"/>
    </row>
    <row r="77">
      <c r="A77" s="4"/>
      <c r="B77" s="4"/>
      <c r="C77" s="4"/>
      <c r="D77" s="4"/>
      <c r="E77" s="4"/>
      <c r="F77" s="4"/>
      <c r="G77" s="4"/>
      <c r="H77" s="4"/>
      <c r="I77" s="4"/>
      <c r="J77" s="4"/>
      <c r="K77" s="4"/>
      <c r="L77" s="4"/>
      <c r="M77" s="4"/>
      <c r="N77" s="4"/>
      <c r="O77" s="4"/>
      <c r="P77" s="4"/>
      <c r="Q77" s="4"/>
      <c r="R77" s="4"/>
      <c r="S77" s="4"/>
      <c r="T77" s="4"/>
      <c r="U77" s="4"/>
      <c r="V77" s="4"/>
      <c r="W77" s="4"/>
      <c r="X77" s="4"/>
    </row>
    <row r="78">
      <c r="A78" s="4"/>
      <c r="B78" s="4"/>
      <c r="C78" s="4"/>
      <c r="D78" s="4"/>
      <c r="E78" s="4"/>
      <c r="F78" s="4"/>
      <c r="G78" s="4"/>
      <c r="H78" s="4"/>
      <c r="I78" s="4"/>
      <c r="J78" s="4"/>
      <c r="K78" s="4"/>
      <c r="L78" s="4"/>
      <c r="M78" s="4"/>
      <c r="N78" s="4"/>
      <c r="O78" s="4"/>
      <c r="P78" s="4"/>
      <c r="Q78" s="4"/>
      <c r="R78" s="4"/>
      <c r="S78" s="4"/>
      <c r="T78" s="4"/>
      <c r="U78" s="4"/>
      <c r="V78" s="4"/>
      <c r="W78" s="4"/>
      <c r="X78" s="4"/>
    </row>
    <row r="79">
      <c r="A79" s="4"/>
      <c r="B79" s="4"/>
      <c r="C79" s="4"/>
      <c r="D79" s="4"/>
      <c r="E79" s="4"/>
      <c r="F79" s="4"/>
      <c r="G79" s="4"/>
      <c r="H79" s="4"/>
      <c r="I79" s="4"/>
      <c r="J79" s="4"/>
      <c r="K79" s="4"/>
      <c r="L79" s="4"/>
      <c r="M79" s="4"/>
      <c r="N79" s="4"/>
      <c r="O79" s="4"/>
      <c r="P79" s="4"/>
      <c r="Q79" s="4"/>
      <c r="R79" s="4"/>
      <c r="S79" s="4"/>
      <c r="T79" s="4"/>
      <c r="U79" s="4"/>
      <c r="V79" s="4"/>
      <c r="W79" s="4"/>
      <c r="X79" s="4"/>
    </row>
    <row r="80">
      <c r="A80" s="4"/>
      <c r="B80" s="4"/>
      <c r="C80" s="4"/>
      <c r="D80" s="4"/>
      <c r="E80" s="4"/>
      <c r="F80" s="4"/>
      <c r="G80" s="4"/>
      <c r="H80" s="4"/>
      <c r="I80" s="4"/>
      <c r="J80" s="4"/>
      <c r="K80" s="4"/>
      <c r="L80" s="4"/>
      <c r="M80" s="4"/>
      <c r="N80" s="4"/>
      <c r="O80" s="4"/>
      <c r="P80" s="4"/>
      <c r="Q80" s="4"/>
      <c r="R80" s="4"/>
      <c r="S80" s="4"/>
      <c r="T80" s="4"/>
      <c r="U80" s="4"/>
      <c r="V80" s="4"/>
      <c r="W80" s="4"/>
      <c r="X80" s="4"/>
    </row>
    <row r="81">
      <c r="A81" s="4"/>
      <c r="B81" s="4"/>
      <c r="C81" s="4"/>
      <c r="D81" s="4"/>
      <c r="E81" s="4"/>
      <c r="F81" s="4"/>
      <c r="G81" s="4"/>
      <c r="H81" s="4"/>
      <c r="I81" s="4"/>
      <c r="J81" s="4"/>
      <c r="K81" s="4"/>
      <c r="L81" s="4"/>
      <c r="M81" s="4"/>
      <c r="N81" s="4"/>
      <c r="O81" s="4"/>
      <c r="P81" s="4"/>
      <c r="Q81" s="4"/>
      <c r="R81" s="4"/>
      <c r="S81" s="4"/>
      <c r="T81" s="4"/>
      <c r="U81" s="4"/>
      <c r="V81" s="4"/>
      <c r="W81" s="4"/>
      <c r="X81" s="4"/>
    </row>
    <row r="82">
      <c r="A82" s="4"/>
      <c r="B82" s="4"/>
      <c r="C82" s="4"/>
      <c r="D82" s="4"/>
      <c r="E82" s="4"/>
      <c r="F82" s="4"/>
      <c r="G82" s="4"/>
      <c r="H82" s="4"/>
      <c r="I82" s="4"/>
      <c r="J82" s="4"/>
      <c r="K82" s="4"/>
      <c r="L82" s="4"/>
      <c r="M82" s="4"/>
      <c r="N82" s="4"/>
      <c r="O82" s="4"/>
      <c r="P82" s="4"/>
      <c r="Q82" s="4"/>
      <c r="R82" s="4"/>
      <c r="S82" s="4"/>
      <c r="T82" s="4"/>
      <c r="U82" s="4"/>
      <c r="V82" s="4"/>
      <c r="W82" s="4"/>
      <c r="X82" s="4"/>
    </row>
    <row r="83">
      <c r="A83" s="4"/>
      <c r="B83" s="4"/>
      <c r="C83" s="4"/>
      <c r="D83" s="4"/>
      <c r="E83" s="4"/>
      <c r="F83" s="4"/>
      <c r="G83" s="4"/>
      <c r="H83" s="4"/>
      <c r="I83" s="4"/>
      <c r="J83" s="4"/>
      <c r="K83" s="4"/>
      <c r="L83" s="4"/>
      <c r="M83" s="4"/>
      <c r="N83" s="4"/>
      <c r="O83" s="4"/>
      <c r="P83" s="4"/>
      <c r="Q83" s="4"/>
      <c r="R83" s="4"/>
      <c r="S83" s="4"/>
      <c r="T83" s="4"/>
      <c r="U83" s="4"/>
      <c r="V83" s="4"/>
      <c r="W83" s="4"/>
      <c r="X83" s="4"/>
    </row>
    <row r="84">
      <c r="A84" s="4"/>
      <c r="B84" s="4"/>
      <c r="C84" s="4"/>
      <c r="D84" s="4"/>
      <c r="E84" s="4"/>
      <c r="F84" s="4"/>
      <c r="G84" s="4"/>
      <c r="H84" s="4"/>
      <c r="I84" s="4"/>
      <c r="J84" s="4"/>
      <c r="K84" s="4"/>
      <c r="L84" s="4"/>
      <c r="M84" s="4"/>
      <c r="N84" s="4"/>
      <c r="O84" s="4"/>
      <c r="P84" s="4"/>
      <c r="Q84" s="4"/>
      <c r="R84" s="4"/>
      <c r="S84" s="4"/>
      <c r="T84" s="4"/>
      <c r="U84" s="4"/>
      <c r="V84" s="4"/>
      <c r="W84" s="4"/>
      <c r="X84" s="4"/>
    </row>
    <row r="85">
      <c r="A85" s="4"/>
      <c r="B85" s="4"/>
      <c r="C85" s="4"/>
      <c r="D85" s="4"/>
      <c r="E85" s="4"/>
      <c r="F85" s="4"/>
      <c r="G85" s="4"/>
      <c r="H85" s="4"/>
      <c r="I85" s="4"/>
      <c r="J85" s="4"/>
      <c r="K85" s="4"/>
      <c r="L85" s="4"/>
      <c r="M85" s="4"/>
      <c r="N85" s="4"/>
      <c r="O85" s="4"/>
      <c r="P85" s="4"/>
      <c r="Q85" s="4"/>
      <c r="R85" s="4"/>
      <c r="S85" s="4"/>
      <c r="T85" s="4"/>
      <c r="U85" s="4"/>
      <c r="V85" s="4"/>
      <c r="W85" s="4"/>
      <c r="X85" s="4"/>
    </row>
    <row r="86">
      <c r="A86" s="4"/>
      <c r="B86" s="4"/>
      <c r="C86" s="4"/>
      <c r="D86" s="4"/>
      <c r="E86" s="4"/>
      <c r="F86" s="4"/>
      <c r="G86" s="4"/>
      <c r="H86" s="4"/>
      <c r="I86" s="4"/>
      <c r="J86" s="4"/>
      <c r="K86" s="4"/>
      <c r="L86" s="4"/>
      <c r="M86" s="4"/>
      <c r="N86" s="4"/>
      <c r="O86" s="4"/>
      <c r="P86" s="4"/>
      <c r="Q86" s="4"/>
      <c r="R86" s="4"/>
      <c r="S86" s="4"/>
      <c r="T86" s="4"/>
      <c r="U86" s="4"/>
      <c r="V86" s="4"/>
      <c r="W86" s="4"/>
      <c r="X86" s="4"/>
    </row>
    <row r="87">
      <c r="A87" s="4"/>
      <c r="B87" s="4"/>
      <c r="C87" s="4"/>
      <c r="D87" s="4"/>
      <c r="E87" s="4"/>
      <c r="F87" s="4"/>
      <c r="G87" s="4"/>
      <c r="H87" s="4"/>
      <c r="I87" s="4"/>
      <c r="J87" s="4"/>
      <c r="K87" s="4"/>
      <c r="L87" s="4"/>
      <c r="M87" s="4"/>
      <c r="N87" s="4"/>
      <c r="O87" s="4"/>
      <c r="P87" s="4"/>
      <c r="Q87" s="4"/>
      <c r="R87" s="4"/>
      <c r="S87" s="4"/>
      <c r="T87" s="4"/>
      <c r="U87" s="4"/>
      <c r="V87" s="4"/>
      <c r="W87" s="4"/>
      <c r="X87" s="4"/>
    </row>
    <row r="88">
      <c r="A88" s="4"/>
      <c r="B88" s="4"/>
      <c r="C88" s="4"/>
      <c r="D88" s="4"/>
      <c r="E88" s="4"/>
      <c r="F88" s="4"/>
      <c r="G88" s="4"/>
      <c r="H88" s="4"/>
      <c r="I88" s="4"/>
      <c r="J88" s="4"/>
      <c r="K88" s="4"/>
      <c r="L88" s="4"/>
      <c r="M88" s="4"/>
      <c r="N88" s="4"/>
      <c r="O88" s="4"/>
      <c r="P88" s="4"/>
      <c r="Q88" s="4"/>
      <c r="R88" s="4"/>
      <c r="S88" s="4"/>
      <c r="T88" s="4"/>
      <c r="U88" s="4"/>
      <c r="V88" s="4"/>
      <c r="W88" s="4"/>
      <c r="X88" s="4"/>
    </row>
    <row r="89">
      <c r="A89" s="4"/>
      <c r="B89" s="4"/>
      <c r="C89" s="4"/>
      <c r="D89" s="4"/>
      <c r="E89" s="4"/>
      <c r="F89" s="4"/>
      <c r="G89" s="4"/>
      <c r="H89" s="4"/>
      <c r="I89" s="4"/>
      <c r="J89" s="4"/>
      <c r="K89" s="4"/>
      <c r="L89" s="4"/>
      <c r="M89" s="4"/>
      <c r="N89" s="4"/>
      <c r="O89" s="4"/>
      <c r="P89" s="4"/>
      <c r="Q89" s="4"/>
      <c r="R89" s="4"/>
      <c r="S89" s="4"/>
      <c r="T89" s="4"/>
      <c r="U89" s="4"/>
      <c r="V89" s="4"/>
      <c r="W89" s="4"/>
      <c r="X89" s="4"/>
    </row>
    <row r="90">
      <c r="A90" s="4"/>
      <c r="B90" s="4"/>
      <c r="C90" s="4"/>
      <c r="D90" s="4"/>
      <c r="E90" s="4"/>
      <c r="F90" s="4"/>
      <c r="G90" s="4"/>
      <c r="H90" s="4"/>
      <c r="I90" s="4"/>
      <c r="J90" s="4"/>
      <c r="K90" s="4"/>
      <c r="L90" s="4"/>
      <c r="M90" s="4"/>
      <c r="N90" s="4"/>
      <c r="O90" s="4"/>
      <c r="P90" s="4"/>
      <c r="Q90" s="4"/>
      <c r="R90" s="4"/>
      <c r="S90" s="4"/>
      <c r="T90" s="4"/>
      <c r="U90" s="4"/>
      <c r="V90" s="4"/>
      <c r="W90" s="4"/>
      <c r="X90" s="4"/>
    </row>
    <row r="91">
      <c r="A91" s="4"/>
      <c r="B91" s="4"/>
      <c r="C91" s="4"/>
      <c r="D91" s="4"/>
      <c r="E91" s="4"/>
      <c r="F91" s="4"/>
      <c r="G91" s="4"/>
      <c r="H91" s="4"/>
      <c r="I91" s="4"/>
      <c r="J91" s="4"/>
      <c r="K91" s="4"/>
      <c r="L91" s="4"/>
      <c r="M91" s="4"/>
      <c r="N91" s="4"/>
      <c r="O91" s="4"/>
      <c r="P91" s="4"/>
      <c r="Q91" s="4"/>
      <c r="R91" s="4"/>
      <c r="S91" s="4"/>
      <c r="T91" s="4"/>
      <c r="U91" s="4"/>
      <c r="V91" s="4"/>
      <c r="W91" s="4"/>
      <c r="X91" s="4"/>
    </row>
    <row r="92">
      <c r="A92" s="4"/>
      <c r="B92" s="4"/>
      <c r="C92" s="4"/>
      <c r="D92" s="4"/>
      <c r="E92" s="4"/>
      <c r="F92" s="4"/>
      <c r="G92" s="4"/>
      <c r="H92" s="4"/>
      <c r="I92" s="4"/>
      <c r="J92" s="4"/>
      <c r="K92" s="4"/>
      <c r="L92" s="4"/>
      <c r="M92" s="4"/>
      <c r="N92" s="4"/>
      <c r="O92" s="4"/>
      <c r="P92" s="4"/>
      <c r="Q92" s="4"/>
      <c r="R92" s="4"/>
      <c r="S92" s="4"/>
      <c r="T92" s="4"/>
      <c r="U92" s="4"/>
      <c r="V92" s="4"/>
      <c r="W92" s="4"/>
      <c r="X92" s="4"/>
    </row>
    <row r="93">
      <c r="A93" s="4"/>
      <c r="B93" s="4"/>
      <c r="C93" s="4"/>
      <c r="D93" s="4"/>
      <c r="E93" s="4"/>
      <c r="F93" s="4"/>
      <c r="G93" s="4"/>
      <c r="H93" s="4"/>
      <c r="I93" s="4"/>
      <c r="J93" s="4"/>
      <c r="K93" s="4"/>
      <c r="L93" s="4"/>
      <c r="M93" s="4"/>
      <c r="N93" s="4"/>
      <c r="O93" s="4"/>
      <c r="P93" s="4"/>
      <c r="Q93" s="4"/>
      <c r="R93" s="4"/>
      <c r="S93" s="4"/>
      <c r="T93" s="4"/>
      <c r="U93" s="4"/>
      <c r="V93" s="4"/>
      <c r="W93" s="4"/>
      <c r="X93" s="4"/>
    </row>
    <row r="94">
      <c r="A94" s="4"/>
      <c r="B94" s="4"/>
      <c r="C94" s="4"/>
      <c r="D94" s="4"/>
      <c r="E94" s="4"/>
      <c r="F94" s="4"/>
      <c r="G94" s="4"/>
      <c r="H94" s="4"/>
      <c r="I94" s="4"/>
      <c r="J94" s="4"/>
      <c r="K94" s="4"/>
      <c r="L94" s="4"/>
      <c r="M94" s="4"/>
      <c r="N94" s="4"/>
      <c r="O94" s="4"/>
      <c r="P94" s="4"/>
      <c r="Q94" s="4"/>
      <c r="R94" s="4"/>
      <c r="S94" s="4"/>
      <c r="T94" s="4"/>
      <c r="U94" s="4"/>
      <c r="V94" s="4"/>
      <c r="W94" s="4"/>
      <c r="X94" s="4"/>
    </row>
    <row r="95">
      <c r="A95" s="4"/>
      <c r="B95" s="4"/>
      <c r="C95" s="4"/>
      <c r="D95" s="4"/>
      <c r="E95" s="4"/>
      <c r="F95" s="4"/>
      <c r="G95" s="4"/>
      <c r="H95" s="4"/>
      <c r="I95" s="4"/>
      <c r="J95" s="4"/>
      <c r="K95" s="4"/>
      <c r="L95" s="4"/>
      <c r="M95" s="4"/>
      <c r="N95" s="4"/>
      <c r="O95" s="4"/>
      <c r="P95" s="4"/>
      <c r="Q95" s="4"/>
      <c r="R95" s="4"/>
      <c r="S95" s="4"/>
      <c r="T95" s="4"/>
      <c r="U95" s="4"/>
      <c r="V95" s="4"/>
      <c r="W95" s="4"/>
      <c r="X95" s="4"/>
    </row>
    <row r="96">
      <c r="A96" s="4"/>
      <c r="B96" s="4"/>
      <c r="C96" s="4"/>
      <c r="D96" s="4"/>
      <c r="E96" s="4"/>
      <c r="F96" s="4"/>
      <c r="G96" s="4"/>
      <c r="H96" s="4"/>
      <c r="I96" s="4"/>
      <c r="J96" s="4"/>
      <c r="K96" s="4"/>
      <c r="L96" s="4"/>
      <c r="M96" s="4"/>
      <c r="N96" s="4"/>
      <c r="O96" s="4"/>
      <c r="P96" s="4"/>
      <c r="Q96" s="4"/>
      <c r="R96" s="4"/>
      <c r="S96" s="4"/>
      <c r="T96" s="4"/>
      <c r="U96" s="4"/>
      <c r="V96" s="4"/>
      <c r="W96" s="4"/>
      <c r="X96" s="4"/>
    </row>
    <row r="97">
      <c r="A97" s="4"/>
      <c r="B97" s="4"/>
      <c r="C97" s="4"/>
      <c r="D97" s="4"/>
      <c r="E97" s="4"/>
      <c r="F97" s="4"/>
      <c r="G97" s="4"/>
      <c r="H97" s="4"/>
      <c r="I97" s="4"/>
      <c r="J97" s="4"/>
      <c r="K97" s="4"/>
      <c r="L97" s="4"/>
      <c r="M97" s="4"/>
      <c r="N97" s="4"/>
      <c r="O97" s="4"/>
      <c r="P97" s="4"/>
      <c r="Q97" s="4"/>
      <c r="R97" s="4"/>
      <c r="S97" s="4"/>
      <c r="T97" s="4"/>
      <c r="U97" s="4"/>
      <c r="V97" s="4"/>
      <c r="W97" s="4"/>
      <c r="X97" s="4"/>
    </row>
    <row r="98">
      <c r="A98" s="4"/>
      <c r="B98" s="4"/>
      <c r="C98" s="4"/>
      <c r="D98" s="4"/>
      <c r="E98" s="4"/>
      <c r="F98" s="4"/>
      <c r="G98" s="4"/>
      <c r="H98" s="4"/>
      <c r="I98" s="4"/>
      <c r="J98" s="4"/>
      <c r="K98" s="4"/>
      <c r="L98" s="4"/>
      <c r="M98" s="4"/>
      <c r="N98" s="4"/>
      <c r="O98" s="4"/>
      <c r="P98" s="4"/>
      <c r="Q98" s="4"/>
      <c r="R98" s="4"/>
      <c r="S98" s="4"/>
      <c r="T98" s="4"/>
      <c r="U98" s="4"/>
      <c r="V98" s="4"/>
      <c r="W98" s="4"/>
      <c r="X98" s="4"/>
    </row>
    <row r="99">
      <c r="A99" s="4"/>
      <c r="B99" s="4"/>
      <c r="C99" s="4"/>
      <c r="D99" s="4"/>
      <c r="E99" s="4"/>
      <c r="F99" s="4"/>
      <c r="G99" s="4"/>
      <c r="H99" s="4"/>
      <c r="I99" s="4"/>
      <c r="J99" s="4"/>
      <c r="K99" s="4"/>
      <c r="L99" s="4"/>
      <c r="M99" s="4"/>
      <c r="N99" s="4"/>
      <c r="O99" s="4"/>
      <c r="P99" s="4"/>
      <c r="Q99" s="4"/>
      <c r="R99" s="4"/>
      <c r="S99" s="4"/>
      <c r="T99" s="4"/>
      <c r="U99" s="4"/>
      <c r="V99" s="4"/>
      <c r="W99" s="4"/>
      <c r="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tr">
        <f>IFERROR(__xludf.DUMMYFUNCTION("IMPORTRANGE(""https://docs.google.com/spreadsheets/d/""&amp;Config!$B$1,""Diseases!A:AX"")"),"Name")</f>
        <v>Name</v>
      </c>
      <c r="B1" s="4" t="str">
        <f>IFERROR(__xludf.DUMMYFUNCTION("""COMPUTED_VALUE"""),"Description")</f>
        <v>Description</v>
      </c>
      <c r="C1" s="4" t="str">
        <f>IFERROR(__xludf.DUMMYFUNCTION("""COMPUTED_VALUE"""),"Permanent")</f>
        <v>Permanent</v>
      </c>
      <c r="D1" s="4" t="str">
        <f>IFERROR(__xludf.DUMMYFUNCTION("""COMPUTED_VALUE"""),"SemiPermanent ")</f>
        <v>SemiPermanent </v>
      </c>
      <c r="E1" s="4" t="str">
        <f>IFERROR(__xludf.DUMMYFUNCTION("""COMPUTED_VALUE"""),"Temp")</f>
        <v>Temp</v>
      </c>
      <c r="F1" s="4" t="str">
        <f>IFERROR(__xludf.DUMMYFUNCTION("""COMPUTED_VALUE"""),"Days of Effect")</f>
        <v>Days of Effect</v>
      </c>
      <c r="G1" s="4" t="str">
        <f>IFERROR(__xludf.DUMMYFUNCTION("""COMPUTED_VALUE"""),"Cure")</f>
        <v>Cure</v>
      </c>
      <c r="H1" s="4"/>
      <c r="I1" s="4"/>
      <c r="J1" s="4"/>
      <c r="K1" s="4"/>
      <c r="L1" s="4"/>
      <c r="M1" s="4"/>
      <c r="N1" s="4"/>
      <c r="O1" s="4"/>
      <c r="P1" s="4"/>
      <c r="Q1" s="4"/>
      <c r="R1" s="4"/>
      <c r="S1" s="4"/>
      <c r="T1" s="4"/>
      <c r="U1" s="4"/>
      <c r="V1" s="4"/>
      <c r="W1" s="4"/>
      <c r="X1" s="4"/>
    </row>
    <row r="2">
      <c r="A2" s="4" t="str">
        <f>IFERROR(__xludf.DUMMYFUNCTION("""COMPUTED_VALUE"""),"Common Cold")</f>
        <v>Common Cold</v>
      </c>
      <c r="B2" s="4" t="str">
        <f>IFERROR(__xludf.DUMMYFUNCTION("""COMPUTED_VALUE"""),"cough cough.")</f>
        <v>cough cough.</v>
      </c>
      <c r="C2" s="4" t="b">
        <f>IFERROR(__xludf.DUMMYFUNCTION("""COMPUTED_VALUE"""),FALSE)</f>
        <v>0</v>
      </c>
      <c r="D2" s="4" t="b">
        <f>IFERROR(__xludf.DUMMYFUNCTION("""COMPUTED_VALUE"""),FALSE)</f>
        <v>0</v>
      </c>
      <c r="E2" s="4" t="b">
        <f>IFERROR(__xludf.DUMMYFUNCTION("""COMPUTED_VALUE"""),TRUE)</f>
        <v>1</v>
      </c>
      <c r="F2" s="4">
        <f>IFERROR(__xludf.DUMMYFUNCTION("""COMPUTED_VALUE"""),3.0)</f>
        <v>3</v>
      </c>
      <c r="G2" s="4" t="str">
        <f>IFERROR(__xludf.DUMMYFUNCTION("""COMPUTED_VALUE"""),"Bed Rest")</f>
        <v>Bed Rest</v>
      </c>
      <c r="H2" s="4"/>
      <c r="I2" s="4"/>
      <c r="J2" s="4"/>
      <c r="K2" s="4"/>
      <c r="L2" s="4"/>
      <c r="M2" s="4"/>
      <c r="N2" s="4"/>
      <c r="O2" s="4"/>
      <c r="P2" s="4"/>
      <c r="Q2" s="4"/>
      <c r="R2" s="4"/>
      <c r="S2" s="4"/>
      <c r="T2" s="4"/>
      <c r="U2" s="4"/>
      <c r="V2" s="4"/>
      <c r="W2" s="4"/>
      <c r="X2" s="4"/>
    </row>
    <row r="3">
      <c r="A3" s="4" t="str">
        <f>IFERROR(__xludf.DUMMYFUNCTION("""COMPUTED_VALUE"""),"Mindweb Parasitism")</f>
        <v>Mindweb Parasitism</v>
      </c>
      <c r="B3" s="4" t="str">
        <f>IFERROR(__xludf.DUMMYFUNCTION("""COMPUTED_VALUE"""),"A parasitic organism infiltrates the minds of the infected, creating a shared consciousness known as the Mindweb. Those connected experience each other's thoughts and emotions, leading to a loss of individuality. 
When you die anyone in the party with th"&amp;"is same disease will lose their next turn
Each party member not infected by this disease will have a 10% chance of becoming infected during each battle/day of travel.")</f>
        <v>A parasitic organism infiltrates the minds of the infected, creating a shared consciousness known as the Mindweb. Those connected experience each other's thoughts and emotions, leading to a loss of individuality. 
When you die anyone in the party with this same disease will lose their next turn
Each party member not infected by this disease will have a 10% chance of becoming infected during each battle/day of travel.</v>
      </c>
      <c r="C3" s="4" t="b">
        <f>IFERROR(__xludf.DUMMYFUNCTION("""COMPUTED_VALUE"""),FALSE)</f>
        <v>0</v>
      </c>
      <c r="D3" s="4" t="b">
        <f>IFERROR(__xludf.DUMMYFUNCTION("""COMPUTED_VALUE"""),TRUE)</f>
        <v>1</v>
      </c>
      <c r="E3" s="4" t="b">
        <f>IFERROR(__xludf.DUMMYFUNCTION("""COMPUTED_VALUE"""),FALSE)</f>
        <v>0</v>
      </c>
      <c r="F3" s="4">
        <f>IFERROR(__xludf.DUMMYFUNCTION("""COMPUTED_VALUE"""),0.0)</f>
        <v>0</v>
      </c>
      <c r="G3" s="4" t="str">
        <f>IFERROR(__xludf.DUMMYFUNCTION("""COMPUTED_VALUE"""),"Disease Antidote")</f>
        <v>Disease Antidote</v>
      </c>
      <c r="H3" s="4"/>
      <c r="I3" s="4"/>
      <c r="J3" s="4"/>
      <c r="K3" s="4"/>
      <c r="L3" s="4"/>
      <c r="M3" s="4"/>
      <c r="N3" s="4"/>
      <c r="O3" s="4"/>
      <c r="P3" s="4"/>
      <c r="Q3" s="4"/>
      <c r="R3" s="4"/>
      <c r="S3" s="4"/>
      <c r="T3" s="4"/>
      <c r="U3" s="4"/>
      <c r="V3" s="4"/>
      <c r="W3" s="4"/>
      <c r="X3" s="4"/>
    </row>
    <row r="4">
      <c r="A4" s="4" t="str">
        <f>IFERROR(__xludf.DUMMYFUNCTION("""COMPUTED_VALUE"""),"Luminescent Flux")</f>
        <v>Luminescent Flux</v>
      </c>
      <c r="B4" s="4" t="str">
        <f>IFERROR(__xludf.DUMMYFUNCTION("""COMPUTED_VALUE"""),"This mysterious disease causes the skin of the infected to emit a soft, ethereal glow. As the disease progresses, the glow intensifies, attracting creatures and making it difficult for the afflicted to hide.
When affected by this disease an additional 2 "&amp;"mobs will join any battle.")</f>
        <v>This mysterious disease causes the skin of the infected to emit a soft, ethereal glow. As the disease progresses, the glow intensifies, attracting creatures and making it difficult for the afflicted to hide.
When affected by this disease an additional 2 mobs will join any battle.</v>
      </c>
      <c r="C4" s="4" t="b">
        <f>IFERROR(__xludf.DUMMYFUNCTION("""COMPUTED_VALUE"""),FALSE)</f>
        <v>0</v>
      </c>
      <c r="D4" s="4" t="b">
        <f>IFERROR(__xludf.DUMMYFUNCTION("""COMPUTED_VALUE"""),TRUE)</f>
        <v>1</v>
      </c>
      <c r="E4" s="4" t="b">
        <f>IFERROR(__xludf.DUMMYFUNCTION("""COMPUTED_VALUE"""),FALSE)</f>
        <v>0</v>
      </c>
      <c r="F4" s="4">
        <f>IFERROR(__xludf.DUMMYFUNCTION("""COMPUTED_VALUE"""),0.0)</f>
        <v>0</v>
      </c>
      <c r="G4" s="4" t="str">
        <f>IFERROR(__xludf.DUMMYFUNCTION("""COMPUTED_VALUE"""),"Disease Antidote")</f>
        <v>Disease Antidote</v>
      </c>
      <c r="H4" s="4"/>
      <c r="I4" s="4"/>
      <c r="J4" s="4"/>
      <c r="K4" s="4"/>
      <c r="L4" s="4"/>
      <c r="M4" s="4"/>
      <c r="N4" s="4"/>
      <c r="O4" s="4"/>
      <c r="P4" s="4"/>
      <c r="Q4" s="4"/>
      <c r="R4" s="4"/>
      <c r="S4" s="4"/>
      <c r="T4" s="4"/>
      <c r="U4" s="4"/>
      <c r="V4" s="4"/>
      <c r="W4" s="4"/>
      <c r="X4" s="4"/>
    </row>
    <row r="5">
      <c r="A5" s="4" t="str">
        <f>IFERROR(__xludf.DUMMYFUNCTION("""COMPUTED_VALUE"""),"Whispering Rot")</f>
        <v>Whispering Rot</v>
      </c>
      <c r="B5" s="4" t="str">
        <f>IFERROR(__xludf.DUMMYFUNCTION("""COMPUTED_VALUE"""),"Victims of the Whispering Rot hear unsettling whispers that only they can hear. The whispers grow louder and more malicious over time, driving the infected to madness. Those in close proximity may also begin to hear the disturbing voices. 
You will act u"&amp;"nder the effects of Rampage while affected by this disease. 
Each party member not infected by this disease will have a 10% chance of becoming infected during each battle/day of travel.")</f>
        <v>Victims of the Whispering Rot hear unsettling whispers that only they can hear. The whispers grow louder and more malicious over time, driving the infected to madness. Those in close proximity may also begin to hear the disturbing voices. 
You will act under the effects of Rampage while affected by this disease. 
Each party member not infected by this disease will have a 10% chance of becoming infected during each battle/day of travel.</v>
      </c>
      <c r="C5" s="4" t="b">
        <f>IFERROR(__xludf.DUMMYFUNCTION("""COMPUTED_VALUE"""),FALSE)</f>
        <v>0</v>
      </c>
      <c r="D5" s="4" t="b">
        <f>IFERROR(__xludf.DUMMYFUNCTION("""COMPUTED_VALUE"""),FALSE)</f>
        <v>0</v>
      </c>
      <c r="E5" s="4" t="b">
        <f>IFERROR(__xludf.DUMMYFUNCTION("""COMPUTED_VALUE"""),TRUE)</f>
        <v>1</v>
      </c>
      <c r="F5" s="4">
        <f>IFERROR(__xludf.DUMMYFUNCTION("""COMPUTED_VALUE"""),20.0)</f>
        <v>20</v>
      </c>
      <c r="G5" s="4" t="str">
        <f>IFERROR(__xludf.DUMMYFUNCTION("""COMPUTED_VALUE"""),"Traveling/Disease Antidote")</f>
        <v>Traveling/Disease Antidote</v>
      </c>
      <c r="H5" s="4"/>
      <c r="I5" s="4"/>
      <c r="J5" s="4"/>
      <c r="K5" s="4"/>
      <c r="L5" s="4"/>
      <c r="M5" s="4"/>
      <c r="N5" s="4"/>
      <c r="O5" s="4"/>
      <c r="P5" s="4"/>
      <c r="Q5" s="4"/>
      <c r="R5" s="4"/>
      <c r="S5" s="4"/>
      <c r="T5" s="4"/>
      <c r="U5" s="4"/>
      <c r="V5" s="4"/>
      <c r="W5" s="4"/>
      <c r="X5" s="4"/>
    </row>
    <row r="6">
      <c r="A6" s="4" t="str">
        <f>IFERROR(__xludf.DUMMYFUNCTION("""COMPUTED_VALUE"""),"Veilshade Fever")</f>
        <v>Veilshade Fever</v>
      </c>
      <c r="B6" s="4" t="str">
        <f>IFERROR(__xludf.DUMMYFUNCTION("""COMPUTED_VALUE"""),"Infected individuals experience vivid hallucinations of an otherworldly realm. As the fever worsens, these visions become more tangible, with creatures from the alternate dimension crossing over into reality. 
When affected by this disease you will have "&amp;"a 50% chance to target anyone at random with a power/attack.")</f>
        <v>Infected individuals experience vivid hallucinations of an otherworldly realm. As the fever worsens, these visions become more tangible, with creatures from the alternate dimension crossing over into reality. 
When affected by this disease you will have a 50% chance to target anyone at random with a power/attack.</v>
      </c>
      <c r="C6" s="4" t="b">
        <f>IFERROR(__xludf.DUMMYFUNCTION("""COMPUTED_VALUE"""),FALSE)</f>
        <v>0</v>
      </c>
      <c r="D6" s="4" t="b">
        <f>IFERROR(__xludf.DUMMYFUNCTION("""COMPUTED_VALUE"""),FALSE)</f>
        <v>0</v>
      </c>
      <c r="E6" s="4" t="b">
        <f>IFERROR(__xludf.DUMMYFUNCTION("""COMPUTED_VALUE"""),TRUE)</f>
        <v>1</v>
      </c>
      <c r="F6" s="4">
        <f>IFERROR(__xludf.DUMMYFUNCTION("""COMPUTED_VALUE"""),20.0)</f>
        <v>20</v>
      </c>
      <c r="G6" s="4" t="str">
        <f>IFERROR(__xludf.DUMMYFUNCTION("""COMPUTED_VALUE"""),"Traveling/Disease Antidote")</f>
        <v>Traveling/Disease Antidote</v>
      </c>
      <c r="H6" s="4"/>
      <c r="I6" s="4"/>
      <c r="J6" s="4"/>
      <c r="K6" s="4"/>
      <c r="L6" s="4"/>
      <c r="M6" s="4"/>
      <c r="N6" s="4"/>
      <c r="O6" s="4"/>
      <c r="P6" s="4"/>
      <c r="Q6" s="4"/>
      <c r="R6" s="4"/>
      <c r="S6" s="4"/>
      <c r="T6" s="4"/>
      <c r="U6" s="4"/>
      <c r="V6" s="4"/>
      <c r="W6" s="4"/>
      <c r="X6" s="4"/>
    </row>
    <row r="7">
      <c r="A7" s="4" t="str">
        <f>IFERROR(__xludf.DUMMYFUNCTION("""COMPUTED_VALUE"""),"Ephemeral Petrification")</f>
        <v>Ephemeral Petrification</v>
      </c>
      <c r="B7" s="4" t="str">
        <f>IFERROR(__xludf.DUMMYFUNCTION("""COMPUTED_VALUE"""),"Victims slowly turn to stone, starting from their extremities and working inward. 
When affected by this disease you will have a 25% chance to lose your turn during each of your turns each battle")</f>
        <v>Victims slowly turn to stone, starting from their extremities and working inward. 
When affected by this disease you will have a 25% chance to lose your turn during each of your turns each battle</v>
      </c>
      <c r="C7" s="4" t="b">
        <f>IFERROR(__xludf.DUMMYFUNCTION("""COMPUTED_VALUE"""),FALSE)</f>
        <v>0</v>
      </c>
      <c r="D7" s="4" t="b">
        <f>IFERROR(__xludf.DUMMYFUNCTION("""COMPUTED_VALUE"""),FALSE)</f>
        <v>0</v>
      </c>
      <c r="E7" s="4" t="b">
        <f>IFERROR(__xludf.DUMMYFUNCTION("""COMPUTED_VALUE"""),TRUE)</f>
        <v>1</v>
      </c>
      <c r="F7" s="4">
        <f>IFERROR(__xludf.DUMMYFUNCTION("""COMPUTED_VALUE"""),20.0)</f>
        <v>20</v>
      </c>
      <c r="G7" s="4" t="str">
        <f>IFERROR(__xludf.DUMMYFUNCTION("""COMPUTED_VALUE"""),"Traveling/Disease Antidote")</f>
        <v>Traveling/Disease Antidote</v>
      </c>
      <c r="H7" s="4"/>
      <c r="I7" s="4"/>
      <c r="J7" s="4"/>
      <c r="K7" s="4"/>
      <c r="L7" s="4"/>
      <c r="M7" s="4"/>
      <c r="N7" s="4"/>
      <c r="O7" s="4"/>
      <c r="P7" s="4"/>
      <c r="Q7" s="4"/>
      <c r="R7" s="4"/>
      <c r="S7" s="4"/>
      <c r="T7" s="4"/>
      <c r="U7" s="4"/>
      <c r="V7" s="4"/>
      <c r="W7" s="4"/>
      <c r="X7" s="4"/>
    </row>
    <row r="8">
      <c r="A8" s="4" t="str">
        <f>IFERROR(__xludf.DUMMYFUNCTION("""COMPUTED_VALUE"""),"Spectral Withering")</f>
        <v>Spectral Withering</v>
      </c>
      <c r="B8" s="4" t="str">
        <f>IFERROR(__xludf.DUMMYFUNCTION("""COMPUTED_VALUE"""),"The infected phase in and out of the material plane, making them partially incorporeal. This spectral existence causes physical decay, as their bodies struggle to maintain a solid form.
When affected by this disease you will be under the effects of Incor"&amp;"poreal ∞
If this disease is not cured by the end of it's effect you will gain the Undead Ability permanently.")</f>
        <v>The infected phase in and out of the material plane, making them partially incorporeal. This spectral existence causes physical decay, as their bodies struggle to maintain a solid form.
When affected by this disease you will be under the effects of Incorporeal ∞
If this disease is not cured by the end of it's effect you will gain the Undead Ability permanently.</v>
      </c>
      <c r="C8" s="4" t="b">
        <f>IFERROR(__xludf.DUMMYFUNCTION("""COMPUTED_VALUE"""),FALSE)</f>
        <v>0</v>
      </c>
      <c r="D8" s="4" t="b">
        <f>IFERROR(__xludf.DUMMYFUNCTION("""COMPUTED_VALUE"""),FALSE)</f>
        <v>0</v>
      </c>
      <c r="E8" s="4" t="b">
        <f>IFERROR(__xludf.DUMMYFUNCTION("""COMPUTED_VALUE"""),TRUE)</f>
        <v>1</v>
      </c>
      <c r="F8" s="4">
        <f>IFERROR(__xludf.DUMMYFUNCTION("""COMPUTED_VALUE"""),50.0)</f>
        <v>50</v>
      </c>
      <c r="G8" s="4" t="str">
        <f>IFERROR(__xludf.DUMMYFUNCTION("""COMPUTED_VALUE"""),"Traveling/Disease Antidote")</f>
        <v>Traveling/Disease Antidote</v>
      </c>
      <c r="H8" s="4"/>
      <c r="I8" s="4"/>
      <c r="J8" s="4"/>
      <c r="K8" s="4"/>
      <c r="L8" s="4"/>
      <c r="M8" s="4"/>
      <c r="N8" s="4"/>
      <c r="O8" s="4"/>
      <c r="P8" s="4"/>
      <c r="Q8" s="4"/>
      <c r="R8" s="4"/>
      <c r="S8" s="4"/>
      <c r="T8" s="4"/>
      <c r="U8" s="4"/>
      <c r="V8" s="4"/>
      <c r="W8" s="4"/>
      <c r="X8" s="4"/>
    </row>
    <row r="9">
      <c r="A9" s="4" t="str">
        <f>IFERROR(__xludf.DUMMYFUNCTION("""COMPUTED_VALUE"""),"Blazing Plague")</f>
        <v>Blazing Plague</v>
      </c>
      <c r="B9" s="4" t="str">
        <f>IFERROR(__xludf.DUMMYFUNCTION("""COMPUTED_VALUE"""),"A feverish sickness that causes the infected to burst into flames periodically. The flames do not harm the individual but can ignite nearby objects. The disease is highly contagious through contact with the burning embers.
Anyone affected by this disease"&amp;" cannot be immune to Fire and will take X2 additional Fire damage.
40% chance to infect a random party member during each day of travel. ")</f>
        <v>A feverish sickness that causes the infected to burst into flames periodically. The flames do not harm the individual but can ignite nearby objects. The disease is highly contagious through contact with the burning embers.
Anyone affected by this disease cannot be immune to Fire and will take X2 additional Fire damage.
40% chance to infect a random party member during each day of travel. </v>
      </c>
      <c r="C9" s="4" t="b">
        <f>IFERROR(__xludf.DUMMYFUNCTION("""COMPUTED_VALUE"""),FALSE)</f>
        <v>0</v>
      </c>
      <c r="D9" s="4" t="b">
        <f>IFERROR(__xludf.DUMMYFUNCTION("""COMPUTED_VALUE"""),FALSE)</f>
        <v>0</v>
      </c>
      <c r="E9" s="4" t="b">
        <f>IFERROR(__xludf.DUMMYFUNCTION("""COMPUTED_VALUE"""),TRUE)</f>
        <v>1</v>
      </c>
      <c r="F9" s="4">
        <f>IFERROR(__xludf.DUMMYFUNCTION("""COMPUTED_VALUE"""),40.0)</f>
        <v>40</v>
      </c>
      <c r="G9" s="4" t="str">
        <f>IFERROR(__xludf.DUMMYFUNCTION("""COMPUTED_VALUE"""),"Traveling/Disease Antidote")</f>
        <v>Traveling/Disease Antidote</v>
      </c>
      <c r="H9" s="4"/>
      <c r="I9" s="4"/>
      <c r="J9" s="4"/>
      <c r="K9" s="4"/>
      <c r="L9" s="4"/>
      <c r="M9" s="4"/>
      <c r="N9" s="4"/>
      <c r="O9" s="4"/>
      <c r="P9" s="4"/>
      <c r="Q9" s="4"/>
      <c r="R9" s="4"/>
      <c r="S9" s="4"/>
      <c r="T9" s="4"/>
      <c r="U9" s="4"/>
      <c r="V9" s="4"/>
      <c r="W9" s="4"/>
      <c r="X9" s="4"/>
    </row>
    <row r="10">
      <c r="A10" s="4" t="str">
        <f>IFERROR(__xludf.DUMMYFUNCTION("""COMPUTED_VALUE"""),"Abyssal Resonance")</f>
        <v>Abyssal Resonance</v>
      </c>
      <c r="B10" s="4" t="str">
        <f>IFERROR(__xludf.DUMMYFUNCTION("""COMPUTED_VALUE"""),"The infected carry an otherworldly aura that attracts malevolent entities from the abyss. These entities seek to possess or consume the infected, leading to dangerous encounters with demonic forces.
25% chance an undead mob will engage you in battle duri"&amp;"ng each day of travel whether or not the day is good or bad.")</f>
        <v>The infected carry an otherworldly aura that attracts malevolent entities from the abyss. These entities seek to possess or consume the infected, leading to dangerous encounters with demonic forces.
25% chance an undead mob will engage you in battle during each day of travel whether or not the day is good or bad.</v>
      </c>
      <c r="C10" s="4" t="b">
        <f>IFERROR(__xludf.DUMMYFUNCTION("""COMPUTED_VALUE"""),FALSE)</f>
        <v>0</v>
      </c>
      <c r="D10" s="4" t="b">
        <f>IFERROR(__xludf.DUMMYFUNCTION("""COMPUTED_VALUE"""),TRUE)</f>
        <v>1</v>
      </c>
      <c r="E10" s="4" t="b">
        <f>IFERROR(__xludf.DUMMYFUNCTION("""COMPUTED_VALUE"""),FALSE)</f>
        <v>0</v>
      </c>
      <c r="F10" s="4">
        <f>IFERROR(__xludf.DUMMYFUNCTION("""COMPUTED_VALUE"""),0.0)</f>
        <v>0</v>
      </c>
      <c r="G10" s="4" t="str">
        <f>IFERROR(__xludf.DUMMYFUNCTION("""COMPUTED_VALUE"""),"Disease Antidote")</f>
        <v>Disease Antidote</v>
      </c>
      <c r="H10" s="4"/>
      <c r="I10" s="4"/>
      <c r="J10" s="4"/>
      <c r="K10" s="4"/>
      <c r="L10" s="4"/>
      <c r="M10" s="4"/>
      <c r="N10" s="4"/>
      <c r="O10" s="4"/>
      <c r="P10" s="4"/>
      <c r="Q10" s="4"/>
      <c r="R10" s="4"/>
      <c r="S10" s="4"/>
      <c r="T10" s="4"/>
      <c r="U10" s="4"/>
      <c r="V10" s="4"/>
      <c r="W10" s="4"/>
      <c r="X10" s="4"/>
    </row>
    <row r="11">
      <c r="A11" s="4" t="str">
        <f>IFERROR(__xludf.DUMMYFUNCTION("""COMPUTED_VALUE"""),"Draconic Venomflux")</f>
        <v>Draconic Venomflux</v>
      </c>
      <c r="B11" s="4" t="str">
        <f>IFERROR(__xludf.DUMMYFUNCTION("""COMPUTED_VALUE"""),"The disease manifests in various stages, starting with subtle symptoms such as mild fever and disorientation.
Victims experience the development of venomous lesions on their skin, resembling the scales of a dragon. The venom within these scales can be tr"&amp;"ansmitted through touch, leading to the infection of others. In its advanced stages, Draconic Venomflux can induce hallucinations, making the line between reality and illusion blurred for the afflicted.
This desease spreads to anyone that buffs you.
25%"&amp;" chance you attack a random party member on each of your turns during battle.")</f>
        <v>The disease manifests in various stages, starting with subtle symptoms such as mild fever and disorientation.
Victims experience the development of venomous lesions on their skin, resembling the scales of a dragon. The venom within these scales can be transmitted through touch, leading to the infection of others. In its advanced stages, Draconic Venomflux can induce hallucinations, making the line between reality and illusion blurred for the afflicted.
This desease spreads to anyone that buffs you.
25% chance you attack a random party member on each of your turns during battle.</v>
      </c>
      <c r="C11" s="4" t="b">
        <f>IFERROR(__xludf.DUMMYFUNCTION("""COMPUTED_VALUE"""),FALSE)</f>
        <v>0</v>
      </c>
      <c r="D11" s="4" t="b">
        <f>IFERROR(__xludf.DUMMYFUNCTION("""COMPUTED_VALUE"""),TRUE)</f>
        <v>1</v>
      </c>
      <c r="E11" s="4" t="b">
        <f>IFERROR(__xludf.DUMMYFUNCTION("""COMPUTED_VALUE"""),FALSE)</f>
        <v>0</v>
      </c>
      <c r="F11" s="4">
        <f>IFERROR(__xludf.DUMMYFUNCTION("""COMPUTED_VALUE"""),0.0)</f>
        <v>0</v>
      </c>
      <c r="G11" s="4" t="str">
        <f>IFERROR(__xludf.DUMMYFUNCTION("""COMPUTED_VALUE"""),"Disease Antidote")</f>
        <v>Disease Antidote</v>
      </c>
      <c r="H11" s="4"/>
      <c r="I11" s="4"/>
      <c r="J11" s="4"/>
      <c r="K11" s="4"/>
      <c r="L11" s="4"/>
      <c r="M11" s="4"/>
      <c r="N11" s="4"/>
      <c r="O11" s="4"/>
      <c r="P11" s="4"/>
      <c r="Q11" s="4"/>
      <c r="R11" s="4"/>
      <c r="S11" s="4"/>
      <c r="T11" s="4"/>
      <c r="U11" s="4"/>
      <c r="V11" s="4"/>
      <c r="W11" s="4"/>
      <c r="X11" s="4"/>
    </row>
    <row r="12">
      <c r="A12" s="4"/>
      <c r="B12" s="4"/>
      <c r="C12" s="4"/>
      <c r="D12" s="4"/>
      <c r="E12" s="4"/>
      <c r="F12" s="4"/>
      <c r="G12" s="4"/>
      <c r="H12" s="4"/>
      <c r="I12" s="4"/>
      <c r="J12" s="4"/>
      <c r="K12" s="4"/>
      <c r="L12" s="4"/>
      <c r="M12" s="4"/>
      <c r="N12" s="4"/>
      <c r="O12" s="4"/>
      <c r="P12" s="4"/>
      <c r="Q12" s="4"/>
      <c r="R12" s="4"/>
      <c r="S12" s="4"/>
      <c r="T12" s="4"/>
      <c r="U12" s="4"/>
      <c r="V12" s="4"/>
      <c r="W12" s="4"/>
      <c r="X12" s="4"/>
    </row>
    <row r="13">
      <c r="A13" s="4"/>
      <c r="B13" s="4"/>
      <c r="C13" s="4" t="b">
        <f>IFERROR(__xludf.DUMMYFUNCTION("""COMPUTED_VALUE"""),FALSE)</f>
        <v>0</v>
      </c>
      <c r="D13" s="4" t="b">
        <f>IFERROR(__xludf.DUMMYFUNCTION("""COMPUTED_VALUE"""),FALSE)</f>
        <v>0</v>
      </c>
      <c r="E13" s="4" t="b">
        <f>IFERROR(__xludf.DUMMYFUNCTION("""COMPUTED_VALUE"""),FALSE)</f>
        <v>0</v>
      </c>
      <c r="F13" s="4"/>
      <c r="G13" s="4"/>
      <c r="H13" s="4"/>
      <c r="I13" s="4"/>
      <c r="J13" s="4"/>
      <c r="K13" s="4"/>
      <c r="L13" s="4"/>
      <c r="M13" s="4"/>
      <c r="N13" s="4"/>
      <c r="O13" s="4"/>
      <c r="P13" s="4"/>
      <c r="Q13" s="4"/>
      <c r="R13" s="4"/>
      <c r="S13" s="4"/>
      <c r="T13" s="4"/>
      <c r="U13" s="4"/>
      <c r="V13" s="4"/>
      <c r="W13" s="4"/>
      <c r="X13" s="4"/>
    </row>
    <row r="14">
      <c r="A14" s="4"/>
      <c r="B14" s="4"/>
      <c r="C14" s="4" t="b">
        <f>IFERROR(__xludf.DUMMYFUNCTION("""COMPUTED_VALUE"""),FALSE)</f>
        <v>0</v>
      </c>
      <c r="D14" s="4" t="b">
        <f>IFERROR(__xludf.DUMMYFUNCTION("""COMPUTED_VALUE"""),FALSE)</f>
        <v>0</v>
      </c>
      <c r="E14" s="4" t="b">
        <f>IFERROR(__xludf.DUMMYFUNCTION("""COMPUTED_VALUE"""),FALSE)</f>
        <v>0</v>
      </c>
      <c r="F14" s="4"/>
      <c r="G14" s="4"/>
      <c r="H14" s="4"/>
      <c r="I14" s="4"/>
      <c r="J14" s="4"/>
      <c r="K14" s="4"/>
      <c r="L14" s="4"/>
      <c r="M14" s="4"/>
      <c r="N14" s="4"/>
      <c r="O14" s="4"/>
      <c r="P14" s="4"/>
      <c r="Q14" s="4"/>
      <c r="R14" s="4"/>
      <c r="S14" s="4"/>
      <c r="T14" s="4"/>
      <c r="U14" s="4"/>
      <c r="V14" s="4"/>
      <c r="W14" s="4"/>
      <c r="X14" s="4"/>
    </row>
    <row r="15">
      <c r="A15" s="4"/>
      <c r="B15" s="4"/>
      <c r="C15" s="4" t="b">
        <f>IFERROR(__xludf.DUMMYFUNCTION("""COMPUTED_VALUE"""),FALSE)</f>
        <v>0</v>
      </c>
      <c r="D15" s="4" t="b">
        <f>IFERROR(__xludf.DUMMYFUNCTION("""COMPUTED_VALUE"""),FALSE)</f>
        <v>0</v>
      </c>
      <c r="E15" s="4" t="b">
        <f>IFERROR(__xludf.DUMMYFUNCTION("""COMPUTED_VALUE"""),FALSE)</f>
        <v>0</v>
      </c>
      <c r="F15" s="4"/>
      <c r="G15" s="4"/>
      <c r="H15" s="4"/>
      <c r="I15" s="4"/>
      <c r="J15" s="4"/>
      <c r="K15" s="4"/>
      <c r="L15" s="4"/>
      <c r="M15" s="4"/>
      <c r="N15" s="4"/>
      <c r="O15" s="4"/>
      <c r="P15" s="4"/>
      <c r="Q15" s="4"/>
      <c r="R15" s="4"/>
      <c r="S15" s="4"/>
      <c r="T15" s="4"/>
      <c r="U15" s="4"/>
      <c r="V15" s="4"/>
      <c r="W15" s="4"/>
      <c r="X15" s="4"/>
    </row>
    <row r="16">
      <c r="A16" s="4"/>
      <c r="B16" s="4"/>
      <c r="C16" s="4" t="b">
        <f>IFERROR(__xludf.DUMMYFUNCTION("""COMPUTED_VALUE"""),FALSE)</f>
        <v>0</v>
      </c>
      <c r="D16" s="4" t="b">
        <f>IFERROR(__xludf.DUMMYFUNCTION("""COMPUTED_VALUE"""),FALSE)</f>
        <v>0</v>
      </c>
      <c r="E16" s="4" t="b">
        <f>IFERROR(__xludf.DUMMYFUNCTION("""COMPUTED_VALUE"""),FALSE)</f>
        <v>0</v>
      </c>
      <c r="F16" s="4"/>
      <c r="G16" s="4"/>
      <c r="H16" s="4"/>
      <c r="I16" s="4"/>
      <c r="J16" s="4"/>
      <c r="K16" s="4"/>
      <c r="L16" s="4"/>
      <c r="M16" s="4"/>
      <c r="N16" s="4"/>
      <c r="O16" s="4"/>
      <c r="P16" s="4"/>
      <c r="Q16" s="4"/>
      <c r="R16" s="4"/>
      <c r="S16" s="4"/>
      <c r="T16" s="4"/>
      <c r="U16" s="4"/>
      <c r="V16" s="4"/>
      <c r="W16" s="4"/>
      <c r="X16" s="4"/>
    </row>
    <row r="17">
      <c r="A17" s="4"/>
      <c r="B17" s="4"/>
      <c r="C17" s="4" t="b">
        <f>IFERROR(__xludf.DUMMYFUNCTION("""COMPUTED_VALUE"""),FALSE)</f>
        <v>0</v>
      </c>
      <c r="D17" s="4" t="b">
        <f>IFERROR(__xludf.DUMMYFUNCTION("""COMPUTED_VALUE"""),FALSE)</f>
        <v>0</v>
      </c>
      <c r="E17" s="4" t="b">
        <f>IFERROR(__xludf.DUMMYFUNCTION("""COMPUTED_VALUE"""),FALSE)</f>
        <v>0</v>
      </c>
      <c r="F17" s="4"/>
      <c r="G17" s="4"/>
      <c r="H17" s="4"/>
      <c r="I17" s="4"/>
      <c r="J17" s="4"/>
      <c r="K17" s="4"/>
      <c r="L17" s="4"/>
      <c r="M17" s="4"/>
      <c r="N17" s="4"/>
      <c r="O17" s="4"/>
      <c r="P17" s="4"/>
      <c r="Q17" s="4"/>
      <c r="R17" s="4"/>
      <c r="S17" s="4"/>
      <c r="T17" s="4"/>
      <c r="U17" s="4"/>
      <c r="V17" s="4"/>
      <c r="W17" s="4"/>
      <c r="X17" s="4"/>
    </row>
    <row r="18">
      <c r="A18" s="4"/>
      <c r="B18" s="4"/>
      <c r="C18" s="4" t="b">
        <f>IFERROR(__xludf.DUMMYFUNCTION("""COMPUTED_VALUE"""),FALSE)</f>
        <v>0</v>
      </c>
      <c r="D18" s="4" t="b">
        <f>IFERROR(__xludf.DUMMYFUNCTION("""COMPUTED_VALUE"""),FALSE)</f>
        <v>0</v>
      </c>
      <c r="E18" s="4" t="b">
        <f>IFERROR(__xludf.DUMMYFUNCTION("""COMPUTED_VALUE"""),FALSE)</f>
        <v>0</v>
      </c>
      <c r="F18" s="4"/>
      <c r="G18" s="4"/>
      <c r="H18" s="4"/>
      <c r="I18" s="4"/>
      <c r="J18" s="4"/>
      <c r="K18" s="4"/>
      <c r="L18" s="4"/>
      <c r="M18" s="4"/>
      <c r="N18" s="4"/>
      <c r="O18" s="4"/>
      <c r="P18" s="4"/>
      <c r="Q18" s="4"/>
      <c r="R18" s="4"/>
      <c r="S18" s="4"/>
      <c r="T18" s="4"/>
      <c r="U18" s="4"/>
      <c r="V18" s="4"/>
      <c r="W18" s="4"/>
      <c r="X18" s="4"/>
    </row>
    <row r="19">
      <c r="A19" s="4"/>
      <c r="B19" s="4"/>
      <c r="C19" s="4" t="b">
        <f>IFERROR(__xludf.DUMMYFUNCTION("""COMPUTED_VALUE"""),FALSE)</f>
        <v>0</v>
      </c>
      <c r="D19" s="4" t="b">
        <f>IFERROR(__xludf.DUMMYFUNCTION("""COMPUTED_VALUE"""),FALSE)</f>
        <v>0</v>
      </c>
      <c r="E19" s="4" t="b">
        <f>IFERROR(__xludf.DUMMYFUNCTION("""COMPUTED_VALUE"""),FALSE)</f>
        <v>0</v>
      </c>
      <c r="F19" s="4"/>
      <c r="G19" s="4"/>
      <c r="H19" s="4"/>
      <c r="I19" s="4"/>
      <c r="J19" s="4"/>
      <c r="K19" s="4"/>
      <c r="L19" s="4"/>
      <c r="M19" s="4"/>
      <c r="N19" s="4"/>
      <c r="O19" s="4"/>
      <c r="P19" s="4"/>
      <c r="Q19" s="4"/>
      <c r="R19" s="4"/>
      <c r="S19" s="4"/>
      <c r="T19" s="4"/>
      <c r="U19" s="4"/>
      <c r="V19" s="4"/>
      <c r="W19" s="4"/>
      <c r="X19" s="4"/>
    </row>
    <row r="20">
      <c r="A20" s="4"/>
      <c r="B20" s="4"/>
      <c r="C20" s="4" t="b">
        <f>IFERROR(__xludf.DUMMYFUNCTION("""COMPUTED_VALUE"""),FALSE)</f>
        <v>0</v>
      </c>
      <c r="D20" s="4" t="b">
        <f>IFERROR(__xludf.DUMMYFUNCTION("""COMPUTED_VALUE"""),FALSE)</f>
        <v>0</v>
      </c>
      <c r="E20" s="4" t="b">
        <f>IFERROR(__xludf.DUMMYFUNCTION("""COMPUTED_VALUE"""),FALSE)</f>
        <v>0</v>
      </c>
      <c r="F20" s="4"/>
      <c r="G20" s="4"/>
      <c r="H20" s="4"/>
      <c r="I20" s="4"/>
      <c r="J20" s="4"/>
      <c r="K20" s="4"/>
      <c r="L20" s="4"/>
      <c r="M20" s="4"/>
      <c r="N20" s="4"/>
      <c r="O20" s="4"/>
      <c r="P20" s="4"/>
      <c r="Q20" s="4"/>
      <c r="R20" s="4"/>
      <c r="S20" s="4"/>
      <c r="T20" s="4"/>
      <c r="U20" s="4"/>
      <c r="V20" s="4"/>
      <c r="W20" s="4"/>
      <c r="X20" s="4"/>
    </row>
    <row r="21">
      <c r="A21" s="4"/>
      <c r="B21" s="4"/>
      <c r="C21" s="4" t="b">
        <f>IFERROR(__xludf.DUMMYFUNCTION("""COMPUTED_VALUE"""),FALSE)</f>
        <v>0</v>
      </c>
      <c r="D21" s="4" t="b">
        <f>IFERROR(__xludf.DUMMYFUNCTION("""COMPUTED_VALUE"""),FALSE)</f>
        <v>0</v>
      </c>
      <c r="E21" s="4" t="b">
        <f>IFERROR(__xludf.DUMMYFUNCTION("""COMPUTED_VALUE"""),FALSE)</f>
        <v>0</v>
      </c>
      <c r="F21" s="4"/>
      <c r="G21" s="4"/>
      <c r="H21" s="4"/>
      <c r="I21" s="4"/>
      <c r="J21" s="4"/>
      <c r="K21" s="4"/>
      <c r="L21" s="4"/>
      <c r="M21" s="4"/>
      <c r="N21" s="4"/>
      <c r="O21" s="4"/>
      <c r="P21" s="4"/>
      <c r="Q21" s="4"/>
      <c r="R21" s="4"/>
      <c r="S21" s="4"/>
      <c r="T21" s="4"/>
      <c r="U21" s="4"/>
      <c r="V21" s="4"/>
      <c r="W21" s="4"/>
      <c r="X21" s="4"/>
    </row>
    <row r="22">
      <c r="A22" s="4"/>
      <c r="B22" s="4"/>
      <c r="C22" s="4" t="b">
        <f>IFERROR(__xludf.DUMMYFUNCTION("""COMPUTED_VALUE"""),FALSE)</f>
        <v>0</v>
      </c>
      <c r="D22" s="4" t="b">
        <f>IFERROR(__xludf.DUMMYFUNCTION("""COMPUTED_VALUE"""),FALSE)</f>
        <v>0</v>
      </c>
      <c r="E22" s="4" t="b">
        <f>IFERROR(__xludf.DUMMYFUNCTION("""COMPUTED_VALUE"""),FALSE)</f>
        <v>0</v>
      </c>
      <c r="F22" s="4"/>
      <c r="G22" s="4"/>
      <c r="H22" s="4"/>
      <c r="I22" s="4"/>
      <c r="J22" s="4"/>
      <c r="K22" s="4"/>
      <c r="L22" s="4"/>
      <c r="M22" s="4"/>
      <c r="N22" s="4"/>
      <c r="O22" s="4"/>
      <c r="P22" s="4"/>
      <c r="Q22" s="4"/>
      <c r="R22" s="4"/>
      <c r="S22" s="4"/>
      <c r="T22" s="4"/>
      <c r="U22" s="4"/>
      <c r="V22" s="4"/>
      <c r="W22" s="4"/>
      <c r="X22" s="4"/>
    </row>
    <row r="23">
      <c r="A23" s="4"/>
      <c r="B23" s="4"/>
      <c r="C23" s="4" t="b">
        <f>IFERROR(__xludf.DUMMYFUNCTION("""COMPUTED_VALUE"""),FALSE)</f>
        <v>0</v>
      </c>
      <c r="D23" s="4" t="b">
        <f>IFERROR(__xludf.DUMMYFUNCTION("""COMPUTED_VALUE"""),FALSE)</f>
        <v>0</v>
      </c>
      <c r="E23" s="4" t="b">
        <f>IFERROR(__xludf.DUMMYFUNCTION("""COMPUTED_VALUE"""),FALSE)</f>
        <v>0</v>
      </c>
      <c r="F23" s="4"/>
      <c r="G23" s="4"/>
      <c r="H23" s="4"/>
      <c r="I23" s="4"/>
      <c r="J23" s="4"/>
      <c r="K23" s="4"/>
      <c r="L23" s="4"/>
      <c r="M23" s="4"/>
      <c r="N23" s="4"/>
      <c r="O23" s="4"/>
      <c r="P23" s="4"/>
      <c r="Q23" s="4"/>
      <c r="R23" s="4"/>
      <c r="S23" s="4"/>
      <c r="T23" s="4"/>
      <c r="U23" s="4"/>
      <c r="V23" s="4"/>
      <c r="W23" s="4"/>
      <c r="X23" s="4"/>
    </row>
    <row r="24">
      <c r="A24" s="4"/>
      <c r="B24" s="4"/>
      <c r="C24" s="4" t="b">
        <f>IFERROR(__xludf.DUMMYFUNCTION("""COMPUTED_VALUE"""),FALSE)</f>
        <v>0</v>
      </c>
      <c r="D24" s="4" t="b">
        <f>IFERROR(__xludf.DUMMYFUNCTION("""COMPUTED_VALUE"""),FALSE)</f>
        <v>0</v>
      </c>
      <c r="E24" s="4" t="b">
        <f>IFERROR(__xludf.DUMMYFUNCTION("""COMPUTED_VALUE"""),FALSE)</f>
        <v>0</v>
      </c>
      <c r="F24" s="4"/>
      <c r="G24" s="4"/>
      <c r="H24" s="4"/>
      <c r="I24" s="4"/>
      <c r="J24" s="4"/>
      <c r="K24" s="4"/>
      <c r="L24" s="4"/>
      <c r="M24" s="4"/>
      <c r="N24" s="4"/>
      <c r="O24" s="4"/>
      <c r="P24" s="4"/>
      <c r="Q24" s="4"/>
      <c r="R24" s="4"/>
      <c r="S24" s="4"/>
      <c r="T24" s="4"/>
      <c r="U24" s="4"/>
      <c r="V24" s="4"/>
      <c r="W24" s="4"/>
      <c r="X24" s="4"/>
    </row>
    <row r="25">
      <c r="A25" s="4"/>
      <c r="B25" s="4"/>
      <c r="C25" s="4" t="b">
        <f>IFERROR(__xludf.DUMMYFUNCTION("""COMPUTED_VALUE"""),FALSE)</f>
        <v>0</v>
      </c>
      <c r="D25" s="4" t="b">
        <f>IFERROR(__xludf.DUMMYFUNCTION("""COMPUTED_VALUE"""),FALSE)</f>
        <v>0</v>
      </c>
      <c r="E25" s="4" t="b">
        <f>IFERROR(__xludf.DUMMYFUNCTION("""COMPUTED_VALUE"""),FALSE)</f>
        <v>0</v>
      </c>
      <c r="F25" s="4"/>
      <c r="G25" s="4"/>
      <c r="H25" s="4"/>
      <c r="I25" s="4"/>
      <c r="J25" s="4"/>
      <c r="K25" s="4"/>
      <c r="L25" s="4"/>
      <c r="M25" s="4"/>
      <c r="N25" s="4"/>
      <c r="O25" s="4"/>
      <c r="P25" s="4"/>
      <c r="Q25" s="4"/>
      <c r="R25" s="4"/>
      <c r="S25" s="4"/>
      <c r="T25" s="4"/>
      <c r="U25" s="4"/>
      <c r="V25" s="4"/>
      <c r="W25" s="4"/>
      <c r="X25" s="4"/>
    </row>
    <row r="26">
      <c r="A26" s="4"/>
      <c r="B26" s="4"/>
      <c r="C26" s="4" t="b">
        <f>IFERROR(__xludf.DUMMYFUNCTION("""COMPUTED_VALUE"""),FALSE)</f>
        <v>0</v>
      </c>
      <c r="D26" s="4" t="b">
        <f>IFERROR(__xludf.DUMMYFUNCTION("""COMPUTED_VALUE"""),FALSE)</f>
        <v>0</v>
      </c>
      <c r="E26" s="4" t="b">
        <f>IFERROR(__xludf.DUMMYFUNCTION("""COMPUTED_VALUE"""),FALSE)</f>
        <v>0</v>
      </c>
      <c r="F26" s="4"/>
      <c r="G26" s="4"/>
      <c r="H26" s="4"/>
      <c r="I26" s="4"/>
      <c r="J26" s="4"/>
      <c r="K26" s="4"/>
      <c r="L26" s="4"/>
      <c r="M26" s="4"/>
      <c r="N26" s="4"/>
      <c r="O26" s="4"/>
      <c r="P26" s="4"/>
      <c r="Q26" s="4"/>
      <c r="R26" s="4"/>
      <c r="S26" s="4"/>
      <c r="T26" s="4"/>
      <c r="U26" s="4"/>
      <c r="V26" s="4"/>
      <c r="W26" s="4"/>
      <c r="X26" s="4"/>
    </row>
    <row r="27">
      <c r="A27" s="4"/>
      <c r="B27" s="4"/>
      <c r="C27" s="4" t="b">
        <f>IFERROR(__xludf.DUMMYFUNCTION("""COMPUTED_VALUE"""),FALSE)</f>
        <v>0</v>
      </c>
      <c r="D27" s="4" t="b">
        <f>IFERROR(__xludf.DUMMYFUNCTION("""COMPUTED_VALUE"""),FALSE)</f>
        <v>0</v>
      </c>
      <c r="E27" s="4" t="b">
        <f>IFERROR(__xludf.DUMMYFUNCTION("""COMPUTED_VALUE"""),FALSE)</f>
        <v>0</v>
      </c>
      <c r="F27" s="4"/>
      <c r="G27" s="4"/>
      <c r="H27" s="4"/>
      <c r="I27" s="4"/>
      <c r="J27" s="4"/>
      <c r="K27" s="4"/>
      <c r="L27" s="4"/>
      <c r="M27" s="4"/>
      <c r="N27" s="4"/>
      <c r="O27" s="4"/>
      <c r="P27" s="4"/>
      <c r="Q27" s="4"/>
      <c r="R27" s="4"/>
      <c r="S27" s="4"/>
      <c r="T27" s="4"/>
      <c r="U27" s="4"/>
      <c r="V27" s="4"/>
      <c r="W27" s="4"/>
      <c r="X27" s="4"/>
    </row>
    <row r="28">
      <c r="A28" s="4"/>
      <c r="B28" s="4"/>
      <c r="C28" s="4" t="b">
        <f>IFERROR(__xludf.DUMMYFUNCTION("""COMPUTED_VALUE"""),FALSE)</f>
        <v>0</v>
      </c>
      <c r="D28" s="4" t="b">
        <f>IFERROR(__xludf.DUMMYFUNCTION("""COMPUTED_VALUE"""),FALSE)</f>
        <v>0</v>
      </c>
      <c r="E28" s="4" t="b">
        <f>IFERROR(__xludf.DUMMYFUNCTION("""COMPUTED_VALUE"""),FALSE)</f>
        <v>0</v>
      </c>
      <c r="F28" s="4"/>
      <c r="G28" s="4"/>
      <c r="H28" s="4"/>
      <c r="I28" s="4"/>
      <c r="J28" s="4"/>
      <c r="K28" s="4"/>
      <c r="L28" s="4"/>
      <c r="M28" s="4"/>
      <c r="N28" s="4"/>
      <c r="O28" s="4"/>
      <c r="P28" s="4"/>
      <c r="Q28" s="4"/>
      <c r="R28" s="4"/>
      <c r="S28" s="4"/>
      <c r="T28" s="4"/>
      <c r="U28" s="4"/>
      <c r="V28" s="4"/>
      <c r="W28" s="4"/>
      <c r="X28" s="4"/>
    </row>
    <row r="29">
      <c r="A29" s="4"/>
      <c r="B29" s="4"/>
      <c r="C29" s="4" t="b">
        <f>IFERROR(__xludf.DUMMYFUNCTION("""COMPUTED_VALUE"""),FALSE)</f>
        <v>0</v>
      </c>
      <c r="D29" s="4" t="b">
        <f>IFERROR(__xludf.DUMMYFUNCTION("""COMPUTED_VALUE"""),FALSE)</f>
        <v>0</v>
      </c>
      <c r="E29" s="4" t="b">
        <f>IFERROR(__xludf.DUMMYFUNCTION("""COMPUTED_VALUE"""),FALSE)</f>
        <v>0</v>
      </c>
      <c r="F29" s="4"/>
      <c r="G29" s="4"/>
      <c r="H29" s="4"/>
      <c r="I29" s="4"/>
      <c r="J29" s="4"/>
      <c r="K29" s="4"/>
      <c r="L29" s="4"/>
      <c r="M29" s="4"/>
      <c r="N29" s="4"/>
      <c r="O29" s="4"/>
      <c r="P29" s="4"/>
      <c r="Q29" s="4"/>
      <c r="R29" s="4"/>
      <c r="S29" s="4"/>
      <c r="T29" s="4"/>
      <c r="U29" s="4"/>
      <c r="V29" s="4"/>
      <c r="W29" s="4"/>
      <c r="X29" s="4"/>
    </row>
    <row r="30">
      <c r="A30" s="4"/>
      <c r="B30" s="4"/>
      <c r="C30" s="4" t="b">
        <f>IFERROR(__xludf.DUMMYFUNCTION("""COMPUTED_VALUE"""),FALSE)</f>
        <v>0</v>
      </c>
      <c r="D30" s="4" t="b">
        <f>IFERROR(__xludf.DUMMYFUNCTION("""COMPUTED_VALUE"""),FALSE)</f>
        <v>0</v>
      </c>
      <c r="E30" s="4" t="b">
        <f>IFERROR(__xludf.DUMMYFUNCTION("""COMPUTED_VALUE"""),FALSE)</f>
        <v>0</v>
      </c>
      <c r="F30" s="4"/>
      <c r="G30" s="4"/>
      <c r="H30" s="4"/>
      <c r="I30" s="4"/>
      <c r="J30" s="4"/>
      <c r="K30" s="4"/>
      <c r="L30" s="4"/>
      <c r="M30" s="4"/>
      <c r="N30" s="4"/>
      <c r="O30" s="4"/>
      <c r="P30" s="4"/>
      <c r="Q30" s="4"/>
      <c r="R30" s="4"/>
      <c r="S30" s="4"/>
      <c r="T30" s="4"/>
      <c r="U30" s="4"/>
      <c r="V30" s="4"/>
      <c r="W30" s="4"/>
      <c r="X30" s="4"/>
    </row>
    <row r="31">
      <c r="A31" s="4"/>
      <c r="B31" s="4"/>
      <c r="C31" s="4"/>
      <c r="D31" s="4"/>
      <c r="E31" s="4"/>
      <c r="F31" s="4"/>
      <c r="G31" s="4"/>
      <c r="H31" s="4"/>
      <c r="I31" s="4"/>
      <c r="J31" s="4"/>
      <c r="K31" s="4"/>
      <c r="L31" s="4"/>
      <c r="M31" s="4"/>
      <c r="N31" s="4"/>
      <c r="O31" s="4"/>
      <c r="P31" s="4"/>
      <c r="Q31" s="4"/>
      <c r="R31" s="4"/>
      <c r="S31" s="4"/>
      <c r="T31" s="4"/>
      <c r="U31" s="4"/>
      <c r="V31" s="4"/>
      <c r="W31" s="4"/>
      <c r="X31" s="4"/>
    </row>
    <row r="32">
      <c r="A32" s="4"/>
      <c r="B32" s="4"/>
      <c r="C32" s="4"/>
      <c r="D32" s="4"/>
      <c r="E32" s="4"/>
      <c r="F32" s="4"/>
      <c r="G32" s="4"/>
      <c r="H32" s="4"/>
      <c r="I32" s="4"/>
      <c r="J32" s="4"/>
      <c r="K32" s="4"/>
      <c r="L32" s="4"/>
      <c r="M32" s="4"/>
      <c r="N32" s="4"/>
      <c r="O32" s="4"/>
      <c r="P32" s="4"/>
      <c r="Q32" s="4"/>
      <c r="R32" s="4"/>
      <c r="S32" s="4"/>
      <c r="T32" s="4"/>
      <c r="U32" s="4"/>
      <c r="V32" s="4"/>
      <c r="W32" s="4"/>
      <c r="X32" s="4"/>
    </row>
    <row r="33">
      <c r="A33" s="4"/>
      <c r="B33" s="4"/>
      <c r="C33" s="4"/>
      <c r="D33" s="4"/>
      <c r="E33" s="4"/>
      <c r="F33" s="4"/>
      <c r="G33" s="4"/>
      <c r="H33" s="4"/>
      <c r="I33" s="4"/>
      <c r="J33" s="4"/>
      <c r="K33" s="4"/>
      <c r="L33" s="4"/>
      <c r="M33" s="4"/>
      <c r="N33" s="4"/>
      <c r="O33" s="4"/>
      <c r="P33" s="4"/>
      <c r="Q33" s="4"/>
      <c r="R33" s="4"/>
      <c r="S33" s="4"/>
      <c r="T33" s="4"/>
      <c r="U33" s="4"/>
      <c r="V33" s="4"/>
      <c r="W33" s="4"/>
      <c r="X33" s="4"/>
    </row>
    <row r="34">
      <c r="A34" s="4"/>
      <c r="B34" s="4"/>
      <c r="C34" s="4"/>
      <c r="D34" s="4"/>
      <c r="E34" s="4"/>
      <c r="F34" s="4"/>
      <c r="G34" s="4"/>
      <c r="H34" s="4"/>
      <c r="I34" s="4"/>
      <c r="J34" s="4"/>
      <c r="K34" s="4"/>
      <c r="L34" s="4"/>
      <c r="M34" s="4"/>
      <c r="N34" s="4"/>
      <c r="O34" s="4"/>
      <c r="P34" s="4"/>
      <c r="Q34" s="4"/>
      <c r="R34" s="4"/>
      <c r="S34" s="4"/>
      <c r="T34" s="4"/>
      <c r="U34" s="4"/>
      <c r="V34" s="4"/>
      <c r="W34" s="4"/>
      <c r="X34" s="4"/>
    </row>
    <row r="35">
      <c r="A35" s="4"/>
      <c r="B35" s="4"/>
      <c r="C35" s="4"/>
      <c r="D35" s="4"/>
      <c r="E35" s="4"/>
      <c r="F35" s="4"/>
      <c r="G35" s="4"/>
      <c r="H35" s="4"/>
      <c r="I35" s="4"/>
      <c r="J35" s="4"/>
      <c r="K35" s="4"/>
      <c r="L35" s="4"/>
      <c r="M35" s="4"/>
      <c r="N35" s="4"/>
      <c r="O35" s="4"/>
      <c r="P35" s="4"/>
      <c r="Q35" s="4"/>
      <c r="R35" s="4"/>
      <c r="S35" s="4"/>
      <c r="T35" s="4"/>
      <c r="U35" s="4"/>
      <c r="V35" s="4"/>
      <c r="W35" s="4"/>
      <c r="X35" s="4"/>
    </row>
    <row r="36">
      <c r="A36" s="4"/>
      <c r="B36" s="4"/>
      <c r="C36" s="4"/>
      <c r="D36" s="4"/>
      <c r="E36" s="4"/>
      <c r="F36" s="4"/>
      <c r="G36" s="4"/>
      <c r="H36" s="4"/>
      <c r="I36" s="4"/>
      <c r="J36" s="4"/>
      <c r="K36" s="4"/>
      <c r="L36" s="4"/>
      <c r="M36" s="4"/>
      <c r="N36" s="4"/>
      <c r="O36" s="4"/>
      <c r="P36" s="4"/>
      <c r="Q36" s="4"/>
      <c r="R36" s="4"/>
      <c r="S36" s="4"/>
      <c r="T36" s="4"/>
      <c r="U36" s="4"/>
      <c r="V36" s="4"/>
      <c r="W36" s="4"/>
      <c r="X36" s="4"/>
    </row>
    <row r="37">
      <c r="A37" s="4"/>
      <c r="B37" s="4"/>
      <c r="C37" s="4"/>
      <c r="D37" s="4"/>
      <c r="E37" s="4"/>
      <c r="F37" s="4"/>
      <c r="G37" s="4"/>
      <c r="H37" s="4"/>
      <c r="I37" s="4"/>
      <c r="J37" s="4"/>
      <c r="K37" s="4"/>
      <c r="L37" s="4"/>
      <c r="M37" s="4"/>
      <c r="N37" s="4"/>
      <c r="O37" s="4"/>
      <c r="P37" s="4"/>
      <c r="Q37" s="4"/>
      <c r="R37" s="4"/>
      <c r="S37" s="4"/>
      <c r="T37" s="4"/>
      <c r="U37" s="4"/>
      <c r="V37" s="4"/>
      <c r="W37" s="4"/>
      <c r="X37" s="4"/>
    </row>
    <row r="38">
      <c r="A38" s="4"/>
      <c r="B38" s="4"/>
      <c r="C38" s="4"/>
      <c r="D38" s="4"/>
      <c r="E38" s="4"/>
      <c r="F38" s="4"/>
      <c r="G38" s="4"/>
      <c r="H38" s="4"/>
      <c r="I38" s="4"/>
      <c r="J38" s="4"/>
      <c r="K38" s="4"/>
      <c r="L38" s="4"/>
      <c r="M38" s="4"/>
      <c r="N38" s="4"/>
      <c r="O38" s="4"/>
      <c r="P38" s="4"/>
      <c r="Q38" s="4"/>
      <c r="R38" s="4"/>
      <c r="S38" s="4"/>
      <c r="T38" s="4"/>
      <c r="U38" s="4"/>
      <c r="V38" s="4"/>
      <c r="W38" s="4"/>
      <c r="X38" s="4"/>
    </row>
    <row r="39">
      <c r="A39" s="4"/>
      <c r="B39" s="4"/>
      <c r="C39" s="4"/>
      <c r="D39" s="4"/>
      <c r="E39" s="4"/>
      <c r="F39" s="4"/>
      <c r="G39" s="4"/>
      <c r="H39" s="4"/>
      <c r="I39" s="4"/>
      <c r="J39" s="4"/>
      <c r="K39" s="4"/>
      <c r="L39" s="4"/>
      <c r="M39" s="4"/>
      <c r="N39" s="4"/>
      <c r="O39" s="4"/>
      <c r="P39" s="4"/>
      <c r="Q39" s="4"/>
      <c r="R39" s="4"/>
      <c r="S39" s="4"/>
      <c r="T39" s="4"/>
      <c r="U39" s="4"/>
      <c r="V39" s="4"/>
      <c r="W39" s="4"/>
      <c r="X39" s="4"/>
    </row>
    <row r="40">
      <c r="A40" s="4"/>
      <c r="B40" s="4"/>
      <c r="C40" s="4"/>
      <c r="D40" s="4"/>
      <c r="E40" s="4"/>
      <c r="F40" s="4"/>
      <c r="G40" s="4"/>
      <c r="H40" s="4"/>
      <c r="I40" s="4"/>
      <c r="J40" s="4"/>
      <c r="K40" s="4"/>
      <c r="L40" s="4"/>
      <c r="M40" s="4"/>
      <c r="N40" s="4"/>
      <c r="O40" s="4"/>
      <c r="P40" s="4"/>
      <c r="Q40" s="4"/>
      <c r="R40" s="4"/>
      <c r="S40" s="4"/>
      <c r="T40" s="4"/>
      <c r="U40" s="4"/>
      <c r="V40" s="4"/>
      <c r="W40" s="4"/>
      <c r="X40" s="4"/>
    </row>
    <row r="41">
      <c r="A41" s="4"/>
      <c r="B41" s="4"/>
      <c r="C41" s="4"/>
      <c r="D41" s="4"/>
      <c r="E41" s="4"/>
      <c r="F41" s="4"/>
      <c r="G41" s="4"/>
      <c r="H41" s="4"/>
      <c r="I41" s="4"/>
      <c r="J41" s="4"/>
      <c r="K41" s="4"/>
      <c r="L41" s="4"/>
      <c r="M41" s="4"/>
      <c r="N41" s="4"/>
      <c r="O41" s="4"/>
      <c r="P41" s="4"/>
      <c r="Q41" s="4"/>
      <c r="R41" s="4"/>
      <c r="S41" s="4"/>
      <c r="T41" s="4"/>
      <c r="U41" s="4"/>
      <c r="V41" s="4"/>
      <c r="W41" s="4"/>
      <c r="X41" s="4"/>
    </row>
    <row r="42">
      <c r="A42" s="4"/>
      <c r="B42" s="4"/>
      <c r="C42" s="4"/>
      <c r="D42" s="4"/>
      <c r="E42" s="4"/>
      <c r="F42" s="4"/>
      <c r="G42" s="4"/>
      <c r="H42" s="4"/>
      <c r="I42" s="4"/>
      <c r="J42" s="4"/>
      <c r="K42" s="4"/>
      <c r="L42" s="4"/>
      <c r="M42" s="4"/>
      <c r="N42" s="4"/>
      <c r="O42" s="4"/>
      <c r="P42" s="4"/>
      <c r="Q42" s="4"/>
      <c r="R42" s="4"/>
      <c r="S42" s="4"/>
      <c r="T42" s="4"/>
      <c r="U42" s="4"/>
      <c r="V42" s="4"/>
      <c r="W42" s="4"/>
      <c r="X42" s="4"/>
    </row>
    <row r="43">
      <c r="A43" s="4"/>
      <c r="B43" s="4"/>
      <c r="C43" s="4"/>
      <c r="D43" s="4"/>
      <c r="E43" s="4"/>
      <c r="F43" s="4"/>
      <c r="G43" s="4"/>
      <c r="H43" s="4"/>
      <c r="I43" s="4"/>
      <c r="J43" s="4"/>
      <c r="K43" s="4"/>
      <c r="L43" s="4"/>
      <c r="M43" s="4"/>
      <c r="N43" s="4"/>
      <c r="O43" s="4"/>
      <c r="P43" s="4"/>
      <c r="Q43" s="4"/>
      <c r="R43" s="4"/>
      <c r="S43" s="4"/>
      <c r="T43" s="4"/>
      <c r="U43" s="4"/>
      <c r="V43" s="4"/>
      <c r="W43" s="4"/>
      <c r="X43" s="4"/>
    </row>
    <row r="44">
      <c r="A44" s="4"/>
      <c r="B44" s="4"/>
      <c r="C44" s="4"/>
      <c r="D44" s="4"/>
      <c r="E44" s="4"/>
      <c r="F44" s="4"/>
      <c r="G44" s="4"/>
      <c r="H44" s="4"/>
      <c r="I44" s="4"/>
      <c r="J44" s="4"/>
      <c r="K44" s="4"/>
      <c r="L44" s="4"/>
      <c r="M44" s="4"/>
      <c r="N44" s="4"/>
      <c r="O44" s="4"/>
      <c r="P44" s="4"/>
      <c r="Q44" s="4"/>
      <c r="R44" s="4"/>
      <c r="S44" s="4"/>
      <c r="T44" s="4"/>
      <c r="U44" s="4"/>
      <c r="V44" s="4"/>
      <c r="W44" s="4"/>
      <c r="X44" s="4"/>
    </row>
    <row r="45">
      <c r="A45" s="4"/>
      <c r="B45" s="4"/>
      <c r="C45" s="4"/>
      <c r="D45" s="4"/>
      <c r="E45" s="4"/>
      <c r="F45" s="4"/>
      <c r="G45" s="4"/>
      <c r="H45" s="4"/>
      <c r="I45" s="4"/>
      <c r="J45" s="4"/>
      <c r="K45" s="4"/>
      <c r="L45" s="4"/>
      <c r="M45" s="4"/>
      <c r="N45" s="4"/>
      <c r="O45" s="4"/>
      <c r="P45" s="4"/>
      <c r="Q45" s="4"/>
      <c r="R45" s="4"/>
      <c r="S45" s="4"/>
      <c r="T45" s="4"/>
      <c r="U45" s="4"/>
      <c r="V45" s="4"/>
      <c r="W45" s="4"/>
      <c r="X45" s="4"/>
    </row>
    <row r="46">
      <c r="A46" s="4"/>
      <c r="B46" s="4"/>
      <c r="C46" s="4"/>
      <c r="D46" s="4"/>
      <c r="E46" s="4"/>
      <c r="F46" s="4"/>
      <c r="G46" s="4"/>
      <c r="H46" s="4"/>
      <c r="I46" s="4"/>
      <c r="J46" s="4"/>
      <c r="K46" s="4"/>
      <c r="L46" s="4"/>
      <c r="M46" s="4"/>
      <c r="N46" s="4"/>
      <c r="O46" s="4"/>
      <c r="P46" s="4"/>
      <c r="Q46" s="4"/>
      <c r="R46" s="4"/>
      <c r="S46" s="4"/>
      <c r="T46" s="4"/>
      <c r="U46" s="4"/>
      <c r="V46" s="4"/>
      <c r="W46" s="4"/>
      <c r="X46" s="4"/>
    </row>
    <row r="47">
      <c r="A47" s="4"/>
      <c r="B47" s="4"/>
      <c r="C47" s="4"/>
      <c r="D47" s="4"/>
      <c r="E47" s="4"/>
      <c r="F47" s="4"/>
      <c r="G47" s="4"/>
      <c r="H47" s="4"/>
      <c r="I47" s="4"/>
      <c r="J47" s="4"/>
      <c r="K47" s="4"/>
      <c r="L47" s="4"/>
      <c r="M47" s="4"/>
      <c r="N47" s="4"/>
      <c r="O47" s="4"/>
      <c r="P47" s="4"/>
      <c r="Q47" s="4"/>
      <c r="R47" s="4"/>
      <c r="S47" s="4"/>
      <c r="T47" s="4"/>
      <c r="U47" s="4"/>
      <c r="V47" s="4"/>
      <c r="W47" s="4"/>
      <c r="X47" s="4"/>
    </row>
    <row r="48">
      <c r="A48" s="4"/>
      <c r="B48" s="4"/>
      <c r="C48" s="4"/>
      <c r="D48" s="4"/>
      <c r="E48" s="4"/>
      <c r="F48" s="4"/>
      <c r="G48" s="4"/>
      <c r="H48" s="4"/>
      <c r="I48" s="4"/>
      <c r="J48" s="4"/>
      <c r="K48" s="4"/>
      <c r="L48" s="4"/>
      <c r="M48" s="4"/>
      <c r="N48" s="4"/>
      <c r="O48" s="4"/>
      <c r="P48" s="4"/>
      <c r="Q48" s="4"/>
      <c r="R48" s="4"/>
      <c r="S48" s="4"/>
      <c r="T48" s="4"/>
      <c r="U48" s="4"/>
      <c r="V48" s="4"/>
      <c r="W48" s="4"/>
      <c r="X48" s="4"/>
    </row>
    <row r="49">
      <c r="A49" s="4"/>
      <c r="B49" s="4"/>
      <c r="C49" s="4"/>
      <c r="D49" s="4"/>
      <c r="E49" s="4"/>
      <c r="F49" s="4"/>
      <c r="G49" s="4"/>
      <c r="H49" s="4"/>
      <c r="I49" s="4"/>
      <c r="J49" s="4"/>
      <c r="K49" s="4"/>
      <c r="L49" s="4"/>
      <c r="M49" s="4"/>
      <c r="N49" s="4"/>
      <c r="O49" s="4"/>
      <c r="P49" s="4"/>
      <c r="Q49" s="4"/>
      <c r="R49" s="4"/>
      <c r="S49" s="4"/>
      <c r="T49" s="4"/>
      <c r="U49" s="4"/>
      <c r="V49" s="4"/>
      <c r="W49" s="4"/>
      <c r="X49" s="4"/>
    </row>
    <row r="50">
      <c r="A50" s="4"/>
      <c r="B50" s="4"/>
      <c r="C50" s="4"/>
      <c r="D50" s="4"/>
      <c r="E50" s="4"/>
      <c r="F50" s="4"/>
      <c r="G50" s="4"/>
      <c r="H50" s="4"/>
      <c r="I50" s="4"/>
      <c r="J50" s="4"/>
      <c r="K50" s="4"/>
      <c r="L50" s="4"/>
      <c r="M50" s="4"/>
      <c r="N50" s="4"/>
      <c r="O50" s="4"/>
      <c r="P50" s="4"/>
      <c r="Q50" s="4"/>
      <c r="R50" s="4"/>
      <c r="S50" s="4"/>
      <c r="T50" s="4"/>
      <c r="U50" s="4"/>
      <c r="V50" s="4"/>
      <c r="W50" s="4"/>
      <c r="X50" s="4"/>
    </row>
    <row r="51">
      <c r="A51" s="4"/>
      <c r="B51" s="4"/>
      <c r="C51" s="4"/>
      <c r="D51" s="4"/>
      <c r="E51" s="4"/>
      <c r="F51" s="4"/>
      <c r="G51" s="4"/>
      <c r="H51" s="4"/>
      <c r="I51" s="4"/>
      <c r="J51" s="4"/>
      <c r="K51" s="4"/>
      <c r="L51" s="4"/>
      <c r="M51" s="4"/>
      <c r="N51" s="4"/>
      <c r="O51" s="4"/>
      <c r="P51" s="4"/>
      <c r="Q51" s="4"/>
      <c r="R51" s="4"/>
      <c r="S51" s="4"/>
      <c r="T51" s="4"/>
      <c r="U51" s="4"/>
      <c r="V51" s="4"/>
      <c r="W51" s="4"/>
      <c r="X51" s="4"/>
    </row>
    <row r="52">
      <c r="A52" s="4"/>
      <c r="B52" s="4"/>
      <c r="C52" s="4"/>
      <c r="D52" s="4"/>
      <c r="E52" s="4"/>
      <c r="F52" s="4"/>
      <c r="G52" s="4"/>
      <c r="H52" s="4"/>
      <c r="I52" s="4"/>
      <c r="J52" s="4"/>
      <c r="K52" s="4"/>
      <c r="L52" s="4"/>
      <c r="M52" s="4"/>
      <c r="N52" s="4"/>
      <c r="O52" s="4"/>
      <c r="P52" s="4"/>
      <c r="Q52" s="4"/>
      <c r="R52" s="4"/>
      <c r="S52" s="4"/>
      <c r="T52" s="4"/>
      <c r="U52" s="4"/>
      <c r="V52" s="4"/>
      <c r="W52" s="4"/>
      <c r="X52" s="4"/>
    </row>
    <row r="53">
      <c r="A53" s="4"/>
      <c r="B53" s="4"/>
      <c r="C53" s="4"/>
      <c r="D53" s="4"/>
      <c r="E53" s="4"/>
      <c r="F53" s="4"/>
      <c r="G53" s="4"/>
      <c r="H53" s="4"/>
      <c r="I53" s="4"/>
      <c r="J53" s="4"/>
      <c r="K53" s="4"/>
      <c r="L53" s="4"/>
      <c r="M53" s="4"/>
      <c r="N53" s="4"/>
      <c r="O53" s="4"/>
      <c r="P53" s="4"/>
      <c r="Q53" s="4"/>
      <c r="R53" s="4"/>
      <c r="S53" s="4"/>
      <c r="T53" s="4"/>
      <c r="U53" s="4"/>
      <c r="V53" s="4"/>
      <c r="W53" s="4"/>
      <c r="X53" s="4"/>
    </row>
    <row r="54">
      <c r="A54" s="4"/>
      <c r="B54" s="4"/>
      <c r="C54" s="4"/>
      <c r="D54" s="4"/>
      <c r="E54" s="4"/>
      <c r="F54" s="4"/>
      <c r="G54" s="4"/>
      <c r="H54" s="4"/>
      <c r="I54" s="4"/>
      <c r="J54" s="4"/>
      <c r="K54" s="4"/>
      <c r="L54" s="4"/>
      <c r="M54" s="4"/>
      <c r="N54" s="4"/>
      <c r="O54" s="4"/>
      <c r="P54" s="4"/>
      <c r="Q54" s="4"/>
      <c r="R54" s="4"/>
      <c r="S54" s="4"/>
      <c r="T54" s="4"/>
      <c r="U54" s="4"/>
      <c r="V54" s="4"/>
      <c r="W54" s="4"/>
      <c r="X54" s="4"/>
    </row>
    <row r="55">
      <c r="A55" s="4"/>
      <c r="B55" s="4"/>
      <c r="C55" s="4"/>
      <c r="D55" s="4"/>
      <c r="E55" s="4"/>
      <c r="F55" s="4"/>
      <c r="G55" s="4"/>
      <c r="H55" s="4"/>
      <c r="I55" s="4"/>
      <c r="J55" s="4"/>
      <c r="K55" s="4"/>
      <c r="L55" s="4"/>
      <c r="M55" s="4"/>
      <c r="N55" s="4"/>
      <c r="O55" s="4"/>
      <c r="P55" s="4"/>
      <c r="Q55" s="4"/>
      <c r="R55" s="4"/>
      <c r="S55" s="4"/>
      <c r="T55" s="4"/>
      <c r="U55" s="4"/>
      <c r="V55" s="4"/>
      <c r="W55" s="4"/>
      <c r="X55" s="4"/>
    </row>
    <row r="56">
      <c r="A56" s="4"/>
      <c r="B56" s="4"/>
      <c r="C56" s="4"/>
      <c r="D56" s="4"/>
      <c r="E56" s="4"/>
      <c r="F56" s="4"/>
      <c r="G56" s="4"/>
      <c r="H56" s="4"/>
      <c r="I56" s="4"/>
      <c r="J56" s="4"/>
      <c r="K56" s="4"/>
      <c r="L56" s="4"/>
      <c r="M56" s="4"/>
      <c r="N56" s="4"/>
      <c r="O56" s="4"/>
      <c r="P56" s="4"/>
      <c r="Q56" s="4"/>
      <c r="R56" s="4"/>
      <c r="S56" s="4"/>
      <c r="T56" s="4"/>
      <c r="U56" s="4"/>
      <c r="V56" s="4"/>
      <c r="W56" s="4"/>
      <c r="X56" s="4"/>
    </row>
    <row r="57">
      <c r="A57" s="4"/>
      <c r="B57" s="4"/>
      <c r="C57" s="4"/>
      <c r="D57" s="4"/>
      <c r="E57" s="4"/>
      <c r="F57" s="4"/>
      <c r="G57" s="4"/>
      <c r="H57" s="4"/>
      <c r="I57" s="4"/>
      <c r="J57" s="4"/>
      <c r="K57" s="4"/>
      <c r="L57" s="4"/>
      <c r="M57" s="4"/>
      <c r="N57" s="4"/>
      <c r="O57" s="4"/>
      <c r="P57" s="4"/>
      <c r="Q57" s="4"/>
      <c r="R57" s="4"/>
      <c r="S57" s="4"/>
      <c r="T57" s="4"/>
      <c r="U57" s="4"/>
      <c r="V57" s="4"/>
      <c r="W57" s="4"/>
      <c r="X57" s="4"/>
    </row>
    <row r="58">
      <c r="A58" s="4"/>
      <c r="B58" s="4"/>
      <c r="C58" s="4"/>
      <c r="D58" s="4"/>
      <c r="E58" s="4"/>
      <c r="F58" s="4"/>
      <c r="G58" s="4"/>
      <c r="H58" s="4"/>
      <c r="I58" s="4"/>
      <c r="J58" s="4"/>
      <c r="K58" s="4"/>
      <c r="L58" s="4"/>
      <c r="M58" s="4"/>
      <c r="N58" s="4"/>
      <c r="O58" s="4"/>
      <c r="P58" s="4"/>
      <c r="Q58" s="4"/>
      <c r="R58" s="4"/>
      <c r="S58" s="4"/>
      <c r="T58" s="4"/>
      <c r="U58" s="4"/>
      <c r="V58" s="4"/>
      <c r="W58" s="4"/>
      <c r="X58" s="4"/>
    </row>
    <row r="59">
      <c r="A59" s="4"/>
      <c r="B59" s="4"/>
      <c r="C59" s="4"/>
      <c r="D59" s="4"/>
      <c r="E59" s="4"/>
      <c r="F59" s="4"/>
      <c r="G59" s="4"/>
      <c r="H59" s="4"/>
      <c r="I59" s="4"/>
      <c r="J59" s="4"/>
      <c r="K59" s="4"/>
      <c r="L59" s="4"/>
      <c r="M59" s="4"/>
      <c r="N59" s="4"/>
      <c r="O59" s="4"/>
      <c r="P59" s="4"/>
      <c r="Q59" s="4"/>
      <c r="R59" s="4"/>
      <c r="S59" s="4"/>
      <c r="T59" s="4"/>
      <c r="U59" s="4"/>
      <c r="V59" s="4"/>
      <c r="W59" s="4"/>
      <c r="X59" s="4"/>
    </row>
    <row r="60">
      <c r="A60" s="4"/>
      <c r="B60" s="4"/>
      <c r="C60" s="4"/>
      <c r="D60" s="4"/>
      <c r="E60" s="4"/>
      <c r="F60" s="4"/>
      <c r="G60" s="4"/>
      <c r="H60" s="4"/>
      <c r="I60" s="4"/>
      <c r="J60" s="4"/>
      <c r="K60" s="4"/>
      <c r="L60" s="4"/>
      <c r="M60" s="4"/>
      <c r="N60" s="4"/>
      <c r="O60" s="4"/>
      <c r="P60" s="4"/>
      <c r="Q60" s="4"/>
      <c r="R60" s="4"/>
      <c r="S60" s="4"/>
      <c r="T60" s="4"/>
      <c r="U60" s="4"/>
      <c r="V60" s="4"/>
      <c r="W60" s="4"/>
      <c r="X60" s="4"/>
    </row>
    <row r="61">
      <c r="A61" s="4"/>
      <c r="B61" s="4"/>
      <c r="C61" s="4"/>
      <c r="D61" s="4"/>
      <c r="E61" s="4"/>
      <c r="F61" s="4"/>
      <c r="G61" s="4"/>
      <c r="H61" s="4"/>
      <c r="I61" s="4"/>
      <c r="J61" s="4"/>
      <c r="K61" s="4"/>
      <c r="L61" s="4"/>
      <c r="M61" s="4"/>
      <c r="N61" s="4"/>
      <c r="O61" s="4"/>
      <c r="P61" s="4"/>
      <c r="Q61" s="4"/>
      <c r="R61" s="4"/>
      <c r="S61" s="4"/>
      <c r="T61" s="4"/>
      <c r="U61" s="4"/>
      <c r="V61" s="4"/>
      <c r="W61" s="4"/>
      <c r="X61" s="4"/>
    </row>
    <row r="62">
      <c r="A62" s="4"/>
      <c r="B62" s="4"/>
      <c r="C62" s="4"/>
      <c r="D62" s="4"/>
      <c r="E62" s="4"/>
      <c r="F62" s="4"/>
      <c r="G62" s="4"/>
      <c r="H62" s="4"/>
      <c r="I62" s="4"/>
      <c r="J62" s="4"/>
      <c r="K62" s="4"/>
      <c r="L62" s="4"/>
      <c r="M62" s="4"/>
      <c r="N62" s="4"/>
      <c r="O62" s="4"/>
      <c r="P62" s="4"/>
      <c r="Q62" s="4"/>
      <c r="R62" s="4"/>
      <c r="S62" s="4"/>
      <c r="T62" s="4"/>
      <c r="U62" s="4"/>
      <c r="V62" s="4"/>
      <c r="W62" s="4"/>
      <c r="X62" s="4"/>
    </row>
    <row r="63">
      <c r="A63" s="4"/>
      <c r="B63" s="4"/>
      <c r="C63" s="4"/>
      <c r="D63" s="4"/>
      <c r="E63" s="4"/>
      <c r="F63" s="4"/>
      <c r="G63" s="4"/>
      <c r="H63" s="4"/>
      <c r="I63" s="4"/>
      <c r="J63" s="4"/>
      <c r="K63" s="4"/>
      <c r="L63" s="4"/>
      <c r="M63" s="4"/>
      <c r="N63" s="4"/>
      <c r="O63" s="4"/>
      <c r="P63" s="4"/>
      <c r="Q63" s="4"/>
      <c r="R63" s="4"/>
      <c r="S63" s="4"/>
      <c r="T63" s="4"/>
      <c r="U63" s="4"/>
      <c r="V63" s="4"/>
      <c r="W63" s="4"/>
      <c r="X63" s="4"/>
    </row>
    <row r="64">
      <c r="A64" s="4"/>
      <c r="B64" s="4"/>
      <c r="C64" s="4"/>
      <c r="D64" s="4"/>
      <c r="E64" s="4"/>
      <c r="F64" s="4"/>
      <c r="G64" s="4"/>
      <c r="H64" s="4"/>
      <c r="I64" s="4"/>
      <c r="J64" s="4"/>
      <c r="K64" s="4"/>
      <c r="L64" s="4"/>
      <c r="M64" s="4"/>
      <c r="N64" s="4"/>
      <c r="O64" s="4"/>
      <c r="P64" s="4"/>
      <c r="Q64" s="4"/>
      <c r="R64" s="4"/>
      <c r="S64" s="4"/>
      <c r="T64" s="4"/>
      <c r="U64" s="4"/>
      <c r="V64" s="4"/>
      <c r="W64" s="4"/>
      <c r="X64" s="4"/>
    </row>
    <row r="65">
      <c r="A65" s="4"/>
      <c r="B65" s="4"/>
      <c r="C65" s="4"/>
      <c r="D65" s="4"/>
      <c r="E65" s="4"/>
      <c r="F65" s="4"/>
      <c r="G65" s="4"/>
      <c r="H65" s="4"/>
      <c r="I65" s="4"/>
      <c r="J65" s="4"/>
      <c r="K65" s="4"/>
      <c r="L65" s="4"/>
      <c r="M65" s="4"/>
      <c r="N65" s="4"/>
      <c r="O65" s="4"/>
      <c r="P65" s="4"/>
      <c r="Q65" s="4"/>
      <c r="R65" s="4"/>
      <c r="S65" s="4"/>
      <c r="T65" s="4"/>
      <c r="U65" s="4"/>
      <c r="V65" s="4"/>
      <c r="W65" s="4"/>
      <c r="X65" s="4"/>
    </row>
    <row r="66">
      <c r="A66" s="4"/>
      <c r="B66" s="4"/>
      <c r="C66" s="4"/>
      <c r="D66" s="4"/>
      <c r="E66" s="4"/>
      <c r="F66" s="4"/>
      <c r="G66" s="4"/>
      <c r="H66" s="4"/>
      <c r="I66" s="4"/>
      <c r="J66" s="4"/>
      <c r="K66" s="4"/>
      <c r="L66" s="4"/>
      <c r="M66" s="4"/>
      <c r="N66" s="4"/>
      <c r="O66" s="4"/>
      <c r="P66" s="4"/>
      <c r="Q66" s="4"/>
      <c r="R66" s="4"/>
      <c r="S66" s="4"/>
      <c r="T66" s="4"/>
      <c r="U66" s="4"/>
      <c r="V66" s="4"/>
      <c r="W66" s="4"/>
      <c r="X66" s="4"/>
    </row>
    <row r="67">
      <c r="A67" s="4"/>
      <c r="B67" s="4"/>
      <c r="C67" s="4"/>
      <c r="D67" s="4"/>
      <c r="E67" s="4"/>
      <c r="F67" s="4"/>
      <c r="G67" s="4"/>
      <c r="H67" s="4"/>
      <c r="I67" s="4"/>
      <c r="J67" s="4"/>
      <c r="K67" s="4"/>
      <c r="L67" s="4"/>
      <c r="M67" s="4"/>
      <c r="N67" s="4"/>
      <c r="O67" s="4"/>
      <c r="P67" s="4"/>
      <c r="Q67" s="4"/>
      <c r="R67" s="4"/>
      <c r="S67" s="4"/>
      <c r="T67" s="4"/>
      <c r="U67" s="4"/>
      <c r="V67" s="4"/>
      <c r="W67" s="4"/>
      <c r="X67" s="4"/>
    </row>
    <row r="68">
      <c r="A68" s="4"/>
      <c r="B68" s="4"/>
      <c r="C68" s="4"/>
      <c r="D68" s="4"/>
      <c r="E68" s="4"/>
      <c r="F68" s="4"/>
      <c r="G68" s="4"/>
      <c r="H68" s="4"/>
      <c r="I68" s="4"/>
      <c r="J68" s="4"/>
      <c r="K68" s="4"/>
      <c r="L68" s="4"/>
      <c r="M68" s="4"/>
      <c r="N68" s="4"/>
      <c r="O68" s="4"/>
      <c r="P68" s="4"/>
      <c r="Q68" s="4"/>
      <c r="R68" s="4"/>
      <c r="S68" s="4"/>
      <c r="T68" s="4"/>
      <c r="U68" s="4"/>
      <c r="V68" s="4"/>
      <c r="W68" s="4"/>
      <c r="X68" s="4"/>
    </row>
    <row r="69">
      <c r="A69" s="4"/>
      <c r="B69" s="4"/>
      <c r="C69" s="4"/>
      <c r="D69" s="4"/>
      <c r="E69" s="4"/>
      <c r="F69" s="4"/>
      <c r="G69" s="4"/>
      <c r="H69" s="4"/>
      <c r="I69" s="4"/>
      <c r="J69" s="4"/>
      <c r="K69" s="4"/>
      <c r="L69" s="4"/>
      <c r="M69" s="4"/>
      <c r="N69" s="4"/>
      <c r="O69" s="4"/>
      <c r="P69" s="4"/>
      <c r="Q69" s="4"/>
      <c r="R69" s="4"/>
      <c r="S69" s="4"/>
      <c r="T69" s="4"/>
      <c r="U69" s="4"/>
      <c r="V69" s="4"/>
      <c r="W69" s="4"/>
      <c r="X69" s="4"/>
    </row>
    <row r="70">
      <c r="A70" s="4"/>
      <c r="B70" s="4"/>
      <c r="C70" s="4"/>
      <c r="D70" s="4"/>
      <c r="E70" s="4"/>
      <c r="F70" s="4"/>
      <c r="G70" s="4"/>
      <c r="H70" s="4"/>
      <c r="I70" s="4"/>
      <c r="J70" s="4"/>
      <c r="K70" s="4"/>
      <c r="L70" s="4"/>
      <c r="M70" s="4"/>
      <c r="N70" s="4"/>
      <c r="O70" s="4"/>
      <c r="P70" s="4"/>
      <c r="Q70" s="4"/>
      <c r="R70" s="4"/>
      <c r="S70" s="4"/>
      <c r="T70" s="4"/>
      <c r="U70" s="4"/>
      <c r="V70" s="4"/>
      <c r="W70" s="4"/>
      <c r="X70" s="4"/>
    </row>
    <row r="71">
      <c r="A71" s="4"/>
      <c r="B71" s="4"/>
      <c r="C71" s="4"/>
      <c r="D71" s="4"/>
      <c r="E71" s="4"/>
      <c r="F71" s="4"/>
      <c r="G71" s="4"/>
      <c r="H71" s="4"/>
      <c r="I71" s="4"/>
      <c r="J71" s="4"/>
      <c r="K71" s="4"/>
      <c r="L71" s="4"/>
      <c r="M71" s="4"/>
      <c r="N71" s="4"/>
      <c r="O71" s="4"/>
      <c r="P71" s="4"/>
      <c r="Q71" s="4"/>
      <c r="R71" s="4"/>
      <c r="S71" s="4"/>
      <c r="T71" s="4"/>
      <c r="U71" s="4"/>
      <c r="V71" s="4"/>
      <c r="W71" s="4"/>
      <c r="X71" s="4"/>
    </row>
    <row r="72">
      <c r="A72" s="4"/>
      <c r="B72" s="4"/>
      <c r="C72" s="4"/>
      <c r="D72" s="4"/>
      <c r="E72" s="4"/>
      <c r="F72" s="4"/>
      <c r="G72" s="4"/>
      <c r="H72" s="4"/>
      <c r="I72" s="4"/>
      <c r="J72" s="4"/>
      <c r="K72" s="4"/>
      <c r="L72" s="4"/>
      <c r="M72" s="4"/>
      <c r="N72" s="4"/>
      <c r="O72" s="4"/>
      <c r="P72" s="4"/>
      <c r="Q72" s="4"/>
      <c r="R72" s="4"/>
      <c r="S72" s="4"/>
      <c r="T72" s="4"/>
      <c r="U72" s="4"/>
      <c r="V72" s="4"/>
      <c r="W72" s="4"/>
      <c r="X72" s="4"/>
    </row>
    <row r="73">
      <c r="A73" s="4"/>
      <c r="B73" s="4"/>
      <c r="C73" s="4"/>
      <c r="D73" s="4"/>
      <c r="E73" s="4"/>
      <c r="F73" s="4"/>
      <c r="G73" s="4"/>
      <c r="H73" s="4"/>
      <c r="I73" s="4"/>
      <c r="J73" s="4"/>
      <c r="K73" s="4"/>
      <c r="L73" s="4"/>
      <c r="M73" s="4"/>
      <c r="N73" s="4"/>
      <c r="O73" s="4"/>
      <c r="P73" s="4"/>
      <c r="Q73" s="4"/>
      <c r="R73" s="4"/>
      <c r="S73" s="4"/>
      <c r="T73" s="4"/>
      <c r="U73" s="4"/>
      <c r="V73" s="4"/>
      <c r="W73" s="4"/>
      <c r="X73" s="4"/>
    </row>
    <row r="74">
      <c r="A74" s="4"/>
      <c r="B74" s="4"/>
      <c r="C74" s="4"/>
      <c r="D74" s="4"/>
      <c r="E74" s="4"/>
      <c r="F74" s="4"/>
      <c r="G74" s="4"/>
      <c r="H74" s="4"/>
      <c r="I74" s="4"/>
      <c r="J74" s="4"/>
      <c r="K74" s="4"/>
      <c r="L74" s="4"/>
      <c r="M74" s="4"/>
      <c r="N74" s="4"/>
      <c r="O74" s="4"/>
      <c r="P74" s="4"/>
      <c r="Q74" s="4"/>
      <c r="R74" s="4"/>
      <c r="S74" s="4"/>
      <c r="T74" s="4"/>
      <c r="U74" s="4"/>
      <c r="V74" s="4"/>
      <c r="W74" s="4"/>
      <c r="X74" s="4"/>
    </row>
    <row r="75">
      <c r="A75" s="4"/>
      <c r="B75" s="4"/>
      <c r="C75" s="4"/>
      <c r="D75" s="4"/>
      <c r="E75" s="4"/>
      <c r="F75" s="4"/>
      <c r="G75" s="4"/>
      <c r="H75" s="4"/>
      <c r="I75" s="4"/>
      <c r="J75" s="4"/>
      <c r="K75" s="4"/>
      <c r="L75" s="4"/>
      <c r="M75" s="4"/>
      <c r="N75" s="4"/>
      <c r="O75" s="4"/>
      <c r="P75" s="4"/>
      <c r="Q75" s="4"/>
      <c r="R75" s="4"/>
      <c r="S75" s="4"/>
      <c r="T75" s="4"/>
      <c r="U75" s="4"/>
      <c r="V75" s="4"/>
      <c r="W75" s="4"/>
      <c r="X75" s="4"/>
    </row>
    <row r="76">
      <c r="A76" s="4"/>
      <c r="B76" s="4"/>
      <c r="C76" s="4"/>
      <c r="D76" s="4"/>
      <c r="E76" s="4"/>
      <c r="F76" s="4"/>
      <c r="G76" s="4"/>
      <c r="H76" s="4"/>
      <c r="I76" s="4"/>
      <c r="J76" s="4"/>
      <c r="K76" s="4"/>
      <c r="L76" s="4"/>
      <c r="M76" s="4"/>
      <c r="N76" s="4"/>
      <c r="O76" s="4"/>
      <c r="P76" s="4"/>
      <c r="Q76" s="4"/>
      <c r="R76" s="4"/>
      <c r="S76" s="4"/>
      <c r="T76" s="4"/>
      <c r="U76" s="4"/>
      <c r="V76" s="4"/>
      <c r="W76" s="4"/>
      <c r="X76" s="4"/>
    </row>
    <row r="77">
      <c r="A77" s="4"/>
      <c r="B77" s="4"/>
      <c r="C77" s="4"/>
      <c r="D77" s="4"/>
      <c r="E77" s="4"/>
      <c r="F77" s="4"/>
      <c r="G77" s="4"/>
      <c r="H77" s="4"/>
      <c r="I77" s="4"/>
      <c r="J77" s="4"/>
      <c r="K77" s="4"/>
      <c r="L77" s="4"/>
      <c r="M77" s="4"/>
      <c r="N77" s="4"/>
      <c r="O77" s="4"/>
      <c r="P77" s="4"/>
      <c r="Q77" s="4"/>
      <c r="R77" s="4"/>
      <c r="S77" s="4"/>
      <c r="T77" s="4"/>
      <c r="U77" s="4"/>
      <c r="V77" s="4"/>
      <c r="W77" s="4"/>
      <c r="X77" s="4"/>
    </row>
    <row r="78">
      <c r="A78" s="4"/>
      <c r="B78" s="4"/>
      <c r="C78" s="4"/>
      <c r="D78" s="4"/>
      <c r="E78" s="4"/>
      <c r="F78" s="4"/>
      <c r="G78" s="4"/>
      <c r="H78" s="4"/>
      <c r="I78" s="4"/>
      <c r="J78" s="4"/>
      <c r="K78" s="4"/>
      <c r="L78" s="4"/>
      <c r="M78" s="4"/>
      <c r="N78" s="4"/>
      <c r="O78" s="4"/>
      <c r="P78" s="4"/>
      <c r="Q78" s="4"/>
      <c r="R78" s="4"/>
      <c r="S78" s="4"/>
      <c r="T78" s="4"/>
      <c r="U78" s="4"/>
      <c r="V78" s="4"/>
      <c r="W78" s="4"/>
      <c r="X78" s="4"/>
    </row>
    <row r="79">
      <c r="A79" s="4"/>
      <c r="B79" s="4"/>
      <c r="C79" s="4"/>
      <c r="D79" s="4"/>
      <c r="E79" s="4"/>
      <c r="F79" s="4"/>
      <c r="G79" s="4"/>
      <c r="H79" s="4"/>
      <c r="I79" s="4"/>
      <c r="J79" s="4"/>
      <c r="K79" s="4"/>
      <c r="L79" s="4"/>
      <c r="M79" s="4"/>
      <c r="N79" s="4"/>
      <c r="O79" s="4"/>
      <c r="P79" s="4"/>
      <c r="Q79" s="4"/>
      <c r="R79" s="4"/>
      <c r="S79" s="4"/>
      <c r="T79" s="4"/>
      <c r="U79" s="4"/>
      <c r="V79" s="4"/>
      <c r="W79" s="4"/>
      <c r="X79" s="4"/>
    </row>
    <row r="80">
      <c r="A80" s="4"/>
      <c r="B80" s="4"/>
      <c r="C80" s="4"/>
      <c r="D80" s="4"/>
      <c r="E80" s="4"/>
      <c r="F80" s="4"/>
      <c r="G80" s="4"/>
      <c r="H80" s="4"/>
      <c r="I80" s="4"/>
      <c r="J80" s="4"/>
      <c r="K80" s="4"/>
      <c r="L80" s="4"/>
      <c r="M80" s="4"/>
      <c r="N80" s="4"/>
      <c r="O80" s="4"/>
      <c r="P80" s="4"/>
      <c r="Q80" s="4"/>
      <c r="R80" s="4"/>
      <c r="S80" s="4"/>
      <c r="T80" s="4"/>
      <c r="U80" s="4"/>
      <c r="V80" s="4"/>
      <c r="W80" s="4"/>
      <c r="X80" s="4"/>
    </row>
    <row r="81">
      <c r="A81" s="4"/>
      <c r="B81" s="4"/>
      <c r="C81" s="4"/>
      <c r="D81" s="4"/>
      <c r="E81" s="4"/>
      <c r="F81" s="4"/>
      <c r="G81" s="4"/>
      <c r="H81" s="4"/>
      <c r="I81" s="4"/>
      <c r="J81" s="4"/>
      <c r="K81" s="4"/>
      <c r="L81" s="4"/>
      <c r="M81" s="4"/>
      <c r="N81" s="4"/>
      <c r="O81" s="4"/>
      <c r="P81" s="4"/>
      <c r="Q81" s="4"/>
      <c r="R81" s="4"/>
      <c r="S81" s="4"/>
      <c r="T81" s="4"/>
      <c r="U81" s="4"/>
      <c r="V81" s="4"/>
      <c r="W81" s="4"/>
      <c r="X81" s="4"/>
    </row>
    <row r="82">
      <c r="A82" s="4"/>
      <c r="B82" s="4"/>
      <c r="C82" s="4"/>
      <c r="D82" s="4"/>
      <c r="E82" s="4"/>
      <c r="F82" s="4"/>
      <c r="G82" s="4"/>
      <c r="H82" s="4"/>
      <c r="I82" s="4"/>
      <c r="J82" s="4"/>
      <c r="K82" s="4"/>
      <c r="L82" s="4"/>
      <c r="M82" s="4"/>
      <c r="N82" s="4"/>
      <c r="O82" s="4"/>
      <c r="P82" s="4"/>
      <c r="Q82" s="4"/>
      <c r="R82" s="4"/>
      <c r="S82" s="4"/>
      <c r="T82" s="4"/>
      <c r="U82" s="4"/>
      <c r="V82" s="4"/>
      <c r="W82" s="4"/>
      <c r="X82" s="4"/>
    </row>
    <row r="83">
      <c r="A83" s="4"/>
      <c r="B83" s="4"/>
      <c r="C83" s="4"/>
      <c r="D83" s="4"/>
      <c r="E83" s="4"/>
      <c r="F83" s="4"/>
      <c r="G83" s="4"/>
      <c r="H83" s="4"/>
      <c r="I83" s="4"/>
      <c r="J83" s="4"/>
      <c r="K83" s="4"/>
      <c r="L83" s="4"/>
      <c r="M83" s="4"/>
      <c r="N83" s="4"/>
      <c r="O83" s="4"/>
      <c r="P83" s="4"/>
      <c r="Q83" s="4"/>
      <c r="R83" s="4"/>
      <c r="S83" s="4"/>
      <c r="T83" s="4"/>
      <c r="U83" s="4"/>
      <c r="V83" s="4"/>
      <c r="W83" s="4"/>
      <c r="X83" s="4"/>
    </row>
    <row r="84">
      <c r="A84" s="4"/>
      <c r="B84" s="4"/>
      <c r="C84" s="4"/>
      <c r="D84" s="4"/>
      <c r="E84" s="4"/>
      <c r="F84" s="4"/>
      <c r="G84" s="4"/>
      <c r="H84" s="4"/>
      <c r="I84" s="4"/>
      <c r="J84" s="4"/>
      <c r="K84" s="4"/>
      <c r="L84" s="4"/>
      <c r="M84" s="4"/>
      <c r="N84" s="4"/>
      <c r="O84" s="4"/>
      <c r="P84" s="4"/>
      <c r="Q84" s="4"/>
      <c r="R84" s="4"/>
      <c r="S84" s="4"/>
      <c r="T84" s="4"/>
      <c r="U84" s="4"/>
      <c r="V84" s="4"/>
      <c r="W84" s="4"/>
      <c r="X84" s="4"/>
    </row>
    <row r="85">
      <c r="A85" s="4"/>
      <c r="B85" s="4"/>
      <c r="C85" s="4"/>
      <c r="D85" s="4"/>
      <c r="E85" s="4"/>
      <c r="F85" s="4"/>
      <c r="G85" s="4"/>
      <c r="H85" s="4"/>
      <c r="I85" s="4"/>
      <c r="J85" s="4"/>
      <c r="K85" s="4"/>
      <c r="L85" s="4"/>
      <c r="M85" s="4"/>
      <c r="N85" s="4"/>
      <c r="O85" s="4"/>
      <c r="P85" s="4"/>
      <c r="Q85" s="4"/>
      <c r="R85" s="4"/>
      <c r="S85" s="4"/>
      <c r="T85" s="4"/>
      <c r="U85" s="4"/>
      <c r="V85" s="4"/>
      <c r="W85" s="4"/>
      <c r="X85" s="4"/>
    </row>
    <row r="86">
      <c r="A86" s="4"/>
      <c r="B86" s="4"/>
      <c r="C86" s="4"/>
      <c r="D86" s="4"/>
      <c r="E86" s="4"/>
      <c r="F86" s="4"/>
      <c r="G86" s="4"/>
      <c r="H86" s="4"/>
      <c r="I86" s="4"/>
      <c r="J86" s="4"/>
      <c r="K86" s="4"/>
      <c r="L86" s="4"/>
      <c r="M86" s="4"/>
      <c r="N86" s="4"/>
      <c r="O86" s="4"/>
      <c r="P86" s="4"/>
      <c r="Q86" s="4"/>
      <c r="R86" s="4"/>
      <c r="S86" s="4"/>
      <c r="T86" s="4"/>
      <c r="U86" s="4"/>
      <c r="V86" s="4"/>
      <c r="W86" s="4"/>
      <c r="X86" s="4"/>
    </row>
    <row r="87">
      <c r="A87" s="4"/>
      <c r="B87" s="4"/>
      <c r="C87" s="4"/>
      <c r="D87" s="4"/>
      <c r="E87" s="4"/>
      <c r="F87" s="4"/>
      <c r="G87" s="4"/>
      <c r="H87" s="4"/>
      <c r="I87" s="4"/>
      <c r="J87" s="4"/>
      <c r="K87" s="4"/>
      <c r="L87" s="4"/>
      <c r="M87" s="4"/>
      <c r="N87" s="4"/>
      <c r="O87" s="4"/>
      <c r="P87" s="4"/>
      <c r="Q87" s="4"/>
      <c r="R87" s="4"/>
      <c r="S87" s="4"/>
      <c r="T87" s="4"/>
      <c r="U87" s="4"/>
      <c r="V87" s="4"/>
      <c r="W87" s="4"/>
      <c r="X87" s="4"/>
    </row>
    <row r="88">
      <c r="A88" s="4"/>
      <c r="B88" s="4"/>
      <c r="C88" s="4"/>
      <c r="D88" s="4"/>
      <c r="E88" s="4"/>
      <c r="F88" s="4"/>
      <c r="G88" s="4"/>
      <c r="H88" s="4"/>
      <c r="I88" s="4"/>
      <c r="J88" s="4"/>
      <c r="K88" s="4"/>
      <c r="L88" s="4"/>
      <c r="M88" s="4"/>
      <c r="N88" s="4"/>
      <c r="O88" s="4"/>
      <c r="P88" s="4"/>
      <c r="Q88" s="4"/>
      <c r="R88" s="4"/>
      <c r="S88" s="4"/>
      <c r="T88" s="4"/>
      <c r="U88" s="4"/>
      <c r="V88" s="4"/>
      <c r="W88" s="4"/>
      <c r="X88" s="4"/>
    </row>
    <row r="89">
      <c r="A89" s="4"/>
      <c r="B89" s="4"/>
      <c r="C89" s="4"/>
      <c r="D89" s="4"/>
      <c r="E89" s="4"/>
      <c r="F89" s="4"/>
      <c r="G89" s="4"/>
      <c r="H89" s="4"/>
      <c r="I89" s="4"/>
      <c r="J89" s="4"/>
      <c r="K89" s="4"/>
      <c r="L89" s="4"/>
      <c r="M89" s="4"/>
      <c r="N89" s="4"/>
      <c r="O89" s="4"/>
      <c r="P89" s="4"/>
      <c r="Q89" s="4"/>
      <c r="R89" s="4"/>
      <c r="S89" s="4"/>
      <c r="T89" s="4"/>
      <c r="U89" s="4"/>
      <c r="V89" s="4"/>
      <c r="W89" s="4"/>
      <c r="X89" s="4"/>
    </row>
    <row r="90">
      <c r="A90" s="4"/>
      <c r="B90" s="4"/>
      <c r="C90" s="4"/>
      <c r="D90" s="4"/>
      <c r="E90" s="4"/>
      <c r="F90" s="4"/>
      <c r="G90" s="4"/>
      <c r="H90" s="4"/>
      <c r="I90" s="4"/>
      <c r="J90" s="4"/>
      <c r="K90" s="4"/>
      <c r="L90" s="4"/>
      <c r="M90" s="4"/>
      <c r="N90" s="4"/>
      <c r="O90" s="4"/>
      <c r="P90" s="4"/>
      <c r="Q90" s="4"/>
      <c r="R90" s="4"/>
      <c r="S90" s="4"/>
      <c r="T90" s="4"/>
      <c r="U90" s="4"/>
      <c r="V90" s="4"/>
      <c r="W90" s="4"/>
      <c r="X90" s="4"/>
    </row>
    <row r="91">
      <c r="A91" s="4"/>
      <c r="B91" s="4"/>
      <c r="C91" s="4"/>
      <c r="D91" s="4"/>
      <c r="E91" s="4"/>
      <c r="F91" s="4"/>
      <c r="G91" s="4"/>
      <c r="H91" s="4"/>
      <c r="I91" s="4"/>
      <c r="J91" s="4"/>
      <c r="K91" s="4"/>
      <c r="L91" s="4"/>
      <c r="M91" s="4"/>
      <c r="N91" s="4"/>
      <c r="O91" s="4"/>
      <c r="P91" s="4"/>
      <c r="Q91" s="4"/>
      <c r="R91" s="4"/>
      <c r="S91" s="4"/>
      <c r="T91" s="4"/>
      <c r="U91" s="4"/>
      <c r="V91" s="4"/>
      <c r="W91" s="4"/>
      <c r="X91" s="4"/>
    </row>
    <row r="92">
      <c r="A92" s="4"/>
      <c r="B92" s="4"/>
      <c r="C92" s="4"/>
      <c r="D92" s="4"/>
      <c r="E92" s="4"/>
      <c r="F92" s="4"/>
      <c r="G92" s="4"/>
      <c r="H92" s="4"/>
      <c r="I92" s="4"/>
      <c r="J92" s="4"/>
      <c r="K92" s="4"/>
      <c r="L92" s="4"/>
      <c r="M92" s="4"/>
      <c r="N92" s="4"/>
      <c r="O92" s="4"/>
      <c r="P92" s="4"/>
      <c r="Q92" s="4"/>
      <c r="R92" s="4"/>
      <c r="S92" s="4"/>
      <c r="T92" s="4"/>
      <c r="U92" s="4"/>
      <c r="V92" s="4"/>
      <c r="W92" s="4"/>
      <c r="X92" s="4"/>
    </row>
    <row r="93">
      <c r="A93" s="4"/>
      <c r="B93" s="4"/>
      <c r="C93" s="4"/>
      <c r="D93" s="4"/>
      <c r="E93" s="4"/>
      <c r="F93" s="4"/>
      <c r="G93" s="4"/>
      <c r="H93" s="4"/>
      <c r="I93" s="4"/>
      <c r="J93" s="4"/>
      <c r="K93" s="4"/>
      <c r="L93" s="4"/>
      <c r="M93" s="4"/>
      <c r="N93" s="4"/>
      <c r="O93" s="4"/>
      <c r="P93" s="4"/>
      <c r="Q93" s="4"/>
      <c r="R93" s="4"/>
      <c r="S93" s="4"/>
      <c r="T93" s="4"/>
      <c r="U93" s="4"/>
      <c r="V93" s="4"/>
      <c r="W93" s="4"/>
      <c r="X93" s="4"/>
    </row>
    <row r="94">
      <c r="A94" s="4"/>
      <c r="B94" s="4"/>
      <c r="C94" s="4"/>
      <c r="D94" s="4"/>
      <c r="E94" s="4"/>
      <c r="F94" s="4"/>
      <c r="G94" s="4"/>
      <c r="H94" s="4"/>
      <c r="I94" s="4"/>
      <c r="J94" s="4"/>
      <c r="K94" s="4"/>
      <c r="L94" s="4"/>
      <c r="M94" s="4"/>
      <c r="N94" s="4"/>
      <c r="O94" s="4"/>
      <c r="P94" s="4"/>
      <c r="Q94" s="4"/>
      <c r="R94" s="4"/>
      <c r="S94" s="4"/>
      <c r="T94" s="4"/>
      <c r="U94" s="4"/>
      <c r="V94" s="4"/>
      <c r="W94" s="4"/>
      <c r="X94" s="4"/>
    </row>
    <row r="95">
      <c r="A95" s="4"/>
      <c r="B95" s="4"/>
      <c r="C95" s="4"/>
      <c r="D95" s="4"/>
      <c r="E95" s="4"/>
      <c r="F95" s="4"/>
      <c r="G95" s="4"/>
      <c r="H95" s="4"/>
      <c r="I95" s="4"/>
      <c r="J95" s="4"/>
      <c r="K95" s="4"/>
      <c r="L95" s="4"/>
      <c r="M95" s="4"/>
      <c r="N95" s="4"/>
      <c r="O95" s="4"/>
      <c r="P95" s="4"/>
      <c r="Q95" s="4"/>
      <c r="R95" s="4"/>
      <c r="S95" s="4"/>
      <c r="T95" s="4"/>
      <c r="U95" s="4"/>
      <c r="V95" s="4"/>
      <c r="W95" s="4"/>
      <c r="X95" s="4"/>
    </row>
    <row r="96">
      <c r="A96" s="4"/>
      <c r="B96" s="4"/>
      <c r="C96" s="4"/>
      <c r="D96" s="4"/>
      <c r="E96" s="4"/>
      <c r="F96" s="4"/>
      <c r="G96" s="4"/>
      <c r="H96" s="4"/>
      <c r="I96" s="4"/>
      <c r="J96" s="4"/>
      <c r="K96" s="4"/>
      <c r="L96" s="4"/>
      <c r="M96" s="4"/>
      <c r="N96" s="4"/>
      <c r="O96" s="4"/>
      <c r="P96" s="4"/>
      <c r="Q96" s="4"/>
      <c r="R96" s="4"/>
      <c r="S96" s="4"/>
      <c r="T96" s="4"/>
      <c r="U96" s="4"/>
      <c r="V96" s="4"/>
      <c r="W96" s="4"/>
      <c r="X96" s="4"/>
    </row>
    <row r="97">
      <c r="A97" s="4"/>
      <c r="B97" s="4"/>
      <c r="C97" s="4"/>
      <c r="D97" s="4"/>
      <c r="E97" s="4"/>
      <c r="F97" s="4"/>
      <c r="G97" s="4"/>
      <c r="H97" s="4"/>
      <c r="I97" s="4"/>
      <c r="J97" s="4"/>
      <c r="K97" s="4"/>
      <c r="L97" s="4"/>
      <c r="M97" s="4"/>
      <c r="N97" s="4"/>
      <c r="O97" s="4"/>
      <c r="P97" s="4"/>
      <c r="Q97" s="4"/>
      <c r="R97" s="4"/>
      <c r="S97" s="4"/>
      <c r="T97" s="4"/>
      <c r="U97" s="4"/>
      <c r="V97" s="4"/>
      <c r="W97" s="4"/>
      <c r="X97" s="4"/>
    </row>
    <row r="98">
      <c r="A98" s="4"/>
      <c r="B98" s="4"/>
      <c r="C98" s="4"/>
      <c r="D98" s="4"/>
      <c r="E98" s="4"/>
      <c r="F98" s="4"/>
      <c r="G98" s="4"/>
      <c r="H98" s="4"/>
      <c r="I98" s="4"/>
      <c r="J98" s="4"/>
      <c r="K98" s="4"/>
      <c r="L98" s="4"/>
      <c r="M98" s="4"/>
      <c r="N98" s="4"/>
      <c r="O98" s="4"/>
      <c r="P98" s="4"/>
      <c r="Q98" s="4"/>
      <c r="R98" s="4"/>
      <c r="S98" s="4"/>
      <c r="T98" s="4"/>
      <c r="U98" s="4"/>
      <c r="V98" s="4"/>
      <c r="W98" s="4"/>
      <c r="X98" s="4"/>
    </row>
    <row r="99">
      <c r="A99" s="4"/>
      <c r="B99" s="4"/>
      <c r="C99" s="4"/>
      <c r="D99" s="4"/>
      <c r="E99" s="4"/>
      <c r="F99" s="4"/>
      <c r="G99" s="4"/>
      <c r="H99" s="4"/>
      <c r="I99" s="4"/>
      <c r="J99" s="4"/>
      <c r="K99" s="4"/>
      <c r="L99" s="4"/>
      <c r="M99" s="4"/>
      <c r="N99" s="4"/>
      <c r="O99" s="4"/>
      <c r="P99" s="4"/>
      <c r="Q99" s="4"/>
      <c r="R99" s="4"/>
      <c r="S99" s="4"/>
      <c r="T99" s="4"/>
      <c r="U99" s="4"/>
      <c r="V99" s="4"/>
      <c r="W99" s="4"/>
      <c r="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tr">
        <f>IFERROR(__xludf.DUMMYFUNCTION("VSTACK(QUERY(IMPORTRANGE(""https://docs.google.com/spreadsheets/d/""&amp;Config!B2,""Towns!$A$2:$A""),""Select Col1 where Col1 is not Null"",0),QUERY(IMPORTRANGE(""https://docs.google.com/spreadsheets/d/""&amp;Config!B3,""DB!$A$2:$A""),""Select Col1 where Col1 is"&amp;" not Null"",0))"),"Blackhorn")</f>
        <v>Blackhorn</v>
      </c>
      <c r="E1" s="2"/>
    </row>
    <row r="2">
      <c r="A2" s="4" t="str">
        <f>IFERROR(__xludf.DUMMYFUNCTION("""COMPUTED_VALUE"""),"Chaotic Seas")</f>
        <v>Chaotic Seas</v>
      </c>
    </row>
    <row r="3">
      <c r="A3" s="4" t="str">
        <f>IFERROR(__xludf.DUMMYFUNCTION("""COMPUTED_VALUE"""),"Civille")</f>
        <v>Civille</v>
      </c>
    </row>
    <row r="4">
      <c r="A4" s="4" t="str">
        <f>IFERROR(__xludf.DUMMYFUNCTION("""COMPUTED_VALUE"""),"Crystal Cave")</f>
        <v>Crystal Cave</v>
      </c>
    </row>
    <row r="5">
      <c r="A5" s="4" t="str">
        <f>IFERROR(__xludf.DUMMYFUNCTION("""COMPUTED_VALUE"""),"Cursed Iceland")</f>
        <v>Cursed Iceland</v>
      </c>
    </row>
    <row r="6">
      <c r="A6" s="4" t="str">
        <f>IFERROR(__xludf.DUMMYFUNCTION("""COMPUTED_VALUE"""),"Dead Forest")</f>
        <v>Dead Forest</v>
      </c>
    </row>
    <row r="7">
      <c r="A7" s="4" t="str">
        <f>IFERROR(__xludf.DUMMYFUNCTION("""COMPUTED_VALUE"""),"Desert island")</f>
        <v>Desert island</v>
      </c>
    </row>
    <row r="8">
      <c r="A8" s="4" t="str">
        <f>IFERROR(__xludf.DUMMYFUNCTION("""COMPUTED_VALUE"""),"Docile Plains")</f>
        <v>Docile Plains</v>
      </c>
    </row>
    <row r="9">
      <c r="A9" s="4" t="str">
        <f>IFERROR(__xludf.DUMMYFUNCTION("""COMPUTED_VALUE"""),"Dryland Desert")</f>
        <v>Dryland Desert</v>
      </c>
    </row>
    <row r="10">
      <c r="A10" s="4" t="str">
        <f>IFERROR(__xludf.DUMMYFUNCTION("""COMPUTED_VALUE"""),"Dryland Mesa")</f>
        <v>Dryland Mesa</v>
      </c>
    </row>
    <row r="11">
      <c r="A11" s="4" t="str">
        <f>IFERROR(__xludf.DUMMYFUNCTION("""COMPUTED_VALUE"""),"Fertile Plains")</f>
        <v>Fertile Plains</v>
      </c>
    </row>
    <row r="12">
      <c r="A12" s="4" t="str">
        <f>IFERROR(__xludf.DUMMYFUNCTION("""COMPUTED_VALUE"""),"Fire Tiki Mountain")</f>
        <v>Fire Tiki Mountain</v>
      </c>
    </row>
    <row r="13">
      <c r="A13" s="4" t="str">
        <f>IFERROR(__xludf.DUMMYFUNCTION("""COMPUTED_VALUE"""),"Forest View")</f>
        <v>Forest View</v>
      </c>
    </row>
    <row r="14">
      <c r="A14" s="4" t="str">
        <f>IFERROR(__xludf.DUMMYFUNCTION("""COMPUTED_VALUE"""),"Foul Night Swamp")</f>
        <v>Foul Night Swamp</v>
      </c>
    </row>
    <row r="15">
      <c r="A15" s="4" t="str">
        <f>IFERROR(__xludf.DUMMYFUNCTION("""COMPUTED_VALUE"""),"Northern Frozen Terrain")</f>
        <v>Northern Frozen Terrain</v>
      </c>
    </row>
    <row r="16">
      <c r="A16" s="4" t="str">
        <f>IFERROR(__xludf.DUMMYFUNCTION("""COMPUTED_VALUE"""),"Eastern Frozen Terrain")</f>
        <v>Eastern Frozen Terrain</v>
      </c>
    </row>
    <row r="17">
      <c r="A17" s="4" t="str">
        <f>IFERROR(__xludf.DUMMYFUNCTION("""COMPUTED_VALUE"""),"Western Frozen Terrain")</f>
        <v>Western Frozen Terrain</v>
      </c>
    </row>
    <row r="18">
      <c r="A18" s="4" t="str">
        <f>IFERROR(__xludf.DUMMYFUNCTION("""COMPUTED_VALUE"""),"Frozen Forest (Southern Frozen Terrain)")</f>
        <v>Frozen Forest (Southern Frozen Terrain)</v>
      </c>
    </row>
    <row r="19">
      <c r="A19" s="4" t="str">
        <f>IFERROR(__xludf.DUMMYFUNCTION("""COMPUTED_VALUE"""),"Hallowtown ")</f>
        <v>Hallowtown </v>
      </c>
    </row>
    <row r="20">
      <c r="A20" s="4" t="str">
        <f>IFERROR(__xludf.DUMMYFUNCTION("""COMPUTED_VALUE"""),"Heatmore Jungle")</f>
        <v>Heatmore Jungle</v>
      </c>
    </row>
    <row r="21">
      <c r="A21" s="4" t="str">
        <f>IFERROR(__xludf.DUMMYFUNCTION("""COMPUTED_VALUE"""),"Jungle Of Miss Direction")</f>
        <v>Jungle Of Miss Direction</v>
      </c>
    </row>
    <row r="22">
      <c r="A22" s="4" t="str">
        <f>IFERROR(__xludf.DUMMYFUNCTION("""COMPUTED_VALUE"""),"Jungle Of Shadows")</f>
        <v>Jungle Of Shadows</v>
      </c>
    </row>
    <row r="23">
      <c r="A23" s="4" t="str">
        <f>IFERROR(__xludf.DUMMYFUNCTION("""COMPUTED_VALUE"""),"Lake Town")</f>
        <v>Lake Town</v>
      </c>
    </row>
    <row r="24">
      <c r="A24" s="4" t="str">
        <f>IFERROR(__xludf.DUMMYFUNCTION("""COMPUTED_VALUE"""),"Mekana")</f>
        <v>Mekana</v>
      </c>
    </row>
    <row r="25">
      <c r="A25" s="4" t="str">
        <f>IFERROR(__xludf.DUMMYFUNCTION("""COMPUTED_VALUE"""),"Mountains Of Peace And Harmony")</f>
        <v>Mountains Of Peace And Harmony</v>
      </c>
    </row>
    <row r="26">
      <c r="A26" s="4" t="str">
        <f>IFERROR(__xludf.DUMMYFUNCTION("""COMPUTED_VALUE"""),"Mt. Fury (Locked)")</f>
        <v>Mt. Fury (Locked)</v>
      </c>
    </row>
    <row r="27">
      <c r="A27" s="4" t="str">
        <f>IFERROR(__xludf.DUMMYFUNCTION("""COMPUTED_VALUE"""),"Pond City")</f>
        <v>Pond City</v>
      </c>
    </row>
    <row r="28">
      <c r="A28" s="4" t="str">
        <f>IFERROR(__xludf.DUMMYFUNCTION("""COMPUTED_VALUE"""),"Port Fawn")</f>
        <v>Port Fawn</v>
      </c>
    </row>
    <row r="29">
      <c r="A29" s="4" t="str">
        <f>IFERROR(__xludf.DUMMYFUNCTION("""COMPUTED_VALUE"""),"Royal Woodlands")</f>
        <v>Royal Woodlands</v>
      </c>
    </row>
    <row r="30">
      <c r="A30" s="4" t="str">
        <f>IFERROR(__xludf.DUMMYFUNCTION("""COMPUTED_VALUE"""),"Ruins Of Mana")</f>
        <v>Ruins Of Mana</v>
      </c>
    </row>
    <row r="31">
      <c r="A31" s="4" t="str">
        <f>IFERROR(__xludf.DUMMYFUNCTION("""COMPUTED_VALUE"""),"Ship Graveyard")</f>
        <v>Ship Graveyard</v>
      </c>
    </row>
    <row r="32">
      <c r="A32" s="4" t="str">
        <f>IFERROR(__xludf.DUMMYFUNCTION("""COMPUTED_VALUE"""),"Silence Edge Point")</f>
        <v>Silence Edge Point</v>
      </c>
    </row>
    <row r="33">
      <c r="A33" s="4" t="str">
        <f>IFERROR(__xludf.DUMMYFUNCTION("""COMPUTED_VALUE"""),"Swampville")</f>
        <v>Swampville</v>
      </c>
    </row>
    <row r="34">
      <c r="A34" s="4" t="str">
        <f>IFERROR(__xludf.DUMMYFUNCTION("""COMPUTED_VALUE"""),"Temple Of Dawn")</f>
        <v>Temple Of Dawn</v>
      </c>
    </row>
    <row r="35">
      <c r="A35" s="4" t="str">
        <f>IFERROR(__xludf.DUMMYFUNCTION("""COMPUTED_VALUE"""),"Temple Of The Rising Sun")</f>
        <v>Temple Of The Rising Sun</v>
      </c>
    </row>
    <row r="36">
      <c r="A36" s="4" t="str">
        <f>IFERROR(__xludf.DUMMYFUNCTION("""COMPUTED_VALUE"""),"Temple Of The Rising Moon")</f>
        <v>Temple Of The Rising Moon</v>
      </c>
    </row>
    <row r="37">
      <c r="A37" s="4" t="str">
        <f>IFERROR(__xludf.DUMMYFUNCTION("""COMPUTED_VALUE"""),"Temple Of Dusk")</f>
        <v>Temple Of Dusk</v>
      </c>
    </row>
    <row r="38">
      <c r="A38" s="4" t="str">
        <f>IFERROR(__xludf.DUMMYFUNCTION("""COMPUTED_VALUE"""),"The Corrupt Forest")</f>
        <v>The Corrupt Forest</v>
      </c>
    </row>
    <row r="39">
      <c r="A39" s="4" t="str">
        <f>IFERROR(__xludf.DUMMYFUNCTION("""COMPUTED_VALUE"""),"The Hidden Forest Of Celeste")</f>
        <v>The Hidden Forest Of Celeste</v>
      </c>
    </row>
    <row r="40">
      <c r="A40" s="4" t="str">
        <f>IFERROR(__xludf.DUMMYFUNCTION("""COMPUTED_VALUE"""),"The Red Sands")</f>
        <v>The Red Sands</v>
      </c>
    </row>
    <row r="41">
      <c r="A41" s="4" t="str">
        <f>IFERROR(__xludf.DUMMYFUNCTION("""COMPUTED_VALUE"""),"The Submerged City Of Tritonoch")</f>
        <v>The Submerged City Of Tritonoch</v>
      </c>
    </row>
    <row r="42">
      <c r="A42" s="4" t="str">
        <f>IFERROR(__xludf.DUMMYFUNCTION("""COMPUTED_VALUE"""),"Tower Of Secret Mages")</f>
        <v>Tower Of Secret Mages</v>
      </c>
    </row>
    <row r="43">
      <c r="A43" s="4" t="str">
        <f>IFERROR(__xludf.DUMMYFUNCTION("""COMPUTED_VALUE"""),"WildWood")</f>
        <v>WildWood</v>
      </c>
    </row>
    <row r="44">
      <c r="A44" s="4" t="str">
        <f>IFERROR(__xludf.DUMMYFUNCTION("""COMPUTED_VALUE"""),"The World Tree of Spira")</f>
        <v>The World Tree of Spira</v>
      </c>
    </row>
    <row r="45">
      <c r="A45" s="4" t="str">
        <f>IFERROR(__xludf.DUMMYFUNCTION("""COMPUTED_VALUE"""),"Zhenmay")</f>
        <v>Zhenmay</v>
      </c>
    </row>
    <row r="46">
      <c r="A46" s="4" t="str">
        <f>IFERROR(__xludf.DUMMYFUNCTION("""COMPUTED_VALUE"""),"Abyssville")</f>
        <v>Abyssville</v>
      </c>
    </row>
    <row r="47">
      <c r="A47" s="4" t="str">
        <f>IFERROR(__xludf.DUMMYFUNCTION("""COMPUTED_VALUE"""),"Chaotic Village of Suffering")</f>
        <v>Chaotic Village of Suffering</v>
      </c>
    </row>
    <row r="48">
      <c r="A48" s="4" t="str">
        <f>IFERROR(__xludf.DUMMYFUNCTION("""COMPUTED_VALUE"""),"City of Flames")</f>
        <v>City of Flames</v>
      </c>
    </row>
    <row r="49">
      <c r="A49" s="4" t="str">
        <f>IFERROR(__xludf.DUMMYFUNCTION("""COMPUTED_VALUE"""),"City of Undying")</f>
        <v>City of Undying</v>
      </c>
    </row>
    <row r="50">
      <c r="A50" s="4" t="str">
        <f>IFERROR(__xludf.DUMMYFUNCTION("""COMPUTED_VALUE"""),"Ember Ocean")</f>
        <v>Ember Ocean</v>
      </c>
    </row>
    <row r="51">
      <c r="A51" s="4" t="str">
        <f>IFERROR(__xludf.DUMMYFUNCTION("""COMPUTED_VALUE"""),"Feral Empire")</f>
        <v>Feral Empire</v>
      </c>
    </row>
    <row r="52">
      <c r="A52" s="4" t="str">
        <f>IFERROR(__xludf.DUMMYFUNCTION("""COMPUTED_VALUE"""),"Gargoyle Fortress")</f>
        <v>Gargoyle Fortress</v>
      </c>
    </row>
    <row r="53">
      <c r="A53" s="4" t="str">
        <f>IFERROR(__xludf.DUMMYFUNCTION("""COMPUTED_VALUE"""),"Land of The Banished")</f>
        <v>Land of The Banished</v>
      </c>
    </row>
    <row r="54">
      <c r="A54" s="4" t="str">
        <f>IFERROR(__xludf.DUMMYFUNCTION("""COMPUTED_VALUE"""),"Land of The Demons")</f>
        <v>Land of The Demons</v>
      </c>
    </row>
    <row r="55">
      <c r="A55" s="4" t="str">
        <f>IFERROR(__xludf.DUMMYFUNCTION("""COMPUTED_VALUE"""),"Satanic City")</f>
        <v>Satanic City</v>
      </c>
    </row>
    <row r="56">
      <c r="A56" s="4" t="str">
        <f>IFERROR(__xludf.DUMMYFUNCTION("""COMPUTED_VALUE"""),"Smoldering Ocean")</f>
        <v>Smoldering Ocean</v>
      </c>
    </row>
    <row r="57">
      <c r="A57" s="4" t="str">
        <f>IFERROR(__xludf.DUMMYFUNCTION("""COMPUTED_VALUE"""),"Soul Empire")</f>
        <v>Soul Empire</v>
      </c>
    </row>
    <row r="58">
      <c r="A58" s="4" t="str">
        <f>IFERROR(__xludf.DUMMYFUNCTION("""COMPUTED_VALUE"""),"The Black Lake")</f>
        <v>The Black Lake</v>
      </c>
    </row>
    <row r="59">
      <c r="A59" s="4" t="str">
        <f>IFERROR(__xludf.DUMMYFUNCTION("""COMPUTED_VALUE"""),"The Inferno Lake")</f>
        <v>The Inferno Lake</v>
      </c>
    </row>
    <row r="60">
      <c r="A60" s="4" t="str">
        <f>IFERROR(__xludf.DUMMYFUNCTION("""COMPUTED_VALUE"""),"The Night Region")</f>
        <v>The Night Region</v>
      </c>
    </row>
    <row r="61">
      <c r="A61" s="4" t="str">
        <f>IFERROR(__xludf.DUMMYFUNCTION("""COMPUTED_VALUE"""),"The Nightmare Realm")</f>
        <v>The Nightmare Realm</v>
      </c>
    </row>
    <row r="62">
      <c r="A62" s="4" t="str">
        <f>IFERROR(__xludf.DUMMYFUNCTION("""COMPUTED_VALUE"""),"Cathedral of the Forsaken")</f>
        <v>Cathedral of the Forsaken</v>
      </c>
    </row>
    <row r="63">
      <c r="A63" s="4" t="str">
        <f>IFERROR(__xludf.DUMMYFUNCTION("""COMPUTED_VALUE"""),"The Ancient City of Jinnlar (Currently Unavailable)")</f>
        <v>The Ancient City of Jinnlar (Currently Unavailable)</v>
      </c>
    </row>
    <row r="64">
      <c r="A64" s="4" t="str">
        <f>IFERROR(__xludf.DUMMYFUNCTION("""COMPUTED_VALUE"""),"Chaotic Old Village")</f>
        <v>Chaotic Old Village</v>
      </c>
    </row>
    <row r="65">
      <c r="A65" s="4" t="str">
        <f>IFERROR(__xludf.DUMMYFUNCTION("""COMPUTED_VALUE"""),"Puppet Masters Cave")</f>
        <v>Puppet Masters Cave</v>
      </c>
    </row>
    <row r="66">
      <c r="A66" s="4" t="str">
        <f>IFERROR(__xludf.DUMMYFUNCTION("""COMPUTED_VALUE"""),"Puppet Masters Hedge Maze")</f>
        <v>Puppet Masters Hedge Maze</v>
      </c>
    </row>
    <row r="67">
      <c r="A67" s="4" t="str">
        <f>IFERROR(__xludf.DUMMYFUNCTION("""COMPUTED_VALUE"""),"SerpentScale Village")</f>
        <v>SerpentScale Village</v>
      </c>
    </row>
    <row r="68">
      <c r="A68" s="4" t="str">
        <f>IFERROR(__xludf.DUMMYFUNCTION("""COMPUTED_VALUE"""),"Mouth of The Dragon")</f>
        <v>Mouth of The Dragon</v>
      </c>
    </row>
    <row r="69">
      <c r="A69" s="4" t="str">
        <f>IFERROR(__xludf.DUMMYFUNCTION("""COMPUTED_VALUE"""),"Dragonscale Dungeon")</f>
        <v>Dragonscale Dungeon</v>
      </c>
    </row>
    <row r="70">
      <c r="A70" s="4" t="str">
        <f>IFERROR(__xludf.DUMMYFUNCTION("""COMPUTED_VALUE"""),"Sweltering Salamander Swamp")</f>
        <v>Sweltering Salamander Swamp</v>
      </c>
    </row>
    <row r="71">
      <c r="A71" s="4" t="str">
        <f>IFERROR(__xludf.DUMMYFUNCTION("""COMPUTED_VALUE"""),"Gecko-Tail Passage")</f>
        <v>Gecko-Tail Passage</v>
      </c>
    </row>
    <row r="72">
      <c r="A72" s="4" t="str">
        <f>IFERROR(__xludf.DUMMYFUNCTION("""COMPUTED_VALUE"""),"Wyverntail Waterfalls")</f>
        <v>Wyverntail Waterfalls</v>
      </c>
    </row>
    <row r="73">
      <c r="A73" s="4" t="str">
        <f>IFERROR(__xludf.DUMMYFUNCTION("""COMPUTED_VALUE"""),"Tortoise Shell Island")</f>
        <v>Tortoise Shell Island</v>
      </c>
    </row>
    <row r="74">
      <c r="A74" s="4" t="str">
        <f>IFERROR(__xludf.DUMMYFUNCTION("""COMPUTED_VALUE"""),"Komodo Caverns")</f>
        <v>Komodo Caverns</v>
      </c>
    </row>
    <row r="75">
      <c r="A75" s="4" t="str">
        <f>IFERROR(__xludf.DUMMYFUNCTION("""COMPUTED_VALUE"""),"DragonTear Lake (Eye of The Dragon)")</f>
        <v>DragonTear Lake (Eye of The Dragon)</v>
      </c>
    </row>
    <row r="76">
      <c r="A76" s="4" t="str">
        <f>IFERROR(__xludf.DUMMYFUNCTION("""COMPUTED_VALUE"""),"DragonScale Summit")</f>
        <v>DragonScale Summit</v>
      </c>
    </row>
    <row r="77">
      <c r="A77" s="4" t="str">
        <f>IFERROR(__xludf.DUMMYFUNCTION("""COMPUTED_VALUE"""),"DragonScale Vale")</f>
        <v>DragonScale Vale</v>
      </c>
    </row>
    <row r="78">
      <c r="A78" s="4" t="str">
        <f>IFERROR(__xludf.DUMMYFUNCTION("""COMPUTED_VALUE"""),"DragonScale Grotto")</f>
        <v>DragonScale Grotto</v>
      </c>
    </row>
    <row r="79">
      <c r="A79" s="4" t="str">
        <f>IFERROR(__xludf.DUMMYFUNCTION("""COMPUTED_VALUE"""),"Lava Lizard Lake")</f>
        <v>Lava Lizard Lake</v>
      </c>
    </row>
    <row r="80">
      <c r="A80" s="4" t="str">
        <f>IFERROR(__xludf.DUMMYFUNCTION("""COMPUTED_VALUE"""),"Crypts of the Ancient One")</f>
        <v>Crypts of the Ancient One</v>
      </c>
    </row>
    <row r="81">
      <c r="A81" s="4" t="str">
        <f>IFERROR(__xludf.DUMMYFUNCTION("""COMPUTED_VALUE"""),"DragonScale Arena")</f>
        <v>DragonScale Arena</v>
      </c>
    </row>
    <row r="82">
      <c r="A82" s="4" t="str">
        <f>IFERROR(__xludf.DUMMYFUNCTION("""COMPUTED_VALUE"""),"Thundertail Falls")</f>
        <v>Thundertail Falls</v>
      </c>
    </row>
    <row r="83">
      <c r="A83" s="4" t="str">
        <f>IFERROR(__xludf.DUMMYFUNCTION("""COMPUTED_VALUE"""),"Shimmering Shadow Lake")</f>
        <v>Shimmering Shadow Lake</v>
      </c>
    </row>
    <row r="84">
      <c r="A84" s="4" t="str">
        <f>IFERROR(__xludf.DUMMYFUNCTION("""COMPUTED_VALUE"""),"Silverwood")</f>
        <v>Silverwood</v>
      </c>
    </row>
    <row r="85">
      <c r="A85" s="4" t="str">
        <f>IFERROR(__xludf.DUMMYFUNCTION("""COMPUTED_VALUE"""),"DragonSpire")</f>
        <v>DragonSpire</v>
      </c>
    </row>
    <row r="86">
      <c r="A86" s="4" t="str">
        <f>IFERROR(__xludf.DUMMYFUNCTION("""COMPUTED_VALUE"""),"Watertail Fjord")</f>
        <v>Watertail Fjord</v>
      </c>
    </row>
    <row r="87">
      <c r="A87" s="4" t="str">
        <f>IFERROR(__xludf.DUMMYFUNCTION("""COMPUTED_VALUE"""),"Firetail Mountain")</f>
        <v>Firetail Mountain</v>
      </c>
    </row>
    <row r="88">
      <c r="A88" s="4" t="str">
        <f>IFERROR(__xludf.DUMMYFUNCTION("""COMPUTED_VALUE"""),"The Grand City of Dragonia")</f>
        <v>The Grand City of Dragonia</v>
      </c>
    </row>
    <row r="89">
      <c r="A89" s="4" t="str">
        <f>IFERROR(__xludf.DUMMYFUNCTION("""COMPUTED_VALUE"""),"Fogweb Ninja Village in the Mist")</f>
        <v>Fogweb Ninja Village in the Mist</v>
      </c>
    </row>
    <row r="90">
      <c r="A90" s="4" t="str">
        <f>IFERROR(__xludf.DUMMYFUNCTION("""COMPUTED_VALUE"""),"Mistpeak Ninja Village in the Mountains")</f>
        <v>Mistpeak Ninja Village in the Mountains</v>
      </c>
    </row>
    <row r="91">
      <c r="A91" s="4" t="str">
        <f>IFERROR(__xludf.DUMMYFUNCTION("""COMPUTED_VALUE"""),"Ribbonton Ninja Village in the Trees")</f>
        <v>Ribbonton Ninja Village in the Trees</v>
      </c>
    </row>
    <row r="92">
      <c r="A92" s="4" t="str">
        <f>IFERROR(__xludf.DUMMYFUNCTION("""COMPUTED_VALUE"""),"Sandhopper Oasis Ninja Village in the Desert")</f>
        <v>Sandhopper Oasis Ninja Village in the Desert</v>
      </c>
    </row>
    <row r="93">
      <c r="A93" s="4" t="str">
        <f>IFERROR(__xludf.DUMMYFUNCTION("""COMPUTED_VALUE"""),"Stonecroak Ninja Village in the Quarry")</f>
        <v>Stonecroak Ninja Village in the Quarry</v>
      </c>
    </row>
    <row r="94">
      <c r="A94" s="4" t="str">
        <f>IFERROR(__xludf.DUMMYFUNCTION("""COMPUTED_VALUE"""),"Amphibuki Hideout")</f>
        <v>Amphibuki Hideout</v>
      </c>
    </row>
    <row r="95">
      <c r="A95" s="4" t="str">
        <f>IFERROR(__xludf.DUMMYFUNCTION("""COMPUTED_VALUE"""),"The Magical and Majestic Mountains")</f>
        <v>The Magical and Majestic Mountains</v>
      </c>
    </row>
    <row r="96">
      <c r="A96" s="4" t="str">
        <f>IFERROR(__xludf.DUMMYFUNCTION("""COMPUTED_VALUE"""),"Magical Mountains of Manifestations")</f>
        <v>Magical Mountains of Manifestations</v>
      </c>
    </row>
    <row r="97">
      <c r="A97" s="4" t="str">
        <f>IFERROR(__xludf.DUMMYFUNCTION("""COMPUTED_VALUE"""),"Mountains of War and Dishonor ")</f>
        <v>Mountains of War and Dishonor </v>
      </c>
    </row>
    <row r="98">
      <c r="A98" s="4" t="str">
        <f>IFERROR(__xludf.DUMMYFUNCTION("""COMPUTED_VALUE"""),"Centraria")</f>
        <v>Centraria</v>
      </c>
    </row>
    <row r="99">
      <c r="A99" s="4" t="str">
        <f>IFERROR(__xludf.DUMMYFUNCTION("""COMPUTED_VALUE"""),"The Lost City of Knappadalr")</f>
        <v>The Lost City of Knappadalr</v>
      </c>
    </row>
    <row r="100">
      <c r="A100" s="4" t="str">
        <f>IFERROR(__xludf.DUMMYFUNCTION("""COMPUTED_VALUE"""),"Paradise Island")</f>
        <v>Paradise Island</v>
      </c>
    </row>
    <row r="101">
      <c r="A101" s="4" t="str">
        <f>IFERROR(__xludf.DUMMYFUNCTION("""COMPUTED_VALUE"""),"Pirate's Cove")</f>
        <v>Pirate's Cove</v>
      </c>
    </row>
    <row r="102">
      <c r="A102" s="4" t="str">
        <f>IFERROR(__xludf.DUMMYFUNCTION("""COMPUTED_VALUE"""),"Candy Corn Village")</f>
        <v>Candy Corn Village</v>
      </c>
    </row>
    <row r="103">
      <c r="A103" s="4" t="str">
        <f>IFERROR(__xludf.DUMMYFUNCTION("""COMPUTED_VALUE"""),"Atlotopia")</f>
        <v>Atlotopia</v>
      </c>
    </row>
    <row r="104">
      <c r="A104" s="4" t="str">
        <f>IFERROR(__xludf.DUMMYFUNCTION("""COMPUTED_VALUE"""),"Thanksgiving Island")</f>
        <v>Thanksgiving Island</v>
      </c>
    </row>
    <row r="105">
      <c r="A105" s="4" t="str">
        <f>IFERROR(__xludf.DUMMYFUNCTION("""COMPUTED_VALUE"""),"Halloween Island")</f>
        <v>Halloween Island</v>
      </c>
    </row>
    <row r="106">
      <c r="A106" s="4" t="str">
        <f>IFERROR(__xludf.DUMMYFUNCTION("""COMPUTED_VALUE"""),"The Frozen Island")</f>
        <v>The Frozen Island</v>
      </c>
    </row>
    <row r="107">
      <c r="A107" s="4" t="str">
        <f>IFERROR(__xludf.DUMMYFUNCTION("""COMPUTED_VALUE"""),"Beltane Island")</f>
        <v>Beltane Island</v>
      </c>
    </row>
    <row r="108">
      <c r="A108" s="4" t="str">
        <f>IFERROR(__xludf.DUMMYFUNCTION("""COMPUTED_VALUE"""),"Lughnasadh Island")</f>
        <v>Lughnasadh Island</v>
      </c>
    </row>
    <row r="109">
      <c r="A109" s="4" t="str">
        <f>IFERROR(__xludf.DUMMYFUNCTION("""COMPUTED_VALUE"""),"Stormy Island")</f>
        <v>Stormy Island</v>
      </c>
    </row>
    <row r="110">
      <c r="A110" s="4" t="str">
        <f>IFERROR(__xludf.DUMMYFUNCTION("""COMPUTED_VALUE"""),"Swampy Island")</f>
        <v>Swampy Island</v>
      </c>
    </row>
    <row r="111">
      <c r="A111" s="4" t="str">
        <f>IFERROR(__xludf.DUMMYFUNCTION("""COMPUTED_VALUE"""),"Lunar New Year Island")</f>
        <v>Lunar New Year Island</v>
      </c>
    </row>
    <row r="112">
      <c r="A112" s="4" t="str">
        <f>IFERROR(__xludf.DUMMYFUNCTION("""COMPUTED_VALUE"""),"Wilderness (Spira)")</f>
        <v>Wilderness (Spira)</v>
      </c>
    </row>
    <row r="113">
      <c r="A113" s="4" t="str">
        <f>IFERROR(__xludf.DUMMYFUNCTION("""COMPUTED_VALUE"""),"Wilderness (DragonScale)")</f>
        <v>Wilderness (DragonScale)</v>
      </c>
    </row>
    <row r="114">
      <c r="A114" s="4" t="str">
        <f>IFERROR(__xludf.DUMMYFUNCTION("""COMPUTED_VALUE"""),"Wilderness (Abstara)")</f>
        <v>Wilderness (Abstara)</v>
      </c>
    </row>
    <row r="115">
      <c r="A115" s="4" t="str">
        <f>IFERROR(__xludf.DUMMYFUNCTION("""COMPUTED_VALUE"""),"Wilderness (Solreach)")</f>
        <v>Wilderness (Solreach)</v>
      </c>
    </row>
    <row r="116">
      <c r="A116" s="4" t="str">
        <f>IFERROR(__xludf.DUMMYFUNCTION("""COMPUTED_VALUE"""),"Angel Wing Village")</f>
        <v>Angel Wing Village</v>
      </c>
    </row>
    <row r="117">
      <c r="A117" s="4" t="str">
        <f>IFERROR(__xludf.DUMMYFUNCTION("""COMPUTED_VALUE"""),"Atmos")</f>
        <v>Atmos</v>
      </c>
    </row>
    <row r="118">
      <c r="A118" s="4" t="str">
        <f>IFERROR(__xludf.DUMMYFUNCTION("""COMPUTED_VALUE"""),"Council Grounds")</f>
        <v>Council Grounds</v>
      </c>
    </row>
    <row r="119">
      <c r="A119" s="4" t="str">
        <f>IFERROR(__xludf.DUMMYFUNCTION("""COMPUTED_VALUE"""),"Godsville")</f>
        <v>Godsville</v>
      </c>
    </row>
    <row r="120">
      <c r="A120" s="4" t="str">
        <f>IFERROR(__xludf.DUMMYFUNCTION("""COMPUTED_VALUE"""),"Imperos")</f>
        <v>Imperos</v>
      </c>
    </row>
    <row r="121">
      <c r="A121" s="4" t="str">
        <f>IFERROR(__xludf.DUMMYFUNCTION("""COMPUTED_VALUE"""),"Lower Fortress")</f>
        <v>Lower Fortress</v>
      </c>
    </row>
    <row r="122">
      <c r="A122" s="4" t="str">
        <f>IFERROR(__xludf.DUMMYFUNCTION("""COMPUTED_VALUE"""),"Upper Fortress")</f>
        <v>Upper Fortress</v>
      </c>
    </row>
    <row r="123">
      <c r="A123" s="4" t="str">
        <f>IFERROR(__xludf.DUMMYFUNCTION("""COMPUTED_VALUE"""),"New Circos")</f>
        <v>New Circos</v>
      </c>
    </row>
    <row r="124">
      <c r="A124" s="4" t="str">
        <f>IFERROR(__xludf.DUMMYFUNCTION("""COMPUTED_VALUE"""),"Nova Volaris")</f>
        <v>Nova Volaris</v>
      </c>
    </row>
    <row r="125">
      <c r="A125" s="4" t="str">
        <f>IFERROR(__xludf.DUMMYFUNCTION("""COMPUTED_VALUE"""),"Sonus")</f>
        <v>Sonus</v>
      </c>
    </row>
    <row r="126">
      <c r="A126" s="4" t="str">
        <f>IFERROR(__xludf.DUMMYFUNCTION("""COMPUTED_VALUE"""),"The City of Cetheoth")</f>
        <v>The City of Cetheoth</v>
      </c>
    </row>
    <row r="127">
      <c r="A127" s="4" t="str">
        <f>IFERROR(__xludf.DUMMYFUNCTION("""COMPUTED_VALUE"""),"The City of Ebain")</f>
        <v>The City of Ebain</v>
      </c>
    </row>
    <row r="128">
      <c r="A128" s="4" t="str">
        <f>IFERROR(__xludf.DUMMYFUNCTION("""COMPUTED_VALUE"""),"The City of Nonnaih")</f>
        <v>The City of Nonnaih</v>
      </c>
    </row>
    <row r="129">
      <c r="A129" s="4" t="str">
        <f>IFERROR(__xludf.DUMMYFUNCTION("""COMPUTED_VALUE"""),"The City of Sheopria")</f>
        <v>The City of Sheopria</v>
      </c>
    </row>
    <row r="130">
      <c r="A130" s="4" t="str">
        <f>IFERROR(__xludf.DUMMYFUNCTION("""COMPUTED_VALUE"""),"Ventis")</f>
        <v>Ventis</v>
      </c>
    </row>
    <row r="131">
      <c r="A131" s="4" t="str">
        <f>IFERROR(__xludf.DUMMYFUNCTION("""COMPUTED_VALUE"""),"Volance")</f>
        <v>Volance</v>
      </c>
    </row>
    <row r="132">
      <c r="A132" s="4" t="str">
        <f>IFERROR(__xludf.DUMMYFUNCTION("""COMPUTED_VALUE"""),"Easter Island")</f>
        <v>Easter Island</v>
      </c>
    </row>
    <row r="133">
      <c r="A133" s="4" t="str">
        <f>IFERROR(__xludf.DUMMYFUNCTION("""COMPUTED_VALUE"""),"""Looter (Change Name)""")</f>
        <v>"Looter (Change Name)"</v>
      </c>
    </row>
    <row r="134">
      <c r="A134" s="4" t="str">
        <f>IFERROR(__xludf.DUMMYFUNCTION("""COMPUTED_VALUE"""),"""God of The Sea (Change Name)""")</f>
        <v>"God of The Sea (Change Name)"</v>
      </c>
    </row>
    <row r="135">
      <c r="A135" s="4" t="str">
        <f>IFERROR(__xludf.DUMMYFUNCTION("""COMPUTED_VALUE"""),"""Soul Harvester (Change Name)""")</f>
        <v>"Soul Harvester (Change Name)"</v>
      </c>
    </row>
    <row r="136">
      <c r="A136" s="4" t="str">
        <f>IFERROR(__xludf.DUMMYFUNCTION("""COMPUTED_VALUE"""),"""Spira Guard (Change Name)""")</f>
        <v>"Spira Guard (Change Name)"</v>
      </c>
    </row>
    <row r="137">
      <c r="A137" s="4" t="str">
        <f>IFERROR(__xludf.DUMMYFUNCTION("""COMPUTED_VALUE"""),"""Weapon Strategist (Change Name)""")</f>
        <v>"Weapon Strategist (Change Name)"</v>
      </c>
    </row>
    <row r="138">
      <c r="A138" s="4" t="str">
        <f>IFERROR(__xludf.DUMMYFUNCTION("""COMPUTED_VALUE"""),"""Master Blacksmith (Change Name)""")</f>
        <v>"Master Blacksmith (Change Name)"</v>
      </c>
    </row>
    <row r="139">
      <c r="A139" s="4" t="str">
        <f>IFERROR(__xludf.DUMMYFUNCTION("""COMPUTED_VALUE"""),"""Master of Magic (Change Name)""")</f>
        <v>"Master of Magic (Change Name)"</v>
      </c>
    </row>
    <row r="140">
      <c r="A140" s="4" t="str">
        <f>IFERROR(__xludf.DUMMYFUNCTION("""COMPUTED_VALUE"""),"""Criminal Mastermind (Change Name)""")</f>
        <v>"Criminal Mastermind (Change Name)"</v>
      </c>
    </row>
    <row r="141">
      <c r="A141" s="4" t="str">
        <f>IFERROR(__xludf.DUMMYFUNCTION("""COMPUTED_VALUE"""),"""Skilled Alchemist (Change Name)""")</f>
        <v>"Skilled Alchemist (Change Name)"</v>
      </c>
    </row>
    <row r="142">
      <c r="A142" s="4" t="str">
        <f>IFERROR(__xludf.DUMMYFUNCTION("""COMPUTED_VALUE"""),"""Surpreme Cultist (Change Name)""")</f>
        <v>"Surpreme Cultist (Change Name)"</v>
      </c>
    </row>
    <row r="143">
      <c r="A143" s="4" t="str">
        <f>IFERROR(__xludf.DUMMYFUNCTION("""COMPUTED_VALUE"""),"""Bare-Knuckle Brawler (Change Name)""")</f>
        <v>"Bare-Knuckle Brawler (Change Name)"</v>
      </c>
    </row>
    <row r="144">
      <c r="A144" s="4" t="str">
        <f>IFERROR(__xludf.DUMMYFUNCTION("""COMPUTED_VALUE"""),"""Archer of Swiftness (Change Name)""")</f>
        <v>"Archer of Swiftness (Change Name)"</v>
      </c>
    </row>
    <row r="145">
      <c r="A145" s="4" t="str">
        <f>IFERROR(__xludf.DUMMYFUNCTION("""COMPUTED_VALUE"""),"""Priest of Peace (Change Name)""")</f>
        <v>"Priest of Peace (Change Name)"</v>
      </c>
    </row>
    <row r="146">
      <c r="A146" s="4" t="str">
        <f>IFERROR(__xludf.DUMMYFUNCTION("""COMPUTED_VALUE"""),"""Gunsmith (Change Name)""")</f>
        <v>"Gunsmith (Change Name)"</v>
      </c>
    </row>
    <row r="147">
      <c r="A147" s="4" t="str">
        <f>IFERROR(__xludf.DUMMYFUNCTION("""COMPUTED_VALUE"""),"""Experienced Broker (Change Name)""")</f>
        <v>"Experienced Broker (Change Name)"</v>
      </c>
    </row>
    <row r="148">
      <c r="A148" s="4" t="str">
        <f>IFERROR(__xludf.DUMMYFUNCTION("""COMPUTED_VALUE"""),"""Inspiring Bard (Change Name)""")</f>
        <v>"Inspiring Bard (Change Name)"</v>
      </c>
    </row>
    <row r="149">
      <c r="A149" s="4" t="str">
        <f>IFERROR(__xludf.DUMMYFUNCTION("""COMPUTED_VALUE"""),"""Experienced Breeder (Change Name)""")</f>
        <v>"Experienced Breeder (Change Name)"</v>
      </c>
    </row>
    <row r="150">
      <c r="A150" s="4" t="str">
        <f>IFERROR(__xludf.DUMMYFUNCTION("""COMPUTED_VALUE"""),"""Ninja Ambusher (Change Name)""")</f>
        <v>"Ninja Ambusher (Change Name)"</v>
      </c>
    </row>
    <row r="151">
      <c r="A151" s="4" t="str">
        <f>IFERROR(__xludf.DUMMYFUNCTION("""COMPUTED_VALUE"""),"""Master of Poisons (Change Name)""")</f>
        <v>"Master of Poisons (Change Name)"</v>
      </c>
    </row>
    <row r="152">
      <c r="A152" s="4" t="str">
        <f>IFERROR(__xludf.DUMMYFUNCTION("""COMPUTED_VALUE"""),"""The Necromantic Lord (Change Name)""")</f>
        <v>"The Necromantic Lord (Change Name)"</v>
      </c>
    </row>
    <row r="153">
      <c r="A153" s="4" t="str">
        <f>IFERROR(__xludf.DUMMYFUNCTION("""COMPUTED_VALUE"""),"""Harbinger (Change Name)""")</f>
        <v>"Harbinger (Change Name)"</v>
      </c>
    </row>
    <row r="154">
      <c r="A154" s="4" t="str">
        <f>IFERROR(__xludf.DUMMYFUNCTION("""COMPUTED_VALUE"""),"""Guardian Paladin of Spira (Change Name)""")</f>
        <v>"Guardian Paladin of Spira (Change Name)"</v>
      </c>
    </row>
    <row r="155">
      <c r="A155" s="4" t="str">
        <f>IFERROR(__xludf.DUMMYFUNCTION("""COMPUTED_VALUE"""),"""Pedro Pascel""")</f>
        <v>"Pedro Pascel"</v>
      </c>
    </row>
    <row r="156">
      <c r="A156" s="4" t="str">
        <f>IFERROR(__xludf.DUMMYFUNCTION("""COMPUTED_VALUE"""),"""Corrupt Guard (Change Name)""")</f>
        <v>"Corrupt Guard (Change Name)"</v>
      </c>
    </row>
    <row r="157">
      <c r="A157" s="4" t="str">
        <f>IFERROR(__xludf.DUMMYFUNCTION("""COMPUTED_VALUE"""),"""Durlan Venlar""")</f>
        <v>"Durlan Venlar"</v>
      </c>
    </row>
    <row r="158">
      <c r="A158" s="4" t="str">
        <f>IFERROR(__xludf.DUMMYFUNCTION("""COMPUTED_VALUE"""),"""Revalor Thegella""")</f>
        <v>"Revalor Thegella"</v>
      </c>
    </row>
    <row r="159">
      <c r="A159" s="4" t="str">
        <f>IFERROR(__xludf.DUMMYFUNCTION("""COMPUTED_VALUE"""),"""Zordius""")</f>
        <v>"Zordius"</v>
      </c>
    </row>
    <row r="160">
      <c r="A160" s="4" t="str">
        <f>IFERROR(__xludf.DUMMYFUNCTION("""COMPUTED_VALUE"""),"""Dreadful Roger The lll""")</f>
        <v>"Dreadful Roger The lll"</v>
      </c>
    </row>
    <row r="161">
      <c r="A161" s="4" t="str">
        <f>IFERROR(__xludf.DUMMYFUNCTION("""COMPUTED_VALUE"""),"""Tiberius Thunderthane""")</f>
        <v>"Tiberius Thunderthane"</v>
      </c>
    </row>
    <row r="162">
      <c r="A162" s="4" t="str">
        <f>IFERROR(__xludf.DUMMYFUNCTION("""COMPUTED_VALUE"""),"""mittenz""")</f>
        <v>"mittenz"</v>
      </c>
    </row>
    <row r="163">
      <c r="A163" s="4" t="str">
        <f>IFERROR(__xludf.DUMMYFUNCTION("""COMPUTED_VALUE"""),"""Filia""")</f>
        <v>"Filia"</v>
      </c>
    </row>
    <row r="164">
      <c r="A164" s="4" t="str">
        <f>IFERROR(__xludf.DUMMYFUNCTION("""COMPUTED_VALUE"""),"""Soul Devourer (Change Name)""")</f>
        <v>"Soul Devourer (Change Name)"</v>
      </c>
    </row>
    <row r="165">
      <c r="A165" s="4" t="str">
        <f>IFERROR(__xludf.DUMMYFUNCTION("""COMPUTED_VALUE"""),"""Controller of Minds (Change Name)""")</f>
        <v>"Controller of Minds (Change Name)"</v>
      </c>
    </row>
    <row r="166">
      <c r="A166" s="4" t="str">
        <f>IFERROR(__xludf.DUMMYFUNCTION("""COMPUTED_VALUE"""),"""Priest of Power (Change Name)""")</f>
        <v>"Priest of Power (Change Name)"</v>
      </c>
    </row>
    <row r="167">
      <c r="A167" s="4" t="str">
        <f>IFERROR(__xludf.DUMMYFUNCTION("""COMPUTED_VALUE"""),"""Alucard""")</f>
        <v>"Alucard"</v>
      </c>
    </row>
    <row r="168">
      <c r="A168" s="4" t="str">
        <f>IFERROR(__xludf.DUMMYFUNCTION("""COMPUTED_VALUE"""),"""Guinevere Buchanon""")</f>
        <v>"Guinevere Buchanon"</v>
      </c>
    </row>
    <row r="169">
      <c r="A169" s="4" t="str">
        <f>IFERROR(__xludf.DUMMYFUNCTION("""COMPUTED_VALUE"""),"""ShadowBane""")</f>
        <v>"ShadowBane"</v>
      </c>
    </row>
    <row r="170">
      <c r="A170" s="4" t="str">
        <f>IFERROR(__xludf.DUMMYFUNCTION("""COMPUTED_VALUE"""),"""Zorbane""")</f>
        <v>"Zorbane"</v>
      </c>
    </row>
    <row r="171">
      <c r="A171" s="4" t="str">
        <f>IFERROR(__xludf.DUMMYFUNCTION("""COMPUTED_VALUE"""),"""Adriana""")</f>
        <v>"Adriana"</v>
      </c>
    </row>
    <row r="172">
      <c r="A172" s="4" t="str">
        <f>IFERROR(__xludf.DUMMYFUNCTION("""COMPUTED_VALUE"""),"""Elowen Starwhisper""")</f>
        <v>"Elowen Starwhisper"</v>
      </c>
    </row>
    <row r="173">
      <c r="A173" s="4" t="str">
        <f>IFERROR(__xludf.DUMMYFUNCTION("""COMPUTED_VALUE"""),"""Theowolfe Fjordsong""")</f>
        <v>"Theowolfe Fjordsong"</v>
      </c>
    </row>
    <row r="174">
      <c r="A174" s="4" t="str">
        <f>IFERROR(__xludf.DUMMYFUNCTION("""COMPUTED_VALUE"""),"""Mephistopheles""")</f>
        <v>"Mephistopheles"</v>
      </c>
    </row>
    <row r="175">
      <c r="A175" s="4" t="str">
        <f>IFERROR(__xludf.DUMMYFUNCTION("""COMPUTED_VALUE"""),"""Jinx II""")</f>
        <v>"Jinx II"</v>
      </c>
    </row>
    <row r="176">
      <c r="A176" s="4" t="str">
        <f>IFERROR(__xludf.DUMMYFUNCTION("""COMPUTED_VALUE"""),"""Mr.Click""")</f>
        <v>"Mr.Click"</v>
      </c>
    </row>
    <row r="177">
      <c r="A177" s="4" t="str">
        <f>IFERROR(__xludf.DUMMYFUNCTION("""COMPUTED_VALUE"""),"""Blort""")</f>
        <v>"Blort"</v>
      </c>
    </row>
    <row r="178">
      <c r="A178" s="4" t="str">
        <f>IFERROR(__xludf.DUMMYFUNCTION("""COMPUTED_VALUE"""),"""Dragonian Bard (Change Name)""")</f>
        <v>"Dragonian Bard (Change Name)"</v>
      </c>
    </row>
    <row r="179">
      <c r="A179" s="4" t="str">
        <f>IFERROR(__xludf.DUMMYFUNCTION("""COMPUTED_VALUE"""),"""Draco""")</f>
        <v>"Draco"</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tr">
        <f>IFERROR(__xludf.DUMMYFUNCTION("IMPORTRANGE(""https://docs.google.com/spreadsheets/d/""&amp;Config!$B$1,""Titles!A:AX"")"),"Title")</f>
        <v>Title</v>
      </c>
      <c r="B1" s="11" t="str">
        <f>IFERROR(__xludf.DUMMYFUNCTION("""COMPUTED_VALUE"""),"Description")</f>
        <v>Description</v>
      </c>
      <c r="C1" s="11" t="str">
        <f>IFERROR(__xludf.DUMMYFUNCTION("""COMPUTED_VALUE"""),"Good/Bad")</f>
        <v>Good/Bad</v>
      </c>
      <c r="D1" s="11" t="str">
        <f>IFERROR(__xludf.DUMMYFUNCTION("""COMPUTED_VALUE"""),"Bounty")</f>
        <v>Bounty</v>
      </c>
      <c r="E1" s="11" t="str">
        <f>IFERROR(__xludf.DUMMYFUNCTION("""COMPUTED_VALUE"""),"Town")</f>
        <v>Town</v>
      </c>
      <c r="F1" s="11" t="str">
        <f>IFERROR(__xludf.DUMMYFUNCTION("""COMPUTED_VALUE"""),"Person")</f>
        <v>Person</v>
      </c>
      <c r="G1" s="4"/>
      <c r="H1" s="4"/>
      <c r="I1" s="4"/>
      <c r="J1" s="4"/>
      <c r="K1" s="4"/>
      <c r="L1" s="4"/>
      <c r="M1" s="4"/>
      <c r="N1" s="4"/>
      <c r="O1" s="4"/>
      <c r="P1" s="4"/>
      <c r="Q1" s="4"/>
      <c r="R1" s="4"/>
      <c r="S1" s="4"/>
      <c r="T1" s="4"/>
      <c r="U1" s="4"/>
      <c r="V1" s="4"/>
      <c r="W1" s="4"/>
      <c r="X1" s="4"/>
      <c r="Y1" s="4"/>
      <c r="Z1" s="4"/>
    </row>
    <row r="2">
      <c r="A2" s="4" t="str">
        <f>IFERROR(__xludf.DUMMYFUNCTION("""COMPUTED_VALUE"""),"Gratitude from Swampville")</f>
        <v>Gratitude from Swampville</v>
      </c>
      <c r="B2" s="4" t="str">
        <f>IFERROR(__xludf.DUMMYFUNCTION("""COMPUTED_VALUE"""),"Gain an additional 5 levels from new side quests completed in Swampville")</f>
        <v>Gain an additional 5 levels from new side quests completed in Swampville</v>
      </c>
      <c r="C2" s="4" t="str">
        <f>IFERROR(__xludf.DUMMYFUNCTION("""COMPUTED_VALUE"""),"Good")</f>
        <v>Good</v>
      </c>
      <c r="D2" s="16">
        <f>IFERROR(__xludf.DUMMYFUNCTION("""COMPUTED_VALUE"""),0.0)</f>
        <v>0</v>
      </c>
      <c r="E2" s="4" t="str">
        <f>IFERROR(__xludf.DUMMYFUNCTION("""COMPUTED_VALUE"""),"Swampville")</f>
        <v>Swampville</v>
      </c>
      <c r="F2" s="4"/>
      <c r="G2" s="4"/>
      <c r="H2" s="4"/>
      <c r="I2" s="4"/>
      <c r="J2" s="4"/>
      <c r="K2" s="4"/>
      <c r="L2" s="4"/>
      <c r="M2" s="4"/>
      <c r="N2" s="4"/>
      <c r="O2" s="4"/>
      <c r="P2" s="4"/>
      <c r="Q2" s="4"/>
      <c r="R2" s="4"/>
      <c r="S2" s="4"/>
      <c r="T2" s="4"/>
      <c r="U2" s="4"/>
      <c r="V2" s="4"/>
      <c r="W2" s="4"/>
      <c r="X2" s="4"/>
      <c r="Y2" s="4"/>
      <c r="Z2" s="4"/>
    </row>
    <row r="3">
      <c r="A3" s="4" t="str">
        <f>IFERROR(__xludf.DUMMYFUNCTION("""COMPUTED_VALUE"""),"Silly Goose")</f>
        <v>Silly Goose</v>
      </c>
      <c r="B3" s="4" t="str">
        <f>IFERROR(__xludf.DUMMYFUNCTION("""COMPUTED_VALUE"""),"50% off all items in Mason Dilroys Garbage Shop")</f>
        <v>50% off all items in Mason Dilroys Garbage Shop</v>
      </c>
      <c r="C3" s="4" t="str">
        <f>IFERROR(__xludf.DUMMYFUNCTION("""COMPUTED_VALUE"""),"Good")</f>
        <v>Good</v>
      </c>
      <c r="D3" s="16">
        <f>IFERROR(__xludf.DUMMYFUNCTION("""COMPUTED_VALUE"""),0.0)</f>
        <v>0</v>
      </c>
      <c r="E3" s="4" t="str">
        <f>IFERROR(__xludf.DUMMYFUNCTION("""COMPUTED_VALUE"""),"Mekana")</f>
        <v>Mekana</v>
      </c>
      <c r="F3" s="4"/>
      <c r="G3" s="4"/>
      <c r="H3" s="4"/>
      <c r="I3" s="4"/>
      <c r="J3" s="4"/>
      <c r="K3" s="4"/>
      <c r="L3" s="4"/>
      <c r="M3" s="4"/>
      <c r="N3" s="4"/>
      <c r="O3" s="4"/>
      <c r="P3" s="4"/>
      <c r="Q3" s="4"/>
      <c r="R3" s="4"/>
      <c r="S3" s="4"/>
      <c r="T3" s="4"/>
      <c r="U3" s="4"/>
      <c r="V3" s="4"/>
      <c r="W3" s="4"/>
      <c r="X3" s="4"/>
      <c r="Y3" s="4"/>
      <c r="Z3" s="4"/>
    </row>
    <row r="4">
      <c r="A4" s="4" t="str">
        <f>IFERROR(__xludf.DUMMYFUNCTION("""COMPUTED_VALUE"""),"Most Wanted")</f>
        <v>Most Wanted</v>
      </c>
      <c r="B4" s="4" t="str">
        <f>IFERROR(__xludf.DUMMYFUNCTION("""COMPUTED_VALUE"""),"Highest Bounty on their head.")</f>
        <v>Highest Bounty on their head.</v>
      </c>
      <c r="C4" s="4" t="str">
        <f>IFERROR(__xludf.DUMMYFUNCTION("""COMPUTED_VALUE"""),"Bad")</f>
        <v>Bad</v>
      </c>
      <c r="D4" s="16">
        <f>IFERROR(__xludf.DUMMYFUNCTION("""COMPUTED_VALUE"""),1.0E9)</f>
        <v>1000000000</v>
      </c>
      <c r="E4" s="4"/>
      <c r="F4" s="4" t="str">
        <f>IFERROR(__xludf.DUMMYFUNCTION("""COMPUTED_VALUE"""),"Guards")</f>
        <v>Guards</v>
      </c>
      <c r="G4" s="4"/>
      <c r="H4" s="4"/>
      <c r="I4" s="4"/>
      <c r="J4" s="4"/>
      <c r="K4" s="4"/>
      <c r="L4" s="4"/>
      <c r="M4" s="4"/>
      <c r="N4" s="4"/>
      <c r="O4" s="4"/>
      <c r="P4" s="4"/>
      <c r="Q4" s="4"/>
      <c r="R4" s="4"/>
      <c r="S4" s="4"/>
      <c r="T4" s="4"/>
      <c r="U4" s="4"/>
      <c r="V4" s="4"/>
      <c r="W4" s="4"/>
      <c r="X4" s="4"/>
      <c r="Y4" s="4"/>
      <c r="Z4" s="4"/>
    </row>
    <row r="5">
      <c r="A5" s="4" t="str">
        <f>IFERROR(__xludf.DUMMYFUNCTION("""COMPUTED_VALUE"""),"Bank Robber")</f>
        <v>Bank Robber</v>
      </c>
      <c r="B5" s="4" t="str">
        <f>IFERROR(__xludf.DUMMYFUNCTION("""COMPUTED_VALUE"""),"Robbed a Bank")</f>
        <v>Robbed a Bank</v>
      </c>
      <c r="C5" s="4" t="str">
        <f>IFERROR(__xludf.DUMMYFUNCTION("""COMPUTED_VALUE"""),"Bad")</f>
        <v>Bad</v>
      </c>
      <c r="D5" s="16">
        <f>IFERROR(__xludf.DUMMYFUNCTION("""COMPUTED_VALUE"""),1.0E8)</f>
        <v>100000000</v>
      </c>
      <c r="E5" s="4"/>
      <c r="F5" s="4" t="str">
        <f>IFERROR(__xludf.DUMMYFUNCTION("""COMPUTED_VALUE"""),"Guards")</f>
        <v>Guards</v>
      </c>
      <c r="G5" s="4"/>
      <c r="H5" s="4"/>
      <c r="I5" s="4"/>
      <c r="J5" s="4"/>
      <c r="K5" s="4"/>
      <c r="L5" s="4"/>
      <c r="M5" s="4"/>
      <c r="N5" s="4"/>
      <c r="O5" s="4"/>
      <c r="P5" s="4"/>
      <c r="Q5" s="4"/>
      <c r="R5" s="4"/>
      <c r="S5" s="4"/>
      <c r="T5" s="4"/>
      <c r="U5" s="4"/>
      <c r="V5" s="4"/>
      <c r="W5" s="4"/>
      <c r="X5" s="4"/>
      <c r="Y5" s="4"/>
      <c r="Z5" s="4"/>
    </row>
    <row r="6">
      <c r="A6" s="4" t="str">
        <f>IFERROR(__xludf.DUMMYFUNCTION("""COMPUTED_VALUE"""),"Ninja Master")</f>
        <v>Ninja Master</v>
      </c>
      <c r="B6" s="4" t="str">
        <f>IFERROR(__xludf.DUMMYFUNCTION("""COMPUTED_VALUE"""),"When attacking from concealment with a knife add your mobility to the attack roll
50% off all items in the Ninja village shops")</f>
        <v>When attacking from concealment with a knife add your mobility to the attack roll
50% off all items in the Ninja village shops</v>
      </c>
      <c r="C6" s="4" t="str">
        <f>IFERROR(__xludf.DUMMYFUNCTION("""COMPUTED_VALUE"""),"Good")</f>
        <v>Good</v>
      </c>
      <c r="D6" s="16">
        <f>IFERROR(__xludf.DUMMYFUNCTION("""COMPUTED_VALUE"""),0.0)</f>
        <v>0</v>
      </c>
      <c r="E6" s="4"/>
      <c r="F6" s="4"/>
      <c r="G6" s="4"/>
      <c r="H6" s="4"/>
      <c r="I6" s="4"/>
      <c r="J6" s="4"/>
      <c r="K6" s="4"/>
      <c r="L6" s="4"/>
      <c r="M6" s="4"/>
      <c r="N6" s="4"/>
      <c r="O6" s="4"/>
      <c r="P6" s="4"/>
      <c r="Q6" s="4"/>
      <c r="R6" s="4"/>
      <c r="S6" s="4"/>
      <c r="T6" s="4"/>
      <c r="U6" s="4"/>
      <c r="V6" s="4"/>
      <c r="W6" s="4"/>
      <c r="X6" s="4"/>
      <c r="Y6" s="4"/>
      <c r="Z6" s="4"/>
    </row>
    <row r="7">
      <c r="A7" s="4" t="str">
        <f>IFERROR(__xludf.DUMMYFUNCTION("""COMPUTED_VALUE"""),"People's Trust")</f>
        <v>People's Trust</v>
      </c>
      <c r="B7" s="4" t="str">
        <f>IFERROR(__xludf.DUMMYFUNCTION("""COMPUTED_VALUE"""),"Earn the trust and respect of the people you've saved, who may provide information and assistance in future adventures.")</f>
        <v>Earn the trust and respect of the people you've saved, who may provide information and assistance in future adventures.</v>
      </c>
      <c r="C7" s="4" t="str">
        <f>IFERROR(__xludf.DUMMYFUNCTION("""COMPUTED_VALUE"""),"Good")</f>
        <v>Good</v>
      </c>
      <c r="D7" s="16">
        <f>IFERROR(__xludf.DUMMYFUNCTION("""COMPUTED_VALUE"""),0.0)</f>
        <v>0</v>
      </c>
      <c r="E7" s="4"/>
      <c r="F7" s="4"/>
      <c r="G7" s="4"/>
      <c r="H7" s="4"/>
      <c r="I7" s="4"/>
      <c r="J7" s="4"/>
      <c r="K7" s="4"/>
      <c r="L7" s="4"/>
      <c r="M7" s="4"/>
      <c r="N7" s="4"/>
      <c r="O7" s="4"/>
      <c r="P7" s="4"/>
      <c r="Q7" s="4"/>
      <c r="R7" s="4"/>
      <c r="S7" s="4"/>
      <c r="T7" s="4"/>
      <c r="U7" s="4"/>
      <c r="V7" s="4"/>
      <c r="W7" s="4"/>
      <c r="X7" s="4"/>
      <c r="Y7" s="4"/>
      <c r="Z7" s="4"/>
    </row>
    <row r="8">
      <c r="A8" s="4" t="str">
        <f>IFERROR(__xludf.DUMMYFUNCTION("""COMPUTED_VALUE"""),"Known Thief")</f>
        <v>Known Thief</v>
      </c>
      <c r="B8" s="4" t="str">
        <f>IFERROR(__xludf.DUMMYFUNCTION("""COMPUTED_VALUE"""),"Is known to steal things from people")</f>
        <v>Is known to steal things from people</v>
      </c>
      <c r="C8" s="4" t="str">
        <f>IFERROR(__xludf.DUMMYFUNCTION("""COMPUTED_VALUE"""),"Bad")</f>
        <v>Bad</v>
      </c>
      <c r="D8" s="16">
        <f>IFERROR(__xludf.DUMMYFUNCTION("""COMPUTED_VALUE"""),0.0)</f>
        <v>0</v>
      </c>
      <c r="E8" s="4"/>
      <c r="F8" s="4" t="str">
        <f>IFERROR(__xludf.DUMMYFUNCTION("""COMPUTED_VALUE"""),"Guards")</f>
        <v>Guards</v>
      </c>
      <c r="G8" s="4"/>
      <c r="H8" s="4"/>
      <c r="I8" s="4"/>
      <c r="J8" s="4"/>
      <c r="K8" s="4"/>
      <c r="L8" s="4"/>
      <c r="M8" s="4"/>
      <c r="N8" s="4"/>
      <c r="O8" s="4"/>
      <c r="P8" s="4"/>
      <c r="Q8" s="4"/>
      <c r="R8" s="4"/>
      <c r="S8" s="4"/>
      <c r="T8" s="4"/>
      <c r="U8" s="4"/>
      <c r="V8" s="4"/>
      <c r="W8" s="4"/>
      <c r="X8" s="4"/>
      <c r="Y8" s="4"/>
      <c r="Z8" s="4"/>
    </row>
    <row r="9">
      <c r="A9" s="4" t="str">
        <f>IFERROR(__xludf.DUMMYFUNCTION("""COMPUTED_VALUE"""),"Known Bank Robber")</f>
        <v>Known Bank Robber</v>
      </c>
      <c r="B9" s="4" t="str">
        <f>IFERROR(__xludf.DUMMYFUNCTION("""COMPUTED_VALUE"""),"Is known to try and rob Banks")</f>
        <v>Is known to try and rob Banks</v>
      </c>
      <c r="C9" s="4" t="str">
        <f>IFERROR(__xludf.DUMMYFUNCTION("""COMPUTED_VALUE"""),"Bad")</f>
        <v>Bad</v>
      </c>
      <c r="D9" s="16">
        <f>IFERROR(__xludf.DUMMYFUNCTION("""COMPUTED_VALUE"""),0.0)</f>
        <v>0</v>
      </c>
      <c r="E9" s="4"/>
      <c r="F9" s="4" t="str">
        <f>IFERROR(__xludf.DUMMYFUNCTION("""COMPUTED_VALUE"""),"Guards")</f>
        <v>Guards</v>
      </c>
      <c r="G9" s="4"/>
      <c r="H9" s="4"/>
      <c r="I9" s="4"/>
      <c r="J9" s="4"/>
      <c r="K9" s="4"/>
      <c r="L9" s="4"/>
      <c r="M9" s="4"/>
      <c r="N9" s="4"/>
      <c r="O9" s="4"/>
      <c r="P9" s="4"/>
      <c r="Q9" s="4"/>
      <c r="R9" s="4"/>
      <c r="S9" s="4"/>
      <c r="T9" s="4"/>
      <c r="U9" s="4"/>
      <c r="V9" s="4"/>
      <c r="W9" s="4"/>
      <c r="X9" s="4"/>
      <c r="Y9" s="4"/>
      <c r="Z9" s="4"/>
    </row>
    <row r="10">
      <c r="A10" s="4" t="str">
        <f>IFERROR(__xludf.DUMMYFUNCTION("""COMPUTED_VALUE"""),"Cannibalistic")</f>
        <v>Cannibalistic</v>
      </c>
      <c r="B10" s="4" t="str">
        <f>IFERROR(__xludf.DUMMYFUNCTION("""COMPUTED_VALUE"""),"Is known for eating other party members.")</f>
        <v>Is known for eating other party members.</v>
      </c>
      <c r="C10" s="4" t="str">
        <f>IFERROR(__xludf.DUMMYFUNCTION("""COMPUTED_VALUE"""),"Bad")</f>
        <v>Bad</v>
      </c>
      <c r="D10" s="16">
        <f>IFERROR(__xludf.DUMMYFUNCTION("""COMPUTED_VALUE"""),0.0)</f>
        <v>0</v>
      </c>
      <c r="E10" s="4"/>
      <c r="F10" s="4"/>
      <c r="G10" s="4"/>
      <c r="H10" s="4"/>
      <c r="I10" s="4"/>
      <c r="J10" s="4"/>
      <c r="K10" s="4"/>
      <c r="L10" s="4"/>
      <c r="M10" s="4"/>
      <c r="N10" s="4"/>
      <c r="O10" s="4"/>
      <c r="P10" s="4"/>
      <c r="Q10" s="4"/>
      <c r="R10" s="4"/>
      <c r="S10" s="4"/>
      <c r="T10" s="4"/>
      <c r="U10" s="4"/>
      <c r="V10" s="4"/>
      <c r="W10" s="4"/>
      <c r="X10" s="4"/>
      <c r="Y10" s="4"/>
      <c r="Z10" s="4"/>
    </row>
    <row r="11">
      <c r="A11" s="4" t="str">
        <f>IFERROR(__xludf.DUMMYFUNCTION("""COMPUTED_VALUE"""),"Liberator of the Oppressed")</f>
        <v>Liberator of the Oppressed</v>
      </c>
      <c r="B11" s="4" t="str">
        <f>IFERROR(__xludf.DUMMYFUNCTION("""COMPUTED_VALUE"""),"Known for tirelessly fighting against tyrants and oppressors, this noble figure has become a symbol of freedom and justice. Their actions have inspired hope in the hearts of the downtrodden")</f>
        <v>Known for tirelessly fighting against tyrants and oppressors, this noble figure has become a symbol of freedom and justice. Their actions have inspired hope in the hearts of the downtrodden</v>
      </c>
      <c r="C11" s="4" t="str">
        <f>IFERROR(__xludf.DUMMYFUNCTION("""COMPUTED_VALUE"""),"Good")</f>
        <v>Good</v>
      </c>
      <c r="D11" s="16">
        <f>IFERROR(__xludf.DUMMYFUNCTION("""COMPUTED_VALUE"""),0.0)</f>
        <v>0</v>
      </c>
      <c r="E11" s="4"/>
      <c r="F11" s="4" t="str">
        <f>IFERROR(__xludf.DUMMYFUNCTION("""COMPUTED_VALUE"""),"Lord of Spira")</f>
        <v>Lord of Spira</v>
      </c>
      <c r="G11" s="4"/>
      <c r="H11" s="4"/>
      <c r="I11" s="4"/>
      <c r="J11" s="4"/>
      <c r="K11" s="4"/>
      <c r="L11" s="4"/>
      <c r="M11" s="4"/>
      <c r="N11" s="4"/>
      <c r="O11" s="4"/>
      <c r="P11" s="4"/>
      <c r="Q11" s="4"/>
      <c r="R11" s="4"/>
      <c r="S11" s="4"/>
      <c r="T11" s="4"/>
      <c r="U11" s="4"/>
      <c r="V11" s="4"/>
      <c r="W11" s="4"/>
      <c r="X11" s="4"/>
      <c r="Y11" s="4"/>
      <c r="Z11" s="4"/>
    </row>
    <row r="12">
      <c r="A12" s="4" t="str">
        <f>IFERROR(__xludf.DUMMYFUNCTION("""COMPUTED_VALUE"""),"Harmony's Peacekeeper")</f>
        <v>Harmony's Peacekeeper</v>
      </c>
      <c r="B12" s="4" t="str">
        <f>IFERROR(__xludf.DUMMYFUNCTION("""COMPUTED_VALUE"""),"A diplomat adept at resolving conflicts peacefully, this individual is renowned for their skill in negotiation and mediation. They have played a crucial role in maintaining peace and fostering understanding among different factions and/or guilds.")</f>
        <v>A diplomat adept at resolving conflicts peacefully, this individual is renowned for their skill in negotiation and mediation. They have played a crucial role in maintaining peace and fostering understanding among different factions and/or guilds.</v>
      </c>
      <c r="C12" s="4" t="str">
        <f>IFERROR(__xludf.DUMMYFUNCTION("""COMPUTED_VALUE"""),"Good")</f>
        <v>Good</v>
      </c>
      <c r="D12" s="16">
        <f>IFERROR(__xludf.DUMMYFUNCTION("""COMPUTED_VALUE"""),0.0)</f>
        <v>0</v>
      </c>
      <c r="E12" s="4"/>
      <c r="F12" s="4"/>
      <c r="G12" s="4"/>
      <c r="H12" s="4"/>
      <c r="I12" s="4"/>
      <c r="J12" s="4"/>
      <c r="K12" s="4"/>
      <c r="L12" s="4"/>
      <c r="M12" s="4"/>
      <c r="N12" s="4"/>
      <c r="O12" s="4"/>
      <c r="P12" s="4"/>
      <c r="Q12" s="4"/>
      <c r="R12" s="4"/>
      <c r="S12" s="4"/>
      <c r="T12" s="4"/>
      <c r="U12" s="4"/>
      <c r="V12" s="4"/>
      <c r="W12" s="4"/>
      <c r="X12" s="4"/>
      <c r="Y12" s="4"/>
      <c r="Z12" s="4"/>
    </row>
    <row r="13">
      <c r="A13" s="4" t="str">
        <f>IFERROR(__xludf.DUMMYFUNCTION("""COMPUTED_VALUE"""),"Aegis of Compassion")</f>
        <v>Aegis of Compassion</v>
      </c>
      <c r="B13" s="4" t="str">
        <f>IFERROR(__xludf.DUMMYFUNCTION("""COMPUTED_VALUE"""),"Esteemed for their unwavering compassion, this figure has dedicated their life to helping those in need. Whether healing the sick, sheltering the homeless, or feeding the hungry, their acts of kindness are legendary.")</f>
        <v>Esteemed for their unwavering compassion, this figure has dedicated their life to helping those in need. Whether healing the sick, sheltering the homeless, or feeding the hungry, their acts of kindness are legendary.</v>
      </c>
      <c r="C13" s="4" t="str">
        <f>IFERROR(__xludf.DUMMYFUNCTION("""COMPUTED_VALUE"""),"Good")</f>
        <v>Good</v>
      </c>
      <c r="D13" s="16">
        <f>IFERROR(__xludf.DUMMYFUNCTION("""COMPUTED_VALUE"""),0.0)</f>
        <v>0</v>
      </c>
      <c r="E13" s="4"/>
      <c r="F13" s="4"/>
      <c r="G13" s="4"/>
      <c r="H13" s="4"/>
      <c r="I13" s="4"/>
      <c r="J13" s="4"/>
      <c r="K13" s="4"/>
      <c r="L13" s="4"/>
      <c r="M13" s="4"/>
      <c r="N13" s="4"/>
      <c r="O13" s="4"/>
      <c r="P13" s="4"/>
      <c r="Q13" s="4"/>
      <c r="R13" s="4"/>
      <c r="S13" s="4"/>
      <c r="T13" s="4"/>
      <c r="U13" s="4"/>
      <c r="V13" s="4"/>
      <c r="W13" s="4"/>
      <c r="X13" s="4"/>
      <c r="Y13" s="4"/>
      <c r="Z13" s="4"/>
    </row>
    <row r="14">
      <c r="A14" s="4" t="str">
        <f>IFERROR(__xludf.DUMMYFUNCTION("""COMPUTED_VALUE"""),"Guardian of Nature's Balance")</f>
        <v>Guardian of Nature's Balance</v>
      </c>
      <c r="B14" s="4" t="str">
        <f>IFERROR(__xludf.DUMMYFUNCTION("""COMPUTED_VALUE"""),"A protector of the natural world, this individual is recognized for their efforts in preserving ecosystems and ensuring the balance between civilization and nature. They are often seen as a steward of the environment.")</f>
        <v>A protector of the natural world, this individual is recognized for their efforts in preserving ecosystems and ensuring the balance between civilization and nature. They are often seen as a steward of the environment.</v>
      </c>
      <c r="C14" s="4" t="str">
        <f>IFERROR(__xludf.DUMMYFUNCTION("""COMPUTED_VALUE"""),"Good")</f>
        <v>Good</v>
      </c>
      <c r="D14" s="16">
        <f>IFERROR(__xludf.DUMMYFUNCTION("""COMPUTED_VALUE"""),0.0)</f>
        <v>0</v>
      </c>
      <c r="E14" s="4"/>
      <c r="F14" s="4"/>
      <c r="G14" s="4"/>
      <c r="H14" s="4"/>
      <c r="I14" s="4"/>
      <c r="J14" s="4"/>
      <c r="K14" s="4"/>
      <c r="L14" s="4"/>
      <c r="M14" s="4"/>
      <c r="N14" s="4"/>
      <c r="O14" s="4"/>
      <c r="P14" s="4"/>
      <c r="Q14" s="4"/>
      <c r="R14" s="4"/>
      <c r="S14" s="4"/>
      <c r="T14" s="4"/>
      <c r="U14" s="4"/>
      <c r="V14" s="4"/>
      <c r="W14" s="4"/>
      <c r="X14" s="4"/>
      <c r="Y14" s="4"/>
      <c r="Z14" s="4"/>
    </row>
    <row r="15">
      <c r="A15" s="4" t="str">
        <f>IFERROR(__xludf.DUMMYFUNCTION("""COMPUTED_VALUE"""),"Paragon of Honor")</f>
        <v>Paragon of Honor</v>
      </c>
      <c r="B15" s="4" t="str">
        <f>IFERROR(__xludf.DUMMYFUNCTION("""COMPUTED_VALUE"""),"Upholding a strict code of ethics, this individual is renowned for their unyielding commitment to honor and integrity. Their actions serve as a shining example of righteous behavior in a world filled with moral ambiguity.")</f>
        <v>Upholding a strict code of ethics, this individual is renowned for their unyielding commitment to honor and integrity. Their actions serve as a shining example of righteous behavior in a world filled with moral ambiguity.</v>
      </c>
      <c r="C15" s="4" t="str">
        <f>IFERROR(__xludf.DUMMYFUNCTION("""COMPUTED_VALUE"""),"Good")</f>
        <v>Good</v>
      </c>
      <c r="D15" s="16">
        <f>IFERROR(__xludf.DUMMYFUNCTION("""COMPUTED_VALUE"""),0.0)</f>
        <v>0</v>
      </c>
      <c r="E15" s="4"/>
      <c r="F15" s="4"/>
      <c r="G15" s="4"/>
      <c r="H15" s="4"/>
      <c r="I15" s="4"/>
      <c r="J15" s="4"/>
      <c r="K15" s="4"/>
      <c r="L15" s="4"/>
      <c r="M15" s="4"/>
      <c r="N15" s="4"/>
      <c r="O15" s="4"/>
      <c r="P15" s="4"/>
      <c r="Q15" s="4"/>
      <c r="R15" s="4"/>
      <c r="S15" s="4"/>
      <c r="T15" s="4"/>
      <c r="U15" s="4"/>
      <c r="V15" s="4"/>
      <c r="W15" s="4"/>
      <c r="X15" s="4"/>
      <c r="Y15" s="4"/>
      <c r="Z15" s="4"/>
    </row>
    <row r="16">
      <c r="A16" s="4" t="str">
        <f>IFERROR(__xludf.DUMMYFUNCTION("""COMPUTED_VALUE"""),"Shadowed Puppetmaster")</f>
        <v>Shadowed Puppetmaster</v>
      </c>
      <c r="B16" s="4" t="str">
        <f>IFERROR(__xludf.DUMMYFUNCTION("""COMPUTED_VALUE"""),"Operating from the shadows, this cunning manipulator orchestrates schemes and plots to further their own mysterious agenda. Whispers of their influence spread fear and uncertainty.")</f>
        <v>Operating from the shadows, this cunning manipulator orchestrates schemes and plots to further their own mysterious agenda. Whispers of their influence spread fear and uncertainty.</v>
      </c>
      <c r="C16" s="4" t="str">
        <f>IFERROR(__xludf.DUMMYFUNCTION("""COMPUTED_VALUE"""),"Bad")</f>
        <v>Bad</v>
      </c>
      <c r="D16" s="16">
        <f>IFERROR(__xludf.DUMMYFUNCTION("""COMPUTED_VALUE"""),0.0)</f>
        <v>0</v>
      </c>
      <c r="E16" s="4"/>
      <c r="F16" s="4"/>
      <c r="G16" s="4"/>
      <c r="H16" s="4"/>
      <c r="I16" s="4"/>
      <c r="J16" s="4"/>
      <c r="K16" s="4"/>
      <c r="L16" s="4"/>
      <c r="M16" s="4"/>
      <c r="N16" s="4"/>
      <c r="O16" s="4"/>
      <c r="P16" s="4"/>
      <c r="Q16" s="4"/>
      <c r="R16" s="4"/>
      <c r="S16" s="4"/>
      <c r="T16" s="4"/>
      <c r="U16" s="4"/>
      <c r="V16" s="4"/>
      <c r="W16" s="4"/>
      <c r="X16" s="4"/>
      <c r="Y16" s="4"/>
      <c r="Z16" s="4"/>
    </row>
    <row r="17">
      <c r="A17" s="4" t="str">
        <f>IFERROR(__xludf.DUMMYFUNCTION("""COMPUTED_VALUE"""),"Betrayer of Alliances")</f>
        <v>Betrayer of Alliances</v>
      </c>
      <c r="B17" s="4" t="str">
        <f>IFERROR(__xludf.DUMMYFUNCTION("""COMPUTED_VALUE"""),"Once trusted among allies, this figure has proven to be a turncoat, betraying friendships and alliances for personal gain. Their name is synonymous with deception and treachery.")</f>
        <v>Once trusted among allies, this figure has proven to be a turncoat, betraying friendships and alliances for personal gain. Their name is synonymous with deception and treachery.</v>
      </c>
      <c r="C17" s="4" t="str">
        <f>IFERROR(__xludf.DUMMYFUNCTION("""COMPUTED_VALUE"""),"Bad")</f>
        <v>Bad</v>
      </c>
      <c r="D17" s="16">
        <f>IFERROR(__xludf.DUMMYFUNCTION("""COMPUTED_VALUE"""),0.0)</f>
        <v>0</v>
      </c>
      <c r="E17" s="4"/>
      <c r="F17" s="4"/>
      <c r="G17" s="4"/>
      <c r="H17" s="4"/>
      <c r="I17" s="4"/>
      <c r="J17" s="4"/>
      <c r="K17" s="4"/>
      <c r="L17" s="4"/>
      <c r="M17" s="4"/>
      <c r="N17" s="4"/>
      <c r="O17" s="4"/>
      <c r="P17" s="4"/>
      <c r="Q17" s="4"/>
      <c r="R17" s="4"/>
      <c r="S17" s="4"/>
      <c r="T17" s="4"/>
      <c r="U17" s="4"/>
      <c r="V17" s="4"/>
      <c r="W17" s="4"/>
      <c r="X17" s="4"/>
      <c r="Y17" s="4"/>
      <c r="Z17" s="4"/>
    </row>
    <row r="18">
      <c r="A18" s="4" t="str">
        <f>IFERROR(__xludf.DUMMYFUNCTION("""COMPUTED_VALUE"""),"Malevolent Enchantress")</f>
        <v>Malevolent Enchantress</v>
      </c>
      <c r="B18" s="4" t="str">
        <f>IFERROR(__xludf.DUMMYFUNCTION("""COMPUTED_VALUE"""),"Wielding dark magic and twisted spells, this enchantress is feared for her malevolent sorcery. Rumors swirl of curses and hexes laid upon those who cross her path.")</f>
        <v>Wielding dark magic and twisted spells, this enchantress is feared for her malevolent sorcery. Rumors swirl of curses and hexes laid upon those who cross her path.</v>
      </c>
      <c r="C18" s="4" t="str">
        <f>IFERROR(__xludf.DUMMYFUNCTION("""COMPUTED_VALUE"""),"Bad")</f>
        <v>Bad</v>
      </c>
      <c r="D18" s="16">
        <f>IFERROR(__xludf.DUMMYFUNCTION("""COMPUTED_VALUE"""),0.0)</f>
        <v>0</v>
      </c>
      <c r="E18" s="4"/>
      <c r="F18" s="4"/>
      <c r="G18" s="4"/>
      <c r="H18" s="4"/>
      <c r="I18" s="4"/>
      <c r="J18" s="4"/>
      <c r="K18" s="4"/>
      <c r="L18" s="4"/>
      <c r="M18" s="4"/>
      <c r="N18" s="4"/>
      <c r="O18" s="4"/>
      <c r="P18" s="4"/>
      <c r="Q18" s="4"/>
      <c r="R18" s="4"/>
      <c r="S18" s="4"/>
      <c r="T18" s="4"/>
      <c r="U18" s="4"/>
      <c r="V18" s="4"/>
      <c r="W18" s="4"/>
      <c r="X18" s="4"/>
      <c r="Y18" s="4"/>
      <c r="Z18" s="4"/>
    </row>
    <row r="19">
      <c r="A19" s="4" t="str">
        <f>IFERROR(__xludf.DUMMYFUNCTION("""COMPUTED_VALUE"""),"Corruptor of Virtue")</f>
        <v>Corruptor of Virtue</v>
      </c>
      <c r="B19" s="4" t="str">
        <f>IFERROR(__xludf.DUMMYFUNCTION("""COMPUTED_VALUE"""),"Known for leading others astray, this individual corrupts the virtuous and exploits the weaknesses of those around them. Their presence is a harbinger of moral decay and ethical compromise.")</f>
        <v>Known for leading others astray, this individual corrupts the virtuous and exploits the weaknesses of those around them. Their presence is a harbinger of moral decay and ethical compromise.</v>
      </c>
      <c r="C19" s="4" t="str">
        <f>IFERROR(__xludf.DUMMYFUNCTION("""COMPUTED_VALUE"""),"Bad")</f>
        <v>Bad</v>
      </c>
      <c r="D19" s="16">
        <f>IFERROR(__xludf.DUMMYFUNCTION("""COMPUTED_VALUE"""),0.0)</f>
        <v>0</v>
      </c>
      <c r="E19" s="4"/>
      <c r="F19" s="4"/>
      <c r="G19" s="4"/>
      <c r="H19" s="4"/>
      <c r="I19" s="4"/>
      <c r="J19" s="4"/>
      <c r="K19" s="4"/>
      <c r="L19" s="4"/>
      <c r="M19" s="4"/>
      <c r="N19" s="4"/>
      <c r="O19" s="4"/>
      <c r="P19" s="4"/>
      <c r="Q19" s="4"/>
      <c r="R19" s="4"/>
      <c r="S19" s="4"/>
      <c r="T19" s="4"/>
      <c r="U19" s="4"/>
      <c r="V19" s="4"/>
      <c r="W19" s="4"/>
      <c r="X19" s="4"/>
      <c r="Y19" s="4"/>
      <c r="Z19" s="4"/>
    </row>
    <row r="20">
      <c r="A20" s="4" t="str">
        <f>IFERROR(__xludf.DUMMYFUNCTION("""COMPUTED_VALUE"""),"Scourge of the Innocent")</f>
        <v>Scourge of the Innocent</v>
      </c>
      <c r="B20" s="4" t="str">
        <f>IFERROR(__xludf.DUMMYFUNCTION("""COMPUTED_VALUE"""),"Infamous for preying on the vulnerable, this merciless figure leaves a trail of suffering and despair in their wake. The mere mention of their name strikes fear into the hearts of the innocent.")</f>
        <v>Infamous for preying on the vulnerable, this merciless figure leaves a trail of suffering and despair in their wake. The mere mention of their name strikes fear into the hearts of the innocent.</v>
      </c>
      <c r="C20" s="4" t="str">
        <f>IFERROR(__xludf.DUMMYFUNCTION("""COMPUTED_VALUE"""),"Bad")</f>
        <v>Bad</v>
      </c>
      <c r="D20" s="16">
        <f>IFERROR(__xludf.DUMMYFUNCTION("""COMPUTED_VALUE"""),0.0)</f>
        <v>0</v>
      </c>
      <c r="E20" s="4"/>
      <c r="F20" s="4"/>
      <c r="G20" s="4"/>
      <c r="H20" s="4"/>
      <c r="I20" s="4"/>
      <c r="J20" s="4"/>
      <c r="K20" s="4"/>
      <c r="L20" s="4"/>
      <c r="M20" s="4"/>
      <c r="N20" s="4"/>
      <c r="O20" s="4"/>
      <c r="P20" s="4"/>
      <c r="Q20" s="4"/>
      <c r="R20" s="4"/>
      <c r="S20" s="4"/>
      <c r="T20" s="4"/>
      <c r="U20" s="4"/>
      <c r="V20" s="4"/>
      <c r="W20" s="4"/>
      <c r="X20" s="4"/>
      <c r="Y20" s="4"/>
      <c r="Z20" s="4"/>
    </row>
    <row r="21">
      <c r="A21" s="4" t="str">
        <f>IFERROR(__xludf.DUMMYFUNCTION("""COMPUTED_VALUE"""),"Store Robber")</f>
        <v>Store Robber</v>
      </c>
      <c r="B21" s="4" t="str">
        <f>IFERROR(__xludf.DUMMYFUNCTION("""COMPUTED_VALUE"""),"Robbed a Shop")</f>
        <v>Robbed a Shop</v>
      </c>
      <c r="C21" s="4" t="str">
        <f>IFERROR(__xludf.DUMMYFUNCTION("""COMPUTED_VALUE"""),"Bad")</f>
        <v>Bad</v>
      </c>
      <c r="D21" s="16">
        <f>IFERROR(__xludf.DUMMYFUNCTION("""COMPUTED_VALUE"""),5.0E7)</f>
        <v>50000000</v>
      </c>
      <c r="E21" s="4"/>
      <c r="F21" s="4" t="str">
        <f>IFERROR(__xludf.DUMMYFUNCTION("""COMPUTED_VALUE"""),"Guards")</f>
        <v>Guards</v>
      </c>
      <c r="G21" s="4"/>
      <c r="H21" s="4"/>
      <c r="I21" s="4"/>
      <c r="J21" s="4"/>
      <c r="K21" s="4"/>
      <c r="L21" s="4"/>
      <c r="M21" s="4"/>
      <c r="N21" s="4"/>
      <c r="O21" s="4"/>
      <c r="P21" s="4"/>
      <c r="Q21" s="4"/>
      <c r="R21" s="4"/>
      <c r="S21" s="4"/>
      <c r="T21" s="4"/>
      <c r="U21" s="4"/>
      <c r="V21" s="4"/>
      <c r="W21" s="4"/>
      <c r="X21" s="4"/>
      <c r="Y21" s="4"/>
      <c r="Z21" s="4"/>
    </row>
    <row r="22">
      <c r="A22" s="4" t="str">
        <f>IFERROR(__xludf.DUMMYFUNCTION("""COMPUTED_VALUE"""),"Bourgeoisie Home Owner")</f>
        <v>Bourgeoisie Home Owner</v>
      </c>
      <c r="B22" s="4" t="str">
        <f>IFERROR(__xludf.DUMMYFUNCTION("""COMPUTED_VALUE"""),"Bought a house or shop worth at least 1,000,000,000 Gilders")</f>
        <v>Bought a house or shop worth at least 1,000,000,000 Gilders</v>
      </c>
      <c r="C22" s="4" t="str">
        <f>IFERROR(__xludf.DUMMYFUNCTION("""COMPUTED_VALUE"""),"Good")</f>
        <v>Good</v>
      </c>
      <c r="D22" s="16">
        <f>IFERROR(__xludf.DUMMYFUNCTION("""COMPUTED_VALUE"""),0.0)</f>
        <v>0</v>
      </c>
      <c r="E22" s="4"/>
      <c r="F22" s="4"/>
      <c r="G22" s="4"/>
      <c r="H22" s="4"/>
      <c r="I22" s="4"/>
      <c r="J22" s="4"/>
      <c r="K22" s="4"/>
      <c r="L22" s="4"/>
      <c r="M22" s="4"/>
      <c r="N22" s="4"/>
      <c r="O22" s="4"/>
      <c r="P22" s="4"/>
      <c r="Q22" s="4"/>
      <c r="R22" s="4"/>
      <c r="S22" s="4"/>
      <c r="T22" s="4"/>
      <c r="U22" s="4"/>
      <c r="V22" s="4"/>
      <c r="W22" s="4"/>
      <c r="X22" s="4"/>
      <c r="Y22" s="4"/>
      <c r="Z22" s="4"/>
    </row>
    <row r="23">
      <c r="A23" s="4" t="str">
        <f>IFERROR(__xludf.DUMMYFUNCTION("""COMPUTED_VALUE"""),"Detective Lanford's Gratitude")</f>
        <v>Detective Lanford's Gratitude</v>
      </c>
      <c r="B23" s="4" t="str">
        <f>IFERROR(__xludf.DUMMYFUNCTION("""COMPUTED_VALUE"""),"The city of Mekana recognizes your heroism and investigative skills, earning you respect and gratitude from its residents. Establish a rapport with Detective Lanford, who becomes a valuable contact for future adventures and investigations. He might provid"&amp;"e information, resources, or assistance in the future.")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C23" s="4" t="str">
        <f>IFERROR(__xludf.DUMMYFUNCTION("""COMPUTED_VALUE"""),"Good")</f>
        <v>Good</v>
      </c>
      <c r="D23" s="16">
        <f>IFERROR(__xludf.DUMMYFUNCTION("""COMPUTED_VALUE"""),0.0)</f>
        <v>0</v>
      </c>
      <c r="E23" s="4" t="str">
        <f>IFERROR(__xludf.DUMMYFUNCTION("""COMPUTED_VALUE"""),"Mekana")</f>
        <v>Mekana</v>
      </c>
      <c r="F23" s="4" t="str">
        <f>IFERROR(__xludf.DUMMYFUNCTION("""COMPUTED_VALUE"""),"Detective Lanford")</f>
        <v>Detective Lanford</v>
      </c>
      <c r="G23" s="4"/>
      <c r="H23" s="4"/>
      <c r="I23" s="4"/>
      <c r="J23" s="4"/>
      <c r="K23" s="4"/>
      <c r="L23" s="4"/>
      <c r="M23" s="4"/>
      <c r="N23" s="4"/>
      <c r="O23" s="4"/>
      <c r="P23" s="4"/>
      <c r="Q23" s="4"/>
      <c r="R23" s="4"/>
      <c r="S23" s="4"/>
      <c r="T23" s="4"/>
      <c r="U23" s="4"/>
      <c r="V23" s="4"/>
      <c r="W23" s="4"/>
      <c r="X23" s="4"/>
      <c r="Y23" s="4"/>
      <c r="Z23" s="4"/>
    </row>
    <row r="24">
      <c r="A24" s="4" t="str">
        <f>IFERROR(__xludf.DUMMYFUNCTION("""COMPUTED_VALUE"""),"Dragonia's Gratitude")</f>
        <v>Dragonia's Gratitude</v>
      </c>
      <c r="B24" s="4" t="str">
        <f>IFERROR(__xludf.DUMMYFUNCTION("""COMPUTED_VALUE"""),"The people of Dragonia are immensely grateful for your efforts and may offer monetary rewards, gifts, or discounts on goods and services within the city.
25% off all shops in The Grand City of Dragonia.")</f>
        <v>The people of Dragonia are immensely grateful for your efforts and may offer monetary rewards, gifts, or discounts on goods and services within the city.
25% off all shops in The Grand City of Dragonia.</v>
      </c>
      <c r="C24" s="4" t="str">
        <f>IFERROR(__xludf.DUMMYFUNCTION("""COMPUTED_VALUE"""),"Good")</f>
        <v>Good</v>
      </c>
      <c r="D24" s="16">
        <f>IFERROR(__xludf.DUMMYFUNCTION("""COMPUTED_VALUE"""),0.0)</f>
        <v>0</v>
      </c>
      <c r="E24" s="4" t="str">
        <f>IFERROR(__xludf.DUMMYFUNCTION("""COMPUTED_VALUE"""),"The Grand City of Dragonia")</f>
        <v>The Grand City of Dragonia</v>
      </c>
      <c r="F24" s="4" t="str">
        <f>IFERROR(__xludf.DUMMYFUNCTION("""COMPUTED_VALUE"""),"The Grand City of Dragonia Council")</f>
        <v>The Grand City of Dragonia Council</v>
      </c>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v>
      </c>
      <c r="B1" s="3" t="s">
        <v>31</v>
      </c>
      <c r="C1" s="11" t="s">
        <v>32</v>
      </c>
      <c r="D1" s="11" t="s">
        <v>33</v>
      </c>
      <c r="E1" s="11" t="s">
        <v>34</v>
      </c>
      <c r="F1" s="11" t="s">
        <v>35</v>
      </c>
      <c r="G1" s="11" t="s">
        <v>36</v>
      </c>
    </row>
    <row r="2">
      <c r="A2" s="4" t="str">
        <f>IFERROR(__xludf.DUMMYFUNCTION("IFERROR(VSTACK(IFNA(FILTER(Notoriety!A2:G1501,IF(ISBLANK(Notoriety!A2:A1501),FALSE,TRUE))),IFNA(FILTER(SpecialNotoriety!A2:G1501,IF(ISBLANK(SpecialNotoriety!A2:A1501),FALSE,TRUE)))))"),"""mittenz""")</f>
        <v>"mittenz"</v>
      </c>
      <c r="B2" s="4" t="str">
        <f>IFERROR(__xludf.DUMMYFUNCTION("""COMPUTED_VALUE"""),"Guardian of Nature's Balance")</f>
        <v>Guardian of Nature's Balance</v>
      </c>
      <c r="C2" s="4" t="str">
        <f>IFERROR(__xludf.DUMMYFUNCTION("""COMPUTED_VALUE"""),"A protector of the natural world, this individual is recognized for their efforts in preserving ecosystems and ensuring the balance between civilization and nature. They are often seen as a steward of the environment.")</f>
        <v>A protector of the natural world, this individual is recognized for their efforts in preserving ecosystems and ensuring the balance between civilization and nature. They are often seen as a steward of the environment.</v>
      </c>
      <c r="D2" s="4" t="str">
        <f>IFERROR(__xludf.DUMMYFUNCTION("""COMPUTED_VALUE"""),"Good")</f>
        <v>Good</v>
      </c>
      <c r="E2" s="4">
        <f>IFERROR(__xludf.DUMMYFUNCTION("""COMPUTED_VALUE"""),0.0)</f>
        <v>0</v>
      </c>
      <c r="F2" s="4"/>
      <c r="G2" s="4"/>
    </row>
    <row r="3">
      <c r="A3" s="4" t="str">
        <f>IFERROR(__xludf.DUMMYFUNCTION("""COMPUTED_VALUE"""),"""Pedro Pascel""")</f>
        <v>"Pedro Pascel"</v>
      </c>
      <c r="B3" s="4" t="str">
        <f>IFERROR(__xludf.DUMMYFUNCTION("""COMPUTED_VALUE"""),"Bourgeoisie Home Owner")</f>
        <v>Bourgeoisie Home Owner</v>
      </c>
      <c r="C3" s="4" t="str">
        <f>IFERROR(__xludf.DUMMYFUNCTION("""COMPUTED_VALUE"""),"Bought a house or shop worth at least 1,000,000,000 Gilders")</f>
        <v>Bought a house or shop worth at least 1,000,000,000 Gilders</v>
      </c>
      <c r="D3" s="4" t="str">
        <f>IFERROR(__xludf.DUMMYFUNCTION("""COMPUTED_VALUE"""),"Good")</f>
        <v>Good</v>
      </c>
      <c r="E3" s="4">
        <f>IFERROR(__xludf.DUMMYFUNCTION("""COMPUTED_VALUE"""),0.0)</f>
        <v>0</v>
      </c>
      <c r="F3" s="4"/>
      <c r="G3" s="4"/>
    </row>
    <row r="4">
      <c r="A4" s="4" t="str">
        <f>IFERROR(__xludf.DUMMYFUNCTION("""COMPUTED_VALUE"""),"""Pedro Pascel""")</f>
        <v>"Pedro Pascel"</v>
      </c>
      <c r="B4" s="4" t="str">
        <f>IFERROR(__xludf.DUMMYFUNCTION("""COMPUTED_VALUE"""),"Detective Lanford's Gratitude")</f>
        <v>Detective Lanford's Gratitude</v>
      </c>
      <c r="C4" s="4" t="str">
        <f>IFERROR(__xludf.DUMMYFUNCTION("""COMPUTED_VALUE"""),"The city of Mekana recognizes your heroism and investigative skills, earning you respect and gratitude from its residents. Establish a rapport with Detective Lanford, who becomes a valuable contact for future adventures and investigations. He might provid"&amp;"e information, resources, or assistance in the future.")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4" s="4" t="str">
        <f>IFERROR(__xludf.DUMMYFUNCTION("""COMPUTED_VALUE"""),"Good")</f>
        <v>Good</v>
      </c>
      <c r="E4" s="4">
        <f>IFERROR(__xludf.DUMMYFUNCTION("""COMPUTED_VALUE"""),0.0)</f>
        <v>0</v>
      </c>
      <c r="F4" s="4" t="str">
        <f>IFERROR(__xludf.DUMMYFUNCTION("""COMPUTED_VALUE"""),"Mekana")</f>
        <v>Mekana</v>
      </c>
      <c r="G4" s="4" t="str">
        <f>IFERROR(__xludf.DUMMYFUNCTION("""COMPUTED_VALUE"""),"Detective Lanford")</f>
        <v>Detective Lanford</v>
      </c>
    </row>
    <row r="5">
      <c r="A5" s="4" t="str">
        <f>IFERROR(__xludf.DUMMYFUNCTION("""COMPUTED_VALUE"""),"""Mephistopheles""")</f>
        <v>"Mephistopheles"</v>
      </c>
      <c r="B5" s="4" t="str">
        <f>IFERROR(__xludf.DUMMYFUNCTION("""COMPUTED_VALUE"""),"Detective Lanford's Gratitude")</f>
        <v>Detective Lanford's Gratitude</v>
      </c>
      <c r="C5" s="4" t="str">
        <f>IFERROR(__xludf.DUMMYFUNCTION("""COMPUTED_VALUE"""),"The city of Mekana recognizes your heroism and investigative skills, earning you respect and gratitude from its residents. Establish a rapport with Detective Lanford, who becomes a valuable contact for future adventures and investigations. He might provid"&amp;"e information, resources, or assistance in the future.")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5" s="4" t="str">
        <f>IFERROR(__xludf.DUMMYFUNCTION("""COMPUTED_VALUE"""),"Good")</f>
        <v>Good</v>
      </c>
      <c r="E5" s="4">
        <f>IFERROR(__xludf.DUMMYFUNCTION("""COMPUTED_VALUE"""),0.0)</f>
        <v>0</v>
      </c>
      <c r="F5" s="4" t="str">
        <f>IFERROR(__xludf.DUMMYFUNCTION("""COMPUTED_VALUE"""),"Mekana")</f>
        <v>Mekana</v>
      </c>
      <c r="G5" s="4" t="str">
        <f>IFERROR(__xludf.DUMMYFUNCTION("""COMPUTED_VALUE"""),"Detective Lanford")</f>
        <v>Detective Lanford</v>
      </c>
    </row>
    <row r="6">
      <c r="A6" s="4" t="str">
        <f>IFERROR(__xludf.DUMMYFUNCTION("""COMPUTED_VALUE"""),"""Adriana""")</f>
        <v>"Adriana"</v>
      </c>
      <c r="B6" s="4" t="str">
        <f>IFERROR(__xludf.DUMMYFUNCTION("""COMPUTED_VALUE"""),"Detective Lanford's Gratitude")</f>
        <v>Detective Lanford's Gratitude</v>
      </c>
      <c r="C6" s="4" t="str">
        <f>IFERROR(__xludf.DUMMYFUNCTION("""COMPUTED_VALUE"""),"The city of Mekana recognizes your heroism and investigative skills, earning you respect and gratitude from its residents. Establish a rapport with Detective Lanford, who becomes a valuable contact for future adventures and investigations. He might provid"&amp;"e information, resources, or assistance in the future.")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6" s="4" t="str">
        <f>IFERROR(__xludf.DUMMYFUNCTION("""COMPUTED_VALUE"""),"Good")</f>
        <v>Good</v>
      </c>
      <c r="E6" s="4">
        <f>IFERROR(__xludf.DUMMYFUNCTION("""COMPUTED_VALUE"""),0.0)</f>
        <v>0</v>
      </c>
      <c r="F6" s="4" t="str">
        <f>IFERROR(__xludf.DUMMYFUNCTION("""COMPUTED_VALUE"""),"Mekana")</f>
        <v>Mekana</v>
      </c>
      <c r="G6" s="4" t="str">
        <f>IFERROR(__xludf.DUMMYFUNCTION("""COMPUTED_VALUE"""),"Detective Lanford")</f>
        <v>Detective Lanford</v>
      </c>
    </row>
    <row r="7">
      <c r="A7" s="4" t="str">
        <f>IFERROR(__xludf.DUMMYFUNCTION("""COMPUTED_VALUE"""),"""Dreadful Roger The lll""")</f>
        <v>"Dreadful Roger The lll"</v>
      </c>
      <c r="B7" s="4" t="str">
        <f>IFERROR(__xludf.DUMMYFUNCTION("""COMPUTED_VALUE"""),"Detective Lanford's Gratitude")</f>
        <v>Detective Lanford's Gratitude</v>
      </c>
      <c r="C7" s="4" t="str">
        <f>IFERROR(__xludf.DUMMYFUNCTION("""COMPUTED_VALUE"""),"The city of Mekana recognizes your heroism and investigative skills, earning you respect and gratitude from its residents. Establish a rapport with Detective Lanford, who becomes a valuable contact for future adventures and investigations. He might provid"&amp;"e information, resources, or assistance in the future.")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7" s="4" t="str">
        <f>IFERROR(__xludf.DUMMYFUNCTION("""COMPUTED_VALUE"""),"Good")</f>
        <v>Good</v>
      </c>
      <c r="E7" s="4">
        <f>IFERROR(__xludf.DUMMYFUNCTION("""COMPUTED_VALUE"""),0.0)</f>
        <v>0</v>
      </c>
      <c r="F7" s="4" t="str">
        <f>IFERROR(__xludf.DUMMYFUNCTION("""COMPUTED_VALUE"""),"Mekana")</f>
        <v>Mekana</v>
      </c>
      <c r="G7" s="4" t="str">
        <f>IFERROR(__xludf.DUMMYFUNCTION("""COMPUTED_VALUE"""),"Detective Lanford")</f>
        <v>Detective Lanford</v>
      </c>
    </row>
    <row r="8">
      <c r="A8" s="4" t="str">
        <f>IFERROR(__xludf.DUMMYFUNCTION("""COMPUTED_VALUE"""),"""Jinx II""")</f>
        <v>"Jinx II"</v>
      </c>
      <c r="B8" s="4" t="str">
        <f>IFERROR(__xludf.DUMMYFUNCTION("""COMPUTED_VALUE"""),"Dragonia's Gratitude")</f>
        <v>Dragonia's Gratitude</v>
      </c>
      <c r="C8" s="4" t="str">
        <f>IFERROR(__xludf.DUMMYFUNCTION("""COMPUTED_VALUE"""),"The people of Dragonia are immensely grateful for your efforts and may offer monetary rewards, gifts, or discounts on goods and services within the city.
25% off all shops in The Grand City of Dragonia.")</f>
        <v>The people of Dragonia are immensely grateful for your efforts and may offer monetary rewards, gifts, or discounts on goods and services within the city.
25% off all shops in The Grand City of Dragonia.</v>
      </c>
      <c r="D8" s="4" t="str">
        <f>IFERROR(__xludf.DUMMYFUNCTION("""COMPUTED_VALUE"""),"Good")</f>
        <v>Good</v>
      </c>
      <c r="E8" s="4">
        <f>IFERROR(__xludf.DUMMYFUNCTION("""COMPUTED_VALUE"""),0.0)</f>
        <v>0</v>
      </c>
      <c r="F8" s="4" t="str">
        <f>IFERROR(__xludf.DUMMYFUNCTION("""COMPUTED_VALUE"""),"The Grand City of Dragonia")</f>
        <v>The Grand City of Dragonia</v>
      </c>
      <c r="G8" s="4" t="str">
        <f>IFERROR(__xludf.DUMMYFUNCTION("""COMPUTED_VALUE"""),"The Grand City of Dragonia Council")</f>
        <v>The Grand City of Dragonia Council</v>
      </c>
    </row>
    <row r="9">
      <c r="A9" s="4" t="str">
        <f>IFERROR(__xludf.DUMMYFUNCTION("""COMPUTED_VALUE"""),"""Guinevere Buchanon""")</f>
        <v>"Guinevere Buchanon"</v>
      </c>
      <c r="B9" s="4" t="str">
        <f>IFERROR(__xludf.DUMMYFUNCTION("""COMPUTED_VALUE"""),"Dragonia's Gratitude")</f>
        <v>Dragonia's Gratitude</v>
      </c>
      <c r="C9" s="4" t="str">
        <f>IFERROR(__xludf.DUMMYFUNCTION("""COMPUTED_VALUE"""),"The people of Dragonia are immensely grateful for your efforts and may offer monetary rewards, gifts, or discounts on goods and services within the city.
25% off all shops in The Grand City of Dragonia.")</f>
        <v>The people of Dragonia are immensely grateful for your efforts and may offer monetary rewards, gifts, or discounts on goods and services within the city.
25% off all shops in The Grand City of Dragonia.</v>
      </c>
      <c r="D9" s="4" t="str">
        <f>IFERROR(__xludf.DUMMYFUNCTION("""COMPUTED_VALUE"""),"Good")</f>
        <v>Good</v>
      </c>
      <c r="E9" s="4">
        <f>IFERROR(__xludf.DUMMYFUNCTION("""COMPUTED_VALUE"""),0.0)</f>
        <v>0</v>
      </c>
      <c r="F9" s="4" t="str">
        <f>IFERROR(__xludf.DUMMYFUNCTION("""COMPUTED_VALUE"""),"The Grand City of Dragonia")</f>
        <v>The Grand City of Dragonia</v>
      </c>
      <c r="G9" s="4" t="str">
        <f>IFERROR(__xludf.DUMMYFUNCTION("""COMPUTED_VALUE"""),"The Grand City of Dragonia Council")</f>
        <v>The Grand City of Dragonia Council</v>
      </c>
    </row>
    <row r="10">
      <c r="A10" s="4" t="str">
        <f>IFERROR(__xludf.DUMMYFUNCTION("""COMPUTED_VALUE"""),"""Dreadful Roger The lll""")</f>
        <v>"Dreadful Roger The lll"</v>
      </c>
      <c r="B10" s="4" t="str">
        <f>IFERROR(__xludf.DUMMYFUNCTION("""COMPUTED_VALUE"""),"Dragonia's Gratitude")</f>
        <v>Dragonia's Gratitude</v>
      </c>
      <c r="C10" s="4" t="str">
        <f>IFERROR(__xludf.DUMMYFUNCTION("""COMPUTED_VALUE"""),"The people of Dragonia are immensely grateful for your efforts and may offer monetary rewards, gifts, or discounts on goods and services within the city.
25% off all shops in The Grand City of Dragonia.")</f>
        <v>The people of Dragonia are immensely grateful for your efforts and may offer monetary rewards, gifts, or discounts on goods and services within the city.
25% off all shops in The Grand City of Dragonia.</v>
      </c>
      <c r="D10" s="4" t="str">
        <f>IFERROR(__xludf.DUMMYFUNCTION("""COMPUTED_VALUE"""),"Good")</f>
        <v>Good</v>
      </c>
      <c r="E10" s="4">
        <f>IFERROR(__xludf.DUMMYFUNCTION("""COMPUTED_VALUE"""),0.0)</f>
        <v>0</v>
      </c>
      <c r="F10" s="4" t="str">
        <f>IFERROR(__xludf.DUMMYFUNCTION("""COMPUTED_VALUE"""),"The Grand City of Dragonia")</f>
        <v>The Grand City of Dragonia</v>
      </c>
      <c r="G10" s="4" t="str">
        <f>IFERROR(__xludf.DUMMYFUNCTION("""COMPUTED_VALUE"""),"The Grand City of Dragonia Council")</f>
        <v>The Grand City of Dragonia Council</v>
      </c>
    </row>
    <row r="11">
      <c r="A11" s="4"/>
      <c r="B11" s="4"/>
      <c r="C11" s="4"/>
      <c r="D11" s="4"/>
      <c r="E11" s="4"/>
      <c r="F11" s="4"/>
      <c r="G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2.63" defaultRowHeight="15.75"/>
  <cols>
    <col customWidth="1" min="3" max="3" width="18.13"/>
  </cols>
  <sheetData>
    <row r="1">
      <c r="A1" s="3" t="s">
        <v>5</v>
      </c>
      <c r="B1" s="3" t="s">
        <v>6</v>
      </c>
      <c r="C1" s="3" t="s">
        <v>7</v>
      </c>
    </row>
    <row r="2">
      <c r="A2" s="4"/>
      <c r="B2" s="4"/>
      <c r="C2" s="5"/>
    </row>
    <row r="3">
      <c r="A3" s="4"/>
      <c r="B3" s="4"/>
      <c r="C3" s="5"/>
    </row>
    <row r="4">
      <c r="A4" s="4"/>
      <c r="B4" s="4"/>
    </row>
    <row r="5">
      <c r="A5" s="4"/>
      <c r="B5" s="4"/>
    </row>
    <row r="6">
      <c r="A6" s="4"/>
      <c r="B6" s="4"/>
    </row>
    <row r="7">
      <c r="A7" s="4"/>
      <c r="B7" s="4"/>
    </row>
    <row r="8">
      <c r="A8" s="4"/>
      <c r="B8" s="4"/>
    </row>
    <row r="9">
      <c r="A9" s="4"/>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c r="A21" s="4"/>
      <c r="B21" s="4"/>
    </row>
    <row r="22">
      <c r="A22" s="4"/>
      <c r="B22" s="4"/>
    </row>
    <row r="23">
      <c r="A23" s="4"/>
      <c r="B23" s="4"/>
    </row>
    <row r="24">
      <c r="A24" s="4"/>
      <c r="B24" s="4"/>
    </row>
    <row r="25">
      <c r="A25" s="4"/>
      <c r="B25" s="4"/>
    </row>
    <row r="26">
      <c r="A26" s="4"/>
      <c r="B26" s="4"/>
    </row>
    <row r="27">
      <c r="A27" s="4"/>
      <c r="B27" s="4"/>
    </row>
    <row r="28">
      <c r="A28" s="4"/>
      <c r="B28" s="4"/>
    </row>
    <row r="29">
      <c r="A29" s="4"/>
      <c r="B29" s="4"/>
    </row>
    <row r="30">
      <c r="A30" s="4"/>
      <c r="B30" s="4"/>
    </row>
    <row r="31">
      <c r="A31" s="4"/>
      <c r="B31" s="4"/>
    </row>
    <row r="32">
      <c r="A32" s="4"/>
      <c r="B32" s="4"/>
    </row>
    <row r="33">
      <c r="A33" s="4"/>
      <c r="B33" s="4"/>
    </row>
    <row r="34">
      <c r="A34" s="4"/>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sheetData>
  <conditionalFormatting sqref="C2:C1000">
    <cfRule type="expression" dxfId="0" priority="1">
      <formula>AND(IF(AND(ISBLANK(A2),ISBLANK(B2)),FALSE,TRUE),ISBLANK(C2))</formula>
    </cfRule>
  </conditionalFormatting>
  <dataValidations>
    <dataValidation type="list" allowBlank="1" showErrorMessage="1" sqref="A2:A1000">
      <formula1>MainInfo!$A$3:$A1000</formula1>
    </dataValidation>
    <dataValidation type="list" allowBlank="1" showErrorMessage="1" sqref="B2:B1000">
      <formula1>Curses!$A$2:$A1000</formula1>
    </dataValidation>
    <dataValidation type="custom" allowBlank="1" showDropDown="1" showErrorMessage="1" sqref="C2:C3">
      <formula1>OR(NOT(ISERROR(DATEVALUE(C2))), AND(ISNUMBER(C2), LEFT(CELL("format", C2))="D"))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38"/>
    <col customWidth="1" min="3" max="3" width="18.13"/>
  </cols>
  <sheetData>
    <row r="1">
      <c r="A1" s="3" t="s">
        <v>5</v>
      </c>
      <c r="B1" s="3" t="s">
        <v>8</v>
      </c>
      <c r="C1" s="3" t="s">
        <v>7</v>
      </c>
    </row>
    <row r="2">
      <c r="A2" s="2" t="s">
        <v>9</v>
      </c>
      <c r="B2" s="2" t="s">
        <v>10</v>
      </c>
      <c r="C2" s="5">
        <v>45338.0</v>
      </c>
    </row>
    <row r="3">
      <c r="A3" s="4"/>
      <c r="B3" s="4"/>
      <c r="C3" s="5"/>
    </row>
    <row r="4">
      <c r="A4" s="4"/>
      <c r="B4" s="4"/>
      <c r="C4" s="5"/>
    </row>
    <row r="5">
      <c r="A5" s="4"/>
      <c r="B5" s="4"/>
      <c r="C5" s="5"/>
    </row>
    <row r="6">
      <c r="A6" s="4"/>
      <c r="B6" s="4"/>
      <c r="C6" s="5"/>
    </row>
    <row r="7">
      <c r="A7" s="4"/>
      <c r="B7" s="4"/>
    </row>
    <row r="8">
      <c r="A8" s="4"/>
      <c r="B8" s="4"/>
    </row>
    <row r="9">
      <c r="A9" s="4"/>
      <c r="B9" s="4"/>
    </row>
    <row r="10">
      <c r="A10" s="4"/>
      <c r="B10" s="4"/>
    </row>
    <row r="11">
      <c r="A11" s="4"/>
      <c r="B11" s="4"/>
    </row>
    <row r="12">
      <c r="A12" s="4"/>
      <c r="B12" s="4"/>
    </row>
    <row r="13">
      <c r="A13" s="4"/>
      <c r="B13" s="4"/>
    </row>
    <row r="14">
      <c r="A14" s="4"/>
      <c r="B14" s="4"/>
    </row>
    <row r="15">
      <c r="A15" s="4"/>
      <c r="B15" s="4"/>
    </row>
    <row r="16">
      <c r="A16" s="4"/>
      <c r="B16" s="4"/>
    </row>
    <row r="17">
      <c r="A17" s="4"/>
      <c r="B17" s="4"/>
    </row>
    <row r="18">
      <c r="A18" s="4"/>
      <c r="B18" s="4"/>
    </row>
    <row r="19">
      <c r="A19" s="4"/>
      <c r="B19" s="4"/>
    </row>
    <row r="20">
      <c r="A20" s="4"/>
      <c r="B20" s="4"/>
    </row>
    <row r="21">
      <c r="A21" s="4"/>
      <c r="B21" s="4"/>
    </row>
    <row r="22">
      <c r="A22" s="4"/>
      <c r="B22" s="4"/>
    </row>
    <row r="23">
      <c r="A23" s="4"/>
      <c r="B23" s="4"/>
    </row>
    <row r="24">
      <c r="A24" s="4"/>
      <c r="B24" s="4"/>
    </row>
    <row r="25">
      <c r="A25" s="4"/>
      <c r="B25" s="4"/>
    </row>
    <row r="26">
      <c r="A26" s="4"/>
      <c r="B26" s="4"/>
    </row>
    <row r="27">
      <c r="A27" s="4"/>
      <c r="B27" s="4"/>
    </row>
    <row r="28">
      <c r="A28" s="4"/>
      <c r="B28" s="4"/>
    </row>
    <row r="29">
      <c r="A29" s="4"/>
      <c r="B29" s="4"/>
    </row>
    <row r="30">
      <c r="A30" s="4"/>
      <c r="B30" s="4"/>
    </row>
    <row r="31">
      <c r="A31" s="4"/>
      <c r="B31" s="4"/>
    </row>
    <row r="32">
      <c r="A32" s="4"/>
      <c r="B32" s="4"/>
    </row>
    <row r="33">
      <c r="A33" s="4"/>
      <c r="B33" s="4"/>
    </row>
    <row r="34">
      <c r="A34" s="4"/>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sheetData>
  <conditionalFormatting sqref="C2:C1000">
    <cfRule type="expression" dxfId="0" priority="1">
      <formula>AND(IF(AND(ISBLANK(A2),ISBLANK(B2)),FALSE,TRUE),ISBLANK(C2))</formula>
    </cfRule>
  </conditionalFormatting>
  <dataValidations>
    <dataValidation type="list" allowBlank="1" showErrorMessage="1" sqref="A2:A1000">
      <formula1>MainInfo!$A$3:$A1000</formula1>
    </dataValidation>
    <dataValidation type="list" allowBlank="1" showErrorMessage="1" sqref="B2:B1000">
      <formula1>Diseases!$A$2:$A1000</formula1>
    </dataValidation>
    <dataValidation type="custom" allowBlank="1" showDropDown="1" showErrorMessage="1" sqref="C2:C6">
      <formula1>OR(NOT(ISERROR(DATEVALUE(C2))), AND(ISNUMBER(C2), LEFT(CELL("format", C2))="D"))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4" max="4" width="20.5"/>
  </cols>
  <sheetData>
    <row r="1">
      <c r="A1" s="6" t="s">
        <v>11</v>
      </c>
      <c r="B1" s="7" t="s">
        <v>12</v>
      </c>
      <c r="C1" s="7" t="s">
        <v>13</v>
      </c>
      <c r="D1" s="7" t="s">
        <v>14</v>
      </c>
    </row>
    <row r="2">
      <c r="A2" s="8"/>
      <c r="B2" s="8"/>
      <c r="C2" s="8"/>
      <c r="D2" s="4" t="str">
        <f>IFERROR(__xludf.DUMMYFUNCTION("ifna(TEXTJOIN(CHAR(10),TRUE,transpose(QUERY(GuildMemberQuestTracker!$A$2:$F1000,""Select C where F = True AND A = '""&amp;$A2&amp;""'""))))"),"")</f>
        <v/>
      </c>
    </row>
    <row r="3">
      <c r="A3" s="8" t="s">
        <v>15</v>
      </c>
      <c r="B3" s="8" t="s">
        <v>16</v>
      </c>
      <c r="C3" s="8" t="s">
        <v>17</v>
      </c>
      <c r="D3" s="4" t="str">
        <f>IFERROR(__xludf.DUMMYFUNCTION("ifna(TEXTJOIN(CHAR(10),TRUE,transpose(QUERY(GuildMemberQuestTracker!$A$2:$F1000,""Select C where F = True AND A = '""&amp;$A3&amp;""'""))))"),"")</f>
        <v/>
      </c>
    </row>
    <row r="4">
      <c r="A4" s="8" t="s">
        <v>18</v>
      </c>
      <c r="B4" s="8" t="s">
        <v>19</v>
      </c>
      <c r="C4" s="8" t="s">
        <v>17</v>
      </c>
      <c r="D4" s="4" t="str">
        <f>IFERROR(__xludf.DUMMYFUNCTION("ifna(TEXTJOIN(CHAR(10),TRUE,transpose(QUERY(GuildMemberQuestTracker!$A$2:$F1000,""Select C where F = True AND A = '""&amp;$A4&amp;""'""))))"),"")</f>
        <v/>
      </c>
    </row>
    <row r="5">
      <c r="A5" s="8" t="s">
        <v>20</v>
      </c>
      <c r="B5" s="8" t="s">
        <v>19</v>
      </c>
      <c r="C5" s="8" t="s">
        <v>17</v>
      </c>
      <c r="D5" s="4" t="str">
        <f>IFERROR(__xludf.DUMMYFUNCTION("ifna(TEXTJOIN(CHAR(10),TRUE,transpose(QUERY(GuildMemberQuestTracker!$A$2:$F1000,""Select C where F = True AND A = '""&amp;$A5&amp;""'""))))"),"")</f>
        <v/>
      </c>
    </row>
    <row r="6">
      <c r="A6" s="8" t="s">
        <v>21</v>
      </c>
      <c r="B6" s="8" t="s">
        <v>19</v>
      </c>
      <c r="C6" s="8" t="s">
        <v>17</v>
      </c>
      <c r="D6" s="4" t="str">
        <f>IFERROR(__xludf.DUMMYFUNCTION("ifna(TEXTJOIN(CHAR(10),TRUE,transpose(QUERY(GuildMemberQuestTracker!$A$2:$F1000,""Select C where F = True AND A = '""&amp;$A6&amp;""'""))))"),"")</f>
        <v/>
      </c>
    </row>
    <row r="7">
      <c r="A7" s="8" t="s">
        <v>20</v>
      </c>
      <c r="B7" s="8" t="s">
        <v>22</v>
      </c>
      <c r="C7" s="8" t="s">
        <v>17</v>
      </c>
      <c r="D7" s="4" t="str">
        <f>IFERROR(__xludf.DUMMYFUNCTION("ifna(TEXTJOIN(CHAR(10),TRUE,transpose(QUERY(GuildMemberQuestTracker!$A$2:$F1000,""Select C where F = True AND A = '""&amp;$A7&amp;""'""))))"),"")</f>
        <v/>
      </c>
    </row>
    <row r="8">
      <c r="A8" s="8" t="s">
        <v>15</v>
      </c>
      <c r="B8" s="8" t="s">
        <v>23</v>
      </c>
      <c r="C8" s="8" t="s">
        <v>17</v>
      </c>
      <c r="D8" s="4" t="str">
        <f>IFERROR(__xludf.DUMMYFUNCTION("ifna(TEXTJOIN(CHAR(10),TRUE,transpose(QUERY(GuildMemberQuestTracker!$A$2:$F1000,""Select C where F = True AND A = '""&amp;$A8&amp;""'""))))"),"")</f>
        <v/>
      </c>
    </row>
    <row r="9">
      <c r="A9" s="8" t="s">
        <v>24</v>
      </c>
      <c r="B9" s="8" t="s">
        <v>25</v>
      </c>
      <c r="C9" s="8" t="s">
        <v>17</v>
      </c>
      <c r="D9" s="4" t="str">
        <f>IFERROR(__xludf.DUMMYFUNCTION("ifna(TEXTJOIN(CHAR(10),TRUE,transpose(QUERY(GuildMemberQuestTracker!$A$2:$F1000,""Select C where F = True AND A = '""&amp;$A9&amp;""'""))))"),"")</f>
        <v/>
      </c>
    </row>
    <row r="10">
      <c r="A10" s="8" t="s">
        <v>20</v>
      </c>
      <c r="B10" s="8" t="s">
        <v>25</v>
      </c>
      <c r="C10" s="8" t="s">
        <v>17</v>
      </c>
      <c r="D10" s="4" t="str">
        <f>IFERROR(__xludf.DUMMYFUNCTION("ifna(TEXTJOIN(CHAR(10),TRUE,transpose(QUERY(GuildMemberQuestTracker!$A$2:$F1000,""Select C where F = True AND A = '""&amp;$A10&amp;""'""))))"),"")</f>
        <v/>
      </c>
    </row>
    <row r="11">
      <c r="A11" s="8" t="s">
        <v>20</v>
      </c>
      <c r="B11" s="8" t="s">
        <v>26</v>
      </c>
      <c r="C11" s="8" t="s">
        <v>17</v>
      </c>
      <c r="D11" s="4" t="str">
        <f>IFERROR(__xludf.DUMMYFUNCTION("ifna(TEXTJOIN(CHAR(10),TRUE,transpose(QUERY(GuildMemberQuestTracker!$A$2:$F1000,""Select C where F = True AND A = '""&amp;$A11&amp;""'""))))"),"")</f>
        <v/>
      </c>
    </row>
    <row r="12">
      <c r="A12" s="8" t="s">
        <v>24</v>
      </c>
      <c r="B12" s="8" t="s">
        <v>26</v>
      </c>
      <c r="C12" s="8" t="s">
        <v>17</v>
      </c>
      <c r="D12" s="4" t="str">
        <f>IFERROR(__xludf.DUMMYFUNCTION("ifna(TEXTJOIN(CHAR(10),TRUE,transpose(QUERY(GuildMemberQuestTracker!$A$2:$F1000,""Select C where F = True AND A = '""&amp;$A12&amp;""'""))))"),"")</f>
        <v/>
      </c>
    </row>
    <row r="13">
      <c r="A13" s="9"/>
      <c r="B13" s="9"/>
      <c r="C13" s="9"/>
      <c r="D13" s="4" t="str">
        <f>IFERROR(__xludf.DUMMYFUNCTION("ifna(TEXTJOIN(CHAR(10),TRUE,transpose(QUERY(GuildMemberQuestTracker!$A$2:$F1000,""Select C where F = True AND A = '""&amp;$A13&amp;""'""))))"),"")</f>
        <v/>
      </c>
    </row>
    <row r="14">
      <c r="A14" s="9"/>
      <c r="B14" s="9"/>
      <c r="C14" s="9"/>
      <c r="D14" s="4" t="str">
        <f>IFERROR(__xludf.DUMMYFUNCTION("ifna(TEXTJOIN(CHAR(10),TRUE,transpose(QUERY(GuildMemberQuestTracker!$A$2:$F1000,""Select C where F = True AND A = '""&amp;$A14&amp;""'""))))"),"")</f>
        <v/>
      </c>
    </row>
    <row r="15">
      <c r="A15" s="9"/>
      <c r="B15" s="9"/>
      <c r="C15" s="9"/>
      <c r="D15" s="4" t="str">
        <f>IFERROR(__xludf.DUMMYFUNCTION("ifna(TEXTJOIN(CHAR(10),TRUE,transpose(QUERY(GuildMemberQuestTracker!$A$2:$F1000,""Select C where F = True AND A = '""&amp;$A15&amp;""'""))))"),"")</f>
        <v/>
      </c>
    </row>
    <row r="16">
      <c r="A16" s="9"/>
      <c r="B16" s="9"/>
      <c r="C16" s="9"/>
      <c r="D16" s="4" t="str">
        <f>IFERROR(__xludf.DUMMYFUNCTION("ifna(TEXTJOIN(CHAR(10),TRUE,transpose(QUERY(GuildMemberQuestTracker!$A$2:$F1000,""Select C where F = True AND A = '""&amp;$A16&amp;""'""))))"),"")</f>
        <v/>
      </c>
    </row>
    <row r="17">
      <c r="A17" s="9"/>
      <c r="B17" s="9"/>
      <c r="C17" s="9"/>
      <c r="D17" s="4" t="str">
        <f>IFERROR(__xludf.DUMMYFUNCTION("ifna(TEXTJOIN(CHAR(10),TRUE,transpose(QUERY(GuildMemberQuestTracker!$A$2:$F1000,""Select C where F = True AND A = '""&amp;$A17&amp;""'""))))"),"")</f>
        <v/>
      </c>
    </row>
    <row r="18">
      <c r="A18" s="9"/>
      <c r="B18" s="9"/>
      <c r="C18" s="9"/>
      <c r="D18" s="4" t="str">
        <f>IFERROR(__xludf.DUMMYFUNCTION("ifna(TEXTJOIN(CHAR(10),TRUE,transpose(QUERY(GuildMemberQuestTracker!$A$2:$F1000,""Select C where F = True AND A = '""&amp;$A18&amp;""'""))))"),"")</f>
        <v/>
      </c>
    </row>
    <row r="19">
      <c r="A19" s="9"/>
      <c r="B19" s="9"/>
      <c r="C19" s="9"/>
      <c r="D19" s="4" t="str">
        <f>IFERROR(__xludf.DUMMYFUNCTION("ifna(TEXTJOIN(CHAR(10),TRUE,transpose(QUERY(GuildMemberQuestTracker!$A$2:$F1000,""Select C where F = True AND A = '""&amp;$A19&amp;""'""))))"),"")</f>
        <v/>
      </c>
    </row>
    <row r="20">
      <c r="A20" s="9"/>
      <c r="B20" s="9"/>
      <c r="C20" s="9"/>
      <c r="D20" s="4" t="str">
        <f>IFERROR(__xludf.DUMMYFUNCTION("ifna(TEXTJOIN(CHAR(10),TRUE,transpose(QUERY(GuildMemberQuestTracker!$A$2:$F1000,""Select C where F = True AND A = '""&amp;$A20&amp;""'""))))"),"")</f>
        <v/>
      </c>
    </row>
    <row r="21">
      <c r="A21" s="9"/>
      <c r="B21" s="9"/>
      <c r="C21" s="9"/>
      <c r="D21" s="4" t="str">
        <f>IFERROR(__xludf.DUMMYFUNCTION("ifna(TEXTJOIN(CHAR(10),TRUE,transpose(QUERY(GuildMemberQuestTracker!$A$2:$F1000,""Select C where F = True AND A = '""&amp;$A21&amp;""'""))))"),"")</f>
        <v/>
      </c>
    </row>
    <row r="22">
      <c r="A22" s="9"/>
      <c r="B22" s="9"/>
      <c r="C22" s="9"/>
      <c r="D22" s="4" t="str">
        <f>IFERROR(__xludf.DUMMYFUNCTION("ifna(TEXTJOIN(CHAR(10),TRUE,transpose(QUERY(GuildMemberQuestTracker!$A$2:$F1000,""Select C where F = True AND A = '""&amp;$A22&amp;""'""))))"),"")</f>
        <v/>
      </c>
    </row>
    <row r="23">
      <c r="A23" s="9"/>
      <c r="B23" s="9"/>
      <c r="C23" s="9"/>
      <c r="D23" s="4" t="str">
        <f>IFERROR(__xludf.DUMMYFUNCTION("ifna(TEXTJOIN(CHAR(10),TRUE,transpose(QUERY(GuildMemberQuestTracker!$A$2:$F1000,""Select C where F = True AND A = '""&amp;$A23&amp;""'""))))"),"")</f>
        <v/>
      </c>
    </row>
    <row r="24">
      <c r="A24" s="9"/>
      <c r="B24" s="9"/>
      <c r="C24" s="9"/>
      <c r="D24" s="4" t="str">
        <f>IFERROR(__xludf.DUMMYFUNCTION("ifna(TEXTJOIN(CHAR(10),TRUE,transpose(QUERY(GuildMemberQuestTracker!$A$2:$F1000,""Select C where F = True AND A = '""&amp;$A24&amp;""'""))))"),"")</f>
        <v/>
      </c>
    </row>
    <row r="25">
      <c r="A25" s="9"/>
      <c r="B25" s="9"/>
      <c r="C25" s="9"/>
      <c r="D25" s="4" t="str">
        <f>IFERROR(__xludf.DUMMYFUNCTION("ifna(TEXTJOIN(CHAR(10),TRUE,transpose(QUERY(GuildMemberQuestTracker!$A$2:$F1000,""Select C where F = True AND A = '""&amp;$A25&amp;""'""))))"),"")</f>
        <v/>
      </c>
    </row>
    <row r="26">
      <c r="A26" s="9"/>
      <c r="B26" s="9"/>
      <c r="C26" s="9"/>
      <c r="D26" s="4" t="str">
        <f>IFERROR(__xludf.DUMMYFUNCTION("ifna(TEXTJOIN(CHAR(10),TRUE,transpose(QUERY(GuildMemberQuestTracker!$A$2:$F1000,""Select C where F = True AND A = '""&amp;$A26&amp;""'""))))"),"")</f>
        <v/>
      </c>
    </row>
    <row r="27">
      <c r="A27" s="9"/>
      <c r="B27" s="9"/>
      <c r="C27" s="9"/>
      <c r="D27" s="4" t="str">
        <f>IFERROR(__xludf.DUMMYFUNCTION("ifna(TEXTJOIN(CHAR(10),TRUE,transpose(QUERY(GuildMemberQuestTracker!$A$2:$F1000,""Select C where F = True AND A = '""&amp;$A27&amp;""'""))))"),"")</f>
        <v/>
      </c>
    </row>
    <row r="28">
      <c r="A28" s="9"/>
      <c r="B28" s="9"/>
      <c r="C28" s="9"/>
      <c r="D28" s="4" t="str">
        <f>IFERROR(__xludf.DUMMYFUNCTION("ifna(TEXTJOIN(CHAR(10),TRUE,transpose(QUERY(GuildMemberQuestTracker!$A$2:$F1000,""Select C where F = True AND A = '""&amp;$A28&amp;""'""))))"),"")</f>
        <v/>
      </c>
    </row>
    <row r="29">
      <c r="A29" s="9"/>
      <c r="B29" s="9"/>
      <c r="C29" s="9"/>
      <c r="D29" s="4" t="str">
        <f>IFERROR(__xludf.DUMMYFUNCTION("ifna(TEXTJOIN(CHAR(10),TRUE,transpose(QUERY(GuildMemberQuestTracker!$A$2:$F1000,""Select C where F = True AND A = '""&amp;$A29&amp;""'""))))"),"")</f>
        <v/>
      </c>
    </row>
    <row r="30">
      <c r="A30" s="9"/>
      <c r="B30" s="9"/>
      <c r="C30" s="9"/>
      <c r="D30" s="4" t="str">
        <f>IFERROR(__xludf.DUMMYFUNCTION("ifna(TEXTJOIN(CHAR(10),TRUE,transpose(QUERY(GuildMemberQuestTracker!$A$2:$F1000,""Select C where F = True AND A = '""&amp;$A30&amp;""'""))))"),"")</f>
        <v/>
      </c>
    </row>
    <row r="31">
      <c r="A31" s="9"/>
      <c r="B31" s="9"/>
      <c r="C31" s="9"/>
      <c r="D31" s="4" t="str">
        <f>IFERROR(__xludf.DUMMYFUNCTION("ifna(TEXTJOIN(CHAR(10),TRUE,transpose(QUERY(GuildMemberQuestTracker!$A$2:$F1000,""Select C where F = True AND A = '""&amp;$A31&amp;""'""))))"),"")</f>
        <v/>
      </c>
    </row>
    <row r="32">
      <c r="A32" s="9"/>
      <c r="B32" s="9"/>
      <c r="C32" s="9"/>
      <c r="D32" s="4" t="str">
        <f>IFERROR(__xludf.DUMMYFUNCTION("ifna(TEXTJOIN(CHAR(10),TRUE,transpose(QUERY(GuildMemberQuestTracker!$A$2:$F1000,""Select C where F = True AND A = '""&amp;$A32&amp;""'""))))"),"")</f>
        <v/>
      </c>
    </row>
    <row r="33">
      <c r="A33" s="9"/>
      <c r="B33" s="9"/>
      <c r="C33" s="9"/>
      <c r="D33" s="4" t="str">
        <f>IFERROR(__xludf.DUMMYFUNCTION("ifna(TEXTJOIN(CHAR(10),TRUE,transpose(QUERY(GuildMemberQuestTracker!$A$2:$F1000,""Select C where F = True AND A = '""&amp;$A33&amp;""'""))))"),"")</f>
        <v/>
      </c>
    </row>
    <row r="34">
      <c r="A34" s="9"/>
      <c r="B34" s="9"/>
      <c r="C34" s="9"/>
      <c r="D34" s="4" t="str">
        <f>IFERROR(__xludf.DUMMYFUNCTION("ifna(TEXTJOIN(CHAR(10),TRUE,transpose(QUERY(GuildMemberQuestTracker!$A$2:$F1000,""Select C where F = True AND A = '""&amp;$A34&amp;""'""))))"),"")</f>
        <v/>
      </c>
    </row>
    <row r="35">
      <c r="A35" s="9"/>
      <c r="B35" s="9"/>
      <c r="C35" s="9"/>
      <c r="D35" s="4" t="str">
        <f>IFERROR(__xludf.DUMMYFUNCTION("ifna(TEXTJOIN(CHAR(10),TRUE,transpose(QUERY(GuildMemberQuestTracker!$A$2:$F1000,""Select C where F = True AND A = '""&amp;$A35&amp;""'""))))"),"")</f>
        <v/>
      </c>
    </row>
    <row r="36">
      <c r="A36" s="9"/>
      <c r="B36" s="9"/>
      <c r="C36" s="9"/>
      <c r="D36" s="4" t="str">
        <f>IFERROR(__xludf.DUMMYFUNCTION("ifna(TEXTJOIN(CHAR(10),TRUE,transpose(QUERY(GuildMemberQuestTracker!$A$2:$F1000,""Select C where F = True AND A = '""&amp;$A36&amp;""'""))))"),"")</f>
        <v/>
      </c>
    </row>
    <row r="37">
      <c r="A37" s="9"/>
      <c r="B37" s="9"/>
      <c r="C37" s="9"/>
      <c r="D37" s="4" t="str">
        <f>IFERROR(__xludf.DUMMYFUNCTION("ifna(TEXTJOIN(CHAR(10),TRUE,transpose(QUERY(GuildMemberQuestTracker!$A$2:$F1000,""Select C where F = True AND A = '""&amp;$A37&amp;""'""))))"),"")</f>
        <v/>
      </c>
    </row>
    <row r="38">
      <c r="A38" s="9"/>
      <c r="B38" s="9"/>
      <c r="C38" s="9"/>
      <c r="D38" s="4" t="str">
        <f>IFERROR(__xludf.DUMMYFUNCTION("ifna(TEXTJOIN(CHAR(10),TRUE,transpose(QUERY(GuildMemberQuestTracker!$A$2:$F1000,""Select C where F = True AND A = '""&amp;$A38&amp;""'""))))"),"")</f>
        <v/>
      </c>
    </row>
    <row r="39">
      <c r="A39" s="9"/>
      <c r="B39" s="9"/>
      <c r="C39" s="9"/>
      <c r="D39" s="4" t="str">
        <f>IFERROR(__xludf.DUMMYFUNCTION("ifna(TEXTJOIN(CHAR(10),TRUE,transpose(QUERY(GuildMemberQuestTracker!$A$2:$F1000,""Select C where F = True AND A = '""&amp;$A39&amp;""'""))))"),"")</f>
        <v/>
      </c>
    </row>
    <row r="40">
      <c r="A40" s="9"/>
      <c r="B40" s="9"/>
      <c r="C40" s="9"/>
      <c r="D40" s="4" t="str">
        <f>IFERROR(__xludf.DUMMYFUNCTION("ifna(TEXTJOIN(CHAR(10),TRUE,transpose(QUERY(GuildMemberQuestTracker!$A$2:$F1000,""Select C where F = True AND A = '""&amp;$A40&amp;""'""))))"),"")</f>
        <v/>
      </c>
    </row>
    <row r="41">
      <c r="A41" s="9"/>
      <c r="B41" s="9"/>
      <c r="C41" s="9"/>
      <c r="D41" s="4" t="str">
        <f>IFERROR(__xludf.DUMMYFUNCTION("ifna(TEXTJOIN(CHAR(10),TRUE,transpose(QUERY(GuildMemberQuestTracker!$A$2:$F1000,""Select C where F = True AND A = '""&amp;$A41&amp;""'""))))"),"")</f>
        <v/>
      </c>
    </row>
    <row r="42">
      <c r="A42" s="9"/>
      <c r="B42" s="9"/>
      <c r="C42" s="9"/>
      <c r="D42" s="4" t="str">
        <f>IFERROR(__xludf.DUMMYFUNCTION("ifna(TEXTJOIN(CHAR(10),TRUE,transpose(QUERY(GuildMemberQuestTracker!$A$2:$F1000,""Select C where F = True AND A = '""&amp;$A42&amp;""'""))))"),"")</f>
        <v/>
      </c>
    </row>
    <row r="43">
      <c r="A43" s="9"/>
      <c r="B43" s="9"/>
      <c r="C43" s="9"/>
      <c r="D43" s="4" t="str">
        <f>IFERROR(__xludf.DUMMYFUNCTION("ifna(TEXTJOIN(CHAR(10),TRUE,transpose(QUERY(GuildMemberQuestTracker!$A$2:$F1000,""Select C where F = True AND A = '""&amp;$A43&amp;""'""))))"),"")</f>
        <v/>
      </c>
    </row>
    <row r="44">
      <c r="A44" s="9"/>
      <c r="B44" s="9"/>
      <c r="C44" s="9"/>
      <c r="D44" s="4" t="str">
        <f>IFERROR(__xludf.DUMMYFUNCTION("ifna(TEXTJOIN(CHAR(10),TRUE,transpose(QUERY(GuildMemberQuestTracker!$A$2:$F1000,""Select C where F = True AND A = '""&amp;$A44&amp;""'""))))"),"")</f>
        <v/>
      </c>
    </row>
    <row r="45">
      <c r="A45" s="9"/>
      <c r="B45" s="9"/>
      <c r="C45" s="9"/>
      <c r="D45" s="4" t="str">
        <f>IFERROR(__xludf.DUMMYFUNCTION("ifna(TEXTJOIN(CHAR(10),TRUE,transpose(QUERY(GuildMemberQuestTracker!$A$2:$F1000,""Select C where F = True AND A = '""&amp;$A45&amp;""'""))))"),"")</f>
        <v/>
      </c>
    </row>
    <row r="46">
      <c r="A46" s="9"/>
      <c r="B46" s="9"/>
      <c r="C46" s="9"/>
      <c r="D46" s="4" t="str">
        <f>IFERROR(__xludf.DUMMYFUNCTION("ifna(TEXTJOIN(CHAR(10),TRUE,transpose(QUERY(GuildMemberQuestTracker!$A$2:$F1000,""Select C where F = True AND A = '""&amp;$A46&amp;""'""))))"),"")</f>
        <v/>
      </c>
    </row>
    <row r="47">
      <c r="A47" s="9"/>
      <c r="B47" s="9"/>
      <c r="C47" s="9"/>
      <c r="D47" s="4" t="str">
        <f>IFERROR(__xludf.DUMMYFUNCTION("ifna(TEXTJOIN(CHAR(10),TRUE,transpose(QUERY(GuildMemberQuestTracker!$A$2:$F1000,""Select C where F = True AND A = '""&amp;$A47&amp;""'""))))"),"")</f>
        <v/>
      </c>
    </row>
    <row r="48">
      <c r="A48" s="9"/>
      <c r="B48" s="9"/>
      <c r="C48" s="9"/>
      <c r="D48" s="4" t="str">
        <f>IFERROR(__xludf.DUMMYFUNCTION("ifna(TEXTJOIN(CHAR(10),TRUE,transpose(QUERY(GuildMemberQuestTracker!$A$2:$F1000,""Select C where F = True AND A = '""&amp;$A48&amp;""'""))))"),"")</f>
        <v/>
      </c>
    </row>
    <row r="49">
      <c r="A49" s="9"/>
      <c r="B49" s="9"/>
      <c r="C49" s="9"/>
      <c r="D49" s="4" t="str">
        <f>IFERROR(__xludf.DUMMYFUNCTION("ifna(TEXTJOIN(CHAR(10),TRUE,transpose(QUERY(GuildMemberQuestTracker!$A$2:$F1000,""Select C where F = True AND A = '""&amp;$A49&amp;""'""))))"),"")</f>
        <v/>
      </c>
    </row>
    <row r="50">
      <c r="A50" s="9"/>
      <c r="B50" s="9"/>
      <c r="C50" s="9"/>
      <c r="D50" s="4" t="str">
        <f>IFERROR(__xludf.DUMMYFUNCTION("ifna(TEXTJOIN(CHAR(10),TRUE,transpose(QUERY(GuildMemberQuestTracker!$A$2:$F1000,""Select C where F = True AND A = '""&amp;$A50&amp;""'""))))"),"")</f>
        <v/>
      </c>
    </row>
    <row r="51">
      <c r="A51" s="9"/>
      <c r="B51" s="9"/>
      <c r="C51" s="9"/>
      <c r="D51" s="4" t="str">
        <f>IFERROR(__xludf.DUMMYFUNCTION("ifna(TEXTJOIN(CHAR(10),TRUE,transpose(QUERY(GuildMemberQuestTracker!$A$2:$F1000,""Select C where F = True AND A = '""&amp;$A51&amp;""'""))))"),"")</f>
        <v/>
      </c>
    </row>
    <row r="52">
      <c r="A52" s="9"/>
      <c r="B52" s="9"/>
      <c r="C52" s="9"/>
      <c r="D52" s="4" t="str">
        <f>IFERROR(__xludf.DUMMYFUNCTION("ifna(TEXTJOIN(CHAR(10),TRUE,transpose(QUERY(GuildMemberQuestTracker!$A$2:$F1000,""Select C where F = True AND A = '""&amp;$A52&amp;""'""))))"),"")</f>
        <v/>
      </c>
    </row>
    <row r="53">
      <c r="A53" s="9"/>
      <c r="B53" s="9"/>
      <c r="C53" s="9"/>
      <c r="D53" s="4" t="str">
        <f>IFERROR(__xludf.DUMMYFUNCTION("ifna(TEXTJOIN(CHAR(10),TRUE,transpose(QUERY(GuildMemberQuestTracker!$A$2:$F1000,""Select C where F = True AND A = '""&amp;$A53&amp;""'""))))"),"")</f>
        <v/>
      </c>
    </row>
    <row r="54">
      <c r="A54" s="9"/>
      <c r="B54" s="9"/>
      <c r="C54" s="9"/>
      <c r="D54" s="4" t="str">
        <f>IFERROR(__xludf.DUMMYFUNCTION("ifna(TEXTJOIN(CHAR(10),TRUE,transpose(QUERY(GuildMemberQuestTracker!$A$2:$F1000,""Select C where F = True AND A = '""&amp;$A54&amp;""'""))))"),"")</f>
        <v/>
      </c>
    </row>
    <row r="55">
      <c r="A55" s="9"/>
      <c r="B55" s="9"/>
      <c r="C55" s="9"/>
      <c r="D55" s="4" t="str">
        <f>IFERROR(__xludf.DUMMYFUNCTION("ifna(TEXTJOIN(CHAR(10),TRUE,transpose(QUERY(GuildMemberQuestTracker!$A$2:$F1000,""Select C where F = True AND A = '""&amp;$A55&amp;""'""))))"),"")</f>
        <v/>
      </c>
    </row>
    <row r="56">
      <c r="A56" s="9"/>
      <c r="B56" s="9"/>
      <c r="C56" s="9"/>
      <c r="D56" s="4" t="str">
        <f>IFERROR(__xludf.DUMMYFUNCTION("ifna(TEXTJOIN(CHAR(10),TRUE,transpose(QUERY(GuildMemberQuestTracker!$A$2:$F1000,""Select C where F = True AND A = '""&amp;$A56&amp;""'""))))"),"")</f>
        <v/>
      </c>
    </row>
    <row r="57">
      <c r="A57" s="9"/>
      <c r="B57" s="9"/>
      <c r="C57" s="9"/>
      <c r="D57" s="4" t="str">
        <f>IFERROR(__xludf.DUMMYFUNCTION("ifna(TEXTJOIN(CHAR(10),TRUE,transpose(QUERY(GuildMemberQuestTracker!$A$2:$F1000,""Select C where F = True AND A = '""&amp;$A57&amp;""'""))))"),"")</f>
        <v/>
      </c>
    </row>
    <row r="58">
      <c r="A58" s="9"/>
      <c r="B58" s="9"/>
      <c r="C58" s="9"/>
      <c r="D58" s="4" t="str">
        <f>IFERROR(__xludf.DUMMYFUNCTION("ifna(TEXTJOIN(CHAR(10),TRUE,transpose(QUERY(GuildMemberQuestTracker!$A$2:$F1000,""Select C where F = True AND A = '""&amp;$A58&amp;""'""))))"),"")</f>
        <v/>
      </c>
    </row>
    <row r="59">
      <c r="A59" s="9"/>
      <c r="B59" s="9"/>
      <c r="C59" s="9"/>
      <c r="D59" s="4" t="str">
        <f>IFERROR(__xludf.DUMMYFUNCTION("ifna(TEXTJOIN(CHAR(10),TRUE,transpose(QUERY(GuildMemberQuestTracker!$A$2:$F1000,""Select C where F = True AND A = '""&amp;$A59&amp;""'""))))"),"")</f>
        <v/>
      </c>
    </row>
    <row r="60">
      <c r="A60" s="9"/>
      <c r="B60" s="9"/>
      <c r="C60" s="9"/>
      <c r="D60" s="4" t="str">
        <f>IFERROR(__xludf.DUMMYFUNCTION("ifna(TEXTJOIN(CHAR(10),TRUE,transpose(QUERY(GuildMemberQuestTracker!$A$2:$F1000,""Select C where F = True AND A = '""&amp;$A60&amp;""'""))))"),"")</f>
        <v/>
      </c>
    </row>
    <row r="61">
      <c r="A61" s="9"/>
      <c r="B61" s="9"/>
      <c r="C61" s="9"/>
      <c r="D61" s="4" t="str">
        <f>IFERROR(__xludf.DUMMYFUNCTION("ifna(TEXTJOIN(CHAR(10),TRUE,transpose(QUERY(GuildMemberQuestTracker!$A$2:$F1000,""Select C where F = True AND A = '""&amp;$A61&amp;""'""))))"),"")</f>
        <v/>
      </c>
    </row>
    <row r="62">
      <c r="A62" s="9"/>
      <c r="B62" s="9"/>
      <c r="C62" s="9"/>
      <c r="D62" s="4" t="str">
        <f>IFERROR(__xludf.DUMMYFUNCTION("ifna(TEXTJOIN(CHAR(10),TRUE,transpose(QUERY(GuildMemberQuestTracker!$A$2:$F1000,""Select C where F = True AND A = '""&amp;$A62&amp;""'""))))"),"")</f>
        <v/>
      </c>
    </row>
    <row r="63">
      <c r="A63" s="9"/>
      <c r="B63" s="9"/>
      <c r="C63" s="9"/>
      <c r="D63" s="4" t="str">
        <f>IFERROR(__xludf.DUMMYFUNCTION("ifna(TEXTJOIN(CHAR(10),TRUE,transpose(QUERY(GuildMemberQuestTracker!$A$2:$F1000,""Select C where F = True AND A = '""&amp;$A63&amp;""'""))))"),"")</f>
        <v/>
      </c>
    </row>
    <row r="64">
      <c r="A64" s="9"/>
      <c r="B64" s="9"/>
      <c r="C64" s="9"/>
      <c r="D64" s="4" t="str">
        <f>IFERROR(__xludf.DUMMYFUNCTION("ifna(TEXTJOIN(CHAR(10),TRUE,transpose(QUERY(GuildMemberQuestTracker!$A$2:$F1000,""Select C where F = True AND A = '""&amp;$A64&amp;""'""))))"),"")</f>
        <v/>
      </c>
    </row>
    <row r="65">
      <c r="A65" s="9"/>
      <c r="B65" s="9"/>
      <c r="C65" s="9"/>
      <c r="D65" s="4" t="str">
        <f>IFERROR(__xludf.DUMMYFUNCTION("ifna(TEXTJOIN(CHAR(10),TRUE,transpose(QUERY(GuildMemberQuestTracker!$A$2:$F1000,""Select C where F = True AND A = '""&amp;$A65&amp;""'""))))"),"")</f>
        <v/>
      </c>
    </row>
    <row r="66">
      <c r="A66" s="9"/>
      <c r="B66" s="9"/>
      <c r="C66" s="9"/>
      <c r="D66" s="4" t="str">
        <f>IFERROR(__xludf.DUMMYFUNCTION("ifna(TEXTJOIN(CHAR(10),TRUE,transpose(QUERY(GuildMemberQuestTracker!$A$2:$F1000,""Select C where F = True AND A = '""&amp;$A66&amp;""'""))))"),"")</f>
        <v/>
      </c>
    </row>
    <row r="67">
      <c r="A67" s="9"/>
      <c r="B67" s="9"/>
      <c r="C67" s="9"/>
      <c r="D67" s="4" t="str">
        <f>IFERROR(__xludf.DUMMYFUNCTION("ifna(TEXTJOIN(CHAR(10),TRUE,transpose(QUERY(GuildMemberQuestTracker!$A$2:$F1000,""Select C where F = True AND A = '""&amp;$A67&amp;""'""))))"),"")</f>
        <v/>
      </c>
    </row>
    <row r="68">
      <c r="A68" s="9"/>
      <c r="B68" s="9"/>
      <c r="C68" s="9"/>
      <c r="D68" s="4" t="str">
        <f>IFERROR(__xludf.DUMMYFUNCTION("ifna(TEXTJOIN(CHAR(10),TRUE,transpose(QUERY(GuildMemberQuestTracker!$A$2:$F1000,""Select C where F = True AND A = '""&amp;$A68&amp;""'""))))"),"")</f>
        <v/>
      </c>
    </row>
    <row r="69">
      <c r="A69" s="9"/>
      <c r="B69" s="9"/>
      <c r="C69" s="9"/>
      <c r="D69" s="4" t="str">
        <f>IFERROR(__xludf.DUMMYFUNCTION("ifna(TEXTJOIN(CHAR(10),TRUE,transpose(QUERY(GuildMemberQuestTracker!$A$2:$F1000,""Select C where F = True AND A = '""&amp;$A69&amp;""'""))))"),"")</f>
        <v/>
      </c>
    </row>
    <row r="70">
      <c r="A70" s="9"/>
      <c r="B70" s="9"/>
      <c r="C70" s="9"/>
      <c r="D70" s="4" t="str">
        <f>IFERROR(__xludf.DUMMYFUNCTION("ifna(TEXTJOIN(CHAR(10),TRUE,transpose(QUERY(GuildMemberQuestTracker!$A$2:$F1000,""Select C where F = True AND A = '""&amp;$A70&amp;""'""))))"),"")</f>
        <v/>
      </c>
    </row>
    <row r="71">
      <c r="A71" s="9"/>
      <c r="B71" s="9"/>
      <c r="C71" s="9"/>
      <c r="D71" s="4" t="str">
        <f>IFERROR(__xludf.DUMMYFUNCTION("ifna(TEXTJOIN(CHAR(10),TRUE,transpose(QUERY(GuildMemberQuestTracker!$A$2:$F1000,""Select C where F = True AND A = '""&amp;$A71&amp;""'""))))"),"")</f>
        <v/>
      </c>
    </row>
    <row r="72">
      <c r="A72" s="9"/>
      <c r="B72" s="9"/>
      <c r="C72" s="9"/>
      <c r="D72" s="4" t="str">
        <f>IFERROR(__xludf.DUMMYFUNCTION("ifna(TEXTJOIN(CHAR(10),TRUE,transpose(QUERY(GuildMemberQuestTracker!$A$2:$F1000,""Select C where F = True AND A = '""&amp;$A72&amp;""'""))))"),"")</f>
        <v/>
      </c>
    </row>
    <row r="73">
      <c r="A73" s="9"/>
      <c r="B73" s="9"/>
      <c r="C73" s="9"/>
      <c r="D73" s="4" t="str">
        <f>IFERROR(__xludf.DUMMYFUNCTION("ifna(TEXTJOIN(CHAR(10),TRUE,transpose(QUERY(GuildMemberQuestTracker!$A$2:$F1000,""Select C where F = True AND A = '""&amp;$A73&amp;""'""))))"),"")</f>
        <v/>
      </c>
    </row>
    <row r="74">
      <c r="A74" s="9"/>
      <c r="B74" s="9"/>
      <c r="C74" s="9"/>
      <c r="D74" s="4" t="str">
        <f>IFERROR(__xludf.DUMMYFUNCTION("ifna(TEXTJOIN(CHAR(10),TRUE,transpose(QUERY(GuildMemberQuestTracker!$A$2:$F1000,""Select C where F = True AND A = '""&amp;$A74&amp;""'""))))"),"")</f>
        <v/>
      </c>
    </row>
    <row r="75">
      <c r="A75" s="9"/>
      <c r="B75" s="9"/>
      <c r="C75" s="9"/>
      <c r="D75" s="4" t="str">
        <f>IFERROR(__xludf.DUMMYFUNCTION("ifna(TEXTJOIN(CHAR(10),TRUE,transpose(QUERY(GuildMemberQuestTracker!$A$2:$F1000,""Select C where F = True AND A = '""&amp;$A75&amp;""'""))))"),"")</f>
        <v/>
      </c>
    </row>
    <row r="76">
      <c r="A76" s="9"/>
      <c r="B76" s="9"/>
      <c r="C76" s="9"/>
      <c r="D76" s="4" t="str">
        <f>IFERROR(__xludf.DUMMYFUNCTION("ifna(TEXTJOIN(CHAR(10),TRUE,transpose(QUERY(GuildMemberQuestTracker!$A$2:$F1000,""Select C where F = True AND A = '""&amp;$A76&amp;""'""))))"),"")</f>
        <v/>
      </c>
    </row>
    <row r="77">
      <c r="A77" s="9"/>
      <c r="B77" s="9"/>
      <c r="C77" s="9"/>
      <c r="D77" s="4" t="str">
        <f>IFERROR(__xludf.DUMMYFUNCTION("ifna(TEXTJOIN(CHAR(10),TRUE,transpose(QUERY(GuildMemberQuestTracker!$A$2:$F1000,""Select C where F = True AND A = '""&amp;$A77&amp;""'""))))"),"")</f>
        <v/>
      </c>
    </row>
    <row r="78">
      <c r="A78" s="9"/>
      <c r="B78" s="9"/>
      <c r="C78" s="9"/>
      <c r="D78" s="4" t="str">
        <f>IFERROR(__xludf.DUMMYFUNCTION("ifna(TEXTJOIN(CHAR(10),TRUE,transpose(QUERY(GuildMemberQuestTracker!$A$2:$F1000,""Select C where F = True AND A = '""&amp;$A78&amp;""'""))))"),"")</f>
        <v/>
      </c>
    </row>
    <row r="79">
      <c r="A79" s="9"/>
      <c r="B79" s="9"/>
      <c r="C79" s="9"/>
      <c r="D79" s="4" t="str">
        <f>IFERROR(__xludf.DUMMYFUNCTION("ifna(TEXTJOIN(CHAR(10),TRUE,transpose(QUERY(GuildMemberQuestTracker!$A$2:$F1000,""Select C where F = True AND A = '""&amp;$A79&amp;""'""))))"),"")</f>
        <v/>
      </c>
    </row>
    <row r="80">
      <c r="A80" s="9"/>
      <c r="B80" s="9"/>
      <c r="C80" s="9"/>
      <c r="D80" s="4" t="str">
        <f>IFERROR(__xludf.DUMMYFUNCTION("ifna(TEXTJOIN(CHAR(10),TRUE,transpose(QUERY(GuildMemberQuestTracker!$A$2:$F1000,""Select C where F = True AND A = '""&amp;$A80&amp;""'""))))"),"")</f>
        <v/>
      </c>
    </row>
    <row r="81">
      <c r="A81" s="9"/>
      <c r="B81" s="9"/>
      <c r="C81" s="9"/>
      <c r="D81" s="4" t="str">
        <f>IFERROR(__xludf.DUMMYFUNCTION("ifna(TEXTJOIN(CHAR(10),TRUE,transpose(QUERY(GuildMemberQuestTracker!$A$2:$F1000,""Select C where F = True AND A = '""&amp;$A81&amp;""'""))))"),"")</f>
        <v/>
      </c>
    </row>
    <row r="82">
      <c r="A82" s="9"/>
      <c r="B82" s="9"/>
      <c r="C82" s="9"/>
      <c r="D82" s="4" t="str">
        <f>IFERROR(__xludf.DUMMYFUNCTION("ifna(TEXTJOIN(CHAR(10),TRUE,transpose(QUERY(GuildMemberQuestTracker!$A$2:$F1000,""Select C where F = True AND A = '""&amp;$A82&amp;""'""))))"),"")</f>
        <v/>
      </c>
    </row>
    <row r="83">
      <c r="A83" s="9"/>
      <c r="B83" s="9"/>
      <c r="C83" s="9"/>
      <c r="D83" s="4" t="str">
        <f>IFERROR(__xludf.DUMMYFUNCTION("ifna(TEXTJOIN(CHAR(10),TRUE,transpose(QUERY(GuildMemberQuestTracker!$A$2:$F1000,""Select C where F = True AND A = '""&amp;$A83&amp;""'""))))"),"")</f>
        <v/>
      </c>
    </row>
    <row r="84">
      <c r="A84" s="9"/>
      <c r="B84" s="9"/>
      <c r="C84" s="9"/>
      <c r="D84" s="4" t="str">
        <f>IFERROR(__xludf.DUMMYFUNCTION("ifna(TEXTJOIN(CHAR(10),TRUE,transpose(QUERY(GuildMemberQuestTracker!$A$2:$F1000,""Select C where F = True AND A = '""&amp;$A84&amp;""'""))))"),"")</f>
        <v/>
      </c>
    </row>
    <row r="85">
      <c r="A85" s="9"/>
      <c r="B85" s="9"/>
      <c r="C85" s="9"/>
      <c r="D85" s="4" t="str">
        <f>IFERROR(__xludf.DUMMYFUNCTION("ifna(TEXTJOIN(CHAR(10),TRUE,transpose(QUERY(GuildMemberQuestTracker!$A$2:$F1000,""Select C where F = True AND A = '""&amp;$A85&amp;""'""))))"),"")</f>
        <v/>
      </c>
    </row>
    <row r="86">
      <c r="A86" s="9"/>
      <c r="B86" s="9"/>
      <c r="C86" s="9"/>
      <c r="D86" s="4" t="str">
        <f>IFERROR(__xludf.DUMMYFUNCTION("ifna(TEXTJOIN(CHAR(10),TRUE,transpose(QUERY(GuildMemberQuestTracker!$A$2:$F1000,""Select C where F = True AND A = '""&amp;$A86&amp;""'""))))"),"")</f>
        <v/>
      </c>
    </row>
    <row r="87">
      <c r="A87" s="9"/>
      <c r="B87" s="9"/>
      <c r="C87" s="9"/>
      <c r="D87" s="4" t="str">
        <f>IFERROR(__xludf.DUMMYFUNCTION("ifna(TEXTJOIN(CHAR(10),TRUE,transpose(QUERY(GuildMemberQuestTracker!$A$2:$F1000,""Select C where F = True AND A = '""&amp;$A87&amp;""'""))))"),"")</f>
        <v/>
      </c>
    </row>
    <row r="88">
      <c r="A88" s="9"/>
      <c r="B88" s="9"/>
      <c r="C88" s="9"/>
      <c r="D88" s="4" t="str">
        <f>IFERROR(__xludf.DUMMYFUNCTION("ifna(TEXTJOIN(CHAR(10),TRUE,transpose(QUERY(GuildMemberQuestTracker!$A$2:$F1000,""Select C where F = True AND A = '""&amp;$A88&amp;""'""))))"),"")</f>
        <v/>
      </c>
    </row>
    <row r="89">
      <c r="A89" s="9"/>
      <c r="B89" s="9"/>
      <c r="C89" s="9"/>
      <c r="D89" s="4" t="str">
        <f>IFERROR(__xludf.DUMMYFUNCTION("ifna(TEXTJOIN(CHAR(10),TRUE,transpose(QUERY(GuildMemberQuestTracker!$A$2:$F1000,""Select C where F = True AND A = '""&amp;$A89&amp;""'""))))"),"")</f>
        <v/>
      </c>
    </row>
    <row r="90">
      <c r="A90" s="9"/>
      <c r="B90" s="9"/>
      <c r="C90" s="9"/>
      <c r="D90" s="4" t="str">
        <f>IFERROR(__xludf.DUMMYFUNCTION("ifna(TEXTJOIN(CHAR(10),TRUE,transpose(QUERY(GuildMemberQuestTracker!$A$2:$F1000,""Select C where F = True AND A = '""&amp;$A90&amp;""'""))))"),"")</f>
        <v/>
      </c>
    </row>
    <row r="91">
      <c r="A91" s="9"/>
      <c r="B91" s="9"/>
      <c r="C91" s="9"/>
      <c r="D91" s="4" t="str">
        <f>IFERROR(__xludf.DUMMYFUNCTION("ifna(TEXTJOIN(CHAR(10),TRUE,transpose(QUERY(GuildMemberQuestTracker!$A$2:$F1000,""Select C where F = True AND A = '""&amp;$A91&amp;""'""))))"),"")</f>
        <v/>
      </c>
    </row>
    <row r="92">
      <c r="A92" s="9"/>
      <c r="B92" s="9"/>
      <c r="C92" s="9"/>
      <c r="D92" s="4" t="str">
        <f>IFERROR(__xludf.DUMMYFUNCTION("ifna(TEXTJOIN(CHAR(10),TRUE,transpose(QUERY(GuildMemberQuestTracker!$A$2:$F1000,""Select C where F = True AND A = '""&amp;$A92&amp;""'""))))"),"")</f>
        <v/>
      </c>
    </row>
    <row r="93">
      <c r="A93" s="9"/>
      <c r="B93" s="9"/>
      <c r="C93" s="9"/>
      <c r="D93" s="4" t="str">
        <f>IFERROR(__xludf.DUMMYFUNCTION("ifna(TEXTJOIN(CHAR(10),TRUE,transpose(QUERY(GuildMemberQuestTracker!$A$2:$F1000,""Select C where F = True AND A = '""&amp;$A93&amp;""'""))))"),"")</f>
        <v/>
      </c>
    </row>
    <row r="94">
      <c r="A94" s="9"/>
      <c r="B94" s="9"/>
      <c r="C94" s="9"/>
      <c r="D94" s="4" t="str">
        <f>IFERROR(__xludf.DUMMYFUNCTION("ifna(TEXTJOIN(CHAR(10),TRUE,transpose(QUERY(GuildMemberQuestTracker!$A$2:$F1000,""Select C where F = True AND A = '""&amp;$A94&amp;""'""))))"),"")</f>
        <v/>
      </c>
    </row>
    <row r="95">
      <c r="A95" s="9"/>
      <c r="B95" s="9"/>
      <c r="C95" s="9"/>
      <c r="D95" s="4" t="str">
        <f>IFERROR(__xludf.DUMMYFUNCTION("ifna(TEXTJOIN(CHAR(10),TRUE,transpose(QUERY(GuildMemberQuestTracker!$A$2:$F1000,""Select C where F = True AND A = '""&amp;$A95&amp;""'""))))"),"")</f>
        <v/>
      </c>
    </row>
    <row r="96">
      <c r="A96" s="9"/>
      <c r="B96" s="9"/>
      <c r="C96" s="9"/>
      <c r="D96" s="4" t="str">
        <f>IFERROR(__xludf.DUMMYFUNCTION("ifna(TEXTJOIN(CHAR(10),TRUE,transpose(QUERY(GuildMemberQuestTracker!$A$2:$F1000,""Select C where F = True AND A = '""&amp;$A96&amp;""'""))))"),"")</f>
        <v/>
      </c>
    </row>
    <row r="97">
      <c r="A97" s="9"/>
      <c r="B97" s="9"/>
      <c r="C97" s="9"/>
      <c r="D97" s="4" t="str">
        <f>IFERROR(__xludf.DUMMYFUNCTION("ifna(TEXTJOIN(CHAR(10),TRUE,transpose(QUERY(GuildMemberQuestTracker!$A$2:$F1000,""Select C where F = True AND A = '""&amp;$A97&amp;""'""))))"),"")</f>
        <v/>
      </c>
    </row>
    <row r="98">
      <c r="A98" s="9"/>
      <c r="B98" s="9"/>
      <c r="C98" s="9"/>
      <c r="D98" s="4" t="str">
        <f>IFERROR(__xludf.DUMMYFUNCTION("ifna(TEXTJOIN(CHAR(10),TRUE,transpose(QUERY(GuildMemberQuestTracker!$A$2:$F1000,""Select C where F = True AND A = '""&amp;$A98&amp;""'""))))"),"")</f>
        <v/>
      </c>
    </row>
    <row r="99">
      <c r="A99" s="9"/>
      <c r="B99" s="9"/>
      <c r="C99" s="9"/>
      <c r="D99" s="4" t="str">
        <f>IFERROR(__xludf.DUMMYFUNCTION("ifna(TEXTJOIN(CHAR(10),TRUE,transpose(QUERY(GuildMemberQuestTracker!$A$2:$F1000,""Select C where F = True AND A = '""&amp;$A99&amp;""'""))))"),"")</f>
        <v/>
      </c>
    </row>
    <row r="100">
      <c r="A100" s="9"/>
      <c r="B100" s="9"/>
      <c r="C100" s="9"/>
      <c r="D100" s="4" t="str">
        <f>IFERROR(__xludf.DUMMYFUNCTION("ifna(TEXTJOIN(CHAR(10),TRUE,transpose(QUERY(GuildMemberQuestTracker!$A$2:$F1000,""Select C where F = True AND A = '""&amp;$A100&amp;""'""))))"),"")</f>
        <v/>
      </c>
    </row>
    <row r="101">
      <c r="A101" s="9"/>
      <c r="B101" s="9"/>
      <c r="C101" s="9"/>
      <c r="D101" s="4" t="str">
        <f>IFERROR(__xludf.DUMMYFUNCTION("ifna(TEXTJOIN(CHAR(10),TRUE,transpose(QUERY(GuildMemberQuestTracker!$A$2:$F1000,""Select C where F = True AND A = '""&amp;$A101&amp;""'""))))"),"")</f>
        <v/>
      </c>
    </row>
    <row r="102">
      <c r="A102" s="9"/>
      <c r="B102" s="9"/>
      <c r="C102" s="9"/>
      <c r="D102" s="4" t="str">
        <f>IFERROR(__xludf.DUMMYFUNCTION("ifna(TEXTJOIN(CHAR(10),TRUE,transpose(QUERY(GuildMemberQuestTracker!$A$2:$F1000,""Select C where F = True AND A = '""&amp;$A102&amp;""'""))))"),"")</f>
        <v/>
      </c>
    </row>
    <row r="103">
      <c r="A103" s="9"/>
      <c r="B103" s="9"/>
      <c r="C103" s="9"/>
      <c r="D103" s="4" t="str">
        <f>IFERROR(__xludf.DUMMYFUNCTION("ifna(TEXTJOIN(CHAR(10),TRUE,transpose(QUERY(GuildMemberQuestTracker!$A$2:$F1000,""Select C where F = True AND A = '""&amp;$A103&amp;""'""))))"),"")</f>
        <v/>
      </c>
    </row>
    <row r="104">
      <c r="A104" s="9"/>
      <c r="B104" s="9"/>
      <c r="C104" s="9"/>
      <c r="D104" s="4" t="str">
        <f>IFERROR(__xludf.DUMMYFUNCTION("ifna(TEXTJOIN(CHAR(10),TRUE,transpose(QUERY(GuildMemberQuestTracker!$A$2:$F1000,""Select C where F = True AND A = '""&amp;$A104&amp;""'""))))"),"")</f>
        <v/>
      </c>
    </row>
    <row r="105">
      <c r="A105" s="9"/>
      <c r="B105" s="9"/>
      <c r="C105" s="9"/>
      <c r="D105" s="4" t="str">
        <f>IFERROR(__xludf.DUMMYFUNCTION("ifna(TEXTJOIN(CHAR(10),TRUE,transpose(QUERY(GuildMemberQuestTracker!$A$2:$F1000,""Select C where F = True AND A = '""&amp;$A105&amp;""'""))))"),"")</f>
        <v/>
      </c>
    </row>
    <row r="106">
      <c r="A106" s="9"/>
      <c r="B106" s="9"/>
      <c r="C106" s="9"/>
      <c r="D106" s="4" t="str">
        <f>IFERROR(__xludf.DUMMYFUNCTION("ifna(TEXTJOIN(CHAR(10),TRUE,transpose(QUERY(GuildMemberQuestTracker!$A$2:$F1000,""Select C where F = True AND A = '""&amp;$A106&amp;""'""))))"),"")</f>
        <v/>
      </c>
    </row>
    <row r="107">
      <c r="A107" s="9"/>
      <c r="B107" s="9"/>
      <c r="C107" s="9"/>
      <c r="D107" s="4" t="str">
        <f>IFERROR(__xludf.DUMMYFUNCTION("ifna(TEXTJOIN(CHAR(10),TRUE,transpose(QUERY(GuildMemberQuestTracker!$A$2:$F1000,""Select C where F = True AND A = '""&amp;$A107&amp;""'""))))"),"")</f>
        <v/>
      </c>
    </row>
    <row r="108">
      <c r="A108" s="9"/>
      <c r="B108" s="9"/>
      <c r="C108" s="9"/>
      <c r="D108" s="4" t="str">
        <f>IFERROR(__xludf.DUMMYFUNCTION("ifna(TEXTJOIN(CHAR(10),TRUE,transpose(QUERY(GuildMemberQuestTracker!$A$2:$F1000,""Select C where F = True AND A = '""&amp;$A108&amp;""'""))))"),"")</f>
        <v/>
      </c>
    </row>
    <row r="109">
      <c r="A109" s="9"/>
      <c r="B109" s="9"/>
      <c r="C109" s="9"/>
      <c r="D109" s="4" t="str">
        <f>IFERROR(__xludf.DUMMYFUNCTION("ifna(TEXTJOIN(CHAR(10),TRUE,transpose(QUERY(GuildMemberQuestTracker!$A$2:$F1000,""Select C where F = True AND A = '""&amp;$A109&amp;""'""))))"),"")</f>
        <v/>
      </c>
    </row>
    <row r="110">
      <c r="A110" s="9"/>
      <c r="B110" s="9"/>
      <c r="C110" s="9"/>
      <c r="D110" s="4" t="str">
        <f>IFERROR(__xludf.DUMMYFUNCTION("ifna(TEXTJOIN(CHAR(10),TRUE,transpose(QUERY(GuildMemberQuestTracker!$A$2:$F1000,""Select C where F = True AND A = '""&amp;$A110&amp;""'""))))"),"")</f>
        <v/>
      </c>
    </row>
    <row r="111">
      <c r="A111" s="9"/>
      <c r="B111" s="9"/>
      <c r="C111" s="9"/>
      <c r="D111" s="4" t="str">
        <f>IFERROR(__xludf.DUMMYFUNCTION("ifna(TEXTJOIN(CHAR(10),TRUE,transpose(QUERY(GuildMemberQuestTracker!$A$2:$F1000,""Select C where F = True AND A = '""&amp;$A111&amp;""'""))))"),"")</f>
        <v/>
      </c>
    </row>
    <row r="112">
      <c r="A112" s="9"/>
      <c r="B112" s="9"/>
      <c r="C112" s="9"/>
      <c r="D112" s="4" t="str">
        <f>IFERROR(__xludf.DUMMYFUNCTION("ifna(TEXTJOIN(CHAR(10),TRUE,transpose(QUERY(GuildMemberQuestTracker!$A$2:$F1000,""Select C where F = True AND A = '""&amp;$A112&amp;""'""))))"),"")</f>
        <v/>
      </c>
    </row>
    <row r="113">
      <c r="A113" s="9"/>
      <c r="B113" s="9"/>
      <c r="C113" s="9"/>
      <c r="D113" s="4" t="str">
        <f>IFERROR(__xludf.DUMMYFUNCTION("ifna(TEXTJOIN(CHAR(10),TRUE,transpose(QUERY(GuildMemberQuestTracker!$A$2:$F1000,""Select C where F = True AND A = '""&amp;$A113&amp;""'""))))"),"")</f>
        <v/>
      </c>
    </row>
    <row r="114">
      <c r="A114" s="9"/>
      <c r="B114" s="9"/>
      <c r="C114" s="9"/>
      <c r="D114" s="4" t="str">
        <f>IFERROR(__xludf.DUMMYFUNCTION("ifna(TEXTJOIN(CHAR(10),TRUE,transpose(QUERY(GuildMemberQuestTracker!$A$2:$F1000,""Select C where F = True AND A = '""&amp;$A114&amp;""'""))))"),"")</f>
        <v/>
      </c>
    </row>
    <row r="115">
      <c r="A115" s="9"/>
      <c r="B115" s="9"/>
      <c r="C115" s="9"/>
      <c r="D115" s="4" t="str">
        <f>IFERROR(__xludf.DUMMYFUNCTION("ifna(TEXTJOIN(CHAR(10),TRUE,transpose(QUERY(GuildMemberQuestTracker!$A$2:$F1000,""Select C where F = True AND A = '""&amp;$A115&amp;""'""))))"),"")</f>
        <v/>
      </c>
    </row>
    <row r="116">
      <c r="A116" s="9"/>
      <c r="B116" s="9"/>
      <c r="C116" s="9"/>
      <c r="D116" s="4" t="str">
        <f>IFERROR(__xludf.DUMMYFUNCTION("ifna(TEXTJOIN(CHAR(10),TRUE,transpose(QUERY(GuildMemberQuestTracker!$A$2:$F1000,""Select C where F = True AND A = '""&amp;$A116&amp;""'""))))"),"")</f>
        <v/>
      </c>
    </row>
    <row r="117">
      <c r="A117" s="9"/>
      <c r="B117" s="9"/>
      <c r="C117" s="9"/>
      <c r="D117" s="4" t="str">
        <f>IFERROR(__xludf.DUMMYFUNCTION("ifna(TEXTJOIN(CHAR(10),TRUE,transpose(QUERY(GuildMemberQuestTracker!$A$2:$F1000,""Select C where F = True AND A = '""&amp;$A117&amp;""'""))))"),"")</f>
        <v/>
      </c>
    </row>
    <row r="118">
      <c r="A118" s="9"/>
      <c r="B118" s="9"/>
      <c r="C118" s="9"/>
      <c r="D118" s="4" t="str">
        <f>IFERROR(__xludf.DUMMYFUNCTION("ifna(TEXTJOIN(CHAR(10),TRUE,transpose(QUERY(GuildMemberQuestTracker!$A$2:$F1000,""Select C where F = True AND A = '""&amp;$A118&amp;""'""))))"),"")</f>
        <v/>
      </c>
    </row>
    <row r="119">
      <c r="A119" s="9"/>
      <c r="B119" s="9"/>
      <c r="C119" s="9"/>
      <c r="D119" s="4" t="str">
        <f>IFERROR(__xludf.DUMMYFUNCTION("ifna(TEXTJOIN(CHAR(10),TRUE,transpose(QUERY(GuildMemberQuestTracker!$A$2:$F1000,""Select C where F = True AND A = '""&amp;$A119&amp;""'""))))"),"")</f>
        <v/>
      </c>
    </row>
    <row r="120">
      <c r="A120" s="9"/>
      <c r="B120" s="9"/>
      <c r="C120" s="9"/>
      <c r="D120" s="4" t="str">
        <f>IFERROR(__xludf.DUMMYFUNCTION("ifna(TEXTJOIN(CHAR(10),TRUE,transpose(QUERY(GuildMemberQuestTracker!$A$2:$F1000,""Select C where F = True AND A = '""&amp;$A120&amp;""'""))))"),"")</f>
        <v/>
      </c>
    </row>
    <row r="121">
      <c r="A121" s="9"/>
      <c r="B121" s="9"/>
      <c r="C121" s="9"/>
      <c r="D121" s="4" t="str">
        <f>IFERROR(__xludf.DUMMYFUNCTION("ifna(TEXTJOIN(CHAR(10),TRUE,transpose(QUERY(GuildMemberQuestTracker!$A$2:$F1000,""Select C where F = True AND A = '""&amp;$A121&amp;""'""))))"),"")</f>
        <v/>
      </c>
    </row>
    <row r="122">
      <c r="A122" s="9"/>
      <c r="B122" s="9"/>
      <c r="C122" s="9"/>
      <c r="D122" s="4" t="str">
        <f>IFERROR(__xludf.DUMMYFUNCTION("ifna(TEXTJOIN(CHAR(10),TRUE,transpose(QUERY(GuildMemberQuestTracker!$A$2:$F1000,""Select C where F = True AND A = '""&amp;$A122&amp;""'""))))"),"")</f>
        <v/>
      </c>
    </row>
    <row r="123">
      <c r="A123" s="9"/>
      <c r="B123" s="9"/>
      <c r="C123" s="9"/>
      <c r="D123" s="4" t="str">
        <f>IFERROR(__xludf.DUMMYFUNCTION("ifna(TEXTJOIN(CHAR(10),TRUE,transpose(QUERY(GuildMemberQuestTracker!$A$2:$F1000,""Select C where F = True AND A = '""&amp;$A123&amp;""'""))))"),"")</f>
        <v/>
      </c>
    </row>
    <row r="124">
      <c r="A124" s="9"/>
      <c r="B124" s="9"/>
      <c r="C124" s="9"/>
      <c r="D124" s="4" t="str">
        <f>IFERROR(__xludf.DUMMYFUNCTION("ifna(TEXTJOIN(CHAR(10),TRUE,transpose(QUERY(GuildMemberQuestTracker!$A$2:$F1000,""Select C where F = True AND A = '""&amp;$A124&amp;""'""))))"),"")</f>
        <v/>
      </c>
    </row>
    <row r="125">
      <c r="A125" s="9"/>
      <c r="B125" s="9"/>
      <c r="C125" s="9"/>
      <c r="D125" s="4" t="str">
        <f>IFERROR(__xludf.DUMMYFUNCTION("ifna(TEXTJOIN(CHAR(10),TRUE,transpose(QUERY(GuildMemberQuestTracker!$A$2:$F1000,""Select C where F = True AND A = '""&amp;$A125&amp;""'""))))"),"")</f>
        <v/>
      </c>
    </row>
    <row r="126">
      <c r="A126" s="9"/>
      <c r="B126" s="9"/>
      <c r="C126" s="9"/>
      <c r="D126" s="4" t="str">
        <f>IFERROR(__xludf.DUMMYFUNCTION("ifna(TEXTJOIN(CHAR(10),TRUE,transpose(QUERY(GuildMemberQuestTracker!$A$2:$F1000,""Select C where F = True AND A = '""&amp;$A126&amp;""'""))))"),"")</f>
        <v/>
      </c>
    </row>
    <row r="127">
      <c r="A127" s="9"/>
      <c r="B127" s="9"/>
      <c r="C127" s="9"/>
      <c r="D127" s="4" t="str">
        <f>IFERROR(__xludf.DUMMYFUNCTION("ifna(TEXTJOIN(CHAR(10),TRUE,transpose(QUERY(GuildMemberQuestTracker!$A$2:$F1000,""Select C where F = True AND A = '""&amp;$A127&amp;""'""))))"),"")</f>
        <v/>
      </c>
    </row>
    <row r="128">
      <c r="A128" s="9"/>
      <c r="B128" s="9"/>
      <c r="C128" s="9"/>
      <c r="D128" s="4" t="str">
        <f>IFERROR(__xludf.DUMMYFUNCTION("ifna(TEXTJOIN(CHAR(10),TRUE,transpose(QUERY(GuildMemberQuestTracker!$A$2:$F1000,""Select C where F = True AND A = '""&amp;$A128&amp;""'""))))"),"")</f>
        <v/>
      </c>
    </row>
    <row r="129">
      <c r="A129" s="9"/>
      <c r="B129" s="9"/>
      <c r="C129" s="9"/>
      <c r="D129" s="4" t="str">
        <f>IFERROR(__xludf.DUMMYFUNCTION("ifna(TEXTJOIN(CHAR(10),TRUE,transpose(QUERY(GuildMemberQuestTracker!$A$2:$F1000,""Select C where F = True AND A = '""&amp;$A129&amp;""'""))))"),"")</f>
        <v/>
      </c>
    </row>
    <row r="130">
      <c r="A130" s="9"/>
      <c r="B130" s="9"/>
      <c r="C130" s="9"/>
      <c r="D130" s="4" t="str">
        <f>IFERROR(__xludf.DUMMYFUNCTION("ifna(TEXTJOIN(CHAR(10),TRUE,transpose(QUERY(GuildMemberQuestTracker!$A$2:$F1000,""Select C where F = True AND A = '""&amp;$A130&amp;""'""))))"),"")</f>
        <v/>
      </c>
    </row>
    <row r="131">
      <c r="A131" s="9"/>
      <c r="B131" s="9"/>
      <c r="C131" s="9"/>
      <c r="D131" s="4" t="str">
        <f>IFERROR(__xludf.DUMMYFUNCTION("ifna(TEXTJOIN(CHAR(10),TRUE,transpose(QUERY(GuildMemberQuestTracker!$A$2:$F1000,""Select C where F = True AND A = '""&amp;$A131&amp;""'""))))"),"")</f>
        <v/>
      </c>
    </row>
    <row r="132">
      <c r="A132" s="9"/>
      <c r="B132" s="9"/>
      <c r="C132" s="9"/>
      <c r="D132" s="4" t="str">
        <f>IFERROR(__xludf.DUMMYFUNCTION("ifna(TEXTJOIN(CHAR(10),TRUE,transpose(QUERY(GuildMemberQuestTracker!$A$2:$F1000,""Select C where F = True AND A = '""&amp;$A132&amp;""'""))))"),"")</f>
        <v/>
      </c>
    </row>
    <row r="133">
      <c r="A133" s="9"/>
      <c r="B133" s="9"/>
      <c r="C133" s="9"/>
      <c r="D133" s="4" t="str">
        <f>IFERROR(__xludf.DUMMYFUNCTION("ifna(TEXTJOIN(CHAR(10),TRUE,transpose(QUERY(GuildMemberQuestTracker!$A$2:$F1000,""Select C where F = True AND A = '""&amp;$A133&amp;""'""))))"),"")</f>
        <v/>
      </c>
    </row>
    <row r="134">
      <c r="A134" s="9"/>
      <c r="B134" s="9"/>
      <c r="C134" s="9"/>
      <c r="D134" s="4" t="str">
        <f>IFERROR(__xludf.DUMMYFUNCTION("ifna(TEXTJOIN(CHAR(10),TRUE,transpose(QUERY(GuildMemberQuestTracker!$A$2:$F1000,""Select C where F = True AND A = '""&amp;$A134&amp;""'""))))"),"")</f>
        <v/>
      </c>
    </row>
    <row r="135">
      <c r="A135" s="9"/>
      <c r="B135" s="9"/>
      <c r="C135" s="9"/>
      <c r="D135" s="4" t="str">
        <f>IFERROR(__xludf.DUMMYFUNCTION("ifna(TEXTJOIN(CHAR(10),TRUE,transpose(QUERY(GuildMemberQuestTracker!$A$2:$F1000,""Select C where F = True AND A = '""&amp;$A135&amp;""'""))))"),"")</f>
        <v/>
      </c>
    </row>
    <row r="136">
      <c r="A136" s="9"/>
      <c r="B136" s="9"/>
      <c r="C136" s="9"/>
      <c r="D136" s="4" t="str">
        <f>IFERROR(__xludf.DUMMYFUNCTION("ifna(TEXTJOIN(CHAR(10),TRUE,transpose(QUERY(GuildMemberQuestTracker!$A$2:$F1000,""Select C where F = True AND A = '""&amp;$A136&amp;""'""))))"),"")</f>
        <v/>
      </c>
    </row>
    <row r="137">
      <c r="A137" s="9"/>
      <c r="B137" s="9"/>
      <c r="C137" s="9"/>
      <c r="D137" s="4" t="str">
        <f>IFERROR(__xludf.DUMMYFUNCTION("ifna(TEXTJOIN(CHAR(10),TRUE,transpose(QUERY(GuildMemberQuestTracker!$A$2:$F1000,""Select C where F = True AND A = '""&amp;$A137&amp;""'""))))"),"")</f>
        <v/>
      </c>
    </row>
    <row r="138">
      <c r="A138" s="9"/>
      <c r="B138" s="9"/>
      <c r="C138" s="9"/>
      <c r="D138" s="4" t="str">
        <f>IFERROR(__xludf.DUMMYFUNCTION("ifna(TEXTJOIN(CHAR(10),TRUE,transpose(QUERY(GuildMemberQuestTracker!$A$2:$F1000,""Select C where F = True AND A = '""&amp;$A138&amp;""'""))))"),"")</f>
        <v/>
      </c>
    </row>
    <row r="139">
      <c r="A139" s="9"/>
      <c r="B139" s="9"/>
      <c r="C139" s="9"/>
      <c r="D139" s="4" t="str">
        <f>IFERROR(__xludf.DUMMYFUNCTION("ifna(TEXTJOIN(CHAR(10),TRUE,transpose(QUERY(GuildMemberQuestTracker!$A$2:$F1000,""Select C where F = True AND A = '""&amp;$A139&amp;""'""))))"),"")</f>
        <v/>
      </c>
    </row>
    <row r="140">
      <c r="A140" s="9"/>
      <c r="B140" s="9"/>
      <c r="C140" s="9"/>
      <c r="D140" s="4" t="str">
        <f>IFERROR(__xludf.DUMMYFUNCTION("ifna(TEXTJOIN(CHAR(10),TRUE,transpose(QUERY(GuildMemberQuestTracker!$A$2:$F1000,""Select C where F = True AND A = '""&amp;$A140&amp;""'""))))"),"")</f>
        <v/>
      </c>
    </row>
    <row r="141">
      <c r="A141" s="9"/>
      <c r="B141" s="9"/>
      <c r="C141" s="9"/>
      <c r="D141" s="4" t="str">
        <f>IFERROR(__xludf.DUMMYFUNCTION("ifna(TEXTJOIN(CHAR(10),TRUE,transpose(QUERY(GuildMemberQuestTracker!$A$2:$F1000,""Select C where F = True AND A = '""&amp;$A141&amp;""'""))))"),"")</f>
        <v/>
      </c>
    </row>
    <row r="142">
      <c r="A142" s="9"/>
      <c r="B142" s="9"/>
      <c r="C142" s="9"/>
      <c r="D142" s="4" t="str">
        <f>IFERROR(__xludf.DUMMYFUNCTION("ifna(TEXTJOIN(CHAR(10),TRUE,transpose(QUERY(GuildMemberQuestTracker!$A$2:$F1000,""Select C where F = True AND A = '""&amp;$A142&amp;""'""))))"),"")</f>
        <v/>
      </c>
    </row>
    <row r="143">
      <c r="A143" s="9"/>
      <c r="B143" s="9"/>
      <c r="C143" s="9"/>
      <c r="D143" s="4" t="str">
        <f>IFERROR(__xludf.DUMMYFUNCTION("ifna(TEXTJOIN(CHAR(10),TRUE,transpose(QUERY(GuildMemberQuestTracker!$A$2:$F1000,""Select C where F = True AND A = '""&amp;$A143&amp;""'""))))"),"")</f>
        <v/>
      </c>
    </row>
    <row r="144">
      <c r="A144" s="9"/>
      <c r="B144" s="9"/>
      <c r="C144" s="9"/>
      <c r="D144" s="4" t="str">
        <f>IFERROR(__xludf.DUMMYFUNCTION("ifna(TEXTJOIN(CHAR(10),TRUE,transpose(QUERY(GuildMemberQuestTracker!$A$2:$F1000,""Select C where F = True AND A = '""&amp;$A144&amp;""'""))))"),"")</f>
        <v/>
      </c>
    </row>
    <row r="145">
      <c r="A145" s="9"/>
      <c r="B145" s="9"/>
      <c r="C145" s="9"/>
      <c r="D145" s="4" t="str">
        <f>IFERROR(__xludf.DUMMYFUNCTION("ifna(TEXTJOIN(CHAR(10),TRUE,transpose(QUERY(GuildMemberQuestTracker!$A$2:$F1000,""Select C where F = True AND A = '""&amp;$A145&amp;""'""))))"),"")</f>
        <v/>
      </c>
    </row>
    <row r="146">
      <c r="A146" s="9"/>
      <c r="B146" s="9"/>
      <c r="C146" s="9"/>
      <c r="D146" s="4" t="str">
        <f>IFERROR(__xludf.DUMMYFUNCTION("ifna(TEXTJOIN(CHAR(10),TRUE,transpose(QUERY(GuildMemberQuestTracker!$A$2:$F1000,""Select C where F = True AND A = '""&amp;$A146&amp;""'""))))"),"")</f>
        <v/>
      </c>
    </row>
    <row r="147">
      <c r="A147" s="9"/>
      <c r="B147" s="9"/>
      <c r="C147" s="9"/>
      <c r="D147" s="4" t="str">
        <f>IFERROR(__xludf.DUMMYFUNCTION("ifna(TEXTJOIN(CHAR(10),TRUE,transpose(QUERY(GuildMemberQuestTracker!$A$2:$F1000,""Select C where F = True AND A = '""&amp;$A147&amp;""'""))))"),"")</f>
        <v/>
      </c>
    </row>
    <row r="148">
      <c r="A148" s="9"/>
      <c r="B148" s="9"/>
      <c r="C148" s="9"/>
      <c r="D148" s="4" t="str">
        <f>IFERROR(__xludf.DUMMYFUNCTION("ifna(TEXTJOIN(CHAR(10),TRUE,transpose(QUERY(GuildMemberQuestTracker!$A$2:$F1000,""Select C where F = True AND A = '""&amp;$A148&amp;""'""))))"),"")</f>
        <v/>
      </c>
    </row>
    <row r="149">
      <c r="A149" s="9"/>
      <c r="B149" s="9"/>
      <c r="C149" s="9"/>
      <c r="D149" s="4" t="str">
        <f>IFERROR(__xludf.DUMMYFUNCTION("ifna(TEXTJOIN(CHAR(10),TRUE,transpose(QUERY(GuildMemberQuestTracker!$A$2:$F1000,""Select C where F = True AND A = '""&amp;$A149&amp;""'""))))"),"")</f>
        <v/>
      </c>
    </row>
    <row r="150">
      <c r="A150" s="9"/>
      <c r="B150" s="9"/>
      <c r="C150" s="9"/>
      <c r="D150" s="4" t="str">
        <f>IFERROR(__xludf.DUMMYFUNCTION("ifna(TEXTJOIN(CHAR(10),TRUE,transpose(QUERY(GuildMemberQuestTracker!$A$2:$F1000,""Select C where F = True AND A = '""&amp;$A150&amp;""'""))))"),"")</f>
        <v/>
      </c>
    </row>
    <row r="151">
      <c r="A151" s="9"/>
      <c r="B151" s="9"/>
      <c r="C151" s="9"/>
      <c r="D151" s="4" t="str">
        <f>IFERROR(__xludf.DUMMYFUNCTION("ifna(TEXTJOIN(CHAR(10),TRUE,transpose(QUERY(GuildMemberQuestTracker!$A$2:$F1000,""Select C where F = True AND A = '""&amp;$A151&amp;""'""))))"),"")</f>
        <v/>
      </c>
    </row>
    <row r="152">
      <c r="A152" s="9"/>
      <c r="B152" s="9"/>
      <c r="C152" s="9"/>
      <c r="D152" s="4" t="str">
        <f>IFERROR(__xludf.DUMMYFUNCTION("ifna(TEXTJOIN(CHAR(10),TRUE,transpose(QUERY(GuildMemberQuestTracker!$A$2:$F1000,""Select C where F = True AND A = '""&amp;$A152&amp;""'""))))"),"")</f>
        <v/>
      </c>
    </row>
    <row r="153">
      <c r="A153" s="9"/>
      <c r="B153" s="9"/>
      <c r="C153" s="9"/>
      <c r="D153" s="4" t="str">
        <f>IFERROR(__xludf.DUMMYFUNCTION("ifna(TEXTJOIN(CHAR(10),TRUE,transpose(QUERY(GuildMemberQuestTracker!$A$2:$F1000,""Select C where F = True AND A = '""&amp;$A153&amp;""'""))))"),"")</f>
        <v/>
      </c>
    </row>
    <row r="154">
      <c r="A154" s="9"/>
      <c r="B154" s="9"/>
      <c r="C154" s="9"/>
      <c r="D154" s="4" t="str">
        <f>IFERROR(__xludf.DUMMYFUNCTION("ifna(TEXTJOIN(CHAR(10),TRUE,transpose(QUERY(GuildMemberQuestTracker!$A$2:$F1000,""Select C where F = True AND A = '""&amp;$A154&amp;""'""))))"),"")</f>
        <v/>
      </c>
    </row>
    <row r="155">
      <c r="A155" s="9"/>
      <c r="B155" s="9"/>
      <c r="C155" s="9"/>
      <c r="D155" s="4" t="str">
        <f>IFERROR(__xludf.DUMMYFUNCTION("ifna(TEXTJOIN(CHAR(10),TRUE,transpose(QUERY(GuildMemberQuestTracker!$A$2:$F1000,""Select C where F = True AND A = '""&amp;$A155&amp;""'""))))"),"")</f>
        <v/>
      </c>
    </row>
    <row r="156">
      <c r="A156" s="9"/>
      <c r="B156" s="9"/>
      <c r="C156" s="9"/>
      <c r="D156" s="4" t="str">
        <f>IFERROR(__xludf.DUMMYFUNCTION("ifna(TEXTJOIN(CHAR(10),TRUE,transpose(QUERY(GuildMemberQuestTracker!$A$2:$F1000,""Select C where F = True AND A = '""&amp;$A156&amp;""'""))))"),"")</f>
        <v/>
      </c>
    </row>
    <row r="157">
      <c r="A157" s="9"/>
      <c r="B157" s="9"/>
      <c r="C157" s="9"/>
      <c r="D157" s="4" t="str">
        <f>IFERROR(__xludf.DUMMYFUNCTION("ifna(TEXTJOIN(CHAR(10),TRUE,transpose(QUERY(GuildMemberQuestTracker!$A$2:$F1000,""Select C where F = True AND A = '""&amp;$A157&amp;""'""))))"),"")</f>
        <v/>
      </c>
    </row>
    <row r="158">
      <c r="A158" s="9"/>
      <c r="B158" s="9"/>
      <c r="C158" s="9"/>
      <c r="D158" s="4" t="str">
        <f>IFERROR(__xludf.DUMMYFUNCTION("ifna(TEXTJOIN(CHAR(10),TRUE,transpose(QUERY(GuildMemberQuestTracker!$A$2:$F1000,""Select C where F = True AND A = '""&amp;$A158&amp;""'""))))"),"")</f>
        <v/>
      </c>
    </row>
    <row r="159">
      <c r="A159" s="9"/>
      <c r="B159" s="9"/>
      <c r="C159" s="9"/>
      <c r="D159" s="4" t="str">
        <f>IFERROR(__xludf.DUMMYFUNCTION("ifna(TEXTJOIN(CHAR(10),TRUE,transpose(QUERY(GuildMemberQuestTracker!$A$2:$F1000,""Select C where F = True AND A = '""&amp;$A159&amp;""'""))))"),"")</f>
        <v/>
      </c>
    </row>
    <row r="160">
      <c r="A160" s="9"/>
      <c r="B160" s="9"/>
      <c r="C160" s="9"/>
      <c r="D160" s="4" t="str">
        <f>IFERROR(__xludf.DUMMYFUNCTION("ifna(TEXTJOIN(CHAR(10),TRUE,transpose(QUERY(GuildMemberQuestTracker!$A$2:$F1000,""Select C where F = True AND A = '""&amp;$A160&amp;""'""))))"),"")</f>
        <v/>
      </c>
    </row>
    <row r="161">
      <c r="A161" s="9"/>
      <c r="B161" s="9"/>
      <c r="C161" s="9"/>
      <c r="D161" s="4" t="str">
        <f>IFERROR(__xludf.DUMMYFUNCTION("ifna(TEXTJOIN(CHAR(10),TRUE,transpose(QUERY(GuildMemberQuestTracker!$A$2:$F1000,""Select C where F = True AND A = '""&amp;$A161&amp;""'""))))"),"")</f>
        <v/>
      </c>
    </row>
    <row r="162">
      <c r="A162" s="9"/>
      <c r="B162" s="9"/>
      <c r="C162" s="9"/>
      <c r="D162" s="4" t="str">
        <f>IFERROR(__xludf.DUMMYFUNCTION("ifna(TEXTJOIN(CHAR(10),TRUE,transpose(QUERY(GuildMemberQuestTracker!$A$2:$F1000,""Select C where F = True AND A = '""&amp;$A162&amp;""'""))))"),"")</f>
        <v/>
      </c>
    </row>
    <row r="163">
      <c r="A163" s="9"/>
      <c r="B163" s="9"/>
      <c r="C163" s="9"/>
      <c r="D163" s="4" t="str">
        <f>IFERROR(__xludf.DUMMYFUNCTION("ifna(TEXTJOIN(CHAR(10),TRUE,transpose(QUERY(GuildMemberQuestTracker!$A$2:$F1000,""Select C where F = True AND A = '""&amp;$A163&amp;""'""))))"),"")</f>
        <v/>
      </c>
    </row>
    <row r="164">
      <c r="A164" s="9"/>
      <c r="B164" s="9"/>
      <c r="C164" s="9"/>
      <c r="D164" s="4" t="str">
        <f>IFERROR(__xludf.DUMMYFUNCTION("ifna(TEXTJOIN(CHAR(10),TRUE,transpose(QUERY(GuildMemberQuestTracker!$A$2:$F1000,""Select C where F = True AND A = '""&amp;$A164&amp;""'""))))"),"")</f>
        <v/>
      </c>
    </row>
    <row r="165">
      <c r="A165" s="9"/>
      <c r="B165" s="9"/>
      <c r="C165" s="9"/>
      <c r="D165" s="4" t="str">
        <f>IFERROR(__xludf.DUMMYFUNCTION("ifna(TEXTJOIN(CHAR(10),TRUE,transpose(QUERY(GuildMemberQuestTracker!$A$2:$F1000,""Select C where F = True AND A = '""&amp;$A165&amp;""'""))))"),"")</f>
        <v/>
      </c>
    </row>
    <row r="166">
      <c r="A166" s="9"/>
      <c r="B166" s="9"/>
      <c r="C166" s="9"/>
      <c r="D166" s="4" t="str">
        <f>IFERROR(__xludf.DUMMYFUNCTION("ifna(TEXTJOIN(CHAR(10),TRUE,transpose(QUERY(GuildMemberQuestTracker!$A$2:$F1000,""Select C where F = True AND A = '""&amp;$A166&amp;""'""))))"),"")</f>
        <v/>
      </c>
    </row>
    <row r="167">
      <c r="A167" s="9"/>
      <c r="B167" s="9"/>
      <c r="C167" s="9"/>
      <c r="D167" s="4" t="str">
        <f>IFERROR(__xludf.DUMMYFUNCTION("ifna(TEXTJOIN(CHAR(10),TRUE,transpose(QUERY(GuildMemberQuestTracker!$A$2:$F1000,""Select C where F = True AND A = '""&amp;$A167&amp;""'""))))"),"")</f>
        <v/>
      </c>
    </row>
    <row r="168">
      <c r="A168" s="9"/>
      <c r="B168" s="9"/>
      <c r="C168" s="9"/>
      <c r="D168" s="4" t="str">
        <f>IFERROR(__xludf.DUMMYFUNCTION("ifna(TEXTJOIN(CHAR(10),TRUE,transpose(QUERY(GuildMemberQuestTracker!$A$2:$F1000,""Select C where F = True AND A = '""&amp;$A168&amp;""'""))))"),"")</f>
        <v/>
      </c>
    </row>
    <row r="169">
      <c r="A169" s="9"/>
      <c r="B169" s="9"/>
      <c r="C169" s="9"/>
      <c r="D169" s="4" t="str">
        <f>IFERROR(__xludf.DUMMYFUNCTION("ifna(TEXTJOIN(CHAR(10),TRUE,transpose(QUERY(GuildMemberQuestTracker!$A$2:$F1000,""Select C where F = True AND A = '""&amp;$A169&amp;""'""))))"),"")</f>
        <v/>
      </c>
    </row>
    <row r="170">
      <c r="A170" s="9"/>
      <c r="B170" s="9"/>
      <c r="C170" s="9"/>
      <c r="D170" s="4" t="str">
        <f>IFERROR(__xludf.DUMMYFUNCTION("ifna(TEXTJOIN(CHAR(10),TRUE,transpose(QUERY(GuildMemberQuestTracker!$A$2:$F1000,""Select C where F = True AND A = '""&amp;$A170&amp;""'""))))"),"")</f>
        <v/>
      </c>
    </row>
    <row r="171">
      <c r="A171" s="9"/>
      <c r="B171" s="9"/>
      <c r="C171" s="9"/>
      <c r="D171" s="4" t="str">
        <f>IFERROR(__xludf.DUMMYFUNCTION("ifna(TEXTJOIN(CHAR(10),TRUE,transpose(QUERY(GuildMemberQuestTracker!$A$2:$F1000,""Select C where F = True AND A = '""&amp;$A171&amp;""'""))))"),"")</f>
        <v/>
      </c>
    </row>
    <row r="172">
      <c r="A172" s="9"/>
      <c r="B172" s="9"/>
      <c r="C172" s="9"/>
      <c r="D172" s="4" t="str">
        <f>IFERROR(__xludf.DUMMYFUNCTION("ifna(TEXTJOIN(CHAR(10),TRUE,transpose(QUERY(GuildMemberQuestTracker!$A$2:$F1000,""Select C where F = True AND A = '""&amp;$A172&amp;""'""))))"),"")</f>
        <v/>
      </c>
    </row>
    <row r="173">
      <c r="A173" s="9"/>
      <c r="B173" s="9"/>
      <c r="C173" s="9"/>
      <c r="D173" s="4" t="str">
        <f>IFERROR(__xludf.DUMMYFUNCTION("ifna(TEXTJOIN(CHAR(10),TRUE,transpose(QUERY(GuildMemberQuestTracker!$A$2:$F1000,""Select C where F = True AND A = '""&amp;$A173&amp;""'""))))"),"")</f>
        <v/>
      </c>
    </row>
    <row r="174">
      <c r="A174" s="9"/>
      <c r="B174" s="9"/>
      <c r="C174" s="9"/>
      <c r="D174" s="4" t="str">
        <f>IFERROR(__xludf.DUMMYFUNCTION("ifna(TEXTJOIN(CHAR(10),TRUE,transpose(QUERY(GuildMemberQuestTracker!$A$2:$F1000,""Select C where F = True AND A = '""&amp;$A174&amp;""'""))))"),"")</f>
        <v/>
      </c>
    </row>
    <row r="175">
      <c r="A175" s="9"/>
      <c r="B175" s="9"/>
      <c r="C175" s="9"/>
      <c r="D175" s="4" t="str">
        <f>IFERROR(__xludf.DUMMYFUNCTION("ifna(TEXTJOIN(CHAR(10),TRUE,transpose(QUERY(GuildMemberQuestTracker!$A$2:$F1000,""Select C where F = True AND A = '""&amp;$A175&amp;""'""))))"),"")</f>
        <v/>
      </c>
    </row>
    <row r="176">
      <c r="A176" s="9"/>
      <c r="B176" s="9"/>
      <c r="C176" s="9"/>
      <c r="D176" s="4" t="str">
        <f>IFERROR(__xludf.DUMMYFUNCTION("ifna(TEXTJOIN(CHAR(10),TRUE,transpose(QUERY(GuildMemberQuestTracker!$A$2:$F1000,""Select C where F = True AND A = '""&amp;$A176&amp;""'""))))"),"")</f>
        <v/>
      </c>
    </row>
    <row r="177">
      <c r="A177" s="9"/>
      <c r="B177" s="9"/>
      <c r="C177" s="9"/>
      <c r="D177" s="4" t="str">
        <f>IFERROR(__xludf.DUMMYFUNCTION("ifna(TEXTJOIN(CHAR(10),TRUE,transpose(QUERY(GuildMemberQuestTracker!$A$2:$F1000,""Select C where F = True AND A = '""&amp;$A177&amp;""'""))))"),"")</f>
        <v/>
      </c>
    </row>
    <row r="178">
      <c r="A178" s="9"/>
      <c r="B178" s="9"/>
      <c r="C178" s="9"/>
      <c r="D178" s="4" t="str">
        <f>IFERROR(__xludf.DUMMYFUNCTION("ifna(TEXTJOIN(CHAR(10),TRUE,transpose(QUERY(GuildMemberQuestTracker!$A$2:$F1000,""Select C where F = True AND A = '""&amp;$A178&amp;""'""))))"),"")</f>
        <v/>
      </c>
    </row>
    <row r="179">
      <c r="A179" s="9"/>
      <c r="B179" s="9"/>
      <c r="C179" s="9"/>
      <c r="D179" s="4" t="str">
        <f>IFERROR(__xludf.DUMMYFUNCTION("ifna(TEXTJOIN(CHAR(10),TRUE,transpose(QUERY(GuildMemberQuestTracker!$A$2:$F1000,""Select C where F = True AND A = '""&amp;$A179&amp;""'""))))"),"")</f>
        <v/>
      </c>
    </row>
    <row r="180">
      <c r="A180" s="9"/>
      <c r="B180" s="9"/>
      <c r="C180" s="9"/>
      <c r="D180" s="4" t="str">
        <f>IFERROR(__xludf.DUMMYFUNCTION("ifna(TEXTJOIN(CHAR(10),TRUE,transpose(QUERY(GuildMemberQuestTracker!$A$2:$F1000,""Select C where F = True AND A = '""&amp;$A180&amp;""'""))))"),"")</f>
        <v/>
      </c>
    </row>
    <row r="181">
      <c r="A181" s="9"/>
      <c r="B181" s="9"/>
      <c r="C181" s="9"/>
      <c r="D181" s="4" t="str">
        <f>IFERROR(__xludf.DUMMYFUNCTION("ifna(TEXTJOIN(CHAR(10),TRUE,transpose(QUERY(GuildMemberQuestTracker!$A$2:$F1000,""Select C where F = True AND A = '""&amp;$A181&amp;""'""))))"),"")</f>
        <v/>
      </c>
    </row>
    <row r="182">
      <c r="A182" s="9"/>
      <c r="B182" s="9"/>
      <c r="C182" s="9"/>
      <c r="D182" s="4" t="str">
        <f>IFERROR(__xludf.DUMMYFUNCTION("ifna(TEXTJOIN(CHAR(10),TRUE,transpose(QUERY(GuildMemberQuestTracker!$A$2:$F1000,""Select C where F = True AND A = '""&amp;$A182&amp;""'""))))"),"")</f>
        <v/>
      </c>
    </row>
    <row r="183">
      <c r="A183" s="9"/>
      <c r="B183" s="9"/>
      <c r="C183" s="9"/>
      <c r="D183" s="4" t="str">
        <f>IFERROR(__xludf.DUMMYFUNCTION("ifna(TEXTJOIN(CHAR(10),TRUE,transpose(QUERY(GuildMemberQuestTracker!$A$2:$F1000,""Select C where F = True AND A = '""&amp;$A183&amp;""'""))))"),"")</f>
        <v/>
      </c>
    </row>
    <row r="184">
      <c r="A184" s="9"/>
      <c r="B184" s="9"/>
      <c r="C184" s="9"/>
      <c r="D184" s="4" t="str">
        <f>IFERROR(__xludf.DUMMYFUNCTION("ifna(TEXTJOIN(CHAR(10),TRUE,transpose(QUERY(GuildMemberQuestTracker!$A$2:$F1000,""Select C where F = True AND A = '""&amp;$A184&amp;""'""))))"),"")</f>
        <v/>
      </c>
    </row>
    <row r="185">
      <c r="A185" s="9"/>
      <c r="B185" s="9"/>
      <c r="C185" s="9"/>
      <c r="D185" s="4" t="str">
        <f>IFERROR(__xludf.DUMMYFUNCTION("ifna(TEXTJOIN(CHAR(10),TRUE,transpose(QUERY(GuildMemberQuestTracker!$A$2:$F1000,""Select C where F = True AND A = '""&amp;$A185&amp;""'""))))"),"")</f>
        <v/>
      </c>
    </row>
    <row r="186">
      <c r="A186" s="9"/>
      <c r="B186" s="9"/>
      <c r="C186" s="9"/>
      <c r="D186" s="4" t="str">
        <f>IFERROR(__xludf.DUMMYFUNCTION("ifna(TEXTJOIN(CHAR(10),TRUE,transpose(QUERY(GuildMemberQuestTracker!$A$2:$F1000,""Select C where F = True AND A = '""&amp;$A186&amp;""'""))))"),"")</f>
        <v/>
      </c>
    </row>
    <row r="187">
      <c r="A187" s="9"/>
      <c r="B187" s="9"/>
      <c r="C187" s="9"/>
      <c r="D187" s="4" t="str">
        <f>IFERROR(__xludf.DUMMYFUNCTION("ifna(TEXTJOIN(CHAR(10),TRUE,transpose(QUERY(GuildMemberQuestTracker!$A$2:$F1000,""Select C where F = True AND A = '""&amp;$A187&amp;""'""))))"),"")</f>
        <v/>
      </c>
    </row>
    <row r="188">
      <c r="A188" s="9"/>
      <c r="B188" s="9"/>
      <c r="C188" s="9"/>
      <c r="D188" s="4" t="str">
        <f>IFERROR(__xludf.DUMMYFUNCTION("ifna(TEXTJOIN(CHAR(10),TRUE,transpose(QUERY(GuildMemberQuestTracker!$A$2:$F1000,""Select C where F = True AND A = '""&amp;$A188&amp;""'""))))"),"")</f>
        <v/>
      </c>
    </row>
    <row r="189">
      <c r="A189" s="9"/>
      <c r="B189" s="9"/>
      <c r="C189" s="9"/>
      <c r="D189" s="4" t="str">
        <f>IFERROR(__xludf.DUMMYFUNCTION("ifna(TEXTJOIN(CHAR(10),TRUE,transpose(QUERY(GuildMemberQuestTracker!$A$2:$F1000,""Select C where F = True AND A = '""&amp;$A189&amp;""'""))))"),"")</f>
        <v/>
      </c>
    </row>
    <row r="190">
      <c r="A190" s="9"/>
      <c r="B190" s="9"/>
      <c r="C190" s="9"/>
      <c r="D190" s="4" t="str">
        <f>IFERROR(__xludf.DUMMYFUNCTION("ifna(TEXTJOIN(CHAR(10),TRUE,transpose(QUERY(GuildMemberQuestTracker!$A$2:$F1000,""Select C where F = True AND A = '""&amp;$A190&amp;""'""))))"),"")</f>
        <v/>
      </c>
    </row>
    <row r="191">
      <c r="A191" s="9"/>
      <c r="B191" s="9"/>
      <c r="C191" s="9"/>
      <c r="D191" s="4" t="str">
        <f>IFERROR(__xludf.DUMMYFUNCTION("ifna(TEXTJOIN(CHAR(10),TRUE,transpose(QUERY(GuildMemberQuestTracker!$A$2:$F1000,""Select C where F = True AND A = '""&amp;$A191&amp;""'""))))"),"")</f>
        <v/>
      </c>
    </row>
    <row r="192">
      <c r="A192" s="9"/>
      <c r="B192" s="9"/>
      <c r="C192" s="9"/>
      <c r="D192" s="4" t="str">
        <f>IFERROR(__xludf.DUMMYFUNCTION("ifna(TEXTJOIN(CHAR(10),TRUE,transpose(QUERY(GuildMemberQuestTracker!$A$2:$F1000,""Select C where F = True AND A = '""&amp;$A192&amp;""'""))))"),"")</f>
        <v/>
      </c>
    </row>
    <row r="193">
      <c r="A193" s="9"/>
      <c r="B193" s="9"/>
      <c r="C193" s="9"/>
      <c r="D193" s="4" t="str">
        <f>IFERROR(__xludf.DUMMYFUNCTION("ifna(TEXTJOIN(CHAR(10),TRUE,transpose(QUERY(GuildMemberQuestTracker!$A$2:$F1000,""Select C where F = True AND A = '""&amp;$A193&amp;""'""))))"),"")</f>
        <v/>
      </c>
    </row>
    <row r="194">
      <c r="A194" s="9"/>
      <c r="B194" s="9"/>
      <c r="C194" s="9"/>
      <c r="D194" s="4" t="str">
        <f>IFERROR(__xludf.DUMMYFUNCTION("ifna(TEXTJOIN(CHAR(10),TRUE,transpose(QUERY(GuildMemberQuestTracker!$A$2:$F1000,""Select C where F = True AND A = '""&amp;$A194&amp;""'""))))"),"")</f>
        <v/>
      </c>
    </row>
    <row r="195">
      <c r="A195" s="9"/>
      <c r="B195" s="9"/>
      <c r="C195" s="9"/>
      <c r="D195" s="4" t="str">
        <f>IFERROR(__xludf.DUMMYFUNCTION("ifna(TEXTJOIN(CHAR(10),TRUE,transpose(QUERY(GuildMemberQuestTracker!$A$2:$F1000,""Select C where F = True AND A = '""&amp;$A195&amp;""'""))))"),"")</f>
        <v/>
      </c>
    </row>
    <row r="196">
      <c r="A196" s="9"/>
      <c r="B196" s="9"/>
      <c r="C196" s="9"/>
      <c r="D196" s="4" t="str">
        <f>IFERROR(__xludf.DUMMYFUNCTION("ifna(TEXTJOIN(CHAR(10),TRUE,transpose(QUERY(GuildMemberQuestTracker!$A$2:$F1000,""Select C where F = True AND A = '""&amp;$A196&amp;""'""))))"),"")</f>
        <v/>
      </c>
    </row>
    <row r="197">
      <c r="A197" s="9"/>
      <c r="B197" s="9"/>
      <c r="C197" s="9"/>
      <c r="D197" s="4" t="str">
        <f>IFERROR(__xludf.DUMMYFUNCTION("ifna(TEXTJOIN(CHAR(10),TRUE,transpose(QUERY(GuildMemberQuestTracker!$A$2:$F1000,""Select C where F = True AND A = '""&amp;$A197&amp;""'""))))"),"")</f>
        <v/>
      </c>
    </row>
    <row r="198">
      <c r="A198" s="9"/>
      <c r="B198" s="9"/>
      <c r="C198" s="9"/>
      <c r="D198" s="4" t="str">
        <f>IFERROR(__xludf.DUMMYFUNCTION("ifna(TEXTJOIN(CHAR(10),TRUE,transpose(QUERY(GuildMemberQuestTracker!$A$2:$F1000,""Select C where F = True AND A = '""&amp;$A198&amp;""'""))))"),"")</f>
        <v/>
      </c>
    </row>
    <row r="199">
      <c r="A199" s="9"/>
      <c r="B199" s="9"/>
      <c r="C199" s="9"/>
      <c r="D199" s="4" t="str">
        <f>IFERROR(__xludf.DUMMYFUNCTION("ifna(TEXTJOIN(CHAR(10),TRUE,transpose(QUERY(GuildMemberQuestTracker!$A$2:$F1000,""Select C where F = True AND A = '""&amp;$A199&amp;""'""))))"),"")</f>
        <v/>
      </c>
    </row>
    <row r="200">
      <c r="A200" s="9"/>
      <c r="B200" s="9"/>
      <c r="C200" s="9"/>
      <c r="D200" s="4" t="str">
        <f>IFERROR(__xludf.DUMMYFUNCTION("ifna(TEXTJOIN(CHAR(10),TRUE,transpose(QUERY(GuildMemberQuestTracker!$A$2:$F1000,""Select C where F = True AND A = '""&amp;$A200&amp;""'""))))"),"")</f>
        <v/>
      </c>
    </row>
    <row r="201">
      <c r="A201" s="9"/>
      <c r="B201" s="9"/>
      <c r="C201" s="9"/>
      <c r="D201" s="4" t="str">
        <f>IFERROR(__xludf.DUMMYFUNCTION("ifna(TEXTJOIN(CHAR(10),TRUE,transpose(QUERY(GuildMemberQuestTracker!$A$2:$F1000,""Select C where F = True AND A = '""&amp;$A201&amp;""'""))))"),"")</f>
        <v/>
      </c>
    </row>
    <row r="202">
      <c r="A202" s="9"/>
      <c r="B202" s="9"/>
      <c r="C202" s="9"/>
      <c r="D202" s="4" t="str">
        <f>IFERROR(__xludf.DUMMYFUNCTION("ifna(TEXTJOIN(CHAR(10),TRUE,transpose(QUERY(GuildMemberQuestTracker!$A$2:$F1000,""Select C where F = True AND A = '""&amp;$A202&amp;""'""))))"),"")</f>
        <v/>
      </c>
    </row>
    <row r="203">
      <c r="A203" s="9"/>
      <c r="B203" s="9"/>
      <c r="C203" s="9"/>
      <c r="D203" s="4" t="str">
        <f>IFERROR(__xludf.DUMMYFUNCTION("ifna(TEXTJOIN(CHAR(10),TRUE,transpose(QUERY(GuildMemberQuestTracker!$A$2:$F1000,""Select C where F = True AND A = '""&amp;$A203&amp;""'""))))"),"")</f>
        <v/>
      </c>
    </row>
    <row r="204">
      <c r="A204" s="9"/>
      <c r="B204" s="9"/>
      <c r="C204" s="9"/>
      <c r="D204" s="4" t="str">
        <f>IFERROR(__xludf.DUMMYFUNCTION("ifna(TEXTJOIN(CHAR(10),TRUE,transpose(QUERY(GuildMemberQuestTracker!$A$2:$F1000,""Select C where F = True AND A = '""&amp;$A204&amp;""'""))))"),"")</f>
        <v/>
      </c>
    </row>
    <row r="205">
      <c r="A205" s="9"/>
      <c r="B205" s="9"/>
      <c r="C205" s="9"/>
      <c r="D205" s="4" t="str">
        <f>IFERROR(__xludf.DUMMYFUNCTION("ifna(TEXTJOIN(CHAR(10),TRUE,transpose(QUERY(GuildMemberQuestTracker!$A$2:$F1000,""Select C where F = True AND A = '""&amp;$A205&amp;""'""))))"),"")</f>
        <v/>
      </c>
    </row>
    <row r="206">
      <c r="A206" s="9"/>
      <c r="B206" s="9"/>
      <c r="C206" s="9"/>
      <c r="D206" s="4" t="str">
        <f>IFERROR(__xludf.DUMMYFUNCTION("ifna(TEXTJOIN(CHAR(10),TRUE,transpose(QUERY(GuildMemberQuestTracker!$A$2:$F1000,""Select C where F = True AND A = '""&amp;$A206&amp;""'""))))"),"")</f>
        <v/>
      </c>
    </row>
    <row r="207">
      <c r="A207" s="9"/>
      <c r="B207" s="9"/>
      <c r="C207" s="9"/>
      <c r="D207" s="4" t="str">
        <f>IFERROR(__xludf.DUMMYFUNCTION("ifna(TEXTJOIN(CHAR(10),TRUE,transpose(QUERY(GuildMemberQuestTracker!$A$2:$F1000,""Select C where F = True AND A = '""&amp;$A207&amp;""'""))))"),"")</f>
        <v/>
      </c>
    </row>
    <row r="208">
      <c r="A208" s="9"/>
      <c r="B208" s="9"/>
      <c r="C208" s="9"/>
      <c r="D208" s="4" t="str">
        <f>IFERROR(__xludf.DUMMYFUNCTION("ifna(TEXTJOIN(CHAR(10),TRUE,transpose(QUERY(GuildMemberQuestTracker!$A$2:$F1000,""Select C where F = True AND A = '""&amp;$A208&amp;""'""))))"),"")</f>
        <v/>
      </c>
    </row>
    <row r="209">
      <c r="A209" s="9"/>
      <c r="B209" s="9"/>
      <c r="C209" s="9"/>
      <c r="D209" s="4" t="str">
        <f>IFERROR(__xludf.DUMMYFUNCTION("ifna(TEXTJOIN(CHAR(10),TRUE,transpose(QUERY(GuildMemberQuestTracker!$A$2:$F1000,""Select C where F = True AND A = '""&amp;$A209&amp;""'""))))"),"")</f>
        <v/>
      </c>
    </row>
    <row r="210">
      <c r="A210" s="9"/>
      <c r="B210" s="9"/>
      <c r="C210" s="9"/>
      <c r="D210" s="4" t="str">
        <f>IFERROR(__xludf.DUMMYFUNCTION("ifna(TEXTJOIN(CHAR(10),TRUE,transpose(QUERY(GuildMemberQuestTracker!$A$2:$F1000,""Select C where F = True AND A = '""&amp;$A210&amp;""'""))))"),"")</f>
        <v/>
      </c>
    </row>
    <row r="211">
      <c r="A211" s="9"/>
      <c r="B211" s="9"/>
      <c r="C211" s="9"/>
      <c r="D211" s="4" t="str">
        <f>IFERROR(__xludf.DUMMYFUNCTION("ifna(TEXTJOIN(CHAR(10),TRUE,transpose(QUERY(GuildMemberQuestTracker!$A$2:$F1000,""Select C where F = True AND A = '""&amp;$A211&amp;""'""))))"),"")</f>
        <v/>
      </c>
    </row>
    <row r="212">
      <c r="A212" s="9"/>
      <c r="B212" s="9"/>
      <c r="C212" s="9"/>
      <c r="D212" s="4" t="str">
        <f>IFERROR(__xludf.DUMMYFUNCTION("ifna(TEXTJOIN(CHAR(10),TRUE,transpose(QUERY(GuildMemberQuestTracker!$A$2:$F1000,""Select C where F = True AND A = '""&amp;$A212&amp;""'""))))"),"")</f>
        <v/>
      </c>
    </row>
    <row r="213">
      <c r="A213" s="9"/>
      <c r="B213" s="9"/>
      <c r="C213" s="9"/>
      <c r="D213" s="4" t="str">
        <f>IFERROR(__xludf.DUMMYFUNCTION("ifna(TEXTJOIN(CHAR(10),TRUE,transpose(QUERY(GuildMemberQuestTracker!$A$2:$F1000,""Select C where F = True AND A = '""&amp;$A213&amp;""'""))))"),"")</f>
        <v/>
      </c>
    </row>
    <row r="214">
      <c r="A214" s="9"/>
      <c r="B214" s="9"/>
      <c r="C214" s="9"/>
      <c r="D214" s="4" t="str">
        <f>IFERROR(__xludf.DUMMYFUNCTION("ifna(TEXTJOIN(CHAR(10),TRUE,transpose(QUERY(GuildMemberQuestTracker!$A$2:$F1000,""Select C where F = True AND A = '""&amp;$A214&amp;""'""))))"),"")</f>
        <v/>
      </c>
    </row>
    <row r="215">
      <c r="A215" s="9"/>
      <c r="B215" s="9"/>
      <c r="C215" s="9"/>
      <c r="D215" s="4" t="str">
        <f>IFERROR(__xludf.DUMMYFUNCTION("ifna(TEXTJOIN(CHAR(10),TRUE,transpose(QUERY(GuildMemberQuestTracker!$A$2:$F1000,""Select C where F = True AND A = '""&amp;$A215&amp;""'""))))"),"")</f>
        <v/>
      </c>
    </row>
    <row r="216">
      <c r="A216" s="9"/>
      <c r="B216" s="9"/>
      <c r="C216" s="9"/>
      <c r="D216" s="4" t="str">
        <f>IFERROR(__xludf.DUMMYFUNCTION("ifna(TEXTJOIN(CHAR(10),TRUE,transpose(QUERY(GuildMemberQuestTracker!$A$2:$F1000,""Select C where F = True AND A = '""&amp;$A216&amp;""'""))))"),"")</f>
        <v/>
      </c>
    </row>
    <row r="217">
      <c r="A217" s="9"/>
      <c r="B217" s="9"/>
      <c r="C217" s="9"/>
      <c r="D217" s="4" t="str">
        <f>IFERROR(__xludf.DUMMYFUNCTION("ifna(TEXTJOIN(CHAR(10),TRUE,transpose(QUERY(GuildMemberQuestTracker!$A$2:$F1000,""Select C where F = True AND A = '""&amp;$A217&amp;""'""))))"),"")</f>
        <v/>
      </c>
    </row>
    <row r="218">
      <c r="A218" s="9"/>
      <c r="B218" s="9"/>
      <c r="C218" s="9"/>
      <c r="D218" s="4" t="str">
        <f>IFERROR(__xludf.DUMMYFUNCTION("ifna(TEXTJOIN(CHAR(10),TRUE,transpose(QUERY(GuildMemberQuestTracker!$A$2:$F1000,""Select C where F = True AND A = '""&amp;$A218&amp;""'""))))"),"")</f>
        <v/>
      </c>
    </row>
    <row r="219">
      <c r="A219" s="9"/>
      <c r="B219" s="9"/>
      <c r="C219" s="9"/>
      <c r="D219" s="4" t="str">
        <f>IFERROR(__xludf.DUMMYFUNCTION("ifna(TEXTJOIN(CHAR(10),TRUE,transpose(QUERY(GuildMemberQuestTracker!$A$2:$F1000,""Select C where F = True AND A = '""&amp;$A219&amp;""'""))))"),"")</f>
        <v/>
      </c>
    </row>
    <row r="220">
      <c r="A220" s="9"/>
      <c r="B220" s="9"/>
      <c r="C220" s="9"/>
      <c r="D220" s="4" t="str">
        <f>IFERROR(__xludf.DUMMYFUNCTION("ifna(TEXTJOIN(CHAR(10),TRUE,transpose(QUERY(GuildMemberQuestTracker!$A$2:$F1000,""Select C where F = True AND A = '""&amp;$A220&amp;""'""))))"),"")</f>
        <v/>
      </c>
    </row>
    <row r="221">
      <c r="A221" s="9"/>
      <c r="B221" s="9"/>
      <c r="C221" s="9"/>
      <c r="D221" s="4" t="str">
        <f>IFERROR(__xludf.DUMMYFUNCTION("ifna(TEXTJOIN(CHAR(10),TRUE,transpose(QUERY(GuildMemberQuestTracker!$A$2:$F1000,""Select C where F = True AND A = '""&amp;$A221&amp;""'""))))"),"")</f>
        <v/>
      </c>
    </row>
    <row r="222">
      <c r="A222" s="9"/>
      <c r="B222" s="9"/>
      <c r="C222" s="9"/>
      <c r="D222" s="4" t="str">
        <f>IFERROR(__xludf.DUMMYFUNCTION("ifna(TEXTJOIN(CHAR(10),TRUE,transpose(QUERY(GuildMemberQuestTracker!$A$2:$F1000,""Select C where F = True AND A = '""&amp;$A222&amp;""'""))))"),"")</f>
        <v/>
      </c>
    </row>
    <row r="223">
      <c r="A223" s="9"/>
      <c r="B223" s="9"/>
      <c r="C223" s="9"/>
      <c r="D223" s="4" t="str">
        <f>IFERROR(__xludf.DUMMYFUNCTION("ifna(TEXTJOIN(CHAR(10),TRUE,transpose(QUERY(GuildMemberQuestTracker!$A$2:$F1000,""Select C where F = True AND A = '""&amp;$A223&amp;""'""))))"),"")</f>
        <v/>
      </c>
    </row>
    <row r="224">
      <c r="A224" s="9"/>
      <c r="B224" s="9"/>
      <c r="C224" s="9"/>
      <c r="D224" s="4" t="str">
        <f>IFERROR(__xludf.DUMMYFUNCTION("ifna(TEXTJOIN(CHAR(10),TRUE,transpose(QUERY(GuildMemberQuestTracker!$A$2:$F1000,""Select C where F = True AND A = '""&amp;$A224&amp;""'""))))"),"")</f>
        <v/>
      </c>
    </row>
    <row r="225">
      <c r="A225" s="9"/>
      <c r="B225" s="9"/>
      <c r="C225" s="9"/>
      <c r="D225" s="4" t="str">
        <f>IFERROR(__xludf.DUMMYFUNCTION("ifna(TEXTJOIN(CHAR(10),TRUE,transpose(QUERY(GuildMemberQuestTracker!$A$2:$F1000,""Select C where F = True AND A = '""&amp;$A225&amp;""'""))))"),"")</f>
        <v/>
      </c>
    </row>
    <row r="226">
      <c r="A226" s="9"/>
      <c r="B226" s="9"/>
      <c r="C226" s="9"/>
      <c r="D226" s="4" t="str">
        <f>IFERROR(__xludf.DUMMYFUNCTION("ifna(TEXTJOIN(CHAR(10),TRUE,transpose(QUERY(GuildMemberQuestTracker!$A$2:$F1000,""Select C where F = True AND A = '""&amp;$A226&amp;""'""))))"),"")</f>
        <v/>
      </c>
    </row>
    <row r="227">
      <c r="A227" s="9"/>
      <c r="B227" s="9"/>
      <c r="C227" s="9"/>
      <c r="D227" s="4" t="str">
        <f>IFERROR(__xludf.DUMMYFUNCTION("ifna(TEXTJOIN(CHAR(10),TRUE,transpose(QUERY(GuildMemberQuestTracker!$A$2:$F1000,""Select C where F = True AND A = '""&amp;$A227&amp;""'""))))"),"")</f>
        <v/>
      </c>
    </row>
    <row r="228">
      <c r="A228" s="9"/>
      <c r="B228" s="9"/>
      <c r="C228" s="9"/>
      <c r="D228" s="4" t="str">
        <f>IFERROR(__xludf.DUMMYFUNCTION("ifna(TEXTJOIN(CHAR(10),TRUE,transpose(QUERY(GuildMemberQuestTracker!$A$2:$F1000,""Select C where F = True AND A = '""&amp;$A228&amp;""'""))))"),"")</f>
        <v/>
      </c>
    </row>
    <row r="229">
      <c r="A229" s="9"/>
      <c r="B229" s="9"/>
      <c r="C229" s="9"/>
      <c r="D229" s="4" t="str">
        <f>IFERROR(__xludf.DUMMYFUNCTION("ifna(TEXTJOIN(CHAR(10),TRUE,transpose(QUERY(GuildMemberQuestTracker!$A$2:$F1000,""Select C where F = True AND A = '""&amp;$A229&amp;""'""))))"),"")</f>
        <v/>
      </c>
    </row>
    <row r="230">
      <c r="A230" s="9"/>
      <c r="B230" s="9"/>
      <c r="C230" s="9"/>
      <c r="D230" s="4" t="str">
        <f>IFERROR(__xludf.DUMMYFUNCTION("ifna(TEXTJOIN(CHAR(10),TRUE,transpose(QUERY(GuildMemberQuestTracker!$A$2:$F1000,""Select C where F = True AND A = '""&amp;$A230&amp;""'""))))"),"")</f>
        <v/>
      </c>
    </row>
    <row r="231">
      <c r="A231" s="9"/>
      <c r="B231" s="9"/>
      <c r="C231" s="9"/>
      <c r="D231" s="4" t="str">
        <f>IFERROR(__xludf.DUMMYFUNCTION("ifna(TEXTJOIN(CHAR(10),TRUE,transpose(QUERY(GuildMemberQuestTracker!$A$2:$F1000,""Select C where F = True AND A = '""&amp;$A231&amp;""'""))))"),"")</f>
        <v/>
      </c>
    </row>
    <row r="232">
      <c r="A232" s="9"/>
      <c r="B232" s="9"/>
      <c r="C232" s="9"/>
      <c r="D232" s="4" t="str">
        <f>IFERROR(__xludf.DUMMYFUNCTION("ifna(TEXTJOIN(CHAR(10),TRUE,transpose(QUERY(GuildMemberQuestTracker!$A$2:$F1000,""Select C where F = True AND A = '""&amp;$A232&amp;""'""))))"),"")</f>
        <v/>
      </c>
    </row>
    <row r="233">
      <c r="A233" s="9"/>
      <c r="B233" s="9"/>
      <c r="C233" s="9"/>
      <c r="D233" s="4" t="str">
        <f>IFERROR(__xludf.DUMMYFUNCTION("ifna(TEXTJOIN(CHAR(10),TRUE,transpose(QUERY(GuildMemberQuestTracker!$A$2:$F1000,""Select C where F = True AND A = '""&amp;$A233&amp;""'""))))"),"")</f>
        <v/>
      </c>
    </row>
    <row r="234">
      <c r="A234" s="9"/>
      <c r="B234" s="9"/>
      <c r="C234" s="9"/>
      <c r="D234" s="4" t="str">
        <f>IFERROR(__xludf.DUMMYFUNCTION("ifna(TEXTJOIN(CHAR(10),TRUE,transpose(QUERY(GuildMemberQuestTracker!$A$2:$F1000,""Select C where F = True AND A = '""&amp;$A234&amp;""'""))))"),"")</f>
        <v/>
      </c>
    </row>
    <row r="235">
      <c r="A235" s="9"/>
      <c r="B235" s="9"/>
      <c r="C235" s="9"/>
      <c r="D235" s="4" t="str">
        <f>IFERROR(__xludf.DUMMYFUNCTION("ifna(TEXTJOIN(CHAR(10),TRUE,transpose(QUERY(GuildMemberQuestTracker!$A$2:$F1000,""Select C where F = True AND A = '""&amp;$A235&amp;""'""))))"),"")</f>
        <v/>
      </c>
    </row>
    <row r="236">
      <c r="A236" s="9"/>
      <c r="B236" s="9"/>
      <c r="C236" s="9"/>
      <c r="D236" s="4" t="str">
        <f>IFERROR(__xludf.DUMMYFUNCTION("ifna(TEXTJOIN(CHAR(10),TRUE,transpose(QUERY(GuildMemberQuestTracker!$A$2:$F1000,""Select C where F = True AND A = '""&amp;$A236&amp;""'""))))"),"")</f>
        <v/>
      </c>
    </row>
    <row r="237">
      <c r="A237" s="9"/>
      <c r="B237" s="9"/>
      <c r="C237" s="9"/>
      <c r="D237" s="4" t="str">
        <f>IFERROR(__xludf.DUMMYFUNCTION("ifna(TEXTJOIN(CHAR(10),TRUE,transpose(QUERY(GuildMemberQuestTracker!$A$2:$F1000,""Select C where F = True AND A = '""&amp;$A237&amp;""'""))))"),"")</f>
        <v/>
      </c>
    </row>
    <row r="238">
      <c r="A238" s="9"/>
      <c r="B238" s="9"/>
      <c r="C238" s="9"/>
      <c r="D238" s="4" t="str">
        <f>IFERROR(__xludf.DUMMYFUNCTION("ifna(TEXTJOIN(CHAR(10),TRUE,transpose(QUERY(GuildMemberQuestTracker!$A$2:$F1000,""Select C where F = True AND A = '""&amp;$A238&amp;""'""))))"),"")</f>
        <v/>
      </c>
    </row>
    <row r="239">
      <c r="A239" s="9"/>
      <c r="B239" s="9"/>
      <c r="C239" s="9"/>
      <c r="D239" s="4" t="str">
        <f>IFERROR(__xludf.DUMMYFUNCTION("ifna(TEXTJOIN(CHAR(10),TRUE,transpose(QUERY(GuildMemberQuestTracker!$A$2:$F1000,""Select C where F = True AND A = '""&amp;$A239&amp;""'""))))"),"")</f>
        <v/>
      </c>
    </row>
    <row r="240">
      <c r="A240" s="9"/>
      <c r="B240" s="9"/>
      <c r="C240" s="9"/>
      <c r="D240" s="4" t="str">
        <f>IFERROR(__xludf.DUMMYFUNCTION("ifna(TEXTJOIN(CHAR(10),TRUE,transpose(QUERY(GuildMemberQuestTracker!$A$2:$F1000,""Select C where F = True AND A = '""&amp;$A240&amp;""'""))))"),"")</f>
        <v/>
      </c>
    </row>
    <row r="241">
      <c r="A241" s="9"/>
      <c r="B241" s="9"/>
      <c r="C241" s="9"/>
      <c r="D241" s="4" t="str">
        <f>IFERROR(__xludf.DUMMYFUNCTION("ifna(TEXTJOIN(CHAR(10),TRUE,transpose(QUERY(GuildMemberQuestTracker!$A$2:$F1000,""Select C where F = True AND A = '""&amp;$A241&amp;""'""))))"),"")</f>
        <v/>
      </c>
    </row>
    <row r="242">
      <c r="A242" s="9"/>
      <c r="B242" s="9"/>
      <c r="C242" s="9"/>
      <c r="D242" s="4" t="str">
        <f>IFERROR(__xludf.DUMMYFUNCTION("ifna(TEXTJOIN(CHAR(10),TRUE,transpose(QUERY(GuildMemberQuestTracker!$A$2:$F1000,""Select C where F = True AND A = '""&amp;$A242&amp;""'""))))"),"")</f>
        <v/>
      </c>
    </row>
    <row r="243">
      <c r="A243" s="9"/>
      <c r="B243" s="9"/>
      <c r="C243" s="9"/>
      <c r="D243" s="4" t="str">
        <f>IFERROR(__xludf.DUMMYFUNCTION("ifna(TEXTJOIN(CHAR(10),TRUE,transpose(QUERY(GuildMemberQuestTracker!$A$2:$F1000,""Select C where F = True AND A = '""&amp;$A243&amp;""'""))))"),"")</f>
        <v/>
      </c>
    </row>
    <row r="244">
      <c r="A244" s="9"/>
      <c r="B244" s="9"/>
      <c r="C244" s="9"/>
      <c r="D244" s="4" t="str">
        <f>IFERROR(__xludf.DUMMYFUNCTION("ifna(TEXTJOIN(CHAR(10),TRUE,transpose(QUERY(GuildMemberQuestTracker!$A$2:$F1000,""Select C where F = True AND A = '""&amp;$A244&amp;""'""))))"),"")</f>
        <v/>
      </c>
    </row>
    <row r="245">
      <c r="A245" s="9"/>
      <c r="B245" s="9"/>
      <c r="C245" s="9"/>
      <c r="D245" s="4" t="str">
        <f>IFERROR(__xludf.DUMMYFUNCTION("ifna(TEXTJOIN(CHAR(10),TRUE,transpose(QUERY(GuildMemberQuestTracker!$A$2:$F1000,""Select C where F = True AND A = '""&amp;$A245&amp;""'""))))"),"")</f>
        <v/>
      </c>
    </row>
    <row r="246">
      <c r="A246" s="9"/>
      <c r="B246" s="9"/>
      <c r="C246" s="9"/>
      <c r="D246" s="4" t="str">
        <f>IFERROR(__xludf.DUMMYFUNCTION("ifna(TEXTJOIN(CHAR(10),TRUE,transpose(QUERY(GuildMemberQuestTracker!$A$2:$F1000,""Select C where F = True AND A = '""&amp;$A246&amp;""'""))))"),"")</f>
        <v/>
      </c>
    </row>
    <row r="247">
      <c r="A247" s="9"/>
      <c r="B247" s="9"/>
      <c r="C247" s="9"/>
      <c r="D247" s="4" t="str">
        <f>IFERROR(__xludf.DUMMYFUNCTION("ifna(TEXTJOIN(CHAR(10),TRUE,transpose(QUERY(GuildMemberQuestTracker!$A$2:$F1000,""Select C where F = True AND A = '""&amp;$A247&amp;""'""))))"),"")</f>
        <v/>
      </c>
    </row>
    <row r="248">
      <c r="A248" s="9"/>
      <c r="B248" s="9"/>
      <c r="C248" s="9"/>
      <c r="D248" s="4" t="str">
        <f>IFERROR(__xludf.DUMMYFUNCTION("ifna(TEXTJOIN(CHAR(10),TRUE,transpose(QUERY(GuildMemberQuestTracker!$A$2:$F1000,""Select C where F = True AND A = '""&amp;$A248&amp;""'""))))"),"")</f>
        <v/>
      </c>
    </row>
    <row r="249">
      <c r="A249" s="9"/>
      <c r="B249" s="9"/>
      <c r="C249" s="9"/>
      <c r="D249" s="4" t="str">
        <f>IFERROR(__xludf.DUMMYFUNCTION("ifna(TEXTJOIN(CHAR(10),TRUE,transpose(QUERY(GuildMemberQuestTracker!$A$2:$F1000,""Select C where F = True AND A = '""&amp;$A249&amp;""'""))))"),"")</f>
        <v/>
      </c>
    </row>
    <row r="250">
      <c r="A250" s="9"/>
      <c r="B250" s="9"/>
      <c r="C250" s="9"/>
      <c r="D250" s="4" t="str">
        <f>IFERROR(__xludf.DUMMYFUNCTION("ifna(TEXTJOIN(CHAR(10),TRUE,transpose(QUERY(GuildMemberQuestTracker!$A$2:$F1000,""Select C where F = True AND A = '""&amp;$A250&amp;""'""))))"),"")</f>
        <v/>
      </c>
    </row>
    <row r="251">
      <c r="A251" s="9"/>
      <c r="B251" s="9"/>
      <c r="C251" s="9"/>
      <c r="D251" s="4" t="str">
        <f>IFERROR(__xludf.DUMMYFUNCTION("ifna(TEXTJOIN(CHAR(10),TRUE,transpose(QUERY(GuildMemberQuestTracker!$A$2:$F1000,""Select C where F = True AND A = '""&amp;$A251&amp;""'""))))"),"")</f>
        <v/>
      </c>
    </row>
    <row r="252">
      <c r="A252" s="9"/>
      <c r="B252" s="9"/>
      <c r="C252" s="9"/>
      <c r="D252" s="4" t="str">
        <f>IFERROR(__xludf.DUMMYFUNCTION("ifna(TEXTJOIN(CHAR(10),TRUE,transpose(QUERY(GuildMemberQuestTracker!$A$2:$F1000,""Select C where F = True AND A = '""&amp;$A252&amp;""'""))))"),"")</f>
        <v/>
      </c>
    </row>
    <row r="253">
      <c r="A253" s="9"/>
      <c r="B253" s="9"/>
      <c r="C253" s="9"/>
      <c r="D253" s="4" t="str">
        <f>IFERROR(__xludf.DUMMYFUNCTION("ifna(TEXTJOIN(CHAR(10),TRUE,transpose(QUERY(GuildMemberQuestTracker!$A$2:$F1000,""Select C where F = True AND A = '""&amp;$A253&amp;""'""))))"),"")</f>
        <v/>
      </c>
    </row>
    <row r="254">
      <c r="A254" s="9"/>
      <c r="B254" s="9"/>
      <c r="C254" s="9"/>
      <c r="D254" s="4" t="str">
        <f>IFERROR(__xludf.DUMMYFUNCTION("ifna(TEXTJOIN(CHAR(10),TRUE,transpose(QUERY(GuildMemberQuestTracker!$A$2:$F1000,""Select C where F = True AND A = '""&amp;$A254&amp;""'""))))"),"")</f>
        <v/>
      </c>
    </row>
    <row r="255">
      <c r="A255" s="9"/>
      <c r="B255" s="9"/>
      <c r="C255" s="9"/>
      <c r="D255" s="4" t="str">
        <f>IFERROR(__xludf.DUMMYFUNCTION("ifna(TEXTJOIN(CHAR(10),TRUE,transpose(QUERY(GuildMemberQuestTracker!$A$2:$F1000,""Select C where F = True AND A = '""&amp;$A255&amp;""'""))))"),"")</f>
        <v/>
      </c>
    </row>
    <row r="256">
      <c r="A256" s="9"/>
      <c r="B256" s="9"/>
      <c r="C256" s="9"/>
      <c r="D256" s="4" t="str">
        <f>IFERROR(__xludf.DUMMYFUNCTION("ifna(TEXTJOIN(CHAR(10),TRUE,transpose(QUERY(GuildMemberQuestTracker!$A$2:$F1000,""Select C where F = True AND A = '""&amp;$A256&amp;""'""))))"),"")</f>
        <v/>
      </c>
    </row>
    <row r="257">
      <c r="A257" s="9"/>
      <c r="B257" s="9"/>
      <c r="C257" s="9"/>
      <c r="D257" s="4" t="str">
        <f>IFERROR(__xludf.DUMMYFUNCTION("ifna(TEXTJOIN(CHAR(10),TRUE,transpose(QUERY(GuildMemberQuestTracker!$A$2:$F1000,""Select C where F = True AND A = '""&amp;$A257&amp;""'""))))"),"")</f>
        <v/>
      </c>
    </row>
    <row r="258">
      <c r="A258" s="9"/>
      <c r="B258" s="9"/>
      <c r="C258" s="9"/>
      <c r="D258" s="4" t="str">
        <f>IFERROR(__xludf.DUMMYFUNCTION("ifna(TEXTJOIN(CHAR(10),TRUE,transpose(QUERY(GuildMemberQuestTracker!$A$2:$F1000,""Select C where F = True AND A = '""&amp;$A258&amp;""'""))))"),"")</f>
        <v/>
      </c>
    </row>
    <row r="259">
      <c r="A259" s="9"/>
      <c r="B259" s="9"/>
      <c r="C259" s="9"/>
      <c r="D259" s="4" t="str">
        <f>IFERROR(__xludf.DUMMYFUNCTION("ifna(TEXTJOIN(CHAR(10),TRUE,transpose(QUERY(GuildMemberQuestTracker!$A$2:$F1000,""Select C where F = True AND A = '""&amp;$A259&amp;""'""))))"),"")</f>
        <v/>
      </c>
    </row>
    <row r="260">
      <c r="A260" s="9"/>
      <c r="B260" s="9"/>
      <c r="C260" s="9"/>
      <c r="D260" s="4" t="str">
        <f>IFERROR(__xludf.DUMMYFUNCTION("ifna(TEXTJOIN(CHAR(10),TRUE,transpose(QUERY(GuildMemberQuestTracker!$A$2:$F1000,""Select C where F = True AND A = '""&amp;$A260&amp;""'""))))"),"")</f>
        <v/>
      </c>
    </row>
    <row r="261">
      <c r="A261" s="9"/>
      <c r="B261" s="9"/>
      <c r="C261" s="9"/>
      <c r="D261" s="4" t="str">
        <f>IFERROR(__xludf.DUMMYFUNCTION("ifna(TEXTJOIN(CHAR(10),TRUE,transpose(QUERY(GuildMemberQuestTracker!$A$2:$F1000,""Select C where F = True AND A = '""&amp;$A261&amp;""'""))))"),"")</f>
        <v/>
      </c>
    </row>
    <row r="262">
      <c r="A262" s="9"/>
      <c r="B262" s="9"/>
      <c r="C262" s="9"/>
      <c r="D262" s="4" t="str">
        <f>IFERROR(__xludf.DUMMYFUNCTION("ifna(TEXTJOIN(CHAR(10),TRUE,transpose(QUERY(GuildMemberQuestTracker!$A$2:$F1000,""Select C where F = True AND A = '""&amp;$A262&amp;""'""))))"),"")</f>
        <v/>
      </c>
    </row>
    <row r="263">
      <c r="A263" s="9"/>
      <c r="B263" s="9"/>
      <c r="C263" s="9"/>
      <c r="D263" s="4" t="str">
        <f>IFERROR(__xludf.DUMMYFUNCTION("ifna(TEXTJOIN(CHAR(10),TRUE,transpose(QUERY(GuildMemberQuestTracker!$A$2:$F1000,""Select C where F = True AND A = '""&amp;$A263&amp;""'""))))"),"")</f>
        <v/>
      </c>
    </row>
    <row r="264">
      <c r="A264" s="9"/>
      <c r="B264" s="9"/>
      <c r="C264" s="9"/>
      <c r="D264" s="4" t="str">
        <f>IFERROR(__xludf.DUMMYFUNCTION("ifna(TEXTJOIN(CHAR(10),TRUE,transpose(QUERY(GuildMemberQuestTracker!$A$2:$F1000,""Select C where F = True AND A = '""&amp;$A264&amp;""'""))))"),"")</f>
        <v/>
      </c>
    </row>
    <row r="265">
      <c r="A265" s="9"/>
      <c r="B265" s="9"/>
      <c r="C265" s="9"/>
      <c r="D265" s="4" t="str">
        <f>IFERROR(__xludf.DUMMYFUNCTION("ifna(TEXTJOIN(CHAR(10),TRUE,transpose(QUERY(GuildMemberQuestTracker!$A$2:$F1000,""Select C where F = True AND A = '""&amp;$A265&amp;""'""))))"),"")</f>
        <v/>
      </c>
    </row>
    <row r="266">
      <c r="A266" s="9"/>
      <c r="B266" s="9"/>
      <c r="C266" s="9"/>
      <c r="D266" s="4" t="str">
        <f>IFERROR(__xludf.DUMMYFUNCTION("ifna(TEXTJOIN(CHAR(10),TRUE,transpose(QUERY(GuildMemberQuestTracker!$A$2:$F1000,""Select C where F = True AND A = '""&amp;$A266&amp;""'""))))"),"")</f>
        <v/>
      </c>
    </row>
    <row r="267">
      <c r="A267" s="9"/>
      <c r="B267" s="9"/>
      <c r="C267" s="9"/>
      <c r="D267" s="4" t="str">
        <f>IFERROR(__xludf.DUMMYFUNCTION("ifna(TEXTJOIN(CHAR(10),TRUE,transpose(QUERY(GuildMemberQuestTracker!$A$2:$F1000,""Select C where F = True AND A = '""&amp;$A267&amp;""'""))))"),"")</f>
        <v/>
      </c>
    </row>
    <row r="268">
      <c r="A268" s="9"/>
      <c r="B268" s="9"/>
      <c r="C268" s="9"/>
      <c r="D268" s="4" t="str">
        <f>IFERROR(__xludf.DUMMYFUNCTION("ifna(TEXTJOIN(CHAR(10),TRUE,transpose(QUERY(GuildMemberQuestTracker!$A$2:$F1000,""Select C where F = True AND A = '""&amp;$A268&amp;""'""))))"),"")</f>
        <v/>
      </c>
    </row>
    <row r="269">
      <c r="A269" s="9"/>
      <c r="B269" s="9"/>
      <c r="C269" s="9"/>
      <c r="D269" s="4" t="str">
        <f>IFERROR(__xludf.DUMMYFUNCTION("ifna(TEXTJOIN(CHAR(10),TRUE,transpose(QUERY(GuildMemberQuestTracker!$A$2:$F1000,""Select C where F = True AND A = '""&amp;$A269&amp;""'""))))"),"")</f>
        <v/>
      </c>
    </row>
    <row r="270">
      <c r="A270" s="9"/>
      <c r="B270" s="9"/>
      <c r="C270" s="9"/>
      <c r="D270" s="4" t="str">
        <f>IFERROR(__xludf.DUMMYFUNCTION("ifna(TEXTJOIN(CHAR(10),TRUE,transpose(QUERY(GuildMemberQuestTracker!$A$2:$F1000,""Select C where F = True AND A = '""&amp;$A270&amp;""'""))))"),"")</f>
        <v/>
      </c>
    </row>
    <row r="271">
      <c r="A271" s="9"/>
      <c r="B271" s="9"/>
      <c r="C271" s="9"/>
      <c r="D271" s="4" t="str">
        <f>IFERROR(__xludf.DUMMYFUNCTION("ifna(TEXTJOIN(CHAR(10),TRUE,transpose(QUERY(GuildMemberQuestTracker!$A$2:$F1000,""Select C where F = True AND A = '""&amp;$A271&amp;""'""))))"),"")</f>
        <v/>
      </c>
    </row>
    <row r="272">
      <c r="A272" s="9"/>
      <c r="B272" s="9"/>
      <c r="C272" s="9"/>
      <c r="D272" s="4" t="str">
        <f>IFERROR(__xludf.DUMMYFUNCTION("ifna(TEXTJOIN(CHAR(10),TRUE,transpose(QUERY(GuildMemberQuestTracker!$A$2:$F1000,""Select C where F = True AND A = '""&amp;$A272&amp;""'""))))"),"")</f>
        <v/>
      </c>
    </row>
    <row r="273">
      <c r="A273" s="9"/>
      <c r="B273" s="9"/>
      <c r="C273" s="9"/>
      <c r="D273" s="4" t="str">
        <f>IFERROR(__xludf.DUMMYFUNCTION("ifna(TEXTJOIN(CHAR(10),TRUE,transpose(QUERY(GuildMemberQuestTracker!$A$2:$F1000,""Select C where F = True AND A = '""&amp;$A273&amp;""'""))))"),"")</f>
        <v/>
      </c>
    </row>
    <row r="274">
      <c r="A274" s="9"/>
      <c r="B274" s="9"/>
      <c r="C274" s="9"/>
      <c r="D274" s="4" t="str">
        <f>IFERROR(__xludf.DUMMYFUNCTION("ifna(TEXTJOIN(CHAR(10),TRUE,transpose(QUERY(GuildMemberQuestTracker!$A$2:$F1000,""Select C where F = True AND A = '""&amp;$A274&amp;""'""))))"),"")</f>
        <v/>
      </c>
    </row>
    <row r="275">
      <c r="A275" s="9"/>
      <c r="B275" s="9"/>
      <c r="C275" s="9"/>
      <c r="D275" s="4" t="str">
        <f>IFERROR(__xludf.DUMMYFUNCTION("ifna(TEXTJOIN(CHAR(10),TRUE,transpose(QUERY(GuildMemberQuestTracker!$A$2:$F1000,""Select C where F = True AND A = '""&amp;$A275&amp;""'""))))"),"")</f>
        <v/>
      </c>
    </row>
    <row r="276">
      <c r="A276" s="9"/>
      <c r="B276" s="9"/>
      <c r="C276" s="9"/>
      <c r="D276" s="4" t="str">
        <f>IFERROR(__xludf.DUMMYFUNCTION("ifna(TEXTJOIN(CHAR(10),TRUE,transpose(QUERY(GuildMemberQuestTracker!$A$2:$F1000,""Select C where F = True AND A = '""&amp;$A276&amp;""'""))))"),"")</f>
        <v/>
      </c>
    </row>
    <row r="277">
      <c r="A277" s="9"/>
      <c r="B277" s="9"/>
      <c r="C277" s="9"/>
      <c r="D277" s="4" t="str">
        <f>IFERROR(__xludf.DUMMYFUNCTION("ifna(TEXTJOIN(CHAR(10),TRUE,transpose(QUERY(GuildMemberQuestTracker!$A$2:$F1000,""Select C where F = True AND A = '""&amp;$A277&amp;""'""))))"),"")</f>
        <v/>
      </c>
    </row>
    <row r="278">
      <c r="A278" s="9"/>
      <c r="B278" s="9"/>
      <c r="C278" s="9"/>
      <c r="D278" s="4" t="str">
        <f>IFERROR(__xludf.DUMMYFUNCTION("ifna(TEXTJOIN(CHAR(10),TRUE,transpose(QUERY(GuildMemberQuestTracker!$A$2:$F1000,""Select C where F = True AND A = '""&amp;$A278&amp;""'""))))"),"")</f>
        <v/>
      </c>
    </row>
    <row r="279">
      <c r="A279" s="9"/>
      <c r="B279" s="9"/>
      <c r="C279" s="9"/>
      <c r="D279" s="4" t="str">
        <f>IFERROR(__xludf.DUMMYFUNCTION("ifna(TEXTJOIN(CHAR(10),TRUE,transpose(QUERY(GuildMemberQuestTracker!$A$2:$F1000,""Select C where F = True AND A = '""&amp;$A279&amp;""'""))))"),"")</f>
        <v/>
      </c>
    </row>
    <row r="280">
      <c r="A280" s="9"/>
      <c r="B280" s="9"/>
      <c r="C280" s="9"/>
      <c r="D280" s="4" t="str">
        <f>IFERROR(__xludf.DUMMYFUNCTION("ifna(TEXTJOIN(CHAR(10),TRUE,transpose(QUERY(GuildMemberQuestTracker!$A$2:$F1000,""Select C where F = True AND A = '""&amp;$A280&amp;""'""))))"),"")</f>
        <v/>
      </c>
    </row>
    <row r="281">
      <c r="A281" s="9"/>
      <c r="B281" s="9"/>
      <c r="C281" s="9"/>
      <c r="D281" s="4" t="str">
        <f>IFERROR(__xludf.DUMMYFUNCTION("ifna(TEXTJOIN(CHAR(10),TRUE,transpose(QUERY(GuildMemberQuestTracker!$A$2:$F1000,""Select C where F = True AND A = '""&amp;$A281&amp;""'""))))"),"")</f>
        <v/>
      </c>
    </row>
    <row r="282">
      <c r="A282" s="9"/>
      <c r="B282" s="9"/>
      <c r="C282" s="9"/>
      <c r="D282" s="4" t="str">
        <f>IFERROR(__xludf.DUMMYFUNCTION("ifna(TEXTJOIN(CHAR(10),TRUE,transpose(QUERY(GuildMemberQuestTracker!$A$2:$F1000,""Select C where F = True AND A = '""&amp;$A282&amp;""'""))))"),"")</f>
        <v/>
      </c>
    </row>
    <row r="283">
      <c r="A283" s="9"/>
      <c r="B283" s="9"/>
      <c r="C283" s="9"/>
      <c r="D283" s="4" t="str">
        <f>IFERROR(__xludf.DUMMYFUNCTION("ifna(TEXTJOIN(CHAR(10),TRUE,transpose(QUERY(GuildMemberQuestTracker!$A$2:$F1000,""Select C where F = True AND A = '""&amp;$A283&amp;""'""))))"),"")</f>
        <v/>
      </c>
    </row>
    <row r="284">
      <c r="A284" s="9"/>
      <c r="B284" s="9"/>
      <c r="C284" s="9"/>
      <c r="D284" s="4" t="str">
        <f>IFERROR(__xludf.DUMMYFUNCTION("ifna(TEXTJOIN(CHAR(10),TRUE,transpose(QUERY(GuildMemberQuestTracker!$A$2:$F1000,""Select C where F = True AND A = '""&amp;$A284&amp;""'""))))"),"")</f>
        <v/>
      </c>
    </row>
    <row r="285">
      <c r="A285" s="9"/>
      <c r="B285" s="9"/>
      <c r="C285" s="9"/>
      <c r="D285" s="4" t="str">
        <f>IFERROR(__xludf.DUMMYFUNCTION("ifna(TEXTJOIN(CHAR(10),TRUE,transpose(QUERY(GuildMemberQuestTracker!$A$2:$F1000,""Select C where F = True AND A = '""&amp;$A285&amp;""'""))))"),"")</f>
        <v/>
      </c>
    </row>
    <row r="286">
      <c r="A286" s="4"/>
      <c r="B286" s="4"/>
      <c r="C286" s="4"/>
      <c r="D286" s="4" t="str">
        <f>IFERROR(__xludf.DUMMYFUNCTION("ifna(TEXTJOIN(CHAR(10),TRUE,transpose(QUERY(GuildMemberQuestTracker!$A$2:$F1000,""Select C where F = True AND A = '""&amp;$A286&amp;""'""))))"),"")</f>
        <v/>
      </c>
    </row>
    <row r="287">
      <c r="A287" s="4"/>
      <c r="B287" s="4"/>
      <c r="C287" s="4"/>
      <c r="D287" s="4" t="str">
        <f>IFERROR(__xludf.DUMMYFUNCTION("ifna(TEXTJOIN(CHAR(10),TRUE,transpose(QUERY(GuildMemberQuestTracker!$A$2:$F1000,""Select C where F = True AND A = '""&amp;$A287&amp;""'""))))"),"")</f>
        <v/>
      </c>
    </row>
    <row r="288">
      <c r="A288" s="4"/>
      <c r="B288" s="4"/>
      <c r="C288" s="4"/>
      <c r="D288" s="4" t="str">
        <f>IFERROR(__xludf.DUMMYFUNCTION("ifna(TEXTJOIN(CHAR(10),TRUE,transpose(QUERY(GuildMemberQuestTracker!$A$2:$F1000,""Select C where F = True AND A = '""&amp;$A288&amp;""'""))))"),"")</f>
        <v/>
      </c>
    </row>
    <row r="289">
      <c r="A289" s="4"/>
      <c r="B289" s="4"/>
      <c r="C289" s="4"/>
      <c r="D289" s="4" t="str">
        <f>IFERROR(__xludf.DUMMYFUNCTION("ifna(TEXTJOIN(CHAR(10),TRUE,transpose(QUERY(GuildMemberQuestTracker!$A$2:$F1000,""Select C where F = True AND A = '""&amp;$A289&amp;""'""))))"),"")</f>
        <v/>
      </c>
    </row>
    <row r="290">
      <c r="A290" s="4"/>
      <c r="B290" s="4"/>
      <c r="C290" s="4"/>
      <c r="D290" s="4" t="str">
        <f>IFERROR(__xludf.DUMMYFUNCTION("ifna(TEXTJOIN(CHAR(10),TRUE,transpose(QUERY(GuildMemberQuestTracker!$A$2:$F1000,""Select C where F = True AND A = '""&amp;$A290&amp;""'""))))"),"")</f>
        <v/>
      </c>
    </row>
    <row r="291">
      <c r="A291" s="4"/>
      <c r="B291" s="4"/>
      <c r="C291" s="4"/>
      <c r="D291" s="4" t="str">
        <f>IFERROR(__xludf.DUMMYFUNCTION("ifna(TEXTJOIN(CHAR(10),TRUE,transpose(QUERY(GuildMemberQuestTracker!$A$2:$F1000,""Select C where F = True AND A = '""&amp;$A291&amp;""'""))))"),"")</f>
        <v/>
      </c>
    </row>
    <row r="292">
      <c r="A292" s="4"/>
      <c r="B292" s="4"/>
      <c r="C292" s="4"/>
      <c r="D292" s="4" t="str">
        <f>IFERROR(__xludf.DUMMYFUNCTION("ifna(TEXTJOIN(CHAR(10),TRUE,transpose(QUERY(GuildMemberQuestTracker!$A$2:$F1000,""Select C where F = True AND A = '""&amp;$A292&amp;""'""))))"),"")</f>
        <v/>
      </c>
    </row>
    <row r="293">
      <c r="A293" s="4"/>
      <c r="B293" s="4"/>
      <c r="C293" s="4"/>
      <c r="D293" s="4" t="str">
        <f>IFERROR(__xludf.DUMMYFUNCTION("ifna(TEXTJOIN(CHAR(10),TRUE,transpose(QUERY(GuildMemberQuestTracker!$A$2:$F1000,""Select C where F = True AND A = '""&amp;$A293&amp;""'""))))"),"")</f>
        <v/>
      </c>
    </row>
    <row r="294">
      <c r="A294" s="4"/>
      <c r="B294" s="4"/>
      <c r="C294" s="4"/>
      <c r="D294" s="4" t="str">
        <f>IFERROR(__xludf.DUMMYFUNCTION("ifna(TEXTJOIN(CHAR(10),TRUE,transpose(QUERY(GuildMemberQuestTracker!$A$2:$F1000,""Select C where F = True AND A = '""&amp;$A294&amp;""'""))))"),"")</f>
        <v/>
      </c>
    </row>
    <row r="295">
      <c r="A295" s="4"/>
      <c r="B295" s="4"/>
      <c r="C295" s="4"/>
      <c r="D295" s="4" t="str">
        <f>IFERROR(__xludf.DUMMYFUNCTION("ifna(TEXTJOIN(CHAR(10),TRUE,transpose(QUERY(GuildMemberQuestTracker!$A$2:$F1000,""Select C where F = True AND A = '""&amp;$A295&amp;""'""))))"),"")</f>
        <v/>
      </c>
    </row>
    <row r="296">
      <c r="A296" s="4"/>
      <c r="B296" s="4"/>
      <c r="C296" s="4"/>
      <c r="D296" s="4" t="str">
        <f>IFERROR(__xludf.DUMMYFUNCTION("ifna(TEXTJOIN(CHAR(10),TRUE,transpose(QUERY(GuildMemberQuestTracker!$A$2:$F1000,""Select C where F = True AND A = '""&amp;$A296&amp;""'""))))"),"")</f>
        <v/>
      </c>
    </row>
    <row r="297">
      <c r="A297" s="4"/>
      <c r="B297" s="4"/>
      <c r="C297" s="4"/>
      <c r="D297" s="4" t="str">
        <f>IFERROR(__xludf.DUMMYFUNCTION("ifna(TEXTJOIN(CHAR(10),TRUE,transpose(QUERY(GuildMemberQuestTracker!$A$2:$F1000,""Select C where F = True AND A = '""&amp;$A297&amp;""'""))))"),"")</f>
        <v/>
      </c>
    </row>
    <row r="298">
      <c r="A298" s="4"/>
      <c r="B298" s="4"/>
      <c r="C298" s="4"/>
      <c r="D298" s="4" t="str">
        <f>IFERROR(__xludf.DUMMYFUNCTION("ifna(TEXTJOIN(CHAR(10),TRUE,transpose(QUERY(GuildMemberQuestTracker!$A$2:$F1000,""Select C where F = True AND A = '""&amp;$A298&amp;""'""))))"),"")</f>
        <v/>
      </c>
    </row>
    <row r="299">
      <c r="A299" s="4"/>
      <c r="B299" s="4"/>
      <c r="C299" s="4"/>
      <c r="D299" s="4" t="str">
        <f>IFERROR(__xludf.DUMMYFUNCTION("ifna(TEXTJOIN(CHAR(10),TRUE,transpose(QUERY(GuildMemberQuestTracker!$A$2:$F1000,""Select C where F = True AND A = '""&amp;$A299&amp;""'""))))"),"")</f>
        <v/>
      </c>
    </row>
    <row r="300">
      <c r="A300" s="4"/>
      <c r="B300" s="4"/>
      <c r="C300" s="4"/>
      <c r="D300" s="4" t="str">
        <f>IFERROR(__xludf.DUMMYFUNCTION("ifna(TEXTJOIN(CHAR(10),TRUE,transpose(QUERY(GuildMemberQuestTracker!$A$2:$F1000,""Select C where F = True AND A = '""&amp;$A300&amp;""'""))))"),"")</f>
        <v/>
      </c>
    </row>
    <row r="301">
      <c r="A301" s="4"/>
      <c r="B301" s="4"/>
      <c r="C301" s="4"/>
      <c r="D301" s="4" t="str">
        <f>IFERROR(__xludf.DUMMYFUNCTION("ifna(TEXTJOIN(CHAR(10),TRUE,transpose(QUERY(GuildMemberQuestTracker!$A$2:$F1000,""Select C where F = True AND A = '""&amp;$A301&amp;""'""))))"),"")</f>
        <v/>
      </c>
    </row>
    <row r="302">
      <c r="A302" s="4"/>
      <c r="B302" s="4"/>
      <c r="C302" s="4"/>
      <c r="D302" s="4" t="str">
        <f>IFERROR(__xludf.DUMMYFUNCTION("ifna(TEXTJOIN(CHAR(10),TRUE,transpose(QUERY(GuildMemberQuestTracker!$A$2:$F1000,""Select C where F = True AND A = '""&amp;$A302&amp;""'""))))"),"")</f>
        <v/>
      </c>
    </row>
    <row r="303">
      <c r="A303" s="4"/>
      <c r="B303" s="4"/>
      <c r="C303" s="4"/>
      <c r="D303" s="4" t="str">
        <f>IFERROR(__xludf.DUMMYFUNCTION("ifna(TEXTJOIN(CHAR(10),TRUE,transpose(QUERY(GuildMemberQuestTracker!$A$2:$F1000,""Select C where F = True AND A = '""&amp;$A303&amp;""'""))))"),"")</f>
        <v/>
      </c>
    </row>
    <row r="304">
      <c r="A304" s="4"/>
      <c r="B304" s="4"/>
      <c r="C304" s="4"/>
      <c r="D304" s="4" t="str">
        <f>IFERROR(__xludf.DUMMYFUNCTION("ifna(TEXTJOIN(CHAR(10),TRUE,transpose(QUERY(GuildMemberQuestTracker!$A$2:$F1000,""Select C where F = True AND A = '""&amp;$A304&amp;""'""))))"),"")</f>
        <v/>
      </c>
    </row>
    <row r="305">
      <c r="A305" s="4"/>
      <c r="B305" s="4"/>
      <c r="C305" s="4"/>
      <c r="D305" s="4" t="str">
        <f>IFERROR(__xludf.DUMMYFUNCTION("ifna(TEXTJOIN(CHAR(10),TRUE,transpose(QUERY(GuildMemberQuestTracker!$A$2:$F1000,""Select C where F = True AND A = '""&amp;$A305&amp;""'""))))"),"")</f>
        <v/>
      </c>
    </row>
    <row r="306">
      <c r="A306" s="4"/>
      <c r="B306" s="4"/>
      <c r="C306" s="4"/>
      <c r="D306" s="4" t="str">
        <f>IFERROR(__xludf.DUMMYFUNCTION("ifna(TEXTJOIN(CHAR(10),TRUE,transpose(QUERY(GuildMemberQuestTracker!$A$2:$F1000,""Select C where F = True AND A = '""&amp;$A306&amp;""'""))))"),"")</f>
        <v/>
      </c>
    </row>
    <row r="307">
      <c r="A307" s="4"/>
      <c r="B307" s="4"/>
      <c r="C307" s="4"/>
      <c r="D307" s="4" t="str">
        <f>IFERROR(__xludf.DUMMYFUNCTION("ifna(TEXTJOIN(CHAR(10),TRUE,transpose(QUERY(GuildMemberQuestTracker!$A$2:$F1000,""Select C where F = True AND A = '""&amp;$A307&amp;""'""))))"),"")</f>
        <v/>
      </c>
    </row>
    <row r="308">
      <c r="A308" s="4"/>
      <c r="B308" s="4"/>
      <c r="C308" s="4"/>
      <c r="D308" s="4" t="str">
        <f>IFERROR(__xludf.DUMMYFUNCTION("ifna(TEXTJOIN(CHAR(10),TRUE,transpose(QUERY(GuildMemberQuestTracker!$A$2:$F1000,""Select C where F = True AND A = '""&amp;$A308&amp;""'""))))"),"")</f>
        <v/>
      </c>
    </row>
    <row r="309">
      <c r="A309" s="4"/>
      <c r="B309" s="4"/>
      <c r="C309" s="4"/>
      <c r="D309" s="4" t="str">
        <f>IFERROR(__xludf.DUMMYFUNCTION("ifna(TEXTJOIN(CHAR(10),TRUE,transpose(QUERY(GuildMemberQuestTracker!$A$2:$F1000,""Select C where F = True AND A = '""&amp;$A309&amp;""'""))))"),"")</f>
        <v/>
      </c>
    </row>
    <row r="310">
      <c r="A310" s="4"/>
      <c r="B310" s="4"/>
      <c r="C310" s="4"/>
      <c r="D310" s="4" t="str">
        <f>IFERROR(__xludf.DUMMYFUNCTION("ifna(TEXTJOIN(CHAR(10),TRUE,transpose(QUERY(GuildMemberQuestTracker!$A$2:$F1000,""Select C where F = True AND A = '""&amp;$A310&amp;""'""))))"),"")</f>
        <v/>
      </c>
    </row>
    <row r="311">
      <c r="A311" s="4"/>
      <c r="B311" s="4"/>
      <c r="C311" s="4"/>
      <c r="D311" s="4" t="str">
        <f>IFERROR(__xludf.DUMMYFUNCTION("ifna(TEXTJOIN(CHAR(10),TRUE,transpose(QUERY(GuildMemberQuestTracker!$A$2:$F1000,""Select C where F = True AND A = '""&amp;$A311&amp;""'""))))"),"")</f>
        <v/>
      </c>
    </row>
    <row r="312">
      <c r="A312" s="4"/>
      <c r="B312" s="4"/>
      <c r="C312" s="4"/>
      <c r="D312" s="4" t="str">
        <f>IFERROR(__xludf.DUMMYFUNCTION("ifna(TEXTJOIN(CHAR(10),TRUE,transpose(QUERY(GuildMemberQuestTracker!$A$2:$F1000,""Select C where F = True AND A = '""&amp;$A312&amp;""'""))))"),"")</f>
        <v/>
      </c>
    </row>
    <row r="313">
      <c r="A313" s="4"/>
      <c r="B313" s="4"/>
      <c r="C313" s="4"/>
      <c r="D313" s="4" t="str">
        <f>IFERROR(__xludf.DUMMYFUNCTION("ifna(TEXTJOIN(CHAR(10),TRUE,transpose(QUERY(GuildMemberQuestTracker!$A$2:$F1000,""Select C where F = True AND A = '""&amp;$A313&amp;""'""))))"),"")</f>
        <v/>
      </c>
    </row>
    <row r="314">
      <c r="A314" s="4"/>
      <c r="B314" s="4"/>
      <c r="C314" s="4"/>
      <c r="D314" s="4" t="str">
        <f>IFERROR(__xludf.DUMMYFUNCTION("ifna(TEXTJOIN(CHAR(10),TRUE,transpose(QUERY(GuildMemberQuestTracker!$A$2:$F1000,""Select C where F = True AND A = '""&amp;$A314&amp;""'""))))"),"")</f>
        <v/>
      </c>
    </row>
    <row r="315">
      <c r="A315" s="4"/>
      <c r="B315" s="4"/>
      <c r="C315" s="4"/>
      <c r="D315" s="4" t="str">
        <f>IFERROR(__xludf.DUMMYFUNCTION("ifna(TEXTJOIN(CHAR(10),TRUE,transpose(QUERY(GuildMemberQuestTracker!$A$2:$F1000,""Select C where F = True AND A = '""&amp;$A315&amp;""'""))))"),"")</f>
        <v/>
      </c>
    </row>
    <row r="316">
      <c r="A316" s="4"/>
      <c r="B316" s="4"/>
      <c r="C316" s="4"/>
      <c r="D316" s="4" t="str">
        <f>IFERROR(__xludf.DUMMYFUNCTION("ifna(TEXTJOIN(CHAR(10),TRUE,transpose(QUERY(GuildMemberQuestTracker!$A$2:$F1000,""Select C where F = True AND A = '""&amp;$A316&amp;""'""))))"),"")</f>
        <v/>
      </c>
    </row>
    <row r="317">
      <c r="A317" s="4"/>
      <c r="B317" s="4"/>
      <c r="C317" s="4"/>
      <c r="D317" s="4" t="str">
        <f>IFERROR(__xludf.DUMMYFUNCTION("ifna(TEXTJOIN(CHAR(10),TRUE,transpose(QUERY(GuildMemberQuestTracker!$A$2:$F1000,""Select C where F = True AND A = '""&amp;$A317&amp;""'""))))"),"")</f>
        <v/>
      </c>
    </row>
    <row r="318">
      <c r="A318" s="4"/>
      <c r="B318" s="4"/>
      <c r="C318" s="4"/>
      <c r="D318" s="4" t="str">
        <f>IFERROR(__xludf.DUMMYFUNCTION("ifna(TEXTJOIN(CHAR(10),TRUE,transpose(QUERY(GuildMemberQuestTracker!$A$2:$F1000,""Select C where F = True AND A = '""&amp;$A318&amp;""'""))))"),"")</f>
        <v/>
      </c>
    </row>
    <row r="319">
      <c r="A319" s="4"/>
      <c r="B319" s="4"/>
      <c r="C319" s="4"/>
      <c r="D319" s="4" t="str">
        <f>IFERROR(__xludf.DUMMYFUNCTION("ifna(TEXTJOIN(CHAR(10),TRUE,transpose(QUERY(GuildMemberQuestTracker!$A$2:$F1000,""Select C where F = True AND A = '""&amp;$A319&amp;""'""))))"),"")</f>
        <v/>
      </c>
    </row>
    <row r="320">
      <c r="A320" s="4"/>
      <c r="B320" s="4"/>
      <c r="C320" s="4"/>
      <c r="D320" s="4" t="str">
        <f>IFERROR(__xludf.DUMMYFUNCTION("ifna(TEXTJOIN(CHAR(10),TRUE,transpose(QUERY(GuildMemberQuestTracker!$A$2:$F1000,""Select C where F = True AND A = '""&amp;$A320&amp;""'""))))"),"")</f>
        <v/>
      </c>
    </row>
    <row r="321">
      <c r="A321" s="4"/>
      <c r="B321" s="4"/>
      <c r="C321" s="4"/>
      <c r="D321" s="4" t="str">
        <f>IFERROR(__xludf.DUMMYFUNCTION("ifna(TEXTJOIN(CHAR(10),TRUE,transpose(QUERY(GuildMemberQuestTracker!$A$2:$F1000,""Select C where F = True AND A = '""&amp;$A321&amp;""'""))))"),"")</f>
        <v/>
      </c>
    </row>
    <row r="322">
      <c r="A322" s="4"/>
      <c r="B322" s="4"/>
      <c r="C322" s="4"/>
      <c r="D322" s="4" t="str">
        <f>IFERROR(__xludf.DUMMYFUNCTION("ifna(TEXTJOIN(CHAR(10),TRUE,transpose(QUERY(GuildMemberQuestTracker!$A$2:$F1000,""Select C where F = True AND A = '""&amp;$A322&amp;""'""))))"),"")</f>
        <v/>
      </c>
    </row>
    <row r="323">
      <c r="A323" s="4"/>
      <c r="B323" s="4"/>
      <c r="C323" s="4"/>
      <c r="D323" s="4" t="str">
        <f>IFERROR(__xludf.DUMMYFUNCTION("ifna(TEXTJOIN(CHAR(10),TRUE,transpose(QUERY(GuildMemberQuestTracker!$A$2:$F1000,""Select C where F = True AND A = '""&amp;$A323&amp;""'""))))"),"")</f>
        <v/>
      </c>
    </row>
    <row r="324">
      <c r="A324" s="4"/>
      <c r="B324" s="4"/>
      <c r="C324" s="4"/>
      <c r="D324" s="4" t="str">
        <f>IFERROR(__xludf.DUMMYFUNCTION("ifna(TEXTJOIN(CHAR(10),TRUE,transpose(QUERY(GuildMemberQuestTracker!$A$2:$F1000,""Select C where F = True AND A = '""&amp;$A324&amp;""'""))))"),"")</f>
        <v/>
      </c>
    </row>
    <row r="325">
      <c r="A325" s="4"/>
      <c r="B325" s="4"/>
      <c r="C325" s="4"/>
      <c r="D325" s="4" t="str">
        <f>IFERROR(__xludf.DUMMYFUNCTION("ifna(TEXTJOIN(CHAR(10),TRUE,transpose(QUERY(GuildMemberQuestTracker!$A$2:$F1000,""Select C where F = True AND A = '""&amp;$A325&amp;""'""))))"),"")</f>
        <v/>
      </c>
    </row>
    <row r="326">
      <c r="A326" s="4"/>
      <c r="B326" s="4"/>
      <c r="C326" s="4"/>
      <c r="D326" s="4" t="str">
        <f>IFERROR(__xludf.DUMMYFUNCTION("ifna(TEXTJOIN(CHAR(10),TRUE,transpose(QUERY(GuildMemberQuestTracker!$A$2:$F1000,""Select C where F = True AND A = '""&amp;$A326&amp;""'""))))"),"")</f>
        <v/>
      </c>
    </row>
    <row r="327">
      <c r="A327" s="4"/>
      <c r="B327" s="4"/>
      <c r="C327" s="4"/>
      <c r="D327" s="4" t="str">
        <f>IFERROR(__xludf.DUMMYFUNCTION("ifna(TEXTJOIN(CHAR(10),TRUE,transpose(QUERY(GuildMemberQuestTracker!$A$2:$F1000,""Select C where F = True AND A = '""&amp;$A327&amp;""'""))))"),"")</f>
        <v/>
      </c>
    </row>
    <row r="328">
      <c r="A328" s="4"/>
      <c r="B328" s="4"/>
      <c r="C328" s="4"/>
      <c r="D328" s="4" t="str">
        <f>IFERROR(__xludf.DUMMYFUNCTION("ifna(TEXTJOIN(CHAR(10),TRUE,transpose(QUERY(GuildMemberQuestTracker!$A$2:$F1000,""Select C where F = True AND A = '""&amp;$A328&amp;""'""))))"),"")</f>
        <v/>
      </c>
    </row>
    <row r="329">
      <c r="A329" s="4"/>
      <c r="B329" s="4"/>
      <c r="C329" s="4"/>
      <c r="D329" s="4" t="str">
        <f>IFERROR(__xludf.DUMMYFUNCTION("ifna(TEXTJOIN(CHAR(10),TRUE,transpose(QUERY(GuildMemberQuestTracker!$A$2:$F1000,""Select C where F = True AND A = '""&amp;$A329&amp;""'""))))"),"")</f>
        <v/>
      </c>
    </row>
    <row r="330">
      <c r="A330" s="4"/>
      <c r="B330" s="4"/>
      <c r="C330" s="4"/>
      <c r="D330" s="4" t="str">
        <f>IFERROR(__xludf.DUMMYFUNCTION("ifna(TEXTJOIN(CHAR(10),TRUE,transpose(QUERY(GuildMemberQuestTracker!$A$2:$F1000,""Select C where F = True AND A = '""&amp;$A330&amp;""'""))))"),"")</f>
        <v/>
      </c>
    </row>
    <row r="331">
      <c r="A331" s="4"/>
      <c r="B331" s="4"/>
      <c r="C331" s="4"/>
      <c r="D331" s="4" t="str">
        <f>IFERROR(__xludf.DUMMYFUNCTION("ifna(TEXTJOIN(CHAR(10),TRUE,transpose(QUERY(GuildMemberQuestTracker!$A$2:$F1000,""Select C where F = True AND A = '""&amp;$A331&amp;""'""))))"),"")</f>
        <v/>
      </c>
    </row>
    <row r="332">
      <c r="A332" s="4"/>
      <c r="B332" s="4"/>
      <c r="C332" s="4"/>
      <c r="D332" s="4" t="str">
        <f>IFERROR(__xludf.DUMMYFUNCTION("ifna(TEXTJOIN(CHAR(10),TRUE,transpose(QUERY(GuildMemberQuestTracker!$A$2:$F1000,""Select C where F = True AND A = '""&amp;$A332&amp;""'""))))"),"")</f>
        <v/>
      </c>
    </row>
    <row r="333">
      <c r="A333" s="4"/>
      <c r="B333" s="4"/>
      <c r="C333" s="4"/>
      <c r="D333" s="4" t="str">
        <f>IFERROR(__xludf.DUMMYFUNCTION("ifna(TEXTJOIN(CHAR(10),TRUE,transpose(QUERY(GuildMemberQuestTracker!$A$2:$F1000,""Select C where F = True AND A = '""&amp;$A333&amp;""'""))))"),"")</f>
        <v/>
      </c>
    </row>
    <row r="334">
      <c r="A334" s="4"/>
      <c r="B334" s="4"/>
      <c r="C334" s="4"/>
      <c r="D334" s="4" t="str">
        <f>IFERROR(__xludf.DUMMYFUNCTION("ifna(TEXTJOIN(CHAR(10),TRUE,transpose(QUERY(GuildMemberQuestTracker!$A$2:$F1000,""Select C where F = True AND A = '""&amp;$A334&amp;""'""))))"),"")</f>
        <v/>
      </c>
    </row>
    <row r="335">
      <c r="A335" s="4"/>
      <c r="B335" s="4"/>
      <c r="C335" s="4"/>
      <c r="D335" s="4" t="str">
        <f>IFERROR(__xludf.DUMMYFUNCTION("ifna(TEXTJOIN(CHAR(10),TRUE,transpose(QUERY(GuildMemberQuestTracker!$A$2:$F1000,""Select C where F = True AND A = '""&amp;$A335&amp;""'""))))"),"")</f>
        <v/>
      </c>
    </row>
    <row r="336">
      <c r="A336" s="4"/>
      <c r="B336" s="4"/>
      <c r="C336" s="4"/>
      <c r="D336" s="4" t="str">
        <f>IFERROR(__xludf.DUMMYFUNCTION("ifna(TEXTJOIN(CHAR(10),TRUE,transpose(QUERY(GuildMemberQuestTracker!$A$2:$F1000,""Select C where F = True AND A = '""&amp;$A336&amp;""'""))))"),"")</f>
        <v/>
      </c>
    </row>
    <row r="337">
      <c r="A337" s="4"/>
      <c r="B337" s="4"/>
      <c r="C337" s="4"/>
      <c r="D337" s="4" t="str">
        <f>IFERROR(__xludf.DUMMYFUNCTION("ifna(TEXTJOIN(CHAR(10),TRUE,transpose(QUERY(GuildMemberQuestTracker!$A$2:$F1000,""Select C where F = True AND A = '""&amp;$A337&amp;""'""))))"),"")</f>
        <v/>
      </c>
    </row>
    <row r="338">
      <c r="A338" s="4"/>
      <c r="B338" s="4"/>
      <c r="C338" s="4"/>
      <c r="D338" s="4" t="str">
        <f>IFERROR(__xludf.DUMMYFUNCTION("ifna(TEXTJOIN(CHAR(10),TRUE,transpose(QUERY(GuildMemberQuestTracker!$A$2:$F1000,""Select C where F = True AND A = '""&amp;$A338&amp;""'""))))"),"")</f>
        <v/>
      </c>
    </row>
    <row r="339">
      <c r="A339" s="4"/>
      <c r="B339" s="4"/>
      <c r="C339" s="4"/>
      <c r="D339" s="4" t="str">
        <f>IFERROR(__xludf.DUMMYFUNCTION("ifna(TEXTJOIN(CHAR(10),TRUE,transpose(QUERY(GuildMemberQuestTracker!$A$2:$F1000,""Select C where F = True AND A = '""&amp;$A339&amp;""'""))))"),"")</f>
        <v/>
      </c>
    </row>
    <row r="340">
      <c r="A340" s="4"/>
      <c r="B340" s="4"/>
      <c r="C340" s="4"/>
      <c r="D340" s="4" t="str">
        <f>IFERROR(__xludf.DUMMYFUNCTION("ifna(TEXTJOIN(CHAR(10),TRUE,transpose(QUERY(GuildMemberQuestTracker!$A$2:$F1000,""Select C where F = True AND A = '""&amp;$A340&amp;""'""))))"),"")</f>
        <v/>
      </c>
    </row>
    <row r="341">
      <c r="A341" s="4"/>
      <c r="B341" s="4"/>
      <c r="C341" s="4"/>
      <c r="D341" s="4" t="str">
        <f>IFERROR(__xludf.DUMMYFUNCTION("ifna(TEXTJOIN(CHAR(10),TRUE,transpose(QUERY(GuildMemberQuestTracker!$A$2:$F1000,""Select C where F = True AND A = '""&amp;$A341&amp;""'""))))"),"")</f>
        <v/>
      </c>
    </row>
    <row r="342">
      <c r="A342" s="4"/>
      <c r="B342" s="4"/>
      <c r="C342" s="4"/>
      <c r="D342" s="4" t="str">
        <f>IFERROR(__xludf.DUMMYFUNCTION("ifna(TEXTJOIN(CHAR(10),TRUE,transpose(QUERY(GuildMemberQuestTracker!$A$2:$F1000,""Select C where F = True AND A = '""&amp;$A342&amp;""'""))))"),"")</f>
        <v/>
      </c>
    </row>
    <row r="343">
      <c r="A343" s="4"/>
      <c r="B343" s="4"/>
      <c r="C343" s="4"/>
      <c r="D343" s="4" t="str">
        <f>IFERROR(__xludf.DUMMYFUNCTION("ifna(TEXTJOIN(CHAR(10),TRUE,transpose(QUERY(GuildMemberQuestTracker!$A$2:$F1000,""Select C where F = True AND A = '""&amp;$A343&amp;""'""))))"),"")</f>
        <v/>
      </c>
    </row>
    <row r="344">
      <c r="A344" s="4"/>
      <c r="B344" s="4"/>
      <c r="C344" s="4"/>
      <c r="D344" s="4" t="str">
        <f>IFERROR(__xludf.DUMMYFUNCTION("ifna(TEXTJOIN(CHAR(10),TRUE,transpose(QUERY(GuildMemberQuestTracker!$A$2:$F1000,""Select C where F = True AND A = '""&amp;$A344&amp;""'""))))"),"")</f>
        <v/>
      </c>
    </row>
    <row r="345">
      <c r="A345" s="4"/>
      <c r="B345" s="4"/>
      <c r="C345" s="4"/>
      <c r="D345" s="4" t="str">
        <f>IFERROR(__xludf.DUMMYFUNCTION("ifna(TEXTJOIN(CHAR(10),TRUE,transpose(QUERY(GuildMemberQuestTracker!$A$2:$F1000,""Select C where F = True AND A = '""&amp;$A345&amp;""'""))))"),"")</f>
        <v/>
      </c>
    </row>
    <row r="346">
      <c r="A346" s="4"/>
      <c r="B346" s="4"/>
      <c r="C346" s="4"/>
      <c r="D346" s="4" t="str">
        <f>IFERROR(__xludf.DUMMYFUNCTION("ifna(TEXTJOIN(CHAR(10),TRUE,transpose(QUERY(GuildMemberQuestTracker!$A$2:$F1000,""Select C where F = True AND A = '""&amp;$A346&amp;""'""))))"),"")</f>
        <v/>
      </c>
    </row>
    <row r="347">
      <c r="A347" s="4"/>
      <c r="B347" s="4"/>
      <c r="C347" s="4"/>
      <c r="D347" s="4" t="str">
        <f>IFERROR(__xludf.DUMMYFUNCTION("ifna(TEXTJOIN(CHAR(10),TRUE,transpose(QUERY(GuildMemberQuestTracker!$A$2:$F1000,""Select C where F = True AND A = '""&amp;$A347&amp;""'""))))"),"")</f>
        <v/>
      </c>
    </row>
    <row r="348">
      <c r="A348" s="4"/>
      <c r="B348" s="4"/>
      <c r="C348" s="4"/>
      <c r="D348" s="4" t="str">
        <f>IFERROR(__xludf.DUMMYFUNCTION("ifna(TEXTJOIN(CHAR(10),TRUE,transpose(QUERY(GuildMemberQuestTracker!$A$2:$F1000,""Select C where F = True AND A = '""&amp;$A348&amp;""'""))))"),"")</f>
        <v/>
      </c>
    </row>
    <row r="349">
      <c r="A349" s="4"/>
      <c r="B349" s="4"/>
      <c r="C349" s="4"/>
      <c r="D349" s="4" t="str">
        <f>IFERROR(__xludf.DUMMYFUNCTION("ifna(TEXTJOIN(CHAR(10),TRUE,transpose(QUERY(GuildMemberQuestTracker!$A$2:$F1000,""Select C where F = True AND A = '""&amp;$A349&amp;""'""))))"),"")</f>
        <v/>
      </c>
    </row>
    <row r="350">
      <c r="A350" s="4"/>
      <c r="B350" s="4"/>
      <c r="C350" s="4"/>
      <c r="D350" s="4" t="str">
        <f>IFERROR(__xludf.DUMMYFUNCTION("ifna(TEXTJOIN(CHAR(10),TRUE,transpose(QUERY(GuildMemberQuestTracker!$A$2:$F1000,""Select C where F = True AND A = '""&amp;$A350&amp;""'""))))"),"")</f>
        <v/>
      </c>
    </row>
    <row r="351">
      <c r="A351" s="4"/>
      <c r="B351" s="4"/>
      <c r="C351" s="4"/>
      <c r="D351" s="4" t="str">
        <f>IFERROR(__xludf.DUMMYFUNCTION("ifna(TEXTJOIN(CHAR(10),TRUE,transpose(QUERY(GuildMemberQuestTracker!$A$2:$F1000,""Select C where F = True AND A = '""&amp;$A351&amp;""'""))))"),"")</f>
        <v/>
      </c>
    </row>
    <row r="352">
      <c r="A352" s="4"/>
      <c r="B352" s="4"/>
      <c r="C352" s="4"/>
      <c r="D352" s="4" t="str">
        <f>IFERROR(__xludf.DUMMYFUNCTION("ifna(TEXTJOIN(CHAR(10),TRUE,transpose(QUERY(GuildMemberQuestTracker!$A$2:$F1000,""Select C where F = True AND A = '""&amp;$A352&amp;""'""))))"),"")</f>
        <v/>
      </c>
    </row>
    <row r="353">
      <c r="A353" s="4"/>
      <c r="B353" s="4"/>
      <c r="C353" s="4"/>
      <c r="D353" s="4" t="str">
        <f>IFERROR(__xludf.DUMMYFUNCTION("ifna(TEXTJOIN(CHAR(10),TRUE,transpose(QUERY(GuildMemberQuestTracker!$A$2:$F1000,""Select C where F = True AND A = '""&amp;$A353&amp;""'""))))"),"")</f>
        <v/>
      </c>
    </row>
    <row r="354">
      <c r="A354" s="4"/>
      <c r="B354" s="4"/>
      <c r="C354" s="4"/>
      <c r="D354" s="4" t="str">
        <f>IFERROR(__xludf.DUMMYFUNCTION("ifna(TEXTJOIN(CHAR(10),TRUE,transpose(QUERY(GuildMemberQuestTracker!$A$2:$F1000,""Select C where F = True AND A = '""&amp;$A354&amp;""'""))))"),"")</f>
        <v/>
      </c>
    </row>
    <row r="355">
      <c r="A355" s="4"/>
      <c r="B355" s="4"/>
      <c r="C355" s="4"/>
      <c r="D355" s="4" t="str">
        <f>IFERROR(__xludf.DUMMYFUNCTION("ifna(TEXTJOIN(CHAR(10),TRUE,transpose(QUERY(GuildMemberQuestTracker!$A$2:$F1000,""Select C where F = True AND A = '""&amp;$A355&amp;""'""))))"),"")</f>
        <v/>
      </c>
    </row>
    <row r="356">
      <c r="A356" s="4"/>
      <c r="B356" s="4"/>
      <c r="C356" s="4"/>
      <c r="D356" s="4" t="str">
        <f>IFERROR(__xludf.DUMMYFUNCTION("ifna(TEXTJOIN(CHAR(10),TRUE,transpose(QUERY(GuildMemberQuestTracker!$A$2:$F1000,""Select C where F = True AND A = '""&amp;$A356&amp;""'""))))"),"")</f>
        <v/>
      </c>
    </row>
    <row r="357">
      <c r="A357" s="4"/>
      <c r="B357" s="4"/>
      <c r="C357" s="4"/>
      <c r="D357" s="4" t="str">
        <f>IFERROR(__xludf.DUMMYFUNCTION("ifna(TEXTJOIN(CHAR(10),TRUE,transpose(QUERY(GuildMemberQuestTracker!$A$2:$F1000,""Select C where F = True AND A = '""&amp;$A357&amp;""'""))))"),"")</f>
        <v/>
      </c>
    </row>
    <row r="358">
      <c r="A358" s="4"/>
      <c r="B358" s="4"/>
      <c r="C358" s="4"/>
      <c r="D358" s="4" t="str">
        <f>IFERROR(__xludf.DUMMYFUNCTION("ifna(TEXTJOIN(CHAR(10),TRUE,transpose(QUERY(GuildMemberQuestTracker!$A$2:$F1000,""Select C where F = True AND A = '""&amp;$A358&amp;""'""))))"),"")</f>
        <v/>
      </c>
    </row>
    <row r="359">
      <c r="A359" s="4"/>
      <c r="B359" s="4"/>
      <c r="C359" s="4"/>
      <c r="D359" s="4" t="str">
        <f>IFERROR(__xludf.DUMMYFUNCTION("ifna(TEXTJOIN(CHAR(10),TRUE,transpose(QUERY(GuildMemberQuestTracker!$A$2:$F1000,""Select C where F = True AND A = '""&amp;$A359&amp;""'""))))"),"")</f>
        <v/>
      </c>
    </row>
    <row r="360">
      <c r="A360" s="4"/>
      <c r="B360" s="4"/>
      <c r="C360" s="4"/>
      <c r="D360" s="4" t="str">
        <f>IFERROR(__xludf.DUMMYFUNCTION("ifna(TEXTJOIN(CHAR(10),TRUE,transpose(QUERY(GuildMemberQuestTracker!$A$2:$F1000,""Select C where F = True AND A = '""&amp;$A360&amp;""'""))))"),"")</f>
        <v/>
      </c>
    </row>
    <row r="361">
      <c r="A361" s="4"/>
      <c r="B361" s="4"/>
      <c r="C361" s="4"/>
      <c r="D361" s="4" t="str">
        <f>IFERROR(__xludf.DUMMYFUNCTION("ifna(TEXTJOIN(CHAR(10),TRUE,transpose(QUERY(GuildMemberQuestTracker!$A$2:$F1000,""Select C where F = True AND A = '""&amp;$A361&amp;""'""))))"),"")</f>
        <v/>
      </c>
    </row>
    <row r="362">
      <c r="A362" s="4"/>
      <c r="B362" s="4"/>
      <c r="C362" s="4"/>
      <c r="D362" s="4" t="str">
        <f>IFERROR(__xludf.DUMMYFUNCTION("ifna(TEXTJOIN(CHAR(10),TRUE,transpose(QUERY(GuildMemberQuestTracker!$A$2:$F1000,""Select C where F = True AND A = '""&amp;$A362&amp;""'""))))"),"")</f>
        <v/>
      </c>
    </row>
    <row r="363">
      <c r="A363" s="4"/>
      <c r="B363" s="4"/>
      <c r="C363" s="4"/>
      <c r="D363" s="4" t="str">
        <f>IFERROR(__xludf.DUMMYFUNCTION("ifna(TEXTJOIN(CHAR(10),TRUE,transpose(QUERY(GuildMemberQuestTracker!$A$2:$F1000,""Select C where F = True AND A = '""&amp;$A363&amp;""'""))))"),"")</f>
        <v/>
      </c>
    </row>
    <row r="364">
      <c r="A364" s="4"/>
      <c r="B364" s="4"/>
      <c r="C364" s="4"/>
      <c r="D364" s="4" t="str">
        <f>IFERROR(__xludf.DUMMYFUNCTION("ifna(TEXTJOIN(CHAR(10),TRUE,transpose(QUERY(GuildMemberQuestTracker!$A$2:$F1000,""Select C where F = True AND A = '""&amp;$A364&amp;""'""))))"),"")</f>
        <v/>
      </c>
    </row>
    <row r="365">
      <c r="A365" s="4"/>
      <c r="B365" s="4"/>
      <c r="C365" s="4"/>
      <c r="D365" s="4" t="str">
        <f>IFERROR(__xludf.DUMMYFUNCTION("ifna(TEXTJOIN(CHAR(10),TRUE,transpose(QUERY(GuildMemberQuestTracker!$A$2:$F1000,""Select C where F = True AND A = '""&amp;$A365&amp;""'""))))"),"")</f>
        <v/>
      </c>
    </row>
    <row r="366">
      <c r="A366" s="4"/>
      <c r="B366" s="4"/>
      <c r="C366" s="4"/>
      <c r="D366" s="4" t="str">
        <f>IFERROR(__xludf.DUMMYFUNCTION("ifna(TEXTJOIN(CHAR(10),TRUE,transpose(QUERY(GuildMemberQuestTracker!$A$2:$F1000,""Select C where F = True AND A = '""&amp;$A366&amp;""'""))))"),"")</f>
        <v/>
      </c>
    </row>
    <row r="367">
      <c r="A367" s="4"/>
      <c r="B367" s="4"/>
      <c r="C367" s="4"/>
      <c r="D367" s="4" t="str">
        <f>IFERROR(__xludf.DUMMYFUNCTION("ifna(TEXTJOIN(CHAR(10),TRUE,transpose(QUERY(GuildMemberQuestTracker!$A$2:$F1000,""Select C where F = True AND A = '""&amp;$A367&amp;""'""))))"),"")</f>
        <v/>
      </c>
    </row>
    <row r="368">
      <c r="A368" s="4"/>
      <c r="B368" s="4"/>
      <c r="C368" s="4"/>
      <c r="D368" s="4" t="str">
        <f>IFERROR(__xludf.DUMMYFUNCTION("ifna(TEXTJOIN(CHAR(10),TRUE,transpose(QUERY(GuildMemberQuestTracker!$A$2:$F1000,""Select C where F = True AND A = '""&amp;$A368&amp;""'""))))"),"")</f>
        <v/>
      </c>
    </row>
    <row r="369">
      <c r="A369" s="4"/>
      <c r="B369" s="4"/>
      <c r="C369" s="4"/>
      <c r="D369" s="4" t="str">
        <f>IFERROR(__xludf.DUMMYFUNCTION("ifna(TEXTJOIN(CHAR(10),TRUE,transpose(QUERY(GuildMemberQuestTracker!$A$2:$F1000,""Select C where F = True AND A = '""&amp;$A369&amp;""'""))))"),"")</f>
        <v/>
      </c>
    </row>
    <row r="370">
      <c r="A370" s="4"/>
      <c r="B370" s="4"/>
      <c r="C370" s="4"/>
      <c r="D370" s="4" t="str">
        <f>IFERROR(__xludf.DUMMYFUNCTION("ifna(TEXTJOIN(CHAR(10),TRUE,transpose(QUERY(GuildMemberQuestTracker!$A$2:$F1000,""Select C where F = True AND A = '""&amp;$A370&amp;""'""))))"),"")</f>
        <v/>
      </c>
    </row>
    <row r="371">
      <c r="A371" s="4"/>
      <c r="B371" s="4"/>
      <c r="C371" s="4"/>
      <c r="D371" s="4" t="str">
        <f>IFERROR(__xludf.DUMMYFUNCTION("ifna(TEXTJOIN(CHAR(10),TRUE,transpose(QUERY(GuildMemberQuestTracker!$A$2:$F1000,""Select C where F = True AND A = '""&amp;$A371&amp;""'""))))"),"")</f>
        <v/>
      </c>
    </row>
    <row r="372">
      <c r="A372" s="4"/>
      <c r="B372" s="4"/>
      <c r="C372" s="4"/>
      <c r="D372" s="4" t="str">
        <f>IFERROR(__xludf.DUMMYFUNCTION("ifna(TEXTJOIN(CHAR(10),TRUE,transpose(QUERY(GuildMemberQuestTracker!$A$2:$F1000,""Select C where F = True AND A = '""&amp;$A372&amp;""'""))))"),"")</f>
        <v/>
      </c>
    </row>
    <row r="373">
      <c r="A373" s="4"/>
      <c r="B373" s="4"/>
      <c r="C373" s="4"/>
      <c r="D373" s="4" t="str">
        <f>IFERROR(__xludf.DUMMYFUNCTION("ifna(TEXTJOIN(CHAR(10),TRUE,transpose(QUERY(GuildMemberQuestTracker!$A$2:$F1000,""Select C where F = True AND A = '""&amp;$A373&amp;""'""))))"),"")</f>
        <v/>
      </c>
    </row>
    <row r="374">
      <c r="A374" s="4"/>
      <c r="B374" s="4"/>
      <c r="C374" s="4"/>
      <c r="D374" s="4" t="str">
        <f>IFERROR(__xludf.DUMMYFUNCTION("ifna(TEXTJOIN(CHAR(10),TRUE,transpose(QUERY(GuildMemberQuestTracker!$A$2:$F1000,""Select C where F = True AND A = '""&amp;$A374&amp;""'""))))"),"")</f>
        <v/>
      </c>
    </row>
    <row r="375">
      <c r="A375" s="4"/>
      <c r="B375" s="4"/>
      <c r="C375" s="4"/>
      <c r="D375" s="4" t="str">
        <f>IFERROR(__xludf.DUMMYFUNCTION("ifna(TEXTJOIN(CHAR(10),TRUE,transpose(QUERY(GuildMemberQuestTracker!$A$2:$F1000,""Select C where F = True AND A = '""&amp;$A375&amp;""'""))))"),"")</f>
        <v/>
      </c>
    </row>
    <row r="376">
      <c r="A376" s="4"/>
      <c r="B376" s="4"/>
      <c r="C376" s="4"/>
      <c r="D376" s="4" t="str">
        <f>IFERROR(__xludf.DUMMYFUNCTION("ifna(TEXTJOIN(CHAR(10),TRUE,transpose(QUERY(GuildMemberQuestTracker!$A$2:$F1000,""Select C where F = True AND A = '""&amp;$A376&amp;""'""))))"),"")</f>
        <v/>
      </c>
    </row>
    <row r="377">
      <c r="A377" s="4"/>
      <c r="B377" s="4"/>
      <c r="C377" s="4"/>
      <c r="D377" s="4" t="str">
        <f>IFERROR(__xludf.DUMMYFUNCTION("ifna(TEXTJOIN(CHAR(10),TRUE,transpose(QUERY(GuildMemberQuestTracker!$A$2:$F1000,""Select C where F = True AND A = '""&amp;$A377&amp;""'""))))"),"")</f>
        <v/>
      </c>
    </row>
    <row r="378">
      <c r="A378" s="4"/>
      <c r="B378" s="4"/>
      <c r="C378" s="4"/>
      <c r="D378" s="4" t="str">
        <f>IFERROR(__xludf.DUMMYFUNCTION("ifna(TEXTJOIN(CHAR(10),TRUE,transpose(QUERY(GuildMemberQuestTracker!$A$2:$F1000,""Select C where F = True AND A = '""&amp;$A378&amp;""'""))))"),"")</f>
        <v/>
      </c>
    </row>
    <row r="379">
      <c r="A379" s="4"/>
      <c r="B379" s="4"/>
      <c r="C379" s="4"/>
      <c r="D379" s="4" t="str">
        <f>IFERROR(__xludf.DUMMYFUNCTION("ifna(TEXTJOIN(CHAR(10),TRUE,transpose(QUERY(GuildMemberQuestTracker!$A$2:$F1000,""Select C where F = True AND A = '""&amp;$A379&amp;""'""))))"),"")</f>
        <v/>
      </c>
    </row>
    <row r="380">
      <c r="A380" s="4"/>
      <c r="B380" s="4"/>
      <c r="C380" s="4"/>
      <c r="D380" s="4" t="str">
        <f>IFERROR(__xludf.DUMMYFUNCTION("ifna(TEXTJOIN(CHAR(10),TRUE,transpose(QUERY(GuildMemberQuestTracker!$A$2:$F1000,""Select C where F = True AND A = '""&amp;$A380&amp;""'""))))"),"")</f>
        <v/>
      </c>
    </row>
    <row r="381">
      <c r="A381" s="4"/>
      <c r="B381" s="4"/>
      <c r="C381" s="4"/>
      <c r="D381" s="4" t="str">
        <f>IFERROR(__xludf.DUMMYFUNCTION("ifna(TEXTJOIN(CHAR(10),TRUE,transpose(QUERY(GuildMemberQuestTracker!$A$2:$F1000,""Select C where F = True AND A = '""&amp;$A381&amp;""'""))))"),"")</f>
        <v/>
      </c>
    </row>
    <row r="382">
      <c r="A382" s="4"/>
      <c r="B382" s="4"/>
      <c r="C382" s="4"/>
      <c r="D382" s="4" t="str">
        <f>IFERROR(__xludf.DUMMYFUNCTION("ifna(TEXTJOIN(CHAR(10),TRUE,transpose(QUERY(GuildMemberQuestTracker!$A$2:$F1000,""Select C where F = True AND A = '""&amp;$A382&amp;""'""))))"),"")</f>
        <v/>
      </c>
    </row>
    <row r="383">
      <c r="A383" s="4"/>
      <c r="B383" s="4"/>
      <c r="C383" s="4"/>
      <c r="D383" s="4" t="str">
        <f>IFERROR(__xludf.DUMMYFUNCTION("ifna(TEXTJOIN(CHAR(10),TRUE,transpose(QUERY(GuildMemberQuestTracker!$A$2:$F1000,""Select C where F = True AND A = '""&amp;$A383&amp;""'""))))"),"")</f>
        <v/>
      </c>
    </row>
    <row r="384">
      <c r="A384" s="4"/>
      <c r="B384" s="4"/>
      <c r="C384" s="4"/>
      <c r="D384" s="4" t="str">
        <f>IFERROR(__xludf.DUMMYFUNCTION("ifna(TEXTJOIN(CHAR(10),TRUE,transpose(QUERY(GuildMemberQuestTracker!$A$2:$F1000,""Select C where F = True AND A = '""&amp;$A384&amp;""'""))))"),"")</f>
        <v/>
      </c>
    </row>
    <row r="385">
      <c r="A385" s="4"/>
      <c r="B385" s="4"/>
      <c r="C385" s="4"/>
      <c r="D385" s="4" t="str">
        <f>IFERROR(__xludf.DUMMYFUNCTION("ifna(TEXTJOIN(CHAR(10),TRUE,transpose(QUERY(GuildMemberQuestTracker!$A$2:$F1000,""Select C where F = True AND A = '""&amp;$A385&amp;""'""))))"),"")</f>
        <v/>
      </c>
    </row>
    <row r="386">
      <c r="A386" s="4"/>
      <c r="B386" s="4"/>
      <c r="C386" s="4"/>
      <c r="D386" s="4" t="str">
        <f>IFERROR(__xludf.DUMMYFUNCTION("ifna(TEXTJOIN(CHAR(10),TRUE,transpose(QUERY(GuildMemberQuestTracker!$A$2:$F1000,""Select C where F = True AND A = '""&amp;$A386&amp;""'""))))"),"")</f>
        <v/>
      </c>
    </row>
    <row r="387">
      <c r="A387" s="4"/>
      <c r="B387" s="4"/>
      <c r="C387" s="4"/>
      <c r="D387" s="4" t="str">
        <f>IFERROR(__xludf.DUMMYFUNCTION("ifna(TEXTJOIN(CHAR(10),TRUE,transpose(QUERY(GuildMemberQuestTracker!$A$2:$F1000,""Select C where F = True AND A = '""&amp;$A387&amp;""'""))))"),"")</f>
        <v/>
      </c>
    </row>
    <row r="388">
      <c r="A388" s="4"/>
      <c r="B388" s="4"/>
      <c r="C388" s="4"/>
      <c r="D388" s="4" t="str">
        <f>IFERROR(__xludf.DUMMYFUNCTION("ifna(TEXTJOIN(CHAR(10),TRUE,transpose(QUERY(GuildMemberQuestTracker!$A$2:$F1000,""Select C where F = True AND A = '""&amp;$A388&amp;""'""))))"),"")</f>
        <v/>
      </c>
    </row>
    <row r="389">
      <c r="A389" s="4"/>
      <c r="B389" s="4"/>
      <c r="C389" s="4"/>
      <c r="D389" s="4" t="str">
        <f>IFERROR(__xludf.DUMMYFUNCTION("ifna(TEXTJOIN(CHAR(10),TRUE,transpose(QUERY(GuildMemberQuestTracker!$A$2:$F1000,""Select C where F = True AND A = '""&amp;$A389&amp;""'""))))"),"")</f>
        <v/>
      </c>
    </row>
    <row r="390">
      <c r="A390" s="4"/>
      <c r="B390" s="4"/>
      <c r="C390" s="4"/>
      <c r="D390" s="4" t="str">
        <f>IFERROR(__xludf.DUMMYFUNCTION("ifna(TEXTJOIN(CHAR(10),TRUE,transpose(QUERY(GuildMemberQuestTracker!$A$2:$F1000,""Select C where F = True AND A = '""&amp;$A390&amp;""'""))))"),"")</f>
        <v/>
      </c>
    </row>
    <row r="391">
      <c r="A391" s="4"/>
      <c r="B391" s="4"/>
      <c r="C391" s="4"/>
      <c r="D391" s="4" t="str">
        <f>IFERROR(__xludf.DUMMYFUNCTION("ifna(TEXTJOIN(CHAR(10),TRUE,transpose(QUERY(GuildMemberQuestTracker!$A$2:$F1000,""Select C where F = True AND A = '""&amp;$A391&amp;""'""))))"),"")</f>
        <v/>
      </c>
    </row>
    <row r="392">
      <c r="A392" s="4"/>
      <c r="B392" s="4"/>
      <c r="C392" s="4"/>
      <c r="D392" s="4" t="str">
        <f>IFERROR(__xludf.DUMMYFUNCTION("ifna(TEXTJOIN(CHAR(10),TRUE,transpose(QUERY(GuildMemberQuestTracker!$A$2:$F1000,""Select C where F = True AND A = '""&amp;$A392&amp;""'""))))"),"")</f>
        <v/>
      </c>
    </row>
    <row r="393">
      <c r="A393" s="4"/>
      <c r="B393" s="4"/>
      <c r="C393" s="4"/>
      <c r="D393" s="4" t="str">
        <f>IFERROR(__xludf.DUMMYFUNCTION("ifna(TEXTJOIN(CHAR(10),TRUE,transpose(QUERY(GuildMemberQuestTracker!$A$2:$F1000,""Select C where F = True AND A = '""&amp;$A393&amp;""'""))))"),"")</f>
        <v/>
      </c>
    </row>
    <row r="394">
      <c r="A394" s="4"/>
      <c r="B394" s="4"/>
      <c r="C394" s="4"/>
      <c r="D394" s="4" t="str">
        <f>IFERROR(__xludf.DUMMYFUNCTION("ifna(TEXTJOIN(CHAR(10),TRUE,transpose(QUERY(GuildMemberQuestTracker!$A$2:$F1000,""Select C where F = True AND A = '""&amp;$A394&amp;""'""))))"),"")</f>
        <v/>
      </c>
    </row>
    <row r="395">
      <c r="A395" s="4"/>
      <c r="B395" s="4"/>
      <c r="C395" s="4"/>
      <c r="D395" s="4" t="str">
        <f>IFERROR(__xludf.DUMMYFUNCTION("ifna(TEXTJOIN(CHAR(10),TRUE,transpose(QUERY(GuildMemberQuestTracker!$A$2:$F1000,""Select C where F = True AND A = '""&amp;$A395&amp;""'""))))"),"")</f>
        <v/>
      </c>
    </row>
    <row r="396">
      <c r="A396" s="4"/>
      <c r="B396" s="4"/>
      <c r="C396" s="4"/>
      <c r="D396" s="4" t="str">
        <f>IFERROR(__xludf.DUMMYFUNCTION("ifna(TEXTJOIN(CHAR(10),TRUE,transpose(QUERY(GuildMemberQuestTracker!$A$2:$F1000,""Select C where F = True AND A = '""&amp;$A396&amp;""'""))))"),"")</f>
        <v/>
      </c>
    </row>
    <row r="397">
      <c r="A397" s="4"/>
      <c r="B397" s="4"/>
      <c r="C397" s="4"/>
      <c r="D397" s="4" t="str">
        <f>IFERROR(__xludf.DUMMYFUNCTION("ifna(TEXTJOIN(CHAR(10),TRUE,transpose(QUERY(GuildMemberQuestTracker!$A$2:$F1000,""Select C where F = True AND A = '""&amp;$A397&amp;""'""))))"),"")</f>
        <v/>
      </c>
    </row>
    <row r="398">
      <c r="A398" s="4"/>
      <c r="B398" s="4"/>
      <c r="C398" s="4"/>
      <c r="D398" s="4" t="str">
        <f>IFERROR(__xludf.DUMMYFUNCTION("ifna(TEXTJOIN(CHAR(10),TRUE,transpose(QUERY(GuildMemberQuestTracker!$A$2:$F1000,""Select C where F = True AND A = '""&amp;$A398&amp;""'""))))"),"")</f>
        <v/>
      </c>
    </row>
    <row r="399">
      <c r="A399" s="4"/>
      <c r="B399" s="4"/>
      <c r="C399" s="4"/>
      <c r="D399" s="4" t="str">
        <f>IFERROR(__xludf.DUMMYFUNCTION("ifna(TEXTJOIN(CHAR(10),TRUE,transpose(QUERY(GuildMemberQuestTracker!$A$2:$F1000,""Select C where F = True AND A = '""&amp;$A399&amp;""'""))))"),"")</f>
        <v/>
      </c>
    </row>
    <row r="400">
      <c r="A400" s="4"/>
      <c r="B400" s="4"/>
      <c r="C400" s="4"/>
      <c r="D400" s="4" t="str">
        <f>IFERROR(__xludf.DUMMYFUNCTION("ifna(TEXTJOIN(CHAR(10),TRUE,transpose(QUERY(GuildMemberQuestTracker!$A$2:$F1000,""Select C where F = True AND A = '""&amp;$A400&amp;""'""))))"),"")</f>
        <v/>
      </c>
    </row>
    <row r="401">
      <c r="A401" s="4"/>
      <c r="B401" s="4"/>
      <c r="C401" s="4"/>
      <c r="D401" s="4" t="str">
        <f>IFERROR(__xludf.DUMMYFUNCTION("ifna(TEXTJOIN(CHAR(10),TRUE,transpose(QUERY(GuildMemberQuestTracker!$A$2:$F1000,""Select C where F = True AND A = '""&amp;$A401&amp;""'""))))"),"")</f>
        <v/>
      </c>
    </row>
    <row r="402">
      <c r="A402" s="4"/>
      <c r="B402" s="4"/>
      <c r="C402" s="4"/>
      <c r="D402" s="4" t="str">
        <f>IFERROR(__xludf.DUMMYFUNCTION("ifna(TEXTJOIN(CHAR(10),TRUE,transpose(QUERY(GuildMemberQuestTracker!$A$2:$F1000,""Select C where F = True AND A = '""&amp;$A402&amp;""'""))))"),"")</f>
        <v/>
      </c>
    </row>
    <row r="403">
      <c r="A403" s="4"/>
      <c r="B403" s="4"/>
      <c r="C403" s="4"/>
      <c r="D403" s="4" t="str">
        <f>IFERROR(__xludf.DUMMYFUNCTION("ifna(TEXTJOIN(CHAR(10),TRUE,transpose(QUERY(GuildMemberQuestTracker!$A$2:$F1000,""Select C where F = True AND A = '""&amp;$A403&amp;""'""))))"),"")</f>
        <v/>
      </c>
    </row>
    <row r="404">
      <c r="A404" s="4"/>
      <c r="B404" s="4"/>
      <c r="C404" s="4"/>
      <c r="D404" s="4" t="str">
        <f>IFERROR(__xludf.DUMMYFUNCTION("ifna(TEXTJOIN(CHAR(10),TRUE,transpose(QUERY(GuildMemberQuestTracker!$A$2:$F1000,""Select C where F = True AND A = '""&amp;$A404&amp;""'""))))"),"")</f>
        <v/>
      </c>
    </row>
    <row r="405">
      <c r="A405" s="4"/>
      <c r="B405" s="4"/>
      <c r="C405" s="4"/>
      <c r="D405" s="4" t="str">
        <f>IFERROR(__xludf.DUMMYFUNCTION("ifna(TEXTJOIN(CHAR(10),TRUE,transpose(QUERY(GuildMemberQuestTracker!$A$2:$F1000,""Select C where F = True AND A = '""&amp;$A405&amp;""'""))))"),"")</f>
        <v/>
      </c>
    </row>
    <row r="406">
      <c r="A406" s="4"/>
      <c r="B406" s="4"/>
      <c r="C406" s="4"/>
      <c r="D406" s="4" t="str">
        <f>IFERROR(__xludf.DUMMYFUNCTION("ifna(TEXTJOIN(CHAR(10),TRUE,transpose(QUERY(GuildMemberQuestTracker!$A$2:$F1000,""Select C where F = True AND A = '""&amp;$A406&amp;""'""))))"),"")</f>
        <v/>
      </c>
    </row>
    <row r="407">
      <c r="A407" s="4"/>
      <c r="B407" s="4"/>
      <c r="C407" s="4"/>
      <c r="D407" s="4" t="str">
        <f>IFERROR(__xludf.DUMMYFUNCTION("ifna(TEXTJOIN(CHAR(10),TRUE,transpose(QUERY(GuildMemberQuestTracker!$A$2:$F1000,""Select C where F = True AND A = '""&amp;$A407&amp;""'""))))"),"")</f>
        <v/>
      </c>
    </row>
    <row r="408">
      <c r="A408" s="4"/>
      <c r="B408" s="4"/>
      <c r="C408" s="4"/>
      <c r="D408" s="4" t="str">
        <f>IFERROR(__xludf.DUMMYFUNCTION("ifna(TEXTJOIN(CHAR(10),TRUE,transpose(QUERY(GuildMemberQuestTracker!$A$2:$F1000,""Select C where F = True AND A = '""&amp;$A408&amp;""'""))))"),"")</f>
        <v/>
      </c>
    </row>
    <row r="409">
      <c r="A409" s="4"/>
      <c r="B409" s="4"/>
      <c r="C409" s="4"/>
      <c r="D409" s="4" t="str">
        <f>IFERROR(__xludf.DUMMYFUNCTION("ifna(TEXTJOIN(CHAR(10),TRUE,transpose(QUERY(GuildMemberQuestTracker!$A$2:$F1000,""Select C where F = True AND A = '""&amp;$A409&amp;""'""))))"),"")</f>
        <v/>
      </c>
    </row>
    <row r="410">
      <c r="A410" s="4"/>
      <c r="B410" s="4"/>
      <c r="C410" s="4"/>
      <c r="D410" s="4" t="str">
        <f>IFERROR(__xludf.DUMMYFUNCTION("ifna(TEXTJOIN(CHAR(10),TRUE,transpose(QUERY(GuildMemberQuestTracker!$A$2:$F1000,""Select C where F = True AND A = '""&amp;$A410&amp;""'""))))"),"")</f>
        <v/>
      </c>
    </row>
    <row r="411">
      <c r="A411" s="4"/>
      <c r="B411" s="4"/>
      <c r="C411" s="4"/>
      <c r="D411" s="4" t="str">
        <f>IFERROR(__xludf.DUMMYFUNCTION("ifna(TEXTJOIN(CHAR(10),TRUE,transpose(QUERY(GuildMemberQuestTracker!$A$2:$F1000,""Select C where F = True AND A = '""&amp;$A411&amp;""'""))))"),"")</f>
        <v/>
      </c>
    </row>
    <row r="412">
      <c r="A412" s="4"/>
      <c r="B412" s="4"/>
      <c r="C412" s="4"/>
      <c r="D412" s="4" t="str">
        <f>IFERROR(__xludf.DUMMYFUNCTION("ifna(TEXTJOIN(CHAR(10),TRUE,transpose(QUERY(GuildMemberQuestTracker!$A$2:$F1000,""Select C where F = True AND A = '""&amp;$A412&amp;""'""))))"),"")</f>
        <v/>
      </c>
    </row>
    <row r="413">
      <c r="A413" s="4"/>
      <c r="B413" s="4"/>
      <c r="C413" s="4"/>
      <c r="D413" s="4" t="str">
        <f>IFERROR(__xludf.DUMMYFUNCTION("ifna(TEXTJOIN(CHAR(10),TRUE,transpose(QUERY(GuildMemberQuestTracker!$A$2:$F1000,""Select C where F = True AND A = '""&amp;$A413&amp;""'""))))"),"")</f>
        <v/>
      </c>
    </row>
    <row r="414">
      <c r="A414" s="4"/>
      <c r="B414" s="4"/>
      <c r="C414" s="4"/>
      <c r="D414" s="4" t="str">
        <f>IFERROR(__xludf.DUMMYFUNCTION("ifna(TEXTJOIN(CHAR(10),TRUE,transpose(QUERY(GuildMemberQuestTracker!$A$2:$F1000,""Select C where F = True AND A = '""&amp;$A414&amp;""'""))))"),"")</f>
        <v/>
      </c>
    </row>
    <row r="415">
      <c r="A415" s="4"/>
      <c r="B415" s="4"/>
      <c r="C415" s="4"/>
      <c r="D415" s="4" t="str">
        <f>IFERROR(__xludf.DUMMYFUNCTION("ifna(TEXTJOIN(CHAR(10),TRUE,transpose(QUERY(GuildMemberQuestTracker!$A$2:$F1000,""Select C where F = True AND A = '""&amp;$A415&amp;""'""))))"),"")</f>
        <v/>
      </c>
    </row>
    <row r="416">
      <c r="A416" s="4"/>
      <c r="B416" s="4"/>
      <c r="C416" s="4"/>
      <c r="D416" s="4" t="str">
        <f>IFERROR(__xludf.DUMMYFUNCTION("ifna(TEXTJOIN(CHAR(10),TRUE,transpose(QUERY(GuildMemberQuestTracker!$A$2:$F1000,""Select C where F = True AND A = '""&amp;$A416&amp;""'""))))"),"")</f>
        <v/>
      </c>
    </row>
    <row r="417">
      <c r="A417" s="4"/>
      <c r="B417" s="4"/>
      <c r="C417" s="4"/>
      <c r="D417" s="4" t="str">
        <f>IFERROR(__xludf.DUMMYFUNCTION("ifna(TEXTJOIN(CHAR(10),TRUE,transpose(QUERY(GuildMemberQuestTracker!$A$2:$F1000,""Select C where F = True AND A = '""&amp;$A417&amp;""'""))))"),"")</f>
        <v/>
      </c>
    </row>
    <row r="418">
      <c r="A418" s="4"/>
      <c r="B418" s="4"/>
      <c r="C418" s="4"/>
      <c r="D418" s="4" t="str">
        <f>IFERROR(__xludf.DUMMYFUNCTION("ifna(TEXTJOIN(CHAR(10),TRUE,transpose(QUERY(GuildMemberQuestTracker!$A$2:$F1000,""Select C where F = True AND A = '""&amp;$A418&amp;""'""))))"),"")</f>
        <v/>
      </c>
    </row>
    <row r="419">
      <c r="A419" s="4"/>
      <c r="B419" s="4"/>
      <c r="C419" s="4"/>
      <c r="D419" s="4" t="str">
        <f>IFERROR(__xludf.DUMMYFUNCTION("ifna(TEXTJOIN(CHAR(10),TRUE,transpose(QUERY(GuildMemberQuestTracker!$A$2:$F1000,""Select C where F = True AND A = '""&amp;$A419&amp;""'""))))"),"")</f>
        <v/>
      </c>
    </row>
    <row r="420">
      <c r="A420" s="4"/>
      <c r="B420" s="4"/>
      <c r="C420" s="4"/>
      <c r="D420" s="4" t="str">
        <f>IFERROR(__xludf.DUMMYFUNCTION("ifna(TEXTJOIN(CHAR(10),TRUE,transpose(QUERY(GuildMemberQuestTracker!$A$2:$F1000,""Select C where F = True AND A = '""&amp;$A420&amp;""'""))))"),"")</f>
        <v/>
      </c>
    </row>
    <row r="421">
      <c r="A421" s="4"/>
      <c r="B421" s="4"/>
      <c r="C421" s="4"/>
      <c r="D421" s="4" t="str">
        <f>IFERROR(__xludf.DUMMYFUNCTION("ifna(TEXTJOIN(CHAR(10),TRUE,transpose(QUERY(GuildMemberQuestTracker!$A$2:$F1000,""Select C where F = True AND A = '""&amp;$A421&amp;""'""))))"),"")</f>
        <v/>
      </c>
    </row>
    <row r="422">
      <c r="A422" s="4"/>
      <c r="B422" s="4"/>
      <c r="C422" s="4"/>
      <c r="D422" s="4" t="str">
        <f>IFERROR(__xludf.DUMMYFUNCTION("ifna(TEXTJOIN(CHAR(10),TRUE,transpose(QUERY(GuildMemberQuestTracker!$A$2:$F1000,""Select C where F = True AND A = '""&amp;$A422&amp;""'""))))"),"")</f>
        <v/>
      </c>
    </row>
    <row r="423">
      <c r="A423" s="4"/>
      <c r="B423" s="4"/>
      <c r="C423" s="4"/>
      <c r="D423" s="4" t="str">
        <f>IFERROR(__xludf.DUMMYFUNCTION("ifna(TEXTJOIN(CHAR(10),TRUE,transpose(QUERY(GuildMemberQuestTracker!$A$2:$F1000,""Select C where F = True AND A = '""&amp;$A423&amp;""'""))))"),"")</f>
        <v/>
      </c>
    </row>
    <row r="424">
      <c r="A424" s="4"/>
      <c r="B424" s="4"/>
      <c r="C424" s="4"/>
      <c r="D424" s="4" t="str">
        <f>IFERROR(__xludf.DUMMYFUNCTION("ifna(TEXTJOIN(CHAR(10),TRUE,transpose(QUERY(GuildMemberQuestTracker!$A$2:$F1000,""Select C where F = True AND A = '""&amp;$A424&amp;""'""))))"),"")</f>
        <v/>
      </c>
    </row>
    <row r="425">
      <c r="A425" s="4"/>
      <c r="B425" s="4"/>
      <c r="C425" s="4"/>
      <c r="D425" s="4" t="str">
        <f>IFERROR(__xludf.DUMMYFUNCTION("ifna(TEXTJOIN(CHAR(10),TRUE,transpose(QUERY(GuildMemberQuestTracker!$A$2:$F1000,""Select C where F = True AND A = '""&amp;$A425&amp;""'""))))"),"")</f>
        <v/>
      </c>
    </row>
    <row r="426">
      <c r="A426" s="4"/>
      <c r="B426" s="4"/>
      <c r="C426" s="4"/>
      <c r="D426" s="4" t="str">
        <f>IFERROR(__xludf.DUMMYFUNCTION("ifna(TEXTJOIN(CHAR(10),TRUE,transpose(QUERY(GuildMemberQuestTracker!$A$2:$F1000,""Select C where F = True AND A = '""&amp;$A426&amp;""'""))))"),"")</f>
        <v/>
      </c>
    </row>
    <row r="427">
      <c r="A427" s="4"/>
      <c r="B427" s="4"/>
      <c r="C427" s="4"/>
      <c r="D427" s="4" t="str">
        <f>IFERROR(__xludf.DUMMYFUNCTION("ifna(TEXTJOIN(CHAR(10),TRUE,transpose(QUERY(GuildMemberQuestTracker!$A$2:$F1000,""Select C where F = True AND A = '""&amp;$A427&amp;""'""))))"),"")</f>
        <v/>
      </c>
    </row>
    <row r="428">
      <c r="A428" s="4"/>
      <c r="B428" s="4"/>
      <c r="C428" s="4"/>
      <c r="D428" s="4" t="str">
        <f>IFERROR(__xludf.DUMMYFUNCTION("ifna(TEXTJOIN(CHAR(10),TRUE,transpose(QUERY(GuildMemberQuestTracker!$A$2:$F1000,""Select C where F = True AND A = '""&amp;$A428&amp;""'""))))"),"")</f>
        <v/>
      </c>
    </row>
    <row r="429">
      <c r="A429" s="4"/>
      <c r="B429" s="4"/>
      <c r="C429" s="4"/>
      <c r="D429" s="4" t="str">
        <f>IFERROR(__xludf.DUMMYFUNCTION("ifna(TEXTJOIN(CHAR(10),TRUE,transpose(QUERY(GuildMemberQuestTracker!$A$2:$F1000,""Select C where F = True AND A = '""&amp;$A429&amp;""'""))))"),"")</f>
        <v/>
      </c>
    </row>
    <row r="430">
      <c r="A430" s="4"/>
      <c r="B430" s="4"/>
      <c r="C430" s="4"/>
      <c r="D430" s="4" t="str">
        <f>IFERROR(__xludf.DUMMYFUNCTION("ifna(TEXTJOIN(CHAR(10),TRUE,transpose(QUERY(GuildMemberQuestTracker!$A$2:$F1000,""Select C where F = True AND A = '""&amp;$A430&amp;""'""))))"),"")</f>
        <v/>
      </c>
    </row>
    <row r="431">
      <c r="A431" s="4"/>
      <c r="B431" s="4"/>
      <c r="C431" s="4"/>
      <c r="D431" s="4" t="str">
        <f>IFERROR(__xludf.DUMMYFUNCTION("ifna(TEXTJOIN(CHAR(10),TRUE,transpose(QUERY(GuildMemberQuestTracker!$A$2:$F1000,""Select C where F = True AND A = '""&amp;$A431&amp;""'""))))"),"")</f>
        <v/>
      </c>
    </row>
    <row r="432">
      <c r="A432" s="4"/>
      <c r="B432" s="4"/>
      <c r="C432" s="4"/>
      <c r="D432" s="4" t="str">
        <f>IFERROR(__xludf.DUMMYFUNCTION("ifna(TEXTJOIN(CHAR(10),TRUE,transpose(QUERY(GuildMemberQuestTracker!$A$2:$F1000,""Select C where F = True AND A = '""&amp;$A432&amp;""'""))))"),"")</f>
        <v/>
      </c>
    </row>
    <row r="433">
      <c r="A433" s="4"/>
      <c r="B433" s="4"/>
      <c r="C433" s="4"/>
      <c r="D433" s="4" t="str">
        <f>IFERROR(__xludf.DUMMYFUNCTION("ifna(TEXTJOIN(CHAR(10),TRUE,transpose(QUERY(GuildMemberQuestTracker!$A$2:$F1000,""Select C where F = True AND A = '""&amp;$A433&amp;""'""))))"),"")</f>
        <v/>
      </c>
    </row>
    <row r="434">
      <c r="A434" s="4"/>
      <c r="B434" s="4"/>
      <c r="C434" s="4"/>
      <c r="D434" s="4" t="str">
        <f>IFERROR(__xludf.DUMMYFUNCTION("ifna(TEXTJOIN(CHAR(10),TRUE,transpose(QUERY(GuildMemberQuestTracker!$A$2:$F1000,""Select C where F = True AND A = '""&amp;$A434&amp;""'""))))"),"")</f>
        <v/>
      </c>
    </row>
    <row r="435">
      <c r="A435" s="4"/>
      <c r="B435" s="4"/>
      <c r="C435" s="4"/>
      <c r="D435" s="4" t="str">
        <f>IFERROR(__xludf.DUMMYFUNCTION("ifna(TEXTJOIN(CHAR(10),TRUE,transpose(QUERY(GuildMemberQuestTracker!$A$2:$F1000,""Select C where F = True AND A = '""&amp;$A435&amp;""'""))))"),"")</f>
        <v/>
      </c>
    </row>
    <row r="436">
      <c r="A436" s="4"/>
      <c r="B436" s="4"/>
      <c r="C436" s="4"/>
      <c r="D436" s="4" t="str">
        <f>IFERROR(__xludf.DUMMYFUNCTION("ifna(TEXTJOIN(CHAR(10),TRUE,transpose(QUERY(GuildMemberQuestTracker!$A$2:$F1000,""Select C where F = True AND A = '""&amp;$A436&amp;""'""))))"),"")</f>
        <v/>
      </c>
    </row>
    <row r="437">
      <c r="A437" s="4"/>
      <c r="B437" s="4"/>
      <c r="C437" s="4"/>
      <c r="D437" s="4" t="str">
        <f>IFERROR(__xludf.DUMMYFUNCTION("ifna(TEXTJOIN(CHAR(10),TRUE,transpose(QUERY(GuildMemberQuestTracker!$A$2:$F1000,""Select C where F = True AND A = '""&amp;$A437&amp;""'""))))"),"")</f>
        <v/>
      </c>
    </row>
    <row r="438">
      <c r="A438" s="4"/>
      <c r="B438" s="4"/>
      <c r="C438" s="4"/>
      <c r="D438" s="4" t="str">
        <f>IFERROR(__xludf.DUMMYFUNCTION("ifna(TEXTJOIN(CHAR(10),TRUE,transpose(QUERY(GuildMemberQuestTracker!$A$2:$F1000,""Select C where F = True AND A = '""&amp;$A438&amp;""'""))))"),"")</f>
        <v/>
      </c>
    </row>
    <row r="439">
      <c r="A439" s="4"/>
      <c r="B439" s="4"/>
      <c r="C439" s="4"/>
      <c r="D439" s="4" t="str">
        <f>IFERROR(__xludf.DUMMYFUNCTION("ifna(TEXTJOIN(CHAR(10),TRUE,transpose(QUERY(GuildMemberQuestTracker!$A$2:$F1000,""Select C where F = True AND A = '""&amp;$A439&amp;""'""))))"),"")</f>
        <v/>
      </c>
    </row>
    <row r="440">
      <c r="A440" s="4"/>
      <c r="B440" s="4"/>
      <c r="C440" s="4"/>
      <c r="D440" s="4" t="str">
        <f>IFERROR(__xludf.DUMMYFUNCTION("ifna(TEXTJOIN(CHAR(10),TRUE,transpose(QUERY(GuildMemberQuestTracker!$A$2:$F1000,""Select C where F = True AND A = '""&amp;$A440&amp;""'""))))"),"")</f>
        <v/>
      </c>
    </row>
    <row r="441">
      <c r="A441" s="4"/>
      <c r="B441" s="4"/>
      <c r="C441" s="4"/>
      <c r="D441" s="4" t="str">
        <f>IFERROR(__xludf.DUMMYFUNCTION("ifna(TEXTJOIN(CHAR(10),TRUE,transpose(QUERY(GuildMemberQuestTracker!$A$2:$F1000,""Select C where F = True AND A = '""&amp;$A441&amp;""'""))))"),"")</f>
        <v/>
      </c>
    </row>
    <row r="442">
      <c r="A442" s="4"/>
      <c r="B442" s="4"/>
      <c r="C442" s="4"/>
      <c r="D442" s="4" t="str">
        <f>IFERROR(__xludf.DUMMYFUNCTION("ifna(TEXTJOIN(CHAR(10),TRUE,transpose(QUERY(GuildMemberQuestTracker!$A$2:$F1000,""Select C where F = True AND A = '""&amp;$A442&amp;""'""))))"),"")</f>
        <v/>
      </c>
    </row>
    <row r="443">
      <c r="A443" s="4"/>
      <c r="B443" s="4"/>
      <c r="C443" s="4"/>
      <c r="D443" s="4" t="str">
        <f>IFERROR(__xludf.DUMMYFUNCTION("ifna(TEXTJOIN(CHAR(10),TRUE,transpose(QUERY(GuildMemberQuestTracker!$A$2:$F1000,""Select C where F = True AND A = '""&amp;$A443&amp;""'""))))"),"")</f>
        <v/>
      </c>
    </row>
    <row r="444">
      <c r="A444" s="4"/>
      <c r="B444" s="4"/>
      <c r="C444" s="4"/>
      <c r="D444" s="4" t="str">
        <f>IFERROR(__xludf.DUMMYFUNCTION("ifna(TEXTJOIN(CHAR(10),TRUE,transpose(QUERY(GuildMemberQuestTracker!$A$2:$F1000,""Select C where F = True AND A = '""&amp;$A444&amp;""'""))))"),"")</f>
        <v/>
      </c>
    </row>
    <row r="445">
      <c r="A445" s="4"/>
      <c r="B445" s="4"/>
      <c r="C445" s="4"/>
      <c r="D445" s="4" t="str">
        <f>IFERROR(__xludf.DUMMYFUNCTION("ifna(TEXTJOIN(CHAR(10),TRUE,transpose(QUERY(GuildMemberQuestTracker!$A$2:$F1000,""Select C where F = True AND A = '""&amp;$A445&amp;""'""))))"),"")</f>
        <v/>
      </c>
    </row>
    <row r="446">
      <c r="A446" s="4"/>
      <c r="B446" s="4"/>
      <c r="C446" s="4"/>
      <c r="D446" s="4" t="str">
        <f>IFERROR(__xludf.DUMMYFUNCTION("ifna(TEXTJOIN(CHAR(10),TRUE,transpose(QUERY(GuildMemberQuestTracker!$A$2:$F1000,""Select C where F = True AND A = '""&amp;$A446&amp;""'""))))"),"")</f>
        <v/>
      </c>
    </row>
    <row r="447">
      <c r="A447" s="4"/>
      <c r="B447" s="4"/>
      <c r="C447" s="4"/>
      <c r="D447" s="4" t="str">
        <f>IFERROR(__xludf.DUMMYFUNCTION("ifna(TEXTJOIN(CHAR(10),TRUE,transpose(QUERY(GuildMemberQuestTracker!$A$2:$F1000,""Select C where F = True AND A = '""&amp;$A447&amp;""'""))))"),"")</f>
        <v/>
      </c>
    </row>
    <row r="448">
      <c r="A448" s="4"/>
      <c r="B448" s="4"/>
      <c r="C448" s="4"/>
      <c r="D448" s="4" t="str">
        <f>IFERROR(__xludf.DUMMYFUNCTION("ifna(TEXTJOIN(CHAR(10),TRUE,transpose(QUERY(GuildMemberQuestTracker!$A$2:$F1000,""Select C where F = True AND A = '""&amp;$A448&amp;""'""))))"),"")</f>
        <v/>
      </c>
    </row>
    <row r="449">
      <c r="A449" s="4"/>
      <c r="B449" s="4"/>
      <c r="C449" s="4"/>
      <c r="D449" s="4" t="str">
        <f>IFERROR(__xludf.DUMMYFUNCTION("ifna(TEXTJOIN(CHAR(10),TRUE,transpose(QUERY(GuildMemberQuestTracker!$A$2:$F1000,""Select C where F = True AND A = '""&amp;$A449&amp;""'""))))"),"")</f>
        <v/>
      </c>
    </row>
    <row r="450">
      <c r="A450" s="4"/>
      <c r="B450" s="4"/>
      <c r="C450" s="4"/>
      <c r="D450" s="4" t="str">
        <f>IFERROR(__xludf.DUMMYFUNCTION("ifna(TEXTJOIN(CHAR(10),TRUE,transpose(QUERY(GuildMemberQuestTracker!$A$2:$F1000,""Select C where F = True AND A = '""&amp;$A450&amp;""'""))))"),"")</f>
        <v/>
      </c>
    </row>
    <row r="451">
      <c r="A451" s="4"/>
      <c r="B451" s="4"/>
      <c r="C451" s="4"/>
      <c r="D451" s="4" t="str">
        <f>IFERROR(__xludf.DUMMYFUNCTION("ifna(TEXTJOIN(CHAR(10),TRUE,transpose(QUERY(GuildMemberQuestTracker!$A$2:$F1000,""Select C where F = True AND A = '""&amp;$A451&amp;""'""))))"),"")</f>
        <v/>
      </c>
    </row>
    <row r="452">
      <c r="A452" s="4"/>
      <c r="B452" s="4"/>
      <c r="C452" s="4"/>
      <c r="D452" s="4" t="str">
        <f>IFERROR(__xludf.DUMMYFUNCTION("ifna(TEXTJOIN(CHAR(10),TRUE,transpose(QUERY(GuildMemberQuestTracker!$A$2:$F1000,""Select C where F = True AND A = '""&amp;$A452&amp;""'""))))"),"")</f>
        <v/>
      </c>
    </row>
    <row r="453">
      <c r="A453" s="4"/>
      <c r="B453" s="4"/>
      <c r="C453" s="4"/>
      <c r="D453" s="4" t="str">
        <f>IFERROR(__xludf.DUMMYFUNCTION("ifna(TEXTJOIN(CHAR(10),TRUE,transpose(QUERY(GuildMemberQuestTracker!$A$2:$F1000,""Select C where F = True AND A = '""&amp;$A453&amp;""'""))))"),"")</f>
        <v/>
      </c>
    </row>
    <row r="454">
      <c r="A454" s="4"/>
      <c r="B454" s="4"/>
      <c r="C454" s="4"/>
      <c r="D454" s="4" t="str">
        <f>IFERROR(__xludf.DUMMYFUNCTION("ifna(TEXTJOIN(CHAR(10),TRUE,transpose(QUERY(GuildMemberQuestTracker!$A$2:$F1000,""Select C where F = True AND A = '""&amp;$A454&amp;""'""))))"),"")</f>
        <v/>
      </c>
    </row>
    <row r="455">
      <c r="A455" s="4"/>
      <c r="B455" s="4"/>
      <c r="C455" s="4"/>
      <c r="D455" s="4" t="str">
        <f>IFERROR(__xludf.DUMMYFUNCTION("ifna(TEXTJOIN(CHAR(10),TRUE,transpose(QUERY(GuildMemberQuestTracker!$A$2:$F1000,""Select C where F = True AND A = '""&amp;$A455&amp;""'""))))"),"")</f>
        <v/>
      </c>
    </row>
    <row r="456">
      <c r="A456" s="4"/>
      <c r="B456" s="4"/>
      <c r="C456" s="4"/>
      <c r="D456" s="4" t="str">
        <f>IFERROR(__xludf.DUMMYFUNCTION("ifna(TEXTJOIN(CHAR(10),TRUE,transpose(QUERY(GuildMemberQuestTracker!$A$2:$F1000,""Select C where F = True AND A = '""&amp;$A456&amp;""'""))))"),"")</f>
        <v/>
      </c>
    </row>
    <row r="457">
      <c r="A457" s="4"/>
      <c r="B457" s="4"/>
      <c r="C457" s="4"/>
      <c r="D457" s="4" t="str">
        <f>IFERROR(__xludf.DUMMYFUNCTION("ifna(TEXTJOIN(CHAR(10),TRUE,transpose(QUERY(GuildMemberQuestTracker!$A$2:$F1000,""Select C where F = True AND A = '""&amp;$A457&amp;""'""))))"),"")</f>
        <v/>
      </c>
    </row>
    <row r="458">
      <c r="A458" s="4"/>
      <c r="B458" s="4"/>
      <c r="C458" s="4"/>
      <c r="D458" s="4" t="str">
        <f>IFERROR(__xludf.DUMMYFUNCTION("ifna(TEXTJOIN(CHAR(10),TRUE,transpose(QUERY(GuildMemberQuestTracker!$A$2:$F1000,""Select C where F = True AND A = '""&amp;$A458&amp;""'""))))"),"")</f>
        <v/>
      </c>
    </row>
    <row r="459">
      <c r="A459" s="4"/>
      <c r="B459" s="4"/>
      <c r="C459" s="4"/>
      <c r="D459" s="4" t="str">
        <f>IFERROR(__xludf.DUMMYFUNCTION("ifna(TEXTJOIN(CHAR(10),TRUE,transpose(QUERY(GuildMemberQuestTracker!$A$2:$F1000,""Select C where F = True AND A = '""&amp;$A459&amp;""'""))))"),"")</f>
        <v/>
      </c>
    </row>
    <row r="460">
      <c r="A460" s="4"/>
      <c r="B460" s="4"/>
      <c r="C460" s="4"/>
      <c r="D460" s="4" t="str">
        <f>IFERROR(__xludf.DUMMYFUNCTION("ifna(TEXTJOIN(CHAR(10),TRUE,transpose(QUERY(GuildMemberQuestTracker!$A$2:$F1000,""Select C where F = True AND A = '""&amp;$A460&amp;""'""))))"),"")</f>
        <v/>
      </c>
    </row>
    <row r="461">
      <c r="A461" s="4"/>
      <c r="B461" s="4"/>
      <c r="C461" s="4"/>
      <c r="D461" s="4" t="str">
        <f>IFERROR(__xludf.DUMMYFUNCTION("ifna(TEXTJOIN(CHAR(10),TRUE,transpose(QUERY(GuildMemberQuestTracker!$A$2:$F1000,""Select C where F = True AND A = '""&amp;$A461&amp;""'""))))"),"")</f>
        <v/>
      </c>
    </row>
    <row r="462">
      <c r="A462" s="4"/>
      <c r="B462" s="4"/>
      <c r="C462" s="4"/>
      <c r="D462" s="4" t="str">
        <f>IFERROR(__xludf.DUMMYFUNCTION("ifna(TEXTJOIN(CHAR(10),TRUE,transpose(QUERY(GuildMemberQuestTracker!$A$2:$F1000,""Select C where F = True AND A = '""&amp;$A462&amp;""'""))))"),"")</f>
        <v/>
      </c>
    </row>
    <row r="463">
      <c r="A463" s="4"/>
      <c r="B463" s="4"/>
      <c r="C463" s="4"/>
      <c r="D463" s="4" t="str">
        <f>IFERROR(__xludf.DUMMYFUNCTION("ifna(TEXTJOIN(CHAR(10),TRUE,transpose(QUERY(GuildMemberQuestTracker!$A$2:$F1000,""Select C where F = True AND A = '""&amp;$A463&amp;""'""))))"),"")</f>
        <v/>
      </c>
    </row>
    <row r="464">
      <c r="A464" s="4"/>
      <c r="B464" s="4"/>
      <c r="C464" s="4"/>
      <c r="D464" s="4" t="str">
        <f>IFERROR(__xludf.DUMMYFUNCTION("ifna(TEXTJOIN(CHAR(10),TRUE,transpose(QUERY(GuildMemberQuestTracker!$A$2:$F1000,""Select C where F = True AND A = '""&amp;$A464&amp;""'""))))"),"")</f>
        <v/>
      </c>
    </row>
    <row r="465">
      <c r="A465" s="4"/>
      <c r="B465" s="4"/>
      <c r="C465" s="4"/>
      <c r="D465" s="4" t="str">
        <f>IFERROR(__xludf.DUMMYFUNCTION("ifna(TEXTJOIN(CHAR(10),TRUE,transpose(QUERY(GuildMemberQuestTracker!$A$2:$F1000,""Select C where F = True AND A = '""&amp;$A465&amp;""'""))))"),"")</f>
        <v/>
      </c>
    </row>
    <row r="466">
      <c r="A466" s="4"/>
      <c r="B466" s="4"/>
      <c r="C466" s="4"/>
      <c r="D466" s="4" t="str">
        <f>IFERROR(__xludf.DUMMYFUNCTION("ifna(TEXTJOIN(CHAR(10),TRUE,transpose(QUERY(GuildMemberQuestTracker!$A$2:$F1000,""Select C where F = True AND A = '""&amp;$A466&amp;""'""))))"),"")</f>
        <v/>
      </c>
    </row>
    <row r="467">
      <c r="A467" s="4"/>
      <c r="B467" s="4"/>
      <c r="C467" s="4"/>
      <c r="D467" s="4" t="str">
        <f>IFERROR(__xludf.DUMMYFUNCTION("ifna(TEXTJOIN(CHAR(10),TRUE,transpose(QUERY(GuildMemberQuestTracker!$A$2:$F1000,""Select C where F = True AND A = '""&amp;$A467&amp;""'""))))"),"")</f>
        <v/>
      </c>
    </row>
    <row r="468">
      <c r="A468" s="4"/>
      <c r="B468" s="4"/>
      <c r="C468" s="4"/>
      <c r="D468" s="4" t="str">
        <f>IFERROR(__xludf.DUMMYFUNCTION("ifna(TEXTJOIN(CHAR(10),TRUE,transpose(QUERY(GuildMemberQuestTracker!$A$2:$F1000,""Select C where F = True AND A = '""&amp;$A468&amp;""'""))))"),"")</f>
        <v/>
      </c>
    </row>
    <row r="469">
      <c r="A469" s="4"/>
      <c r="B469" s="4"/>
      <c r="C469" s="4"/>
      <c r="D469" s="4" t="str">
        <f>IFERROR(__xludf.DUMMYFUNCTION("ifna(TEXTJOIN(CHAR(10),TRUE,transpose(QUERY(GuildMemberQuestTracker!$A$2:$F1000,""Select C where F = True AND A = '""&amp;$A469&amp;""'""))))"),"")</f>
        <v/>
      </c>
    </row>
    <row r="470">
      <c r="A470" s="4"/>
      <c r="B470" s="4"/>
      <c r="C470" s="4"/>
      <c r="D470" s="4" t="str">
        <f>IFERROR(__xludf.DUMMYFUNCTION("ifna(TEXTJOIN(CHAR(10),TRUE,transpose(QUERY(GuildMemberQuestTracker!$A$2:$F1000,""Select C where F = True AND A = '""&amp;$A470&amp;""'""))))"),"")</f>
        <v/>
      </c>
    </row>
    <row r="471">
      <c r="A471" s="4"/>
      <c r="B471" s="4"/>
      <c r="C471" s="4"/>
      <c r="D471" s="4" t="str">
        <f>IFERROR(__xludf.DUMMYFUNCTION("ifna(TEXTJOIN(CHAR(10),TRUE,transpose(QUERY(GuildMemberQuestTracker!$A$2:$F1000,""Select C where F = True AND A = '""&amp;$A471&amp;""'""))))"),"")</f>
        <v/>
      </c>
    </row>
    <row r="472">
      <c r="A472" s="4"/>
      <c r="B472" s="4"/>
      <c r="C472" s="4"/>
      <c r="D472" s="4" t="str">
        <f>IFERROR(__xludf.DUMMYFUNCTION("ifna(TEXTJOIN(CHAR(10),TRUE,transpose(QUERY(GuildMemberQuestTracker!$A$2:$F1000,""Select C where F = True AND A = '""&amp;$A472&amp;""'""))))"),"")</f>
        <v/>
      </c>
    </row>
    <row r="473">
      <c r="A473" s="4"/>
      <c r="B473" s="4"/>
      <c r="C473" s="4"/>
      <c r="D473" s="4" t="str">
        <f>IFERROR(__xludf.DUMMYFUNCTION("ifna(TEXTJOIN(CHAR(10),TRUE,transpose(QUERY(GuildMemberQuestTracker!$A$2:$F1000,""Select C where F = True AND A = '""&amp;$A473&amp;""'""))))"),"")</f>
        <v/>
      </c>
    </row>
    <row r="474">
      <c r="A474" s="4"/>
      <c r="B474" s="4"/>
      <c r="C474" s="4"/>
      <c r="D474" s="4" t="str">
        <f>IFERROR(__xludf.DUMMYFUNCTION("ifna(TEXTJOIN(CHAR(10),TRUE,transpose(QUERY(GuildMemberQuestTracker!$A$2:$F1000,""Select C where F = True AND A = '""&amp;$A474&amp;""'""))))"),"")</f>
        <v/>
      </c>
    </row>
    <row r="475">
      <c r="A475" s="4"/>
      <c r="B475" s="4"/>
      <c r="C475" s="4"/>
      <c r="D475" s="4" t="str">
        <f>IFERROR(__xludf.DUMMYFUNCTION("ifna(TEXTJOIN(CHAR(10),TRUE,transpose(QUERY(GuildMemberQuestTracker!$A$2:$F1000,""Select C where F = True AND A = '""&amp;$A475&amp;""'""))))"),"")</f>
        <v/>
      </c>
    </row>
    <row r="476">
      <c r="A476" s="4"/>
      <c r="B476" s="4"/>
      <c r="C476" s="4"/>
      <c r="D476" s="4" t="str">
        <f>IFERROR(__xludf.DUMMYFUNCTION("ifna(TEXTJOIN(CHAR(10),TRUE,transpose(QUERY(GuildMemberQuestTracker!$A$2:$F1000,""Select C where F = True AND A = '""&amp;$A476&amp;""'""))))"),"")</f>
        <v/>
      </c>
    </row>
    <row r="477">
      <c r="A477" s="4"/>
      <c r="B477" s="4"/>
      <c r="C477" s="4"/>
      <c r="D477" s="4" t="str">
        <f>IFERROR(__xludf.DUMMYFUNCTION("ifna(TEXTJOIN(CHAR(10),TRUE,transpose(QUERY(GuildMemberQuestTracker!$A$2:$F1000,""Select C where F = True AND A = '""&amp;$A477&amp;""'""))))"),"")</f>
        <v/>
      </c>
    </row>
    <row r="478">
      <c r="A478" s="4"/>
      <c r="B478" s="4"/>
      <c r="C478" s="4"/>
      <c r="D478" s="4" t="str">
        <f>IFERROR(__xludf.DUMMYFUNCTION("ifna(TEXTJOIN(CHAR(10),TRUE,transpose(QUERY(GuildMemberQuestTracker!$A$2:$F1000,""Select C where F = True AND A = '""&amp;$A478&amp;""'""))))"),"")</f>
        <v/>
      </c>
    </row>
    <row r="479">
      <c r="A479" s="4"/>
      <c r="B479" s="4"/>
      <c r="C479" s="4"/>
      <c r="D479" s="4" t="str">
        <f>IFERROR(__xludf.DUMMYFUNCTION("ifna(TEXTJOIN(CHAR(10),TRUE,transpose(QUERY(GuildMemberQuestTracker!$A$2:$F1000,""Select C where F = True AND A = '""&amp;$A479&amp;""'""))))"),"")</f>
        <v/>
      </c>
    </row>
    <row r="480">
      <c r="A480" s="4"/>
      <c r="B480" s="4"/>
      <c r="C480" s="4"/>
      <c r="D480" s="4" t="str">
        <f>IFERROR(__xludf.DUMMYFUNCTION("ifna(TEXTJOIN(CHAR(10),TRUE,transpose(QUERY(GuildMemberQuestTracker!$A$2:$F1000,""Select C where F = True AND A = '""&amp;$A480&amp;""'""))))"),"")</f>
        <v/>
      </c>
    </row>
    <row r="481">
      <c r="A481" s="4"/>
      <c r="B481" s="4"/>
      <c r="C481" s="4"/>
      <c r="D481" s="4" t="str">
        <f>IFERROR(__xludf.DUMMYFUNCTION("ifna(TEXTJOIN(CHAR(10),TRUE,transpose(QUERY(GuildMemberQuestTracker!$A$2:$F1000,""Select C where F = True AND A = '""&amp;$A481&amp;""'""))))"),"")</f>
        <v/>
      </c>
    </row>
    <row r="482">
      <c r="A482" s="4"/>
      <c r="B482" s="4"/>
      <c r="C482" s="4"/>
      <c r="D482" s="4" t="str">
        <f>IFERROR(__xludf.DUMMYFUNCTION("ifna(TEXTJOIN(CHAR(10),TRUE,transpose(QUERY(GuildMemberQuestTracker!$A$2:$F1000,""Select C where F = True AND A = '""&amp;$A482&amp;""'""))))"),"")</f>
        <v/>
      </c>
    </row>
    <row r="483">
      <c r="A483" s="4"/>
      <c r="B483" s="4"/>
      <c r="C483" s="4"/>
      <c r="D483" s="4" t="str">
        <f>IFERROR(__xludf.DUMMYFUNCTION("ifna(TEXTJOIN(CHAR(10),TRUE,transpose(QUERY(GuildMemberQuestTracker!$A$2:$F1000,""Select C where F = True AND A = '""&amp;$A483&amp;""'""))))"),"")</f>
        <v/>
      </c>
    </row>
    <row r="484">
      <c r="A484" s="4"/>
      <c r="B484" s="4"/>
      <c r="C484" s="4"/>
      <c r="D484" s="4" t="str">
        <f>IFERROR(__xludf.DUMMYFUNCTION("ifna(TEXTJOIN(CHAR(10),TRUE,transpose(QUERY(GuildMemberQuestTracker!$A$2:$F1000,""Select C where F = True AND A = '""&amp;$A484&amp;""'""))))"),"")</f>
        <v/>
      </c>
    </row>
    <row r="485">
      <c r="A485" s="4"/>
      <c r="B485" s="4"/>
      <c r="C485" s="4"/>
      <c r="D485" s="4" t="str">
        <f>IFERROR(__xludf.DUMMYFUNCTION("ifna(TEXTJOIN(CHAR(10),TRUE,transpose(QUERY(GuildMemberQuestTracker!$A$2:$F1000,""Select C where F = True AND A = '""&amp;$A485&amp;""'""))))"),"")</f>
        <v/>
      </c>
    </row>
    <row r="486">
      <c r="A486" s="4"/>
      <c r="B486" s="4"/>
      <c r="C486" s="4"/>
      <c r="D486" s="4" t="str">
        <f>IFERROR(__xludf.DUMMYFUNCTION("ifna(TEXTJOIN(CHAR(10),TRUE,transpose(QUERY(GuildMemberQuestTracker!$A$2:$F1000,""Select C where F = True AND A = '""&amp;$A486&amp;""'""))))"),"")</f>
        <v/>
      </c>
    </row>
    <row r="487">
      <c r="A487" s="4"/>
      <c r="B487" s="4"/>
      <c r="C487" s="4"/>
      <c r="D487" s="4" t="str">
        <f>IFERROR(__xludf.DUMMYFUNCTION("ifna(TEXTJOIN(CHAR(10),TRUE,transpose(QUERY(GuildMemberQuestTracker!$A$2:$F1000,""Select C where F = True AND A = '""&amp;$A487&amp;""'""))))"),"")</f>
        <v/>
      </c>
    </row>
    <row r="488">
      <c r="A488" s="4"/>
      <c r="B488" s="4"/>
      <c r="C488" s="4"/>
      <c r="D488" s="4" t="str">
        <f>IFERROR(__xludf.DUMMYFUNCTION("ifna(TEXTJOIN(CHAR(10),TRUE,transpose(QUERY(GuildMemberQuestTracker!$A$2:$F1000,""Select C where F = True AND A = '""&amp;$A488&amp;""'""))))"),"")</f>
        <v/>
      </c>
    </row>
    <row r="489">
      <c r="A489" s="4"/>
      <c r="B489" s="4"/>
      <c r="C489" s="4"/>
      <c r="D489" s="4" t="str">
        <f>IFERROR(__xludf.DUMMYFUNCTION("ifna(TEXTJOIN(CHAR(10),TRUE,transpose(QUERY(GuildMemberQuestTracker!$A$2:$F1000,""Select C where F = True AND A = '""&amp;$A489&amp;""'""))))"),"")</f>
        <v/>
      </c>
    </row>
    <row r="490">
      <c r="A490" s="4"/>
      <c r="B490" s="4"/>
      <c r="C490" s="4"/>
      <c r="D490" s="4" t="str">
        <f>IFERROR(__xludf.DUMMYFUNCTION("ifna(TEXTJOIN(CHAR(10),TRUE,transpose(QUERY(GuildMemberQuestTracker!$A$2:$F1000,""Select C where F = True AND A = '""&amp;$A490&amp;""'""))))"),"")</f>
        <v/>
      </c>
    </row>
    <row r="491">
      <c r="A491" s="4"/>
      <c r="B491" s="4"/>
      <c r="C491" s="4"/>
      <c r="D491" s="4" t="str">
        <f>IFERROR(__xludf.DUMMYFUNCTION("ifna(TEXTJOIN(CHAR(10),TRUE,transpose(QUERY(GuildMemberQuestTracker!$A$2:$F1000,""Select C where F = True AND A = '""&amp;$A491&amp;""'""))))"),"")</f>
        <v/>
      </c>
    </row>
    <row r="492">
      <c r="A492" s="4"/>
      <c r="B492" s="4"/>
      <c r="C492" s="4"/>
      <c r="D492" s="4" t="str">
        <f>IFERROR(__xludf.DUMMYFUNCTION("ifna(TEXTJOIN(CHAR(10),TRUE,transpose(QUERY(GuildMemberQuestTracker!$A$2:$F1000,""Select C where F = True AND A = '""&amp;$A492&amp;""'""))))"),"")</f>
        <v/>
      </c>
    </row>
    <row r="493">
      <c r="A493" s="4"/>
      <c r="B493" s="4"/>
      <c r="C493" s="4"/>
      <c r="D493" s="4" t="str">
        <f>IFERROR(__xludf.DUMMYFUNCTION("ifna(TEXTJOIN(CHAR(10),TRUE,transpose(QUERY(GuildMemberQuestTracker!$A$2:$F1000,""Select C where F = True AND A = '""&amp;$A493&amp;""'""))))"),"")</f>
        <v/>
      </c>
    </row>
    <row r="494">
      <c r="A494" s="4"/>
      <c r="B494" s="4"/>
      <c r="C494" s="4"/>
      <c r="D494" s="4" t="str">
        <f>IFERROR(__xludf.DUMMYFUNCTION("ifna(TEXTJOIN(CHAR(10),TRUE,transpose(QUERY(GuildMemberQuestTracker!$A$2:$F1000,""Select C where F = True AND A = '""&amp;$A494&amp;""'""))))"),"")</f>
        <v/>
      </c>
    </row>
    <row r="495">
      <c r="A495" s="4"/>
      <c r="B495" s="4"/>
      <c r="C495" s="4"/>
      <c r="D495" s="4" t="str">
        <f>IFERROR(__xludf.DUMMYFUNCTION("ifna(TEXTJOIN(CHAR(10),TRUE,transpose(QUERY(GuildMemberQuestTracker!$A$2:$F1000,""Select C where F = True AND A = '""&amp;$A495&amp;""'""))))"),"")</f>
        <v/>
      </c>
    </row>
    <row r="496">
      <c r="A496" s="4"/>
      <c r="B496" s="4"/>
      <c r="C496" s="4"/>
      <c r="D496" s="4" t="str">
        <f>IFERROR(__xludf.DUMMYFUNCTION("ifna(TEXTJOIN(CHAR(10),TRUE,transpose(QUERY(GuildMemberQuestTracker!$A$2:$F1000,""Select C where F = True AND A = '""&amp;$A496&amp;""'""))))"),"")</f>
        <v/>
      </c>
    </row>
    <row r="497">
      <c r="A497" s="4"/>
      <c r="B497" s="4"/>
      <c r="C497" s="4"/>
      <c r="D497" s="4" t="str">
        <f>IFERROR(__xludf.DUMMYFUNCTION("ifna(TEXTJOIN(CHAR(10),TRUE,transpose(QUERY(GuildMemberQuestTracker!$A$2:$F1000,""Select C where F = True AND A = '""&amp;$A497&amp;""'""))))"),"")</f>
        <v/>
      </c>
    </row>
    <row r="498">
      <c r="A498" s="4"/>
      <c r="B498" s="4"/>
      <c r="C498" s="4"/>
      <c r="D498" s="4" t="str">
        <f>IFERROR(__xludf.DUMMYFUNCTION("ifna(TEXTJOIN(CHAR(10),TRUE,transpose(QUERY(GuildMemberQuestTracker!$A$2:$F1000,""Select C where F = True AND A = '""&amp;$A498&amp;""'""))))"),"")</f>
        <v/>
      </c>
    </row>
    <row r="499">
      <c r="A499" s="4"/>
      <c r="B499" s="4"/>
      <c r="C499" s="4"/>
      <c r="D499" s="4" t="str">
        <f>IFERROR(__xludf.DUMMYFUNCTION("ifna(TEXTJOIN(CHAR(10),TRUE,transpose(QUERY(GuildMemberQuestTracker!$A$2:$F1000,""Select C where F = True AND A = '""&amp;$A499&amp;""'""))))"),"")</f>
        <v/>
      </c>
    </row>
    <row r="500">
      <c r="A500" s="4"/>
      <c r="B500" s="4"/>
      <c r="C500" s="4"/>
      <c r="D500" s="4" t="str">
        <f>IFERROR(__xludf.DUMMYFUNCTION("ifna(TEXTJOIN(CHAR(10),TRUE,transpose(QUERY(GuildMemberQuestTracker!$A$2:$F1000,""Select C where F = True AND A = '""&amp;$A500&amp;""'""))))"),"")</f>
        <v/>
      </c>
    </row>
    <row r="501">
      <c r="A501" s="4"/>
      <c r="B501" s="4"/>
      <c r="C501" s="4"/>
      <c r="D501" s="4" t="str">
        <f>IFERROR(__xludf.DUMMYFUNCTION("ifna(TEXTJOIN(CHAR(10),TRUE,transpose(QUERY(GuildMemberQuestTracker!$A$2:$F1000,""Select C where F = True AND A = '""&amp;$A501&amp;""'""))))"),"")</f>
        <v/>
      </c>
    </row>
    <row r="502">
      <c r="A502" s="4"/>
      <c r="B502" s="4"/>
      <c r="C502" s="4"/>
      <c r="D502" s="4" t="str">
        <f>IFERROR(__xludf.DUMMYFUNCTION("ifna(TEXTJOIN(CHAR(10),TRUE,transpose(QUERY(GuildMemberQuestTracker!$A$2:$F1000,""Select C where F = True AND A = '""&amp;$A502&amp;""'""))))"),"")</f>
        <v/>
      </c>
    </row>
    <row r="503">
      <c r="A503" s="4"/>
      <c r="B503" s="4"/>
      <c r="C503" s="4"/>
      <c r="D503" s="4" t="str">
        <f>IFERROR(__xludf.DUMMYFUNCTION("ifna(TEXTJOIN(CHAR(10),TRUE,transpose(QUERY(GuildMemberQuestTracker!$A$2:$F1000,""Select C where F = True AND A = '""&amp;$A503&amp;""'""))))"),"")</f>
        <v/>
      </c>
    </row>
    <row r="504">
      <c r="A504" s="4"/>
      <c r="B504" s="4"/>
      <c r="C504" s="4"/>
      <c r="D504" s="4" t="str">
        <f>IFERROR(__xludf.DUMMYFUNCTION("ifna(TEXTJOIN(CHAR(10),TRUE,transpose(QUERY(GuildMemberQuestTracker!$A$2:$F1000,""Select C where F = True AND A = '""&amp;$A504&amp;""'""))))"),"")</f>
        <v/>
      </c>
    </row>
    <row r="505">
      <c r="A505" s="4"/>
      <c r="B505" s="4"/>
      <c r="C505" s="4"/>
      <c r="D505" s="4" t="str">
        <f>IFERROR(__xludf.DUMMYFUNCTION("ifna(TEXTJOIN(CHAR(10),TRUE,transpose(QUERY(GuildMemberQuestTracker!$A$2:$F1000,""Select C where F = True AND A = '""&amp;$A505&amp;""'""))))"),"")</f>
        <v/>
      </c>
    </row>
    <row r="506">
      <c r="A506" s="4"/>
      <c r="B506" s="4"/>
      <c r="C506" s="4"/>
      <c r="D506" s="4" t="str">
        <f>IFERROR(__xludf.DUMMYFUNCTION("ifna(TEXTJOIN(CHAR(10),TRUE,transpose(QUERY(GuildMemberQuestTracker!$A$2:$F1000,""Select C where F = True AND A = '""&amp;$A506&amp;""'""))))"),"")</f>
        <v/>
      </c>
    </row>
    <row r="507">
      <c r="A507" s="4"/>
      <c r="B507" s="4"/>
      <c r="C507" s="4"/>
      <c r="D507" s="4" t="str">
        <f>IFERROR(__xludf.DUMMYFUNCTION("ifna(TEXTJOIN(CHAR(10),TRUE,transpose(QUERY(GuildMemberQuestTracker!$A$2:$F1000,""Select C where F = True AND A = '""&amp;$A507&amp;""'""))))"),"")</f>
        <v/>
      </c>
    </row>
    <row r="508">
      <c r="A508" s="4"/>
      <c r="B508" s="4"/>
      <c r="C508" s="4"/>
      <c r="D508" s="4" t="str">
        <f>IFERROR(__xludf.DUMMYFUNCTION("ifna(TEXTJOIN(CHAR(10),TRUE,transpose(QUERY(GuildMemberQuestTracker!$A$2:$F1000,""Select C where F = True AND A = '""&amp;$A508&amp;""'""))))"),"")</f>
        <v/>
      </c>
    </row>
    <row r="509">
      <c r="A509" s="4"/>
      <c r="B509" s="4"/>
      <c r="C509" s="4"/>
      <c r="D509" s="4" t="str">
        <f>IFERROR(__xludf.DUMMYFUNCTION("ifna(TEXTJOIN(CHAR(10),TRUE,transpose(QUERY(GuildMemberQuestTracker!$A$2:$F1000,""Select C where F = True AND A = '""&amp;$A509&amp;""'""))))"),"")</f>
        <v/>
      </c>
    </row>
    <row r="510">
      <c r="A510" s="4"/>
      <c r="B510" s="4"/>
      <c r="C510" s="4"/>
      <c r="D510" s="4" t="str">
        <f>IFERROR(__xludf.DUMMYFUNCTION("ifna(TEXTJOIN(CHAR(10),TRUE,transpose(QUERY(GuildMemberQuestTracker!$A$2:$F1000,""Select C where F = True AND A = '""&amp;$A510&amp;""'""))))"),"")</f>
        <v/>
      </c>
    </row>
    <row r="511">
      <c r="A511" s="4"/>
      <c r="B511" s="4"/>
      <c r="C511" s="4"/>
      <c r="D511" s="4" t="str">
        <f>IFERROR(__xludf.DUMMYFUNCTION("ifna(TEXTJOIN(CHAR(10),TRUE,transpose(QUERY(GuildMemberQuestTracker!$A$2:$F1000,""Select C where F = True AND A = '""&amp;$A511&amp;""'""))))"),"")</f>
        <v/>
      </c>
    </row>
    <row r="512">
      <c r="A512" s="4"/>
      <c r="B512" s="4"/>
      <c r="C512" s="4"/>
      <c r="D512" s="4" t="str">
        <f>IFERROR(__xludf.DUMMYFUNCTION("ifna(TEXTJOIN(CHAR(10),TRUE,transpose(QUERY(GuildMemberQuestTracker!$A$2:$F1000,""Select C where F = True AND A = '""&amp;$A512&amp;""'""))))"),"")</f>
        <v/>
      </c>
    </row>
    <row r="513">
      <c r="A513" s="4"/>
      <c r="B513" s="4"/>
      <c r="C513" s="4"/>
      <c r="D513" s="4" t="str">
        <f>IFERROR(__xludf.DUMMYFUNCTION("ifna(TEXTJOIN(CHAR(10),TRUE,transpose(QUERY(GuildMemberQuestTracker!$A$2:$F1000,""Select C where F = True AND A = '""&amp;$A513&amp;""'""))))"),"")</f>
        <v/>
      </c>
    </row>
    <row r="514">
      <c r="A514" s="4"/>
      <c r="B514" s="4"/>
      <c r="C514" s="4"/>
      <c r="D514" s="4" t="str">
        <f>IFERROR(__xludf.DUMMYFUNCTION("ifna(TEXTJOIN(CHAR(10),TRUE,transpose(QUERY(GuildMemberQuestTracker!$A$2:$F1000,""Select C where F = True AND A = '""&amp;$A514&amp;""'""))))"),"")</f>
        <v/>
      </c>
    </row>
    <row r="515">
      <c r="A515" s="4"/>
      <c r="B515" s="4"/>
      <c r="C515" s="4"/>
      <c r="D515" s="4" t="str">
        <f>IFERROR(__xludf.DUMMYFUNCTION("ifna(TEXTJOIN(CHAR(10),TRUE,transpose(QUERY(GuildMemberQuestTracker!$A$2:$F1000,""Select C where F = True AND A = '""&amp;$A515&amp;""'""))))"),"")</f>
        <v/>
      </c>
    </row>
    <row r="516">
      <c r="A516" s="4"/>
      <c r="B516" s="4"/>
      <c r="C516" s="4"/>
      <c r="D516" s="4" t="str">
        <f>IFERROR(__xludf.DUMMYFUNCTION("ifna(TEXTJOIN(CHAR(10),TRUE,transpose(QUERY(GuildMemberQuestTracker!$A$2:$F1000,""Select C where F = True AND A = '""&amp;$A516&amp;""'""))))"),"")</f>
        <v/>
      </c>
    </row>
    <row r="517">
      <c r="A517" s="4"/>
      <c r="B517" s="4"/>
      <c r="C517" s="4"/>
      <c r="D517" s="4" t="str">
        <f>IFERROR(__xludf.DUMMYFUNCTION("ifna(TEXTJOIN(CHAR(10),TRUE,transpose(QUERY(GuildMemberQuestTracker!$A$2:$F1000,""Select C where F = True AND A = '""&amp;$A517&amp;""'""))))"),"")</f>
        <v/>
      </c>
    </row>
    <row r="518">
      <c r="A518" s="4"/>
      <c r="B518" s="4"/>
      <c r="C518" s="4"/>
      <c r="D518" s="4" t="str">
        <f>IFERROR(__xludf.DUMMYFUNCTION("ifna(TEXTJOIN(CHAR(10),TRUE,transpose(QUERY(GuildMemberQuestTracker!$A$2:$F1000,""Select C where F = True AND A = '""&amp;$A518&amp;""'""))))"),"")</f>
        <v/>
      </c>
    </row>
    <row r="519">
      <c r="A519" s="4"/>
      <c r="B519" s="4"/>
      <c r="C519" s="4"/>
      <c r="D519" s="4" t="str">
        <f>IFERROR(__xludf.DUMMYFUNCTION("ifna(TEXTJOIN(CHAR(10),TRUE,transpose(QUERY(GuildMemberQuestTracker!$A$2:$F1000,""Select C where F = True AND A = '""&amp;$A519&amp;""'""))))"),"")</f>
        <v/>
      </c>
    </row>
    <row r="520">
      <c r="A520" s="4"/>
      <c r="B520" s="4"/>
      <c r="C520" s="4"/>
      <c r="D520" s="4" t="str">
        <f>IFERROR(__xludf.DUMMYFUNCTION("ifna(TEXTJOIN(CHAR(10),TRUE,transpose(QUERY(GuildMemberQuestTracker!$A$2:$F1000,""Select C where F = True AND A = '""&amp;$A520&amp;""'""))))"),"")</f>
        <v/>
      </c>
    </row>
    <row r="521">
      <c r="A521" s="4"/>
      <c r="B521" s="4"/>
      <c r="C521" s="4"/>
      <c r="D521" s="4" t="str">
        <f>IFERROR(__xludf.DUMMYFUNCTION("ifna(TEXTJOIN(CHAR(10),TRUE,transpose(QUERY(GuildMemberQuestTracker!$A$2:$F1000,""Select C where F = True AND A = '""&amp;$A521&amp;""'""))))"),"")</f>
        <v/>
      </c>
    </row>
    <row r="522">
      <c r="A522" s="4"/>
      <c r="B522" s="4"/>
      <c r="C522" s="4"/>
      <c r="D522" s="4" t="str">
        <f>IFERROR(__xludf.DUMMYFUNCTION("ifna(TEXTJOIN(CHAR(10),TRUE,transpose(QUERY(GuildMemberQuestTracker!$A$2:$F1000,""Select C where F = True AND A = '""&amp;$A522&amp;""'""))))"),"")</f>
        <v/>
      </c>
    </row>
    <row r="523">
      <c r="A523" s="4"/>
      <c r="B523" s="4"/>
      <c r="C523" s="4"/>
      <c r="D523" s="4" t="str">
        <f>IFERROR(__xludf.DUMMYFUNCTION("ifna(TEXTJOIN(CHAR(10),TRUE,transpose(QUERY(GuildMemberQuestTracker!$A$2:$F1000,""Select C where F = True AND A = '""&amp;$A523&amp;""'""))))"),"")</f>
        <v/>
      </c>
    </row>
    <row r="524">
      <c r="A524" s="4"/>
      <c r="B524" s="4"/>
      <c r="C524" s="4"/>
      <c r="D524" s="4" t="str">
        <f>IFERROR(__xludf.DUMMYFUNCTION("ifna(TEXTJOIN(CHAR(10),TRUE,transpose(QUERY(GuildMemberQuestTracker!$A$2:$F1000,""Select C where F = True AND A = '""&amp;$A524&amp;""'""))))"),"")</f>
        <v/>
      </c>
    </row>
    <row r="525">
      <c r="A525" s="4"/>
      <c r="B525" s="4"/>
      <c r="C525" s="4"/>
      <c r="D525" s="4" t="str">
        <f>IFERROR(__xludf.DUMMYFUNCTION("ifna(TEXTJOIN(CHAR(10),TRUE,transpose(QUERY(GuildMemberQuestTracker!$A$2:$F1000,""Select C where F = True AND A = '""&amp;$A525&amp;""'""))))"),"")</f>
        <v/>
      </c>
    </row>
    <row r="526">
      <c r="A526" s="4"/>
      <c r="B526" s="4"/>
      <c r="C526" s="4"/>
      <c r="D526" s="4" t="str">
        <f>IFERROR(__xludf.DUMMYFUNCTION("ifna(TEXTJOIN(CHAR(10),TRUE,transpose(QUERY(GuildMemberQuestTracker!$A$2:$F1000,""Select C where F = True AND A = '""&amp;$A526&amp;""'""))))"),"")</f>
        <v/>
      </c>
    </row>
    <row r="527">
      <c r="A527" s="4"/>
      <c r="B527" s="4"/>
      <c r="C527" s="4"/>
      <c r="D527" s="4" t="str">
        <f>IFERROR(__xludf.DUMMYFUNCTION("ifna(TEXTJOIN(CHAR(10),TRUE,transpose(QUERY(GuildMemberQuestTracker!$A$2:$F1000,""Select C where F = True AND A = '""&amp;$A527&amp;""'""))))"),"")</f>
        <v/>
      </c>
    </row>
    <row r="528">
      <c r="A528" s="4"/>
      <c r="B528" s="4"/>
      <c r="C528" s="4"/>
      <c r="D528" s="4" t="str">
        <f>IFERROR(__xludf.DUMMYFUNCTION("ifna(TEXTJOIN(CHAR(10),TRUE,transpose(QUERY(GuildMemberQuestTracker!$A$2:$F1000,""Select C where F = True AND A = '""&amp;$A528&amp;""'""))))"),"")</f>
        <v/>
      </c>
    </row>
    <row r="529">
      <c r="A529" s="4"/>
      <c r="B529" s="4"/>
      <c r="C529" s="4"/>
      <c r="D529" s="4" t="str">
        <f>IFERROR(__xludf.DUMMYFUNCTION("ifna(TEXTJOIN(CHAR(10),TRUE,transpose(QUERY(GuildMemberQuestTracker!$A$2:$F1000,""Select C where F = True AND A = '""&amp;$A529&amp;""'""))))"),"")</f>
        <v/>
      </c>
    </row>
    <row r="530">
      <c r="A530" s="4"/>
      <c r="B530" s="4"/>
      <c r="C530" s="4"/>
      <c r="D530" s="4" t="str">
        <f>IFERROR(__xludf.DUMMYFUNCTION("ifna(TEXTJOIN(CHAR(10),TRUE,transpose(QUERY(GuildMemberQuestTracker!$A$2:$F1000,""Select C where F = True AND A = '""&amp;$A530&amp;""'""))))"),"")</f>
        <v/>
      </c>
    </row>
    <row r="531">
      <c r="A531" s="4"/>
      <c r="B531" s="4"/>
      <c r="C531" s="4"/>
      <c r="D531" s="4" t="str">
        <f>IFERROR(__xludf.DUMMYFUNCTION("ifna(TEXTJOIN(CHAR(10),TRUE,transpose(QUERY(GuildMemberQuestTracker!$A$2:$F1000,""Select C where F = True AND A = '""&amp;$A531&amp;""'""))))"),"")</f>
        <v/>
      </c>
    </row>
    <row r="532">
      <c r="A532" s="4"/>
      <c r="B532" s="4"/>
      <c r="C532" s="4"/>
      <c r="D532" s="4" t="str">
        <f>IFERROR(__xludf.DUMMYFUNCTION("ifna(TEXTJOIN(CHAR(10),TRUE,transpose(QUERY(GuildMemberQuestTracker!$A$2:$F1000,""Select C where F = True AND A = '""&amp;$A532&amp;""'""))))"),"")</f>
        <v/>
      </c>
    </row>
    <row r="533">
      <c r="A533" s="4"/>
      <c r="B533" s="4"/>
      <c r="C533" s="4"/>
      <c r="D533" s="4" t="str">
        <f>IFERROR(__xludf.DUMMYFUNCTION("ifna(TEXTJOIN(CHAR(10),TRUE,transpose(QUERY(GuildMemberQuestTracker!$A$2:$F1000,""Select C where F = True AND A = '""&amp;$A533&amp;""'""))))"),"")</f>
        <v/>
      </c>
    </row>
    <row r="534">
      <c r="A534" s="4"/>
      <c r="B534" s="4"/>
      <c r="C534" s="4"/>
      <c r="D534" s="4" t="str">
        <f>IFERROR(__xludf.DUMMYFUNCTION("ifna(TEXTJOIN(CHAR(10),TRUE,transpose(QUERY(GuildMemberQuestTracker!$A$2:$F1000,""Select C where F = True AND A = '""&amp;$A534&amp;""'""))))"),"")</f>
        <v/>
      </c>
    </row>
    <row r="535">
      <c r="A535" s="4"/>
      <c r="B535" s="4"/>
      <c r="C535" s="4"/>
      <c r="D535" s="4" t="str">
        <f>IFERROR(__xludf.DUMMYFUNCTION("ifna(TEXTJOIN(CHAR(10),TRUE,transpose(QUERY(GuildMemberQuestTracker!$A$2:$F1000,""Select C where F = True AND A = '""&amp;$A535&amp;""'""))))"),"")</f>
        <v/>
      </c>
    </row>
    <row r="536">
      <c r="A536" s="4"/>
      <c r="B536" s="4"/>
      <c r="C536" s="4"/>
      <c r="D536" s="4" t="str">
        <f>IFERROR(__xludf.DUMMYFUNCTION("ifna(TEXTJOIN(CHAR(10),TRUE,transpose(QUERY(GuildMemberQuestTracker!$A$2:$F1000,""Select C where F = True AND A = '""&amp;$A536&amp;""'""))))"),"")</f>
        <v/>
      </c>
    </row>
    <row r="537">
      <c r="A537" s="4"/>
      <c r="B537" s="4"/>
      <c r="C537" s="4"/>
      <c r="D537" s="4" t="str">
        <f>IFERROR(__xludf.DUMMYFUNCTION("ifna(TEXTJOIN(CHAR(10),TRUE,transpose(QUERY(GuildMemberQuestTracker!$A$2:$F1000,""Select C where F = True AND A = '""&amp;$A537&amp;""'""))))"),"")</f>
        <v/>
      </c>
    </row>
    <row r="538">
      <c r="A538" s="4"/>
      <c r="B538" s="4"/>
      <c r="C538" s="4"/>
      <c r="D538" s="4" t="str">
        <f>IFERROR(__xludf.DUMMYFUNCTION("ifna(TEXTJOIN(CHAR(10),TRUE,transpose(QUERY(GuildMemberQuestTracker!$A$2:$F1000,""Select C where F = True AND A = '""&amp;$A538&amp;""'""))))"),"")</f>
        <v/>
      </c>
    </row>
    <row r="539">
      <c r="A539" s="4"/>
      <c r="B539" s="4"/>
      <c r="C539" s="4"/>
      <c r="D539" s="4" t="str">
        <f>IFERROR(__xludf.DUMMYFUNCTION("ifna(TEXTJOIN(CHAR(10),TRUE,transpose(QUERY(GuildMemberQuestTracker!$A$2:$F1000,""Select C where F = True AND A = '""&amp;$A539&amp;""'""))))"),"")</f>
        <v/>
      </c>
    </row>
    <row r="540">
      <c r="A540" s="4"/>
      <c r="B540" s="4"/>
      <c r="C540" s="4"/>
      <c r="D540" s="4" t="str">
        <f>IFERROR(__xludf.DUMMYFUNCTION("ifna(TEXTJOIN(CHAR(10),TRUE,transpose(QUERY(GuildMemberQuestTracker!$A$2:$F1000,""Select C where F = True AND A = '""&amp;$A540&amp;""'""))))"),"")</f>
        <v/>
      </c>
    </row>
    <row r="541">
      <c r="A541" s="4"/>
      <c r="B541" s="4"/>
      <c r="C541" s="4"/>
      <c r="D541" s="4" t="str">
        <f>IFERROR(__xludf.DUMMYFUNCTION("ifna(TEXTJOIN(CHAR(10),TRUE,transpose(QUERY(GuildMemberQuestTracker!$A$2:$F1000,""Select C where F = True AND A = '""&amp;$A541&amp;""'""))))"),"")</f>
        <v/>
      </c>
    </row>
    <row r="542">
      <c r="A542" s="4"/>
      <c r="B542" s="4"/>
      <c r="C542" s="4"/>
      <c r="D542" s="4" t="str">
        <f>IFERROR(__xludf.DUMMYFUNCTION("ifna(TEXTJOIN(CHAR(10),TRUE,transpose(QUERY(GuildMemberQuestTracker!$A$2:$F1000,""Select C where F = True AND A = '""&amp;$A542&amp;""'""))))"),"")</f>
        <v/>
      </c>
    </row>
    <row r="543">
      <c r="A543" s="4"/>
      <c r="B543" s="4"/>
      <c r="C543" s="4"/>
      <c r="D543" s="4" t="str">
        <f>IFERROR(__xludf.DUMMYFUNCTION("ifna(TEXTJOIN(CHAR(10),TRUE,transpose(QUERY(GuildMemberQuestTracker!$A$2:$F1000,""Select C where F = True AND A = '""&amp;$A543&amp;""'""))))"),"")</f>
        <v/>
      </c>
    </row>
    <row r="544">
      <c r="A544" s="4"/>
      <c r="B544" s="4"/>
      <c r="C544" s="4"/>
      <c r="D544" s="4" t="str">
        <f>IFERROR(__xludf.DUMMYFUNCTION("ifna(TEXTJOIN(CHAR(10),TRUE,transpose(QUERY(GuildMemberQuestTracker!$A$2:$F1000,""Select C where F = True AND A = '""&amp;$A544&amp;""'""))))"),"")</f>
        <v/>
      </c>
    </row>
    <row r="545">
      <c r="A545" s="4"/>
      <c r="B545" s="4"/>
      <c r="C545" s="4"/>
      <c r="D545" s="4" t="str">
        <f>IFERROR(__xludf.DUMMYFUNCTION("ifna(TEXTJOIN(CHAR(10),TRUE,transpose(QUERY(GuildMemberQuestTracker!$A$2:$F1000,""Select C where F = True AND A = '""&amp;$A545&amp;""'""))))"),"")</f>
        <v/>
      </c>
    </row>
    <row r="546">
      <c r="A546" s="4"/>
      <c r="B546" s="4"/>
      <c r="C546" s="4"/>
      <c r="D546" s="4" t="str">
        <f>IFERROR(__xludf.DUMMYFUNCTION("ifna(TEXTJOIN(CHAR(10),TRUE,transpose(QUERY(GuildMemberQuestTracker!$A$2:$F1000,""Select C where F = True AND A = '""&amp;$A546&amp;""'""))))"),"")</f>
        <v/>
      </c>
    </row>
    <row r="547">
      <c r="A547" s="4"/>
      <c r="B547" s="4"/>
      <c r="C547" s="4"/>
      <c r="D547" s="4" t="str">
        <f>IFERROR(__xludf.DUMMYFUNCTION("ifna(TEXTJOIN(CHAR(10),TRUE,transpose(QUERY(GuildMemberQuestTracker!$A$2:$F1000,""Select C where F = True AND A = '""&amp;$A547&amp;""'""))))"),"")</f>
        <v/>
      </c>
    </row>
    <row r="548">
      <c r="A548" s="4"/>
      <c r="B548" s="4"/>
      <c r="C548" s="4"/>
      <c r="D548" s="4" t="str">
        <f>IFERROR(__xludf.DUMMYFUNCTION("ifna(TEXTJOIN(CHAR(10),TRUE,transpose(QUERY(GuildMemberQuestTracker!$A$2:$F1000,""Select C where F = True AND A = '""&amp;$A548&amp;""'""))))"),"")</f>
        <v/>
      </c>
    </row>
    <row r="549">
      <c r="A549" s="4"/>
      <c r="B549" s="4"/>
      <c r="C549" s="4"/>
      <c r="D549" s="4" t="str">
        <f>IFERROR(__xludf.DUMMYFUNCTION("ifna(TEXTJOIN(CHAR(10),TRUE,transpose(QUERY(GuildMemberQuestTracker!$A$2:$F1000,""Select C where F = True AND A = '""&amp;$A549&amp;""'""))))"),"")</f>
        <v/>
      </c>
    </row>
    <row r="550">
      <c r="A550" s="4"/>
      <c r="B550" s="4"/>
      <c r="C550" s="4"/>
      <c r="D550" s="4" t="str">
        <f>IFERROR(__xludf.DUMMYFUNCTION("ifna(TEXTJOIN(CHAR(10),TRUE,transpose(QUERY(GuildMemberQuestTracker!$A$2:$F1000,""Select C where F = True AND A = '""&amp;$A550&amp;""'""))))"),"")</f>
        <v/>
      </c>
    </row>
    <row r="551">
      <c r="A551" s="4"/>
      <c r="B551" s="4"/>
      <c r="C551" s="4"/>
      <c r="D551" s="4" t="str">
        <f>IFERROR(__xludf.DUMMYFUNCTION("ifna(TEXTJOIN(CHAR(10),TRUE,transpose(QUERY(GuildMemberQuestTracker!$A$2:$F1000,""Select C where F = True AND A = '""&amp;$A551&amp;""'""))))"),"")</f>
        <v/>
      </c>
    </row>
    <row r="552">
      <c r="A552" s="4"/>
      <c r="B552" s="4"/>
      <c r="C552" s="4"/>
      <c r="D552" s="4" t="str">
        <f>IFERROR(__xludf.DUMMYFUNCTION("ifna(TEXTJOIN(CHAR(10),TRUE,transpose(QUERY(GuildMemberQuestTracker!$A$2:$F1000,""Select C where F = True AND A = '""&amp;$A552&amp;""'""))))"),"")</f>
        <v/>
      </c>
    </row>
    <row r="553">
      <c r="A553" s="4"/>
      <c r="B553" s="4"/>
      <c r="C553" s="4"/>
      <c r="D553" s="4" t="str">
        <f>IFERROR(__xludf.DUMMYFUNCTION("ifna(TEXTJOIN(CHAR(10),TRUE,transpose(QUERY(GuildMemberQuestTracker!$A$2:$F1000,""Select C where F = True AND A = '""&amp;$A553&amp;""'""))))"),"")</f>
        <v/>
      </c>
    </row>
    <row r="554">
      <c r="A554" s="4"/>
      <c r="B554" s="4"/>
      <c r="C554" s="4"/>
      <c r="D554" s="4" t="str">
        <f>IFERROR(__xludf.DUMMYFUNCTION("ifna(TEXTJOIN(CHAR(10),TRUE,transpose(QUERY(GuildMemberQuestTracker!$A$2:$F1000,""Select C where F = True AND A = '""&amp;$A554&amp;""'""))))"),"")</f>
        <v/>
      </c>
    </row>
    <row r="555">
      <c r="A555" s="4"/>
      <c r="B555" s="4"/>
      <c r="C555" s="4"/>
      <c r="D555" s="4" t="str">
        <f>IFERROR(__xludf.DUMMYFUNCTION("ifna(TEXTJOIN(CHAR(10),TRUE,transpose(QUERY(GuildMemberQuestTracker!$A$2:$F1000,""Select C where F = True AND A = '""&amp;$A555&amp;""'""))))"),"")</f>
        <v/>
      </c>
    </row>
    <row r="556">
      <c r="A556" s="4"/>
      <c r="B556" s="4"/>
      <c r="C556" s="4"/>
      <c r="D556" s="4" t="str">
        <f>IFERROR(__xludf.DUMMYFUNCTION("ifna(TEXTJOIN(CHAR(10),TRUE,transpose(QUERY(GuildMemberQuestTracker!$A$2:$F1000,""Select C where F = True AND A = '""&amp;$A556&amp;""'""))))"),"")</f>
        <v/>
      </c>
    </row>
    <row r="557">
      <c r="A557" s="4"/>
      <c r="B557" s="4"/>
      <c r="C557" s="4"/>
      <c r="D557" s="4" t="str">
        <f>IFERROR(__xludf.DUMMYFUNCTION("ifna(TEXTJOIN(CHAR(10),TRUE,transpose(QUERY(GuildMemberQuestTracker!$A$2:$F1000,""Select C where F = True AND A = '""&amp;$A557&amp;""'""))))"),"")</f>
        <v/>
      </c>
    </row>
    <row r="558">
      <c r="A558" s="4"/>
      <c r="B558" s="4"/>
      <c r="C558" s="4"/>
      <c r="D558" s="4" t="str">
        <f>IFERROR(__xludf.DUMMYFUNCTION("ifna(TEXTJOIN(CHAR(10),TRUE,transpose(QUERY(GuildMemberQuestTracker!$A$2:$F1000,""Select C where F = True AND A = '""&amp;$A558&amp;""'""))))"),"")</f>
        <v/>
      </c>
    </row>
    <row r="559">
      <c r="A559" s="4"/>
      <c r="B559" s="4"/>
      <c r="C559" s="4"/>
      <c r="D559" s="4" t="str">
        <f>IFERROR(__xludf.DUMMYFUNCTION("ifna(TEXTJOIN(CHAR(10),TRUE,transpose(QUERY(GuildMemberQuestTracker!$A$2:$F1000,""Select C where F = True AND A = '""&amp;$A559&amp;""'""))))"),"")</f>
        <v/>
      </c>
    </row>
    <row r="560">
      <c r="A560" s="4"/>
      <c r="B560" s="4"/>
      <c r="C560" s="4"/>
      <c r="D560" s="4" t="str">
        <f>IFERROR(__xludf.DUMMYFUNCTION("ifna(TEXTJOIN(CHAR(10),TRUE,transpose(QUERY(GuildMemberQuestTracker!$A$2:$F1000,""Select C where F = True AND A = '""&amp;$A560&amp;""'""))))"),"")</f>
        <v/>
      </c>
    </row>
    <row r="561">
      <c r="A561" s="4"/>
      <c r="B561" s="4"/>
      <c r="C561" s="4"/>
      <c r="D561" s="4" t="str">
        <f>IFERROR(__xludf.DUMMYFUNCTION("ifna(TEXTJOIN(CHAR(10),TRUE,transpose(QUERY(GuildMemberQuestTracker!$A$2:$F1000,""Select C where F = True AND A = '""&amp;$A561&amp;""'""))))"),"")</f>
        <v/>
      </c>
    </row>
    <row r="562">
      <c r="A562" s="4"/>
      <c r="B562" s="4"/>
      <c r="C562" s="4"/>
      <c r="D562" s="4" t="str">
        <f>IFERROR(__xludf.DUMMYFUNCTION("ifna(TEXTJOIN(CHAR(10),TRUE,transpose(QUERY(GuildMemberQuestTracker!$A$2:$F1000,""Select C where F = True AND A = '""&amp;$A562&amp;""'""))))"),"")</f>
        <v/>
      </c>
    </row>
    <row r="563">
      <c r="A563" s="4"/>
      <c r="B563" s="4"/>
      <c r="C563" s="4"/>
      <c r="D563" s="4" t="str">
        <f>IFERROR(__xludf.DUMMYFUNCTION("ifna(TEXTJOIN(CHAR(10),TRUE,transpose(QUERY(GuildMemberQuestTracker!$A$2:$F1000,""Select C where F = True AND A = '""&amp;$A563&amp;""'""))))"),"")</f>
        <v/>
      </c>
    </row>
    <row r="564">
      <c r="A564" s="4"/>
      <c r="B564" s="4"/>
      <c r="C564" s="4"/>
      <c r="D564" s="4" t="str">
        <f>IFERROR(__xludf.DUMMYFUNCTION("ifna(TEXTJOIN(CHAR(10),TRUE,transpose(QUERY(GuildMemberQuestTracker!$A$2:$F1000,""Select C where F = True AND A = '""&amp;$A564&amp;""'""))))"),"")</f>
        <v/>
      </c>
    </row>
    <row r="565">
      <c r="A565" s="4"/>
      <c r="B565" s="4"/>
      <c r="C565" s="4"/>
      <c r="D565" s="4" t="str">
        <f>IFERROR(__xludf.DUMMYFUNCTION("ifna(TEXTJOIN(CHAR(10),TRUE,transpose(QUERY(GuildMemberQuestTracker!$A$2:$F1000,""Select C where F = True AND A = '""&amp;$A565&amp;""'""))))"),"")</f>
        <v/>
      </c>
    </row>
    <row r="566">
      <c r="A566" s="4"/>
      <c r="B566" s="4"/>
      <c r="C566" s="4"/>
      <c r="D566" s="4" t="str">
        <f>IFERROR(__xludf.DUMMYFUNCTION("ifna(TEXTJOIN(CHAR(10),TRUE,transpose(QUERY(GuildMemberQuestTracker!$A$2:$F1000,""Select C where F = True AND A = '""&amp;$A566&amp;""'""))))"),"")</f>
        <v/>
      </c>
    </row>
    <row r="567">
      <c r="A567" s="4"/>
      <c r="B567" s="4"/>
      <c r="C567" s="4"/>
      <c r="D567" s="4" t="str">
        <f>IFERROR(__xludf.DUMMYFUNCTION("ifna(TEXTJOIN(CHAR(10),TRUE,transpose(QUERY(GuildMemberQuestTracker!$A$2:$F1000,""Select C where F = True AND A = '""&amp;$A567&amp;""'""))))"),"")</f>
        <v/>
      </c>
    </row>
    <row r="568">
      <c r="A568" s="4"/>
      <c r="B568" s="4"/>
      <c r="C568" s="4"/>
      <c r="D568" s="4" t="str">
        <f>IFERROR(__xludf.DUMMYFUNCTION("ifna(TEXTJOIN(CHAR(10),TRUE,transpose(QUERY(GuildMemberQuestTracker!$A$2:$F1000,""Select C where F = True AND A = '""&amp;$A568&amp;""'""))))"),"")</f>
        <v/>
      </c>
    </row>
    <row r="569">
      <c r="A569" s="4"/>
      <c r="B569" s="4"/>
      <c r="C569" s="4"/>
      <c r="D569" s="4" t="str">
        <f>IFERROR(__xludf.DUMMYFUNCTION("ifna(TEXTJOIN(CHAR(10),TRUE,transpose(QUERY(GuildMemberQuestTracker!$A$2:$F1000,""Select C where F = True AND A = '""&amp;$A569&amp;""'""))))"),"")</f>
        <v/>
      </c>
    </row>
    <row r="570">
      <c r="A570" s="4"/>
      <c r="B570" s="4"/>
      <c r="C570" s="4"/>
      <c r="D570" s="4" t="str">
        <f>IFERROR(__xludf.DUMMYFUNCTION("ifna(TEXTJOIN(CHAR(10),TRUE,transpose(QUERY(GuildMemberQuestTracker!$A$2:$F1000,""Select C where F = True AND A = '""&amp;$A570&amp;""'""))))"),"")</f>
        <v/>
      </c>
    </row>
    <row r="571">
      <c r="A571" s="4"/>
      <c r="B571" s="4"/>
      <c r="C571" s="4"/>
      <c r="D571" s="4" t="str">
        <f>IFERROR(__xludf.DUMMYFUNCTION("ifna(TEXTJOIN(CHAR(10),TRUE,transpose(QUERY(GuildMemberQuestTracker!$A$2:$F1000,""Select C where F = True AND A = '""&amp;$A571&amp;""'""))))"),"")</f>
        <v/>
      </c>
    </row>
    <row r="572">
      <c r="A572" s="4"/>
      <c r="B572" s="4"/>
      <c r="C572" s="4"/>
      <c r="D572" s="4" t="str">
        <f>IFERROR(__xludf.DUMMYFUNCTION("ifna(TEXTJOIN(CHAR(10),TRUE,transpose(QUERY(GuildMemberQuestTracker!$A$2:$F1000,""Select C where F = True AND A = '""&amp;$A572&amp;""'""))))"),"")</f>
        <v/>
      </c>
    </row>
    <row r="573">
      <c r="A573" s="4"/>
      <c r="B573" s="4"/>
      <c r="C573" s="4"/>
      <c r="D573" s="4" t="str">
        <f>IFERROR(__xludf.DUMMYFUNCTION("ifna(TEXTJOIN(CHAR(10),TRUE,transpose(QUERY(GuildMemberQuestTracker!$A$2:$F1000,""Select C where F = True AND A = '""&amp;$A573&amp;""'""))))"),"")</f>
        <v/>
      </c>
    </row>
    <row r="574">
      <c r="A574" s="4"/>
      <c r="B574" s="4"/>
      <c r="C574" s="4"/>
      <c r="D574" s="4" t="str">
        <f>IFERROR(__xludf.DUMMYFUNCTION("ifna(TEXTJOIN(CHAR(10),TRUE,transpose(QUERY(GuildMemberQuestTracker!$A$2:$F1000,""Select C where F = True AND A = '""&amp;$A574&amp;""'""))))"),"")</f>
        <v/>
      </c>
    </row>
    <row r="575">
      <c r="A575" s="4"/>
      <c r="B575" s="4"/>
      <c r="C575" s="4"/>
      <c r="D575" s="4" t="str">
        <f>IFERROR(__xludf.DUMMYFUNCTION("ifna(TEXTJOIN(CHAR(10),TRUE,transpose(QUERY(GuildMemberQuestTracker!$A$2:$F1000,""Select C where F = True AND A = '""&amp;$A575&amp;""'""))))"),"")</f>
        <v/>
      </c>
    </row>
    <row r="576">
      <c r="A576" s="4"/>
      <c r="B576" s="4"/>
      <c r="C576" s="4"/>
      <c r="D576" s="4" t="str">
        <f>IFERROR(__xludf.DUMMYFUNCTION("ifna(TEXTJOIN(CHAR(10),TRUE,transpose(QUERY(GuildMemberQuestTracker!$A$2:$F1000,""Select C where F = True AND A = '""&amp;$A576&amp;""'""))))"),"")</f>
        <v/>
      </c>
    </row>
    <row r="577">
      <c r="A577" s="4"/>
      <c r="B577" s="4"/>
      <c r="C577" s="4"/>
      <c r="D577" s="4" t="str">
        <f>IFERROR(__xludf.DUMMYFUNCTION("ifna(TEXTJOIN(CHAR(10),TRUE,transpose(QUERY(GuildMemberQuestTracker!$A$2:$F1000,""Select C where F = True AND A = '""&amp;$A577&amp;""'""))))"),"")</f>
        <v/>
      </c>
    </row>
    <row r="578">
      <c r="A578" s="4"/>
      <c r="B578" s="4"/>
      <c r="C578" s="4"/>
      <c r="D578" s="4" t="str">
        <f>IFERROR(__xludf.DUMMYFUNCTION("ifna(TEXTJOIN(CHAR(10),TRUE,transpose(QUERY(GuildMemberQuestTracker!$A$2:$F1000,""Select C where F = True AND A = '""&amp;$A578&amp;""'""))))"),"")</f>
        <v/>
      </c>
    </row>
    <row r="579">
      <c r="A579" s="4"/>
      <c r="B579" s="4"/>
      <c r="C579" s="4"/>
      <c r="D579" s="4" t="str">
        <f>IFERROR(__xludf.DUMMYFUNCTION("ifna(TEXTJOIN(CHAR(10),TRUE,transpose(QUERY(GuildMemberQuestTracker!$A$2:$F1000,""Select C where F = True AND A = '""&amp;$A579&amp;""'""))))"),"")</f>
        <v/>
      </c>
    </row>
    <row r="580">
      <c r="A580" s="4"/>
      <c r="B580" s="4"/>
      <c r="C580" s="4"/>
      <c r="D580" s="4" t="str">
        <f>IFERROR(__xludf.DUMMYFUNCTION("ifna(TEXTJOIN(CHAR(10),TRUE,transpose(QUERY(GuildMemberQuestTracker!$A$2:$F1000,""Select C where F = True AND A = '""&amp;$A580&amp;""'""))))"),"")</f>
        <v/>
      </c>
    </row>
    <row r="581">
      <c r="A581" s="4"/>
      <c r="B581" s="4"/>
      <c r="C581" s="4"/>
      <c r="D581" s="4" t="str">
        <f>IFERROR(__xludf.DUMMYFUNCTION("ifna(TEXTJOIN(CHAR(10),TRUE,transpose(QUERY(GuildMemberQuestTracker!$A$2:$F1000,""Select C where F = True AND A = '""&amp;$A581&amp;""'""))))"),"")</f>
        <v/>
      </c>
    </row>
    <row r="582">
      <c r="A582" s="4"/>
      <c r="B582" s="4"/>
      <c r="C582" s="4"/>
      <c r="D582" s="4" t="str">
        <f>IFERROR(__xludf.DUMMYFUNCTION("ifna(TEXTJOIN(CHAR(10),TRUE,transpose(QUERY(GuildMemberQuestTracker!$A$2:$F1000,""Select C where F = True AND A = '""&amp;$A582&amp;""'""))))"),"")</f>
        <v/>
      </c>
    </row>
    <row r="583">
      <c r="A583" s="4"/>
      <c r="B583" s="4"/>
      <c r="C583" s="4"/>
      <c r="D583" s="4" t="str">
        <f>IFERROR(__xludf.DUMMYFUNCTION("ifna(TEXTJOIN(CHAR(10),TRUE,transpose(QUERY(GuildMemberQuestTracker!$A$2:$F1000,""Select C where F = True AND A = '""&amp;$A583&amp;""'""))))"),"")</f>
        <v/>
      </c>
    </row>
    <row r="584">
      <c r="A584" s="4"/>
      <c r="B584" s="4"/>
      <c r="C584" s="4"/>
      <c r="D584" s="4" t="str">
        <f>IFERROR(__xludf.DUMMYFUNCTION("ifna(TEXTJOIN(CHAR(10),TRUE,transpose(QUERY(GuildMemberQuestTracker!$A$2:$F1000,""Select C where F = True AND A = '""&amp;$A584&amp;""'""))))"),"")</f>
        <v/>
      </c>
    </row>
    <row r="585">
      <c r="A585" s="4"/>
      <c r="B585" s="4"/>
      <c r="C585" s="4"/>
      <c r="D585" s="4" t="str">
        <f>IFERROR(__xludf.DUMMYFUNCTION("ifna(TEXTJOIN(CHAR(10),TRUE,transpose(QUERY(GuildMemberQuestTracker!$A$2:$F1000,""Select C where F = True AND A = '""&amp;$A585&amp;""'""))))"),"")</f>
        <v/>
      </c>
    </row>
    <row r="586">
      <c r="A586" s="4"/>
      <c r="B586" s="4"/>
      <c r="C586" s="4"/>
      <c r="D586" s="4" t="str">
        <f>IFERROR(__xludf.DUMMYFUNCTION("ifna(TEXTJOIN(CHAR(10),TRUE,transpose(QUERY(GuildMemberQuestTracker!$A$2:$F1000,""Select C where F = True AND A = '""&amp;$A586&amp;""'""))))"),"")</f>
        <v/>
      </c>
    </row>
    <row r="587">
      <c r="A587" s="4"/>
      <c r="B587" s="4"/>
      <c r="C587" s="4"/>
      <c r="D587" s="4" t="str">
        <f>IFERROR(__xludf.DUMMYFUNCTION("ifna(TEXTJOIN(CHAR(10),TRUE,transpose(QUERY(GuildMemberQuestTracker!$A$2:$F1000,""Select C where F = True AND A = '""&amp;$A587&amp;""'""))))"),"")</f>
        <v/>
      </c>
    </row>
    <row r="588">
      <c r="A588" s="4"/>
      <c r="B588" s="4"/>
      <c r="C588" s="4"/>
      <c r="D588" s="4" t="str">
        <f>IFERROR(__xludf.DUMMYFUNCTION("ifna(TEXTJOIN(CHAR(10),TRUE,transpose(QUERY(GuildMemberQuestTracker!$A$2:$F1000,""Select C where F = True AND A = '""&amp;$A588&amp;""'""))))"),"")</f>
        <v/>
      </c>
    </row>
    <row r="589">
      <c r="A589" s="4"/>
      <c r="B589" s="4"/>
      <c r="C589" s="4"/>
      <c r="D589" s="4" t="str">
        <f>IFERROR(__xludf.DUMMYFUNCTION("ifna(TEXTJOIN(CHAR(10),TRUE,transpose(QUERY(GuildMemberQuestTracker!$A$2:$F1000,""Select C where F = True AND A = '""&amp;$A589&amp;""'""))))"),"")</f>
        <v/>
      </c>
    </row>
    <row r="590">
      <c r="A590" s="4"/>
      <c r="B590" s="4"/>
      <c r="C590" s="4"/>
      <c r="D590" s="4" t="str">
        <f>IFERROR(__xludf.DUMMYFUNCTION("ifna(TEXTJOIN(CHAR(10),TRUE,transpose(QUERY(GuildMemberQuestTracker!$A$2:$F1000,""Select C where F = True AND A = '""&amp;$A590&amp;""'""))))"),"")</f>
        <v/>
      </c>
    </row>
    <row r="591">
      <c r="A591" s="4"/>
      <c r="B591" s="4"/>
      <c r="C591" s="4"/>
      <c r="D591" s="4" t="str">
        <f>IFERROR(__xludf.DUMMYFUNCTION("ifna(TEXTJOIN(CHAR(10),TRUE,transpose(QUERY(GuildMemberQuestTracker!$A$2:$F1000,""Select C where F = True AND A = '""&amp;$A591&amp;""'""))))"),"")</f>
        <v/>
      </c>
    </row>
    <row r="592">
      <c r="A592" s="4"/>
      <c r="B592" s="4"/>
      <c r="C592" s="4"/>
      <c r="D592" s="4" t="str">
        <f>IFERROR(__xludf.DUMMYFUNCTION("ifna(TEXTJOIN(CHAR(10),TRUE,transpose(QUERY(GuildMemberQuestTracker!$A$2:$F1000,""Select C where F = True AND A = '""&amp;$A592&amp;""'""))))"),"")</f>
        <v/>
      </c>
    </row>
    <row r="593">
      <c r="A593" s="4"/>
      <c r="B593" s="4"/>
      <c r="C593" s="4"/>
      <c r="D593" s="4" t="str">
        <f>IFERROR(__xludf.DUMMYFUNCTION("ifna(TEXTJOIN(CHAR(10),TRUE,transpose(QUERY(GuildMemberQuestTracker!$A$2:$F1000,""Select C where F = True AND A = '""&amp;$A593&amp;""'""))))"),"")</f>
        <v/>
      </c>
    </row>
    <row r="594">
      <c r="A594" s="4"/>
      <c r="B594" s="4"/>
      <c r="C594" s="4"/>
      <c r="D594" s="4" t="str">
        <f>IFERROR(__xludf.DUMMYFUNCTION("ifna(TEXTJOIN(CHAR(10),TRUE,transpose(QUERY(GuildMemberQuestTracker!$A$2:$F1000,""Select C where F = True AND A = '""&amp;$A594&amp;""'""))))"),"")</f>
        <v/>
      </c>
    </row>
    <row r="595">
      <c r="A595" s="4"/>
      <c r="B595" s="4"/>
      <c r="C595" s="4"/>
      <c r="D595" s="4" t="str">
        <f>IFERROR(__xludf.DUMMYFUNCTION("ifna(TEXTJOIN(CHAR(10),TRUE,transpose(QUERY(GuildMemberQuestTracker!$A$2:$F1000,""Select C where F = True AND A = '""&amp;$A595&amp;""'""))))"),"")</f>
        <v/>
      </c>
    </row>
    <row r="596">
      <c r="A596" s="4"/>
      <c r="B596" s="4"/>
      <c r="C596" s="4"/>
      <c r="D596" s="4" t="str">
        <f>IFERROR(__xludf.DUMMYFUNCTION("ifna(TEXTJOIN(CHAR(10),TRUE,transpose(QUERY(GuildMemberQuestTracker!$A$2:$F1000,""Select C where F = True AND A = '""&amp;$A596&amp;""'""))))"),"")</f>
        <v/>
      </c>
    </row>
    <row r="597">
      <c r="A597" s="4"/>
      <c r="B597" s="4"/>
      <c r="C597" s="4"/>
      <c r="D597" s="4" t="str">
        <f>IFERROR(__xludf.DUMMYFUNCTION("ifna(TEXTJOIN(CHAR(10),TRUE,transpose(QUERY(GuildMemberQuestTracker!$A$2:$F1000,""Select C where F = True AND A = '""&amp;$A597&amp;""'""))))"),"")</f>
        <v/>
      </c>
    </row>
    <row r="598">
      <c r="A598" s="4"/>
      <c r="B598" s="4"/>
      <c r="C598" s="4"/>
      <c r="D598" s="4" t="str">
        <f>IFERROR(__xludf.DUMMYFUNCTION("ifna(TEXTJOIN(CHAR(10),TRUE,transpose(QUERY(GuildMemberQuestTracker!$A$2:$F1000,""Select C where F = True AND A = '""&amp;$A598&amp;""'""))))"),"")</f>
        <v/>
      </c>
    </row>
    <row r="599">
      <c r="A599" s="4"/>
      <c r="B599" s="4"/>
      <c r="C599" s="4"/>
      <c r="D599" s="4" t="str">
        <f>IFERROR(__xludf.DUMMYFUNCTION("ifna(TEXTJOIN(CHAR(10),TRUE,transpose(QUERY(GuildMemberQuestTracker!$A$2:$F1000,""Select C where F = True AND A = '""&amp;$A599&amp;""'""))))"),"")</f>
        <v/>
      </c>
    </row>
    <row r="600">
      <c r="A600" s="4"/>
      <c r="B600" s="4"/>
      <c r="C600" s="4"/>
      <c r="D600" s="4" t="str">
        <f>IFERROR(__xludf.DUMMYFUNCTION("ifna(TEXTJOIN(CHAR(10),TRUE,transpose(QUERY(GuildMemberQuestTracker!$A$2:$F1000,""Select C where F = True AND A = '""&amp;$A600&amp;""'""))))"),"")</f>
        <v/>
      </c>
    </row>
    <row r="601">
      <c r="A601" s="4"/>
      <c r="B601" s="4"/>
      <c r="C601" s="4"/>
      <c r="D601" s="4" t="str">
        <f>IFERROR(__xludf.DUMMYFUNCTION("ifna(TEXTJOIN(CHAR(10),TRUE,transpose(QUERY(GuildMemberQuestTracker!$A$2:$F1000,""Select C where F = True AND A = '""&amp;$A601&amp;""'""))))"),"")</f>
        <v/>
      </c>
    </row>
    <row r="602">
      <c r="A602" s="4"/>
      <c r="B602" s="4"/>
      <c r="C602" s="4"/>
      <c r="D602" s="4" t="str">
        <f>IFERROR(__xludf.DUMMYFUNCTION("ifna(TEXTJOIN(CHAR(10),TRUE,transpose(QUERY(GuildMemberQuestTracker!$A$2:$F1000,""Select C where F = True AND A = '""&amp;$A602&amp;""'""))))"),"")</f>
        <v/>
      </c>
    </row>
    <row r="603">
      <c r="A603" s="4"/>
      <c r="B603" s="4"/>
      <c r="C603" s="4"/>
      <c r="D603" s="4" t="str">
        <f>IFERROR(__xludf.DUMMYFUNCTION("ifna(TEXTJOIN(CHAR(10),TRUE,transpose(QUERY(GuildMemberQuestTracker!$A$2:$F1000,""Select C where F = True AND A = '""&amp;$A603&amp;""'""))))"),"")</f>
        <v/>
      </c>
    </row>
    <row r="604">
      <c r="A604" s="4"/>
      <c r="B604" s="4"/>
      <c r="C604" s="4"/>
      <c r="D604" s="4" t="str">
        <f>IFERROR(__xludf.DUMMYFUNCTION("ifna(TEXTJOIN(CHAR(10),TRUE,transpose(QUERY(GuildMemberQuestTracker!$A$2:$F1000,""Select C where F = True AND A = '""&amp;$A604&amp;""'""))))"),"")</f>
        <v/>
      </c>
    </row>
    <row r="605">
      <c r="A605" s="4"/>
      <c r="B605" s="4"/>
      <c r="C605" s="4"/>
      <c r="D605" s="4" t="str">
        <f>IFERROR(__xludf.DUMMYFUNCTION("ifna(TEXTJOIN(CHAR(10),TRUE,transpose(QUERY(GuildMemberQuestTracker!$A$2:$F1000,""Select C where F = True AND A = '""&amp;$A605&amp;""'""))))"),"")</f>
        <v/>
      </c>
    </row>
    <row r="606">
      <c r="A606" s="4"/>
      <c r="B606" s="4"/>
      <c r="C606" s="4"/>
      <c r="D606" s="4" t="str">
        <f>IFERROR(__xludf.DUMMYFUNCTION("ifna(TEXTJOIN(CHAR(10),TRUE,transpose(QUERY(GuildMemberQuestTracker!$A$2:$F1000,""Select C where F = True AND A = '""&amp;$A606&amp;""'""))))"),"")</f>
        <v/>
      </c>
    </row>
    <row r="607">
      <c r="A607" s="4"/>
      <c r="B607" s="4"/>
      <c r="C607" s="4"/>
      <c r="D607" s="4" t="str">
        <f>IFERROR(__xludf.DUMMYFUNCTION("ifna(TEXTJOIN(CHAR(10),TRUE,transpose(QUERY(GuildMemberQuestTracker!$A$2:$F1000,""Select C where F = True AND A = '""&amp;$A607&amp;""'""))))"),"")</f>
        <v/>
      </c>
    </row>
    <row r="608">
      <c r="A608" s="4"/>
      <c r="B608" s="4"/>
      <c r="C608" s="4"/>
      <c r="D608" s="4" t="str">
        <f>IFERROR(__xludf.DUMMYFUNCTION("ifna(TEXTJOIN(CHAR(10),TRUE,transpose(QUERY(GuildMemberQuestTracker!$A$2:$F1000,""Select C where F = True AND A = '""&amp;$A608&amp;""'""))))"),"")</f>
        <v/>
      </c>
    </row>
    <row r="609">
      <c r="A609" s="4"/>
      <c r="B609" s="4"/>
      <c r="C609" s="4"/>
      <c r="D609" s="4" t="str">
        <f>IFERROR(__xludf.DUMMYFUNCTION("ifna(TEXTJOIN(CHAR(10),TRUE,transpose(QUERY(GuildMemberQuestTracker!$A$2:$F1000,""Select C where F = True AND A = '""&amp;$A609&amp;""'""))))"),"")</f>
        <v/>
      </c>
    </row>
    <row r="610">
      <c r="A610" s="4"/>
      <c r="B610" s="4"/>
      <c r="C610" s="4"/>
      <c r="D610" s="4" t="str">
        <f>IFERROR(__xludf.DUMMYFUNCTION("ifna(TEXTJOIN(CHAR(10),TRUE,transpose(QUERY(GuildMemberQuestTracker!$A$2:$F1000,""Select C where F = True AND A = '""&amp;$A610&amp;""'""))))"),"")</f>
        <v/>
      </c>
    </row>
    <row r="611">
      <c r="A611" s="4"/>
      <c r="B611" s="4"/>
      <c r="C611" s="4"/>
      <c r="D611" s="4" t="str">
        <f>IFERROR(__xludf.DUMMYFUNCTION("ifna(TEXTJOIN(CHAR(10),TRUE,transpose(QUERY(GuildMemberQuestTracker!$A$2:$F1000,""Select C where F = True AND A = '""&amp;$A611&amp;""'""))))"),"")</f>
        <v/>
      </c>
    </row>
    <row r="612">
      <c r="A612" s="4"/>
      <c r="B612" s="4"/>
      <c r="C612" s="4"/>
      <c r="D612" s="4" t="str">
        <f>IFERROR(__xludf.DUMMYFUNCTION("ifna(TEXTJOIN(CHAR(10),TRUE,transpose(QUERY(GuildMemberQuestTracker!$A$2:$F1000,""Select C where F = True AND A = '""&amp;$A612&amp;""'""))))"),"")</f>
        <v/>
      </c>
    </row>
    <row r="613">
      <c r="A613" s="4"/>
      <c r="B613" s="4"/>
      <c r="C613" s="4"/>
      <c r="D613" s="4" t="str">
        <f>IFERROR(__xludf.DUMMYFUNCTION("ifna(TEXTJOIN(CHAR(10),TRUE,transpose(QUERY(GuildMemberQuestTracker!$A$2:$F1000,""Select C where F = True AND A = '""&amp;$A613&amp;""'""))))"),"")</f>
        <v/>
      </c>
    </row>
    <row r="614">
      <c r="A614" s="4"/>
      <c r="B614" s="4"/>
      <c r="C614" s="4"/>
      <c r="D614" s="4" t="str">
        <f>IFERROR(__xludf.DUMMYFUNCTION("ifna(TEXTJOIN(CHAR(10),TRUE,transpose(QUERY(GuildMemberQuestTracker!$A$2:$F1000,""Select C where F = True AND A = '""&amp;$A614&amp;""'""))))"),"")</f>
        <v/>
      </c>
    </row>
    <row r="615">
      <c r="A615" s="4"/>
      <c r="B615" s="4"/>
      <c r="C615" s="4"/>
      <c r="D615" s="4" t="str">
        <f>IFERROR(__xludf.DUMMYFUNCTION("ifna(TEXTJOIN(CHAR(10),TRUE,transpose(QUERY(GuildMemberQuestTracker!$A$2:$F1000,""Select C where F = True AND A = '""&amp;$A615&amp;""'""))))"),"")</f>
        <v/>
      </c>
    </row>
    <row r="616">
      <c r="A616" s="4"/>
      <c r="B616" s="4"/>
      <c r="C616" s="4"/>
      <c r="D616" s="4" t="str">
        <f>IFERROR(__xludf.DUMMYFUNCTION("ifna(TEXTJOIN(CHAR(10),TRUE,transpose(QUERY(GuildMemberQuestTracker!$A$2:$F1000,""Select C where F = True AND A = '""&amp;$A616&amp;""'""))))"),"")</f>
        <v/>
      </c>
    </row>
    <row r="617">
      <c r="A617" s="4"/>
      <c r="B617" s="4"/>
      <c r="C617" s="4"/>
      <c r="D617" s="4" t="str">
        <f>IFERROR(__xludf.DUMMYFUNCTION("ifna(TEXTJOIN(CHAR(10),TRUE,transpose(QUERY(GuildMemberQuestTracker!$A$2:$F1000,""Select C where F = True AND A = '""&amp;$A617&amp;""'""))))"),"")</f>
        <v/>
      </c>
    </row>
    <row r="618">
      <c r="A618" s="4"/>
      <c r="B618" s="4"/>
      <c r="C618" s="4"/>
      <c r="D618" s="4" t="str">
        <f>IFERROR(__xludf.DUMMYFUNCTION("ifna(TEXTJOIN(CHAR(10),TRUE,transpose(QUERY(GuildMemberQuestTracker!$A$2:$F1000,""Select C where F = True AND A = '""&amp;$A618&amp;""'""))))"),"")</f>
        <v/>
      </c>
    </row>
    <row r="619">
      <c r="A619" s="4"/>
      <c r="B619" s="4"/>
      <c r="C619" s="4"/>
      <c r="D619" s="4" t="str">
        <f>IFERROR(__xludf.DUMMYFUNCTION("ifna(TEXTJOIN(CHAR(10),TRUE,transpose(QUERY(GuildMemberQuestTracker!$A$2:$F1000,""Select C where F = True AND A = '""&amp;$A619&amp;""'""))))"),"")</f>
        <v/>
      </c>
    </row>
    <row r="620">
      <c r="A620" s="4"/>
      <c r="B620" s="4"/>
      <c r="C620" s="4"/>
      <c r="D620" s="4" t="str">
        <f>IFERROR(__xludf.DUMMYFUNCTION("ifna(TEXTJOIN(CHAR(10),TRUE,transpose(QUERY(GuildMemberQuestTracker!$A$2:$F1000,""Select C where F = True AND A = '""&amp;$A620&amp;""'""))))"),"")</f>
        <v/>
      </c>
    </row>
    <row r="621">
      <c r="A621" s="4"/>
      <c r="B621" s="4"/>
      <c r="C621" s="4"/>
      <c r="D621" s="4" t="str">
        <f>IFERROR(__xludf.DUMMYFUNCTION("ifna(TEXTJOIN(CHAR(10),TRUE,transpose(QUERY(GuildMemberQuestTracker!$A$2:$F1000,""Select C where F = True AND A = '""&amp;$A621&amp;""'""))))"),"")</f>
        <v/>
      </c>
    </row>
    <row r="622">
      <c r="A622" s="4"/>
      <c r="B622" s="4"/>
      <c r="C622" s="4"/>
      <c r="D622" s="4" t="str">
        <f>IFERROR(__xludf.DUMMYFUNCTION("ifna(TEXTJOIN(CHAR(10),TRUE,transpose(QUERY(GuildMemberQuestTracker!$A$2:$F1000,""Select C where F = True AND A = '""&amp;$A622&amp;""'""))))"),"")</f>
        <v/>
      </c>
    </row>
    <row r="623">
      <c r="A623" s="4"/>
      <c r="B623" s="4"/>
      <c r="C623" s="4"/>
      <c r="D623" s="4" t="str">
        <f>IFERROR(__xludf.DUMMYFUNCTION("ifna(TEXTJOIN(CHAR(10),TRUE,transpose(QUERY(GuildMemberQuestTracker!$A$2:$F1000,""Select C where F = True AND A = '""&amp;$A623&amp;""'""))))"),"")</f>
        <v/>
      </c>
    </row>
    <row r="624">
      <c r="A624" s="4"/>
      <c r="B624" s="4"/>
      <c r="C624" s="4"/>
      <c r="D624" s="4" t="str">
        <f>IFERROR(__xludf.DUMMYFUNCTION("ifna(TEXTJOIN(CHAR(10),TRUE,transpose(QUERY(GuildMemberQuestTracker!$A$2:$F1000,""Select C where F = True AND A = '""&amp;$A624&amp;""'""))))"),"")</f>
        <v/>
      </c>
    </row>
    <row r="625">
      <c r="A625" s="4"/>
      <c r="B625" s="4"/>
      <c r="C625" s="4"/>
      <c r="D625" s="4" t="str">
        <f>IFERROR(__xludf.DUMMYFUNCTION("ifna(TEXTJOIN(CHAR(10),TRUE,transpose(QUERY(GuildMemberQuestTracker!$A$2:$F1000,""Select C where F = True AND A = '""&amp;$A625&amp;""'""))))"),"")</f>
        <v/>
      </c>
    </row>
    <row r="626">
      <c r="A626" s="4"/>
      <c r="B626" s="4"/>
      <c r="C626" s="4"/>
      <c r="D626" s="4" t="str">
        <f>IFERROR(__xludf.DUMMYFUNCTION("ifna(TEXTJOIN(CHAR(10),TRUE,transpose(QUERY(GuildMemberQuestTracker!$A$2:$F1000,""Select C where F = True AND A = '""&amp;$A626&amp;""'""))))"),"")</f>
        <v/>
      </c>
    </row>
    <row r="627">
      <c r="A627" s="4"/>
      <c r="B627" s="4"/>
      <c r="C627" s="4"/>
      <c r="D627" s="4" t="str">
        <f>IFERROR(__xludf.DUMMYFUNCTION("ifna(TEXTJOIN(CHAR(10),TRUE,transpose(QUERY(GuildMemberQuestTracker!$A$2:$F1000,""Select C where F = True AND A = '""&amp;$A627&amp;""'""))))"),"")</f>
        <v/>
      </c>
    </row>
    <row r="628">
      <c r="A628" s="4"/>
      <c r="B628" s="4"/>
      <c r="C628" s="4"/>
      <c r="D628" s="4" t="str">
        <f>IFERROR(__xludf.DUMMYFUNCTION("ifna(TEXTJOIN(CHAR(10),TRUE,transpose(QUERY(GuildMemberQuestTracker!$A$2:$F1000,""Select C where F = True AND A = '""&amp;$A628&amp;""'""))))"),"")</f>
        <v/>
      </c>
    </row>
    <row r="629">
      <c r="A629" s="4"/>
      <c r="B629" s="4"/>
      <c r="C629" s="4"/>
      <c r="D629" s="4" t="str">
        <f>IFERROR(__xludf.DUMMYFUNCTION("ifna(TEXTJOIN(CHAR(10),TRUE,transpose(QUERY(GuildMemberQuestTracker!$A$2:$F1000,""Select C where F = True AND A = '""&amp;$A629&amp;""'""))))"),"")</f>
        <v/>
      </c>
    </row>
    <row r="630">
      <c r="A630" s="4"/>
      <c r="B630" s="4"/>
      <c r="C630" s="4"/>
      <c r="D630" s="4" t="str">
        <f>IFERROR(__xludf.DUMMYFUNCTION("ifna(TEXTJOIN(CHAR(10),TRUE,transpose(QUERY(GuildMemberQuestTracker!$A$2:$F1000,""Select C where F = True AND A = '""&amp;$A630&amp;""'""))))"),"")</f>
        <v/>
      </c>
    </row>
    <row r="631">
      <c r="A631" s="4"/>
      <c r="B631" s="4"/>
      <c r="C631" s="4"/>
      <c r="D631" s="4" t="str">
        <f>IFERROR(__xludf.DUMMYFUNCTION("ifna(TEXTJOIN(CHAR(10),TRUE,transpose(QUERY(GuildMemberQuestTracker!$A$2:$F1000,""Select C where F = True AND A = '""&amp;$A631&amp;""'""))))"),"")</f>
        <v/>
      </c>
    </row>
    <row r="632">
      <c r="A632" s="4"/>
      <c r="B632" s="4"/>
      <c r="C632" s="4"/>
      <c r="D632" s="4" t="str">
        <f>IFERROR(__xludf.DUMMYFUNCTION("ifna(TEXTJOIN(CHAR(10),TRUE,transpose(QUERY(GuildMemberQuestTracker!$A$2:$F1000,""Select C where F = True AND A = '""&amp;$A632&amp;""'""))))"),"")</f>
        <v/>
      </c>
    </row>
    <row r="633">
      <c r="A633" s="4"/>
      <c r="B633" s="4"/>
      <c r="C633" s="4"/>
      <c r="D633" s="4" t="str">
        <f>IFERROR(__xludf.DUMMYFUNCTION("ifna(TEXTJOIN(CHAR(10),TRUE,transpose(QUERY(GuildMemberQuestTracker!$A$2:$F1000,""Select C where F = True AND A = '""&amp;$A633&amp;""'""))))"),"")</f>
        <v/>
      </c>
    </row>
    <row r="634">
      <c r="A634" s="4"/>
      <c r="B634" s="4"/>
      <c r="C634" s="4"/>
      <c r="D634" s="4" t="str">
        <f>IFERROR(__xludf.DUMMYFUNCTION("ifna(TEXTJOIN(CHAR(10),TRUE,transpose(QUERY(GuildMemberQuestTracker!$A$2:$F1000,""Select C where F = True AND A = '""&amp;$A634&amp;""'""))))"),"")</f>
        <v/>
      </c>
    </row>
    <row r="635">
      <c r="A635" s="4"/>
      <c r="B635" s="4"/>
      <c r="C635" s="4"/>
      <c r="D635" s="4" t="str">
        <f>IFERROR(__xludf.DUMMYFUNCTION("ifna(TEXTJOIN(CHAR(10),TRUE,transpose(QUERY(GuildMemberQuestTracker!$A$2:$F1000,""Select C where F = True AND A = '""&amp;$A635&amp;""'""))))"),"")</f>
        <v/>
      </c>
    </row>
    <row r="636">
      <c r="A636" s="4"/>
      <c r="B636" s="4"/>
      <c r="C636" s="4"/>
      <c r="D636" s="4" t="str">
        <f>IFERROR(__xludf.DUMMYFUNCTION("ifna(TEXTJOIN(CHAR(10),TRUE,transpose(QUERY(GuildMemberQuestTracker!$A$2:$F1000,""Select C where F = True AND A = '""&amp;$A636&amp;""'""))))"),"")</f>
        <v/>
      </c>
    </row>
    <row r="637">
      <c r="A637" s="4"/>
      <c r="B637" s="4"/>
      <c r="C637" s="4"/>
      <c r="D637" s="4" t="str">
        <f>IFERROR(__xludf.DUMMYFUNCTION("ifna(TEXTJOIN(CHAR(10),TRUE,transpose(QUERY(GuildMemberQuestTracker!$A$2:$F1000,""Select C where F = True AND A = '""&amp;$A637&amp;""'""))))"),"")</f>
        <v/>
      </c>
    </row>
    <row r="638">
      <c r="A638" s="4"/>
      <c r="B638" s="4"/>
      <c r="C638" s="4"/>
      <c r="D638" s="4" t="str">
        <f>IFERROR(__xludf.DUMMYFUNCTION("ifna(TEXTJOIN(CHAR(10),TRUE,transpose(QUERY(GuildMemberQuestTracker!$A$2:$F1000,""Select C where F = True AND A = '""&amp;$A638&amp;""'""))))"),"")</f>
        <v/>
      </c>
    </row>
    <row r="639">
      <c r="A639" s="4"/>
      <c r="B639" s="4"/>
      <c r="C639" s="4"/>
      <c r="D639" s="4" t="str">
        <f>IFERROR(__xludf.DUMMYFUNCTION("ifna(TEXTJOIN(CHAR(10),TRUE,transpose(QUERY(GuildMemberQuestTracker!$A$2:$F1000,""Select C where F = True AND A = '""&amp;$A639&amp;""'""))))"),"")</f>
        <v/>
      </c>
    </row>
    <row r="640">
      <c r="A640" s="4"/>
      <c r="B640" s="4"/>
      <c r="C640" s="4"/>
      <c r="D640" s="4" t="str">
        <f>IFERROR(__xludf.DUMMYFUNCTION("ifna(TEXTJOIN(CHAR(10),TRUE,transpose(QUERY(GuildMemberQuestTracker!$A$2:$F1000,""Select C where F = True AND A = '""&amp;$A640&amp;""'""))))"),"")</f>
        <v/>
      </c>
    </row>
    <row r="641">
      <c r="A641" s="4"/>
      <c r="B641" s="4"/>
      <c r="C641" s="4"/>
      <c r="D641" s="4" t="str">
        <f>IFERROR(__xludf.DUMMYFUNCTION("ifna(TEXTJOIN(CHAR(10),TRUE,transpose(QUERY(GuildMemberQuestTracker!$A$2:$F1000,""Select C where F = True AND A = '""&amp;$A641&amp;""'""))))"),"")</f>
        <v/>
      </c>
    </row>
    <row r="642">
      <c r="A642" s="4"/>
      <c r="B642" s="4"/>
      <c r="C642" s="4"/>
      <c r="D642" s="4" t="str">
        <f>IFERROR(__xludf.DUMMYFUNCTION("ifna(TEXTJOIN(CHAR(10),TRUE,transpose(QUERY(GuildMemberQuestTracker!$A$2:$F1000,""Select C where F = True AND A = '""&amp;$A642&amp;""'""))))"),"")</f>
        <v/>
      </c>
    </row>
    <row r="643">
      <c r="A643" s="4"/>
      <c r="B643" s="4"/>
      <c r="C643" s="4"/>
      <c r="D643" s="4" t="str">
        <f>IFERROR(__xludf.DUMMYFUNCTION("ifna(TEXTJOIN(CHAR(10),TRUE,transpose(QUERY(GuildMemberQuestTracker!$A$2:$F1000,""Select C where F = True AND A = '""&amp;$A643&amp;""'""))))"),"")</f>
        <v/>
      </c>
    </row>
    <row r="644">
      <c r="A644" s="4"/>
      <c r="B644" s="4"/>
      <c r="C644" s="4"/>
      <c r="D644" s="4" t="str">
        <f>IFERROR(__xludf.DUMMYFUNCTION("ifna(TEXTJOIN(CHAR(10),TRUE,transpose(QUERY(GuildMemberQuestTracker!$A$2:$F1000,""Select C where F = True AND A = '""&amp;$A644&amp;""'""))))"),"")</f>
        <v/>
      </c>
    </row>
    <row r="645">
      <c r="A645" s="4"/>
      <c r="B645" s="4"/>
      <c r="C645" s="4"/>
      <c r="D645" s="4" t="str">
        <f>IFERROR(__xludf.DUMMYFUNCTION("ifna(TEXTJOIN(CHAR(10),TRUE,transpose(QUERY(GuildMemberQuestTracker!$A$2:$F1000,""Select C where F = True AND A = '""&amp;$A645&amp;""'""))))"),"")</f>
        <v/>
      </c>
    </row>
    <row r="646">
      <c r="A646" s="4"/>
      <c r="B646" s="4"/>
      <c r="C646" s="4"/>
      <c r="D646" s="4" t="str">
        <f>IFERROR(__xludf.DUMMYFUNCTION("ifna(TEXTJOIN(CHAR(10),TRUE,transpose(QUERY(GuildMemberQuestTracker!$A$2:$F1000,""Select C where F = True AND A = '""&amp;$A646&amp;""'""))))"),"")</f>
        <v/>
      </c>
    </row>
    <row r="647">
      <c r="A647" s="4"/>
      <c r="B647" s="4"/>
      <c r="C647" s="4"/>
      <c r="D647" s="4" t="str">
        <f>IFERROR(__xludf.DUMMYFUNCTION("ifna(TEXTJOIN(CHAR(10),TRUE,transpose(QUERY(GuildMemberQuestTracker!$A$2:$F1000,""Select C where F = True AND A = '""&amp;$A647&amp;""'""))))"),"")</f>
        <v/>
      </c>
    </row>
    <row r="648">
      <c r="A648" s="4"/>
      <c r="B648" s="4"/>
      <c r="C648" s="4"/>
      <c r="D648" s="4" t="str">
        <f>IFERROR(__xludf.DUMMYFUNCTION("ifna(TEXTJOIN(CHAR(10),TRUE,transpose(QUERY(GuildMemberQuestTracker!$A$2:$F1000,""Select C where F = True AND A = '""&amp;$A648&amp;""'""))))"),"")</f>
        <v/>
      </c>
    </row>
    <row r="649">
      <c r="A649" s="4"/>
      <c r="B649" s="4"/>
      <c r="C649" s="4"/>
      <c r="D649" s="4" t="str">
        <f>IFERROR(__xludf.DUMMYFUNCTION("ifna(TEXTJOIN(CHAR(10),TRUE,transpose(QUERY(GuildMemberQuestTracker!$A$2:$F1000,""Select C where F = True AND A = '""&amp;$A649&amp;""'""))))"),"")</f>
        <v/>
      </c>
    </row>
    <row r="650">
      <c r="A650" s="4"/>
      <c r="B650" s="4"/>
      <c r="C650" s="4"/>
      <c r="D650" s="4" t="str">
        <f>IFERROR(__xludf.DUMMYFUNCTION("ifna(TEXTJOIN(CHAR(10),TRUE,transpose(QUERY(GuildMemberQuestTracker!$A$2:$F1000,""Select C where F = True AND A = '""&amp;$A650&amp;""'""))))"),"")</f>
        <v/>
      </c>
    </row>
    <row r="651">
      <c r="A651" s="4"/>
      <c r="B651" s="4"/>
      <c r="C651" s="4"/>
      <c r="D651" s="4" t="str">
        <f>IFERROR(__xludf.DUMMYFUNCTION("ifna(TEXTJOIN(CHAR(10),TRUE,transpose(QUERY(GuildMemberQuestTracker!$A$2:$F1000,""Select C where F = True AND A = '""&amp;$A651&amp;""'""))))"),"")</f>
        <v/>
      </c>
    </row>
    <row r="652">
      <c r="A652" s="4"/>
      <c r="B652" s="4"/>
      <c r="C652" s="4"/>
      <c r="D652" s="4" t="str">
        <f>IFERROR(__xludf.DUMMYFUNCTION("ifna(TEXTJOIN(CHAR(10),TRUE,transpose(QUERY(GuildMemberQuestTracker!$A$2:$F1000,""Select C where F = True AND A = '""&amp;$A652&amp;""'""))))"),"")</f>
        <v/>
      </c>
    </row>
    <row r="653">
      <c r="A653" s="4"/>
      <c r="B653" s="4"/>
      <c r="C653" s="4"/>
      <c r="D653" s="4" t="str">
        <f>IFERROR(__xludf.DUMMYFUNCTION("ifna(TEXTJOIN(CHAR(10),TRUE,transpose(QUERY(GuildMemberQuestTracker!$A$2:$F1000,""Select C where F = True AND A = '""&amp;$A653&amp;""'""))))"),"")</f>
        <v/>
      </c>
    </row>
    <row r="654">
      <c r="A654" s="4"/>
      <c r="B654" s="4"/>
      <c r="C654" s="4"/>
      <c r="D654" s="4" t="str">
        <f>IFERROR(__xludf.DUMMYFUNCTION("ifna(TEXTJOIN(CHAR(10),TRUE,transpose(QUERY(GuildMemberQuestTracker!$A$2:$F1000,""Select C where F = True AND A = '""&amp;$A654&amp;""'""))))"),"")</f>
        <v/>
      </c>
    </row>
    <row r="655">
      <c r="A655" s="4"/>
      <c r="B655" s="4"/>
      <c r="C655" s="4"/>
      <c r="D655" s="4" t="str">
        <f>IFERROR(__xludf.DUMMYFUNCTION("ifna(TEXTJOIN(CHAR(10),TRUE,transpose(QUERY(GuildMemberQuestTracker!$A$2:$F1000,""Select C where F = True AND A = '""&amp;$A655&amp;""'""))))"),"")</f>
        <v/>
      </c>
    </row>
    <row r="656">
      <c r="A656" s="4"/>
      <c r="B656" s="4"/>
      <c r="C656" s="4"/>
      <c r="D656" s="4" t="str">
        <f>IFERROR(__xludf.DUMMYFUNCTION("ifna(TEXTJOIN(CHAR(10),TRUE,transpose(QUERY(GuildMemberQuestTracker!$A$2:$F1000,""Select C where F = True AND A = '""&amp;$A656&amp;""'""))))"),"")</f>
        <v/>
      </c>
    </row>
    <row r="657">
      <c r="A657" s="4"/>
      <c r="B657" s="4"/>
      <c r="C657" s="4"/>
      <c r="D657" s="4" t="str">
        <f>IFERROR(__xludf.DUMMYFUNCTION("ifna(TEXTJOIN(CHAR(10),TRUE,transpose(QUERY(GuildMemberQuestTracker!$A$2:$F1000,""Select C where F = True AND A = '""&amp;$A657&amp;""'""))))"),"")</f>
        <v/>
      </c>
    </row>
    <row r="658">
      <c r="A658" s="4"/>
      <c r="B658" s="4"/>
      <c r="C658" s="4"/>
      <c r="D658" s="4" t="str">
        <f>IFERROR(__xludf.DUMMYFUNCTION("ifna(TEXTJOIN(CHAR(10),TRUE,transpose(QUERY(GuildMemberQuestTracker!$A$2:$F1000,""Select C where F = True AND A = '""&amp;$A658&amp;""'""))))"),"")</f>
        <v/>
      </c>
    </row>
    <row r="659">
      <c r="A659" s="4"/>
      <c r="B659" s="4"/>
      <c r="C659" s="4"/>
      <c r="D659" s="4" t="str">
        <f>IFERROR(__xludf.DUMMYFUNCTION("ifna(TEXTJOIN(CHAR(10),TRUE,transpose(QUERY(GuildMemberQuestTracker!$A$2:$F1000,""Select C where F = True AND A = '""&amp;$A659&amp;""'""))))"),"")</f>
        <v/>
      </c>
    </row>
    <row r="660">
      <c r="A660" s="4"/>
      <c r="B660" s="4"/>
      <c r="C660" s="4"/>
      <c r="D660" s="4" t="str">
        <f>IFERROR(__xludf.DUMMYFUNCTION("ifna(TEXTJOIN(CHAR(10),TRUE,transpose(QUERY(GuildMemberQuestTracker!$A$2:$F1000,""Select C where F = True AND A = '""&amp;$A660&amp;""'""))))"),"")</f>
        <v/>
      </c>
    </row>
    <row r="661">
      <c r="A661" s="4"/>
      <c r="B661" s="4"/>
      <c r="C661" s="4"/>
      <c r="D661" s="4" t="str">
        <f>IFERROR(__xludf.DUMMYFUNCTION("ifna(TEXTJOIN(CHAR(10),TRUE,transpose(QUERY(GuildMemberQuestTracker!$A$2:$F1000,""Select C where F = True AND A = '""&amp;$A661&amp;""'""))))"),"")</f>
        <v/>
      </c>
    </row>
    <row r="662">
      <c r="A662" s="4"/>
      <c r="B662" s="4"/>
      <c r="C662" s="4"/>
      <c r="D662" s="4" t="str">
        <f>IFERROR(__xludf.DUMMYFUNCTION("ifna(TEXTJOIN(CHAR(10),TRUE,transpose(QUERY(GuildMemberQuestTracker!$A$2:$F1000,""Select C where F = True AND A = '""&amp;$A662&amp;""'""))))"),"")</f>
        <v/>
      </c>
    </row>
    <row r="663">
      <c r="A663" s="4"/>
      <c r="B663" s="4"/>
      <c r="C663" s="4"/>
      <c r="D663" s="4" t="str">
        <f>IFERROR(__xludf.DUMMYFUNCTION("ifna(TEXTJOIN(CHAR(10),TRUE,transpose(QUERY(GuildMemberQuestTracker!$A$2:$F1000,""Select C where F = True AND A = '""&amp;$A663&amp;""'""))))"),"")</f>
        <v/>
      </c>
    </row>
    <row r="664">
      <c r="A664" s="4"/>
      <c r="B664" s="4"/>
      <c r="C664" s="4"/>
      <c r="D664" s="4" t="str">
        <f>IFERROR(__xludf.DUMMYFUNCTION("ifna(TEXTJOIN(CHAR(10),TRUE,transpose(QUERY(GuildMemberQuestTracker!$A$2:$F1000,""Select C where F = True AND A = '""&amp;$A664&amp;""'""))))"),"")</f>
        <v/>
      </c>
    </row>
    <row r="665">
      <c r="A665" s="4"/>
      <c r="B665" s="4"/>
      <c r="C665" s="4"/>
      <c r="D665" s="4" t="str">
        <f>IFERROR(__xludf.DUMMYFUNCTION("ifna(TEXTJOIN(CHAR(10),TRUE,transpose(QUERY(GuildMemberQuestTracker!$A$2:$F1000,""Select C where F = True AND A = '""&amp;$A665&amp;""'""))))"),"")</f>
        <v/>
      </c>
    </row>
    <row r="666">
      <c r="A666" s="4"/>
      <c r="B666" s="4"/>
      <c r="C666" s="4"/>
      <c r="D666" s="4" t="str">
        <f>IFERROR(__xludf.DUMMYFUNCTION("ifna(TEXTJOIN(CHAR(10),TRUE,transpose(QUERY(GuildMemberQuestTracker!$A$2:$F1000,""Select C where F = True AND A = '""&amp;$A666&amp;""'""))))"),"")</f>
        <v/>
      </c>
    </row>
    <row r="667">
      <c r="A667" s="4"/>
      <c r="B667" s="4"/>
      <c r="C667" s="4"/>
      <c r="D667" s="4" t="str">
        <f>IFERROR(__xludf.DUMMYFUNCTION("ifna(TEXTJOIN(CHAR(10),TRUE,transpose(QUERY(GuildMemberQuestTracker!$A$2:$F1000,""Select C where F = True AND A = '""&amp;$A667&amp;""'""))))"),"")</f>
        <v/>
      </c>
    </row>
    <row r="668">
      <c r="A668" s="4"/>
      <c r="B668" s="4"/>
      <c r="C668" s="4"/>
      <c r="D668" s="4" t="str">
        <f>IFERROR(__xludf.DUMMYFUNCTION("ifna(TEXTJOIN(CHAR(10),TRUE,transpose(QUERY(GuildMemberQuestTracker!$A$2:$F1000,""Select C where F = True AND A = '""&amp;$A668&amp;""'""))))"),"")</f>
        <v/>
      </c>
    </row>
    <row r="669">
      <c r="A669" s="4"/>
      <c r="B669" s="4"/>
      <c r="C669" s="4"/>
      <c r="D669" s="4" t="str">
        <f>IFERROR(__xludf.DUMMYFUNCTION("ifna(TEXTJOIN(CHAR(10),TRUE,transpose(QUERY(GuildMemberQuestTracker!$A$2:$F1000,""Select C where F = True AND A = '""&amp;$A669&amp;""'""))))"),"")</f>
        <v/>
      </c>
    </row>
    <row r="670">
      <c r="A670" s="4"/>
      <c r="B670" s="4"/>
      <c r="C670" s="4"/>
      <c r="D670" s="4" t="str">
        <f>IFERROR(__xludf.DUMMYFUNCTION("ifna(TEXTJOIN(CHAR(10),TRUE,transpose(QUERY(GuildMemberQuestTracker!$A$2:$F1000,""Select C where F = True AND A = '""&amp;$A670&amp;""'""))))"),"")</f>
        <v/>
      </c>
    </row>
    <row r="671">
      <c r="A671" s="4"/>
      <c r="B671" s="4"/>
      <c r="C671" s="4"/>
      <c r="D671" s="4" t="str">
        <f>IFERROR(__xludf.DUMMYFUNCTION("ifna(TEXTJOIN(CHAR(10),TRUE,transpose(QUERY(GuildMemberQuestTracker!$A$2:$F1000,""Select C where F = True AND A = '""&amp;$A671&amp;""'""))))"),"")</f>
        <v/>
      </c>
    </row>
    <row r="672">
      <c r="A672" s="4"/>
      <c r="B672" s="4"/>
      <c r="C672" s="4"/>
      <c r="D672" s="4" t="str">
        <f>IFERROR(__xludf.DUMMYFUNCTION("ifna(TEXTJOIN(CHAR(10),TRUE,transpose(QUERY(GuildMemberQuestTracker!$A$2:$F1000,""Select C where F = True AND A = '""&amp;$A672&amp;""'""))))"),"")</f>
        <v/>
      </c>
    </row>
    <row r="673">
      <c r="A673" s="4"/>
      <c r="B673" s="4"/>
      <c r="C673" s="4"/>
      <c r="D673" s="4" t="str">
        <f>IFERROR(__xludf.DUMMYFUNCTION("ifna(TEXTJOIN(CHAR(10),TRUE,transpose(QUERY(GuildMemberQuestTracker!$A$2:$F1000,""Select C where F = True AND A = '""&amp;$A673&amp;""'""))))"),"")</f>
        <v/>
      </c>
    </row>
    <row r="674">
      <c r="A674" s="4"/>
      <c r="B674" s="4"/>
      <c r="C674" s="4"/>
      <c r="D674" s="4" t="str">
        <f>IFERROR(__xludf.DUMMYFUNCTION("ifna(TEXTJOIN(CHAR(10),TRUE,transpose(QUERY(GuildMemberQuestTracker!$A$2:$F1000,""Select C where F = True AND A = '""&amp;$A674&amp;""'""))))"),"")</f>
        <v/>
      </c>
    </row>
    <row r="675">
      <c r="A675" s="4"/>
      <c r="B675" s="4"/>
      <c r="C675" s="4"/>
      <c r="D675" s="4" t="str">
        <f>IFERROR(__xludf.DUMMYFUNCTION("ifna(TEXTJOIN(CHAR(10),TRUE,transpose(QUERY(GuildMemberQuestTracker!$A$2:$F1000,""Select C where F = True AND A = '""&amp;$A675&amp;""'""))))"),"")</f>
        <v/>
      </c>
    </row>
    <row r="676">
      <c r="A676" s="4"/>
      <c r="B676" s="4"/>
      <c r="C676" s="4"/>
      <c r="D676" s="4" t="str">
        <f>IFERROR(__xludf.DUMMYFUNCTION("ifna(TEXTJOIN(CHAR(10),TRUE,transpose(QUERY(GuildMemberQuestTracker!$A$2:$F1000,""Select C where F = True AND A = '""&amp;$A676&amp;""'""))))"),"")</f>
        <v/>
      </c>
    </row>
    <row r="677">
      <c r="A677" s="4"/>
      <c r="B677" s="4"/>
      <c r="C677" s="4"/>
      <c r="D677" s="4" t="str">
        <f>IFERROR(__xludf.DUMMYFUNCTION("ifna(TEXTJOIN(CHAR(10),TRUE,transpose(QUERY(GuildMemberQuestTracker!$A$2:$F1000,""Select C where F = True AND A = '""&amp;$A677&amp;""'""))))"),"")</f>
        <v/>
      </c>
    </row>
    <row r="678">
      <c r="A678" s="4"/>
      <c r="B678" s="4"/>
      <c r="C678" s="4"/>
      <c r="D678" s="4" t="str">
        <f>IFERROR(__xludf.DUMMYFUNCTION("ifna(TEXTJOIN(CHAR(10),TRUE,transpose(QUERY(GuildMemberQuestTracker!$A$2:$F1000,""Select C where F = True AND A = '""&amp;$A678&amp;""'""))))"),"")</f>
        <v/>
      </c>
    </row>
    <row r="679">
      <c r="A679" s="4"/>
      <c r="B679" s="4"/>
      <c r="C679" s="4"/>
      <c r="D679" s="4" t="str">
        <f>IFERROR(__xludf.DUMMYFUNCTION("ifna(TEXTJOIN(CHAR(10),TRUE,transpose(QUERY(GuildMemberQuestTracker!$A$2:$F1000,""Select C where F = True AND A = '""&amp;$A679&amp;""'""))))"),"")</f>
        <v/>
      </c>
    </row>
    <row r="680">
      <c r="A680" s="4"/>
      <c r="B680" s="4"/>
      <c r="C680" s="4"/>
      <c r="D680" s="4" t="str">
        <f>IFERROR(__xludf.DUMMYFUNCTION("ifna(TEXTJOIN(CHAR(10),TRUE,transpose(QUERY(GuildMemberQuestTracker!$A$2:$F1000,""Select C where F = True AND A = '""&amp;$A680&amp;""'""))))"),"")</f>
        <v/>
      </c>
    </row>
    <row r="681">
      <c r="A681" s="4"/>
      <c r="B681" s="4"/>
      <c r="C681" s="4"/>
      <c r="D681" s="4" t="str">
        <f>IFERROR(__xludf.DUMMYFUNCTION("ifna(TEXTJOIN(CHAR(10),TRUE,transpose(QUERY(GuildMemberQuestTracker!$A$2:$F1000,""Select C where F = True AND A = '""&amp;$A681&amp;""'""))))"),"")</f>
        <v/>
      </c>
    </row>
    <row r="682">
      <c r="A682" s="4"/>
      <c r="B682" s="4"/>
      <c r="C682" s="4"/>
      <c r="D682" s="4" t="str">
        <f>IFERROR(__xludf.DUMMYFUNCTION("ifna(TEXTJOIN(CHAR(10),TRUE,transpose(QUERY(GuildMemberQuestTracker!$A$2:$F1000,""Select C where F = True AND A = '""&amp;$A682&amp;""'""))))"),"")</f>
        <v/>
      </c>
    </row>
    <row r="683">
      <c r="A683" s="4"/>
      <c r="B683" s="4"/>
      <c r="C683" s="4"/>
      <c r="D683" s="4" t="str">
        <f>IFERROR(__xludf.DUMMYFUNCTION("ifna(TEXTJOIN(CHAR(10),TRUE,transpose(QUERY(GuildMemberQuestTracker!$A$2:$F1000,""Select C where F = True AND A = '""&amp;$A683&amp;""'""))))"),"")</f>
        <v/>
      </c>
    </row>
    <row r="684">
      <c r="A684" s="4"/>
      <c r="B684" s="4"/>
      <c r="C684" s="4"/>
      <c r="D684" s="4" t="str">
        <f>IFERROR(__xludf.DUMMYFUNCTION("ifna(TEXTJOIN(CHAR(10),TRUE,transpose(QUERY(GuildMemberQuestTracker!$A$2:$F1000,""Select C where F = True AND A = '""&amp;$A684&amp;""'""))))"),"")</f>
        <v/>
      </c>
    </row>
    <row r="685">
      <c r="A685" s="4"/>
      <c r="B685" s="4"/>
      <c r="C685" s="4"/>
      <c r="D685" s="4" t="str">
        <f>IFERROR(__xludf.DUMMYFUNCTION("ifna(TEXTJOIN(CHAR(10),TRUE,transpose(QUERY(GuildMemberQuestTracker!$A$2:$F1000,""Select C where F = True AND A = '""&amp;$A685&amp;""'""))))"),"")</f>
        <v/>
      </c>
    </row>
    <row r="686">
      <c r="A686" s="4"/>
      <c r="B686" s="4"/>
      <c r="C686" s="4"/>
      <c r="D686" s="4" t="str">
        <f>IFERROR(__xludf.DUMMYFUNCTION("ifna(TEXTJOIN(CHAR(10),TRUE,transpose(QUERY(GuildMemberQuestTracker!$A$2:$F1000,""Select C where F = True AND A = '""&amp;$A686&amp;""'""))))"),"")</f>
        <v/>
      </c>
    </row>
    <row r="687">
      <c r="A687" s="4"/>
      <c r="B687" s="4"/>
      <c r="C687" s="4"/>
      <c r="D687" s="4" t="str">
        <f>IFERROR(__xludf.DUMMYFUNCTION("ifna(TEXTJOIN(CHAR(10),TRUE,transpose(QUERY(GuildMemberQuestTracker!$A$2:$F1000,""Select C where F = True AND A = '""&amp;$A687&amp;""'""))))"),"")</f>
        <v/>
      </c>
    </row>
    <row r="688">
      <c r="A688" s="4"/>
      <c r="B688" s="4"/>
      <c r="C688" s="4"/>
      <c r="D688" s="4" t="str">
        <f>IFERROR(__xludf.DUMMYFUNCTION("ifna(TEXTJOIN(CHAR(10),TRUE,transpose(QUERY(GuildMemberQuestTracker!$A$2:$F1000,""Select C where F = True AND A = '""&amp;$A688&amp;""'""))))"),"")</f>
        <v/>
      </c>
    </row>
    <row r="689">
      <c r="A689" s="4"/>
      <c r="B689" s="4"/>
      <c r="C689" s="4"/>
      <c r="D689" s="4" t="str">
        <f>IFERROR(__xludf.DUMMYFUNCTION("ifna(TEXTJOIN(CHAR(10),TRUE,transpose(QUERY(GuildMemberQuestTracker!$A$2:$F1000,""Select C where F = True AND A = '""&amp;$A689&amp;""'""))))"),"")</f>
        <v/>
      </c>
    </row>
    <row r="690">
      <c r="A690" s="4"/>
      <c r="B690" s="4"/>
      <c r="C690" s="4"/>
      <c r="D690" s="4" t="str">
        <f>IFERROR(__xludf.DUMMYFUNCTION("ifna(TEXTJOIN(CHAR(10),TRUE,transpose(QUERY(GuildMemberQuestTracker!$A$2:$F1000,""Select C where F = True AND A = '""&amp;$A690&amp;""'""))))"),"")</f>
        <v/>
      </c>
    </row>
    <row r="691">
      <c r="A691" s="4"/>
      <c r="B691" s="4"/>
      <c r="C691" s="4"/>
      <c r="D691" s="4" t="str">
        <f>IFERROR(__xludf.DUMMYFUNCTION("ifna(TEXTJOIN(CHAR(10),TRUE,transpose(QUERY(GuildMemberQuestTracker!$A$2:$F1000,""Select C where F = True AND A = '""&amp;$A691&amp;""'""))))"),"")</f>
        <v/>
      </c>
    </row>
    <row r="692">
      <c r="A692" s="4"/>
      <c r="B692" s="4"/>
      <c r="C692" s="4"/>
      <c r="D692" s="4" t="str">
        <f>IFERROR(__xludf.DUMMYFUNCTION("ifna(TEXTJOIN(CHAR(10),TRUE,transpose(QUERY(GuildMemberQuestTracker!$A$2:$F1000,""Select C where F = True AND A = '""&amp;$A692&amp;""'""))))"),"")</f>
        <v/>
      </c>
    </row>
    <row r="693">
      <c r="A693" s="4"/>
      <c r="B693" s="4"/>
      <c r="C693" s="4"/>
      <c r="D693" s="4" t="str">
        <f>IFERROR(__xludf.DUMMYFUNCTION("ifna(TEXTJOIN(CHAR(10),TRUE,transpose(QUERY(GuildMemberQuestTracker!$A$2:$F1000,""Select C where F = True AND A = '""&amp;$A693&amp;""'""))))"),"")</f>
        <v/>
      </c>
    </row>
    <row r="694">
      <c r="A694" s="4"/>
      <c r="B694" s="4"/>
      <c r="C694" s="4"/>
      <c r="D694" s="4" t="str">
        <f>IFERROR(__xludf.DUMMYFUNCTION("ifna(TEXTJOIN(CHAR(10),TRUE,transpose(QUERY(GuildMemberQuestTracker!$A$2:$F1000,""Select C where F = True AND A = '""&amp;$A694&amp;""'""))))"),"")</f>
        <v/>
      </c>
    </row>
    <row r="695">
      <c r="A695" s="4"/>
      <c r="B695" s="4"/>
      <c r="C695" s="4"/>
      <c r="D695" s="4" t="str">
        <f>IFERROR(__xludf.DUMMYFUNCTION("ifna(TEXTJOIN(CHAR(10),TRUE,transpose(QUERY(GuildMemberQuestTracker!$A$2:$F1000,""Select C where F = True AND A = '""&amp;$A695&amp;""'""))))"),"")</f>
        <v/>
      </c>
    </row>
    <row r="696">
      <c r="A696" s="4"/>
      <c r="B696" s="4"/>
      <c r="C696" s="4"/>
      <c r="D696" s="4" t="str">
        <f>IFERROR(__xludf.DUMMYFUNCTION("ifna(TEXTJOIN(CHAR(10),TRUE,transpose(QUERY(GuildMemberQuestTracker!$A$2:$F1000,""Select C where F = True AND A = '""&amp;$A696&amp;""'""))))"),"")</f>
        <v/>
      </c>
    </row>
    <row r="697">
      <c r="A697" s="4"/>
      <c r="B697" s="4"/>
      <c r="C697" s="4"/>
      <c r="D697" s="4" t="str">
        <f>IFERROR(__xludf.DUMMYFUNCTION("ifna(TEXTJOIN(CHAR(10),TRUE,transpose(QUERY(GuildMemberQuestTracker!$A$2:$F1000,""Select C where F = True AND A = '""&amp;$A697&amp;""'""))))"),"")</f>
        <v/>
      </c>
    </row>
    <row r="698">
      <c r="A698" s="4"/>
      <c r="B698" s="4"/>
      <c r="C698" s="4"/>
      <c r="D698" s="4" t="str">
        <f>IFERROR(__xludf.DUMMYFUNCTION("ifna(TEXTJOIN(CHAR(10),TRUE,transpose(QUERY(GuildMemberQuestTracker!$A$2:$F1000,""Select C where F = True AND A = '""&amp;$A698&amp;""'""))))"),"")</f>
        <v/>
      </c>
    </row>
    <row r="699">
      <c r="A699" s="4"/>
      <c r="B699" s="4"/>
      <c r="C699" s="4"/>
      <c r="D699" s="4" t="str">
        <f>IFERROR(__xludf.DUMMYFUNCTION("ifna(TEXTJOIN(CHAR(10),TRUE,transpose(QUERY(GuildMemberQuestTracker!$A$2:$F1000,""Select C where F = True AND A = '""&amp;$A699&amp;""'""))))"),"")</f>
        <v/>
      </c>
    </row>
    <row r="700">
      <c r="A700" s="4"/>
      <c r="B700" s="4"/>
      <c r="C700" s="4"/>
      <c r="D700" s="4" t="str">
        <f>IFERROR(__xludf.DUMMYFUNCTION("ifna(TEXTJOIN(CHAR(10),TRUE,transpose(QUERY(GuildMemberQuestTracker!$A$2:$F1000,""Select C where F = True AND A = '""&amp;$A700&amp;""'""))))"),"")</f>
        <v/>
      </c>
    </row>
    <row r="701">
      <c r="A701" s="4"/>
      <c r="B701" s="4"/>
      <c r="C701" s="4"/>
      <c r="D701" s="4" t="str">
        <f>IFERROR(__xludf.DUMMYFUNCTION("ifna(TEXTJOIN(CHAR(10),TRUE,transpose(QUERY(GuildMemberQuestTracker!$A$2:$F1000,""Select C where F = True AND A = '""&amp;$A701&amp;""'""))))"),"")</f>
        <v/>
      </c>
    </row>
    <row r="702">
      <c r="A702" s="4"/>
      <c r="B702" s="4"/>
      <c r="C702" s="4"/>
      <c r="D702" s="4" t="str">
        <f>IFERROR(__xludf.DUMMYFUNCTION("ifna(TEXTJOIN(CHAR(10),TRUE,transpose(QUERY(GuildMemberQuestTracker!$A$2:$F1000,""Select C where F = True AND A = '""&amp;$A702&amp;""'""))))"),"")</f>
        <v/>
      </c>
    </row>
    <row r="703">
      <c r="A703" s="4"/>
      <c r="B703" s="4"/>
      <c r="C703" s="4"/>
      <c r="D703" s="4" t="str">
        <f>IFERROR(__xludf.DUMMYFUNCTION("ifna(TEXTJOIN(CHAR(10),TRUE,transpose(QUERY(GuildMemberQuestTracker!$A$2:$F1000,""Select C where F = True AND A = '""&amp;$A703&amp;""'""))))"),"")</f>
        <v/>
      </c>
    </row>
    <row r="704">
      <c r="A704" s="4"/>
      <c r="B704" s="4"/>
      <c r="C704" s="4"/>
      <c r="D704" s="4" t="str">
        <f>IFERROR(__xludf.DUMMYFUNCTION("ifna(TEXTJOIN(CHAR(10),TRUE,transpose(QUERY(GuildMemberQuestTracker!$A$2:$F1000,""Select C where F = True AND A = '""&amp;$A704&amp;""'""))))"),"")</f>
        <v/>
      </c>
    </row>
    <row r="705">
      <c r="A705" s="4"/>
      <c r="B705" s="4"/>
      <c r="C705" s="4"/>
      <c r="D705" s="4" t="str">
        <f>IFERROR(__xludf.DUMMYFUNCTION("ifna(TEXTJOIN(CHAR(10),TRUE,transpose(QUERY(GuildMemberQuestTracker!$A$2:$F1000,""Select C where F = True AND A = '""&amp;$A705&amp;""'""))))"),"")</f>
        <v/>
      </c>
    </row>
    <row r="706">
      <c r="A706" s="4"/>
      <c r="B706" s="4"/>
      <c r="C706" s="4"/>
      <c r="D706" s="4" t="str">
        <f>IFERROR(__xludf.DUMMYFUNCTION("ifna(TEXTJOIN(CHAR(10),TRUE,transpose(QUERY(GuildMemberQuestTracker!$A$2:$F1000,""Select C where F = True AND A = '""&amp;$A706&amp;""'""))))"),"")</f>
        <v/>
      </c>
    </row>
    <row r="707">
      <c r="A707" s="4"/>
      <c r="B707" s="4"/>
      <c r="C707" s="4"/>
      <c r="D707" s="4" t="str">
        <f>IFERROR(__xludf.DUMMYFUNCTION("ifna(TEXTJOIN(CHAR(10),TRUE,transpose(QUERY(GuildMemberQuestTracker!$A$2:$F1000,""Select C where F = True AND A = '""&amp;$A707&amp;""'""))))"),"")</f>
        <v/>
      </c>
    </row>
    <row r="708">
      <c r="A708" s="4"/>
      <c r="B708" s="4"/>
      <c r="C708" s="4"/>
      <c r="D708" s="4" t="str">
        <f>IFERROR(__xludf.DUMMYFUNCTION("ifna(TEXTJOIN(CHAR(10),TRUE,transpose(QUERY(GuildMemberQuestTracker!$A$2:$F1000,""Select C where F = True AND A = '""&amp;$A708&amp;""'""))))"),"")</f>
        <v/>
      </c>
    </row>
    <row r="709">
      <c r="A709" s="4"/>
      <c r="B709" s="4"/>
      <c r="C709" s="4"/>
      <c r="D709" s="4" t="str">
        <f>IFERROR(__xludf.DUMMYFUNCTION("ifna(TEXTJOIN(CHAR(10),TRUE,transpose(QUERY(GuildMemberQuestTracker!$A$2:$F1000,""Select C where F = True AND A = '""&amp;$A709&amp;""'""))))"),"")</f>
        <v/>
      </c>
    </row>
    <row r="710">
      <c r="A710" s="4"/>
      <c r="B710" s="4"/>
      <c r="C710" s="4"/>
      <c r="D710" s="4" t="str">
        <f>IFERROR(__xludf.DUMMYFUNCTION("ifna(TEXTJOIN(CHAR(10),TRUE,transpose(QUERY(GuildMemberQuestTracker!$A$2:$F1000,""Select C where F = True AND A = '""&amp;$A710&amp;""'""))))"),"")</f>
        <v/>
      </c>
    </row>
    <row r="711">
      <c r="A711" s="4"/>
      <c r="B711" s="4"/>
      <c r="C711" s="4"/>
      <c r="D711" s="4" t="str">
        <f>IFERROR(__xludf.DUMMYFUNCTION("ifna(TEXTJOIN(CHAR(10),TRUE,transpose(QUERY(GuildMemberQuestTracker!$A$2:$F1000,""Select C where F = True AND A = '""&amp;$A711&amp;""'""))))"),"")</f>
        <v/>
      </c>
    </row>
    <row r="712">
      <c r="A712" s="4"/>
      <c r="B712" s="4"/>
      <c r="C712" s="4"/>
      <c r="D712" s="4" t="str">
        <f>IFERROR(__xludf.DUMMYFUNCTION("ifna(TEXTJOIN(CHAR(10),TRUE,transpose(QUERY(GuildMemberQuestTracker!$A$2:$F1000,""Select C where F = True AND A = '""&amp;$A712&amp;""'""))))"),"")</f>
        <v/>
      </c>
    </row>
    <row r="713">
      <c r="A713" s="4"/>
      <c r="B713" s="4"/>
      <c r="C713" s="4"/>
      <c r="D713" s="4" t="str">
        <f>IFERROR(__xludf.DUMMYFUNCTION("ifna(TEXTJOIN(CHAR(10),TRUE,transpose(QUERY(GuildMemberQuestTracker!$A$2:$F1000,""Select C where F = True AND A = '""&amp;$A713&amp;""'""))))"),"")</f>
        <v/>
      </c>
    </row>
    <row r="714">
      <c r="A714" s="4"/>
      <c r="B714" s="4"/>
      <c r="C714" s="4"/>
      <c r="D714" s="4" t="str">
        <f>IFERROR(__xludf.DUMMYFUNCTION("ifna(TEXTJOIN(CHAR(10),TRUE,transpose(QUERY(GuildMemberQuestTracker!$A$2:$F1000,""Select C where F = True AND A = '""&amp;$A714&amp;""'""))))"),"")</f>
        <v/>
      </c>
    </row>
    <row r="715">
      <c r="A715" s="4"/>
      <c r="B715" s="4"/>
      <c r="C715" s="4"/>
      <c r="D715" s="4" t="str">
        <f>IFERROR(__xludf.DUMMYFUNCTION("ifna(TEXTJOIN(CHAR(10),TRUE,transpose(QUERY(GuildMemberQuestTracker!$A$2:$F1000,""Select C where F = True AND A = '""&amp;$A715&amp;""'""))))"),"")</f>
        <v/>
      </c>
    </row>
    <row r="716">
      <c r="A716" s="4"/>
      <c r="B716" s="4"/>
      <c r="C716" s="4"/>
      <c r="D716" s="4" t="str">
        <f>IFERROR(__xludf.DUMMYFUNCTION("ifna(TEXTJOIN(CHAR(10),TRUE,transpose(QUERY(GuildMemberQuestTracker!$A$2:$F1000,""Select C where F = True AND A = '""&amp;$A716&amp;""'""))))"),"")</f>
        <v/>
      </c>
    </row>
    <row r="717">
      <c r="A717" s="4"/>
      <c r="B717" s="4"/>
      <c r="C717" s="4"/>
      <c r="D717" s="4" t="str">
        <f>IFERROR(__xludf.DUMMYFUNCTION("ifna(TEXTJOIN(CHAR(10),TRUE,transpose(QUERY(GuildMemberQuestTracker!$A$2:$F1000,""Select C where F = True AND A = '""&amp;$A717&amp;""'""))))"),"")</f>
        <v/>
      </c>
    </row>
    <row r="718">
      <c r="A718" s="4"/>
      <c r="B718" s="4"/>
      <c r="C718" s="4"/>
      <c r="D718" s="4" t="str">
        <f>IFERROR(__xludf.DUMMYFUNCTION("ifna(TEXTJOIN(CHAR(10),TRUE,transpose(QUERY(GuildMemberQuestTracker!$A$2:$F1000,""Select C where F = True AND A = '""&amp;$A718&amp;""'""))))"),"")</f>
        <v/>
      </c>
    </row>
    <row r="719">
      <c r="A719" s="4"/>
      <c r="B719" s="4"/>
      <c r="C719" s="4"/>
      <c r="D719" s="4" t="str">
        <f>IFERROR(__xludf.DUMMYFUNCTION("ifna(TEXTJOIN(CHAR(10),TRUE,transpose(QUERY(GuildMemberQuestTracker!$A$2:$F1000,""Select C where F = True AND A = '""&amp;$A719&amp;""'""))))"),"")</f>
        <v/>
      </c>
    </row>
    <row r="720">
      <c r="A720" s="4"/>
      <c r="B720" s="4"/>
      <c r="C720" s="4"/>
      <c r="D720" s="4" t="str">
        <f>IFERROR(__xludf.DUMMYFUNCTION("ifna(TEXTJOIN(CHAR(10),TRUE,transpose(QUERY(GuildMemberQuestTracker!$A$2:$F1000,""Select C where F = True AND A = '""&amp;$A720&amp;""'""))))"),"")</f>
        <v/>
      </c>
    </row>
    <row r="721">
      <c r="A721" s="4"/>
      <c r="B721" s="4"/>
      <c r="C721" s="4"/>
      <c r="D721" s="4" t="str">
        <f>IFERROR(__xludf.DUMMYFUNCTION("ifna(TEXTJOIN(CHAR(10),TRUE,transpose(QUERY(GuildMemberQuestTracker!$A$2:$F1000,""Select C where F = True AND A = '""&amp;$A721&amp;""'""))))"),"")</f>
        <v/>
      </c>
    </row>
    <row r="722">
      <c r="A722" s="4"/>
      <c r="B722" s="4"/>
      <c r="C722" s="4"/>
      <c r="D722" s="4" t="str">
        <f>IFERROR(__xludf.DUMMYFUNCTION("ifna(TEXTJOIN(CHAR(10),TRUE,transpose(QUERY(GuildMemberQuestTracker!$A$2:$F1000,""Select C where F = True AND A = '""&amp;$A722&amp;""'""))))"),"")</f>
        <v/>
      </c>
    </row>
    <row r="723">
      <c r="A723" s="4"/>
      <c r="B723" s="4"/>
      <c r="C723" s="4"/>
      <c r="D723" s="4" t="str">
        <f>IFERROR(__xludf.DUMMYFUNCTION("ifna(TEXTJOIN(CHAR(10),TRUE,transpose(QUERY(GuildMemberQuestTracker!$A$2:$F1000,""Select C where F = True AND A = '""&amp;$A723&amp;""'""))))"),"")</f>
        <v/>
      </c>
    </row>
    <row r="724">
      <c r="A724" s="4"/>
      <c r="B724" s="4"/>
      <c r="C724" s="4"/>
      <c r="D724" s="4" t="str">
        <f>IFERROR(__xludf.DUMMYFUNCTION("ifna(TEXTJOIN(CHAR(10),TRUE,transpose(QUERY(GuildMemberQuestTracker!$A$2:$F1000,""Select C where F = True AND A = '""&amp;$A724&amp;""'""))))"),"")</f>
        <v/>
      </c>
    </row>
    <row r="725">
      <c r="A725" s="4"/>
      <c r="B725" s="4"/>
      <c r="C725" s="4"/>
      <c r="D725" s="4" t="str">
        <f>IFERROR(__xludf.DUMMYFUNCTION("ifna(TEXTJOIN(CHAR(10),TRUE,transpose(QUERY(GuildMemberQuestTracker!$A$2:$F1000,""Select C where F = True AND A = '""&amp;$A725&amp;""'""))))"),"")</f>
        <v/>
      </c>
    </row>
    <row r="726">
      <c r="A726" s="4"/>
      <c r="B726" s="4"/>
      <c r="C726" s="4"/>
      <c r="D726" s="4" t="str">
        <f>IFERROR(__xludf.DUMMYFUNCTION("ifna(TEXTJOIN(CHAR(10),TRUE,transpose(QUERY(GuildMemberQuestTracker!$A$2:$F1000,""Select C where F = True AND A = '""&amp;$A726&amp;""'""))))"),"")</f>
        <v/>
      </c>
    </row>
    <row r="727">
      <c r="A727" s="4"/>
      <c r="B727" s="4"/>
      <c r="C727" s="4"/>
      <c r="D727" s="4" t="str">
        <f>IFERROR(__xludf.DUMMYFUNCTION("ifna(TEXTJOIN(CHAR(10),TRUE,transpose(QUERY(GuildMemberQuestTracker!$A$2:$F1000,""Select C where F = True AND A = '""&amp;$A727&amp;""'""))))"),"")</f>
        <v/>
      </c>
    </row>
    <row r="728">
      <c r="A728" s="4"/>
      <c r="B728" s="4"/>
      <c r="C728" s="4"/>
      <c r="D728" s="4" t="str">
        <f>IFERROR(__xludf.DUMMYFUNCTION("ifna(TEXTJOIN(CHAR(10),TRUE,transpose(QUERY(GuildMemberQuestTracker!$A$2:$F1000,""Select C where F = True AND A = '""&amp;$A728&amp;""'""))))"),"")</f>
        <v/>
      </c>
    </row>
    <row r="729">
      <c r="A729" s="4"/>
      <c r="B729" s="4"/>
      <c r="C729" s="4"/>
      <c r="D729" s="4" t="str">
        <f>IFERROR(__xludf.DUMMYFUNCTION("ifna(TEXTJOIN(CHAR(10),TRUE,transpose(QUERY(GuildMemberQuestTracker!$A$2:$F1000,""Select C where F = True AND A = '""&amp;$A729&amp;""'""))))"),"")</f>
        <v/>
      </c>
    </row>
    <row r="730">
      <c r="A730" s="4"/>
      <c r="B730" s="4"/>
      <c r="C730" s="4"/>
      <c r="D730" s="4" t="str">
        <f>IFERROR(__xludf.DUMMYFUNCTION("ifna(TEXTJOIN(CHAR(10),TRUE,transpose(QUERY(GuildMemberQuestTracker!$A$2:$F1000,""Select C where F = True AND A = '""&amp;$A730&amp;""'""))))"),"")</f>
        <v/>
      </c>
    </row>
    <row r="731">
      <c r="A731" s="4"/>
      <c r="B731" s="4"/>
      <c r="C731" s="4"/>
      <c r="D731" s="4" t="str">
        <f>IFERROR(__xludf.DUMMYFUNCTION("ifna(TEXTJOIN(CHAR(10),TRUE,transpose(QUERY(GuildMemberQuestTracker!$A$2:$F1000,""Select C where F = True AND A = '""&amp;$A731&amp;""'""))))"),"")</f>
        <v/>
      </c>
    </row>
    <row r="732">
      <c r="A732" s="4"/>
      <c r="B732" s="4"/>
      <c r="C732" s="4"/>
      <c r="D732" s="4" t="str">
        <f>IFERROR(__xludf.DUMMYFUNCTION("ifna(TEXTJOIN(CHAR(10),TRUE,transpose(QUERY(GuildMemberQuestTracker!$A$2:$F1000,""Select C where F = True AND A = '""&amp;$A732&amp;""'""))))"),"")</f>
        <v/>
      </c>
    </row>
    <row r="733">
      <c r="A733" s="4"/>
      <c r="B733" s="4"/>
      <c r="C733" s="4"/>
      <c r="D733" s="4" t="str">
        <f>IFERROR(__xludf.DUMMYFUNCTION("ifna(TEXTJOIN(CHAR(10),TRUE,transpose(QUERY(GuildMemberQuestTracker!$A$2:$F1000,""Select C where F = True AND A = '""&amp;$A733&amp;""'""))))"),"")</f>
        <v/>
      </c>
    </row>
    <row r="734">
      <c r="A734" s="4"/>
      <c r="B734" s="4"/>
      <c r="C734" s="4"/>
      <c r="D734" s="4" t="str">
        <f>IFERROR(__xludf.DUMMYFUNCTION("ifna(TEXTJOIN(CHAR(10),TRUE,transpose(QUERY(GuildMemberQuestTracker!$A$2:$F1000,""Select C where F = True AND A = '""&amp;$A734&amp;""'""))))"),"")</f>
        <v/>
      </c>
    </row>
    <row r="735">
      <c r="A735" s="4"/>
      <c r="B735" s="4"/>
      <c r="C735" s="4"/>
      <c r="D735" s="4" t="str">
        <f>IFERROR(__xludf.DUMMYFUNCTION("ifna(TEXTJOIN(CHAR(10),TRUE,transpose(QUERY(GuildMemberQuestTracker!$A$2:$F1000,""Select C where F = True AND A = '""&amp;$A735&amp;""'""))))"),"")</f>
        <v/>
      </c>
    </row>
    <row r="736">
      <c r="A736" s="4"/>
      <c r="B736" s="4"/>
      <c r="C736" s="4"/>
      <c r="D736" s="4" t="str">
        <f>IFERROR(__xludf.DUMMYFUNCTION("ifna(TEXTJOIN(CHAR(10),TRUE,transpose(QUERY(GuildMemberQuestTracker!$A$2:$F1000,""Select C where F = True AND A = '""&amp;$A736&amp;""'""))))"),"")</f>
        <v/>
      </c>
    </row>
    <row r="737">
      <c r="A737" s="4"/>
      <c r="B737" s="4"/>
      <c r="C737" s="4"/>
      <c r="D737" s="4" t="str">
        <f>IFERROR(__xludf.DUMMYFUNCTION("ifna(TEXTJOIN(CHAR(10),TRUE,transpose(QUERY(GuildMemberQuestTracker!$A$2:$F1000,""Select C where F = True AND A = '""&amp;$A737&amp;""'""))))"),"")</f>
        <v/>
      </c>
    </row>
    <row r="738">
      <c r="A738" s="4"/>
      <c r="B738" s="4"/>
      <c r="C738" s="4"/>
      <c r="D738" s="4" t="str">
        <f>IFERROR(__xludf.DUMMYFUNCTION("ifna(TEXTJOIN(CHAR(10),TRUE,transpose(QUERY(GuildMemberQuestTracker!$A$2:$F1000,""Select C where F = True AND A = '""&amp;$A738&amp;""'""))))"),"")</f>
        <v/>
      </c>
    </row>
    <row r="739">
      <c r="A739" s="4"/>
      <c r="B739" s="4"/>
      <c r="C739" s="4"/>
      <c r="D739" s="4" t="str">
        <f>IFERROR(__xludf.DUMMYFUNCTION("ifna(TEXTJOIN(CHAR(10),TRUE,transpose(QUERY(GuildMemberQuestTracker!$A$2:$F1000,""Select C where F = True AND A = '""&amp;$A739&amp;""'""))))"),"")</f>
        <v/>
      </c>
    </row>
    <row r="740">
      <c r="A740" s="4"/>
      <c r="B740" s="4"/>
      <c r="C740" s="4"/>
      <c r="D740" s="4" t="str">
        <f>IFERROR(__xludf.DUMMYFUNCTION("ifna(TEXTJOIN(CHAR(10),TRUE,transpose(QUERY(GuildMemberQuestTracker!$A$2:$F1000,""Select C where F = True AND A = '""&amp;$A740&amp;""'""))))"),"")</f>
        <v/>
      </c>
    </row>
    <row r="741">
      <c r="A741" s="4"/>
      <c r="B741" s="4"/>
      <c r="C741" s="4"/>
      <c r="D741" s="4" t="str">
        <f>IFERROR(__xludf.DUMMYFUNCTION("ifna(TEXTJOIN(CHAR(10),TRUE,transpose(QUERY(GuildMemberQuestTracker!$A$2:$F1000,""Select C where F = True AND A = '""&amp;$A741&amp;""'""))))"),"")</f>
        <v/>
      </c>
    </row>
    <row r="742">
      <c r="A742" s="4"/>
      <c r="B742" s="4"/>
      <c r="C742" s="4"/>
      <c r="D742" s="4" t="str">
        <f>IFERROR(__xludf.DUMMYFUNCTION("ifna(TEXTJOIN(CHAR(10),TRUE,transpose(QUERY(GuildMemberQuestTracker!$A$2:$F1000,""Select C where F = True AND A = '""&amp;$A742&amp;""'""))))"),"")</f>
        <v/>
      </c>
    </row>
    <row r="743">
      <c r="A743" s="4"/>
      <c r="B743" s="4"/>
      <c r="C743" s="4"/>
      <c r="D743" s="4" t="str">
        <f>IFERROR(__xludf.DUMMYFUNCTION("ifna(TEXTJOIN(CHAR(10),TRUE,transpose(QUERY(GuildMemberQuestTracker!$A$2:$F1000,""Select C where F = True AND A = '""&amp;$A743&amp;""'""))))"),"")</f>
        <v/>
      </c>
    </row>
    <row r="744">
      <c r="A744" s="4"/>
      <c r="B744" s="4"/>
      <c r="C744" s="4"/>
      <c r="D744" s="4" t="str">
        <f>IFERROR(__xludf.DUMMYFUNCTION("ifna(TEXTJOIN(CHAR(10),TRUE,transpose(QUERY(GuildMemberQuestTracker!$A$2:$F1000,""Select C where F = True AND A = '""&amp;$A744&amp;""'""))))"),"")</f>
        <v/>
      </c>
    </row>
    <row r="745">
      <c r="A745" s="4"/>
      <c r="B745" s="4"/>
      <c r="C745" s="4"/>
      <c r="D745" s="4" t="str">
        <f>IFERROR(__xludf.DUMMYFUNCTION("ifna(TEXTJOIN(CHAR(10),TRUE,transpose(QUERY(GuildMemberQuestTracker!$A$2:$F1000,""Select C where F = True AND A = '""&amp;$A745&amp;""'""))))"),"")</f>
        <v/>
      </c>
    </row>
    <row r="746">
      <c r="A746" s="4"/>
      <c r="B746" s="4"/>
      <c r="C746" s="4"/>
      <c r="D746" s="4" t="str">
        <f>IFERROR(__xludf.DUMMYFUNCTION("ifna(TEXTJOIN(CHAR(10),TRUE,transpose(QUERY(GuildMemberQuestTracker!$A$2:$F1000,""Select C where F = True AND A = '""&amp;$A746&amp;""'""))))"),"")</f>
        <v/>
      </c>
    </row>
    <row r="747">
      <c r="A747" s="4"/>
      <c r="B747" s="4"/>
      <c r="C747" s="4"/>
      <c r="D747" s="4" t="str">
        <f>IFERROR(__xludf.DUMMYFUNCTION("ifna(TEXTJOIN(CHAR(10),TRUE,transpose(QUERY(GuildMemberQuestTracker!$A$2:$F1000,""Select C where F = True AND A = '""&amp;$A747&amp;""'""))))"),"")</f>
        <v/>
      </c>
    </row>
    <row r="748">
      <c r="A748" s="4"/>
      <c r="B748" s="4"/>
      <c r="C748" s="4"/>
      <c r="D748" s="4" t="str">
        <f>IFERROR(__xludf.DUMMYFUNCTION("ifna(TEXTJOIN(CHAR(10),TRUE,transpose(QUERY(GuildMemberQuestTracker!$A$2:$F1000,""Select C where F = True AND A = '""&amp;$A748&amp;""'""))))"),"")</f>
        <v/>
      </c>
    </row>
    <row r="749">
      <c r="A749" s="4"/>
      <c r="B749" s="4"/>
      <c r="C749" s="4"/>
      <c r="D749" s="4" t="str">
        <f>IFERROR(__xludf.DUMMYFUNCTION("ifna(TEXTJOIN(CHAR(10),TRUE,transpose(QUERY(GuildMemberQuestTracker!$A$2:$F1000,""Select C where F = True AND A = '""&amp;$A749&amp;""'""))))"),"")</f>
        <v/>
      </c>
    </row>
    <row r="750">
      <c r="A750" s="4"/>
      <c r="B750" s="4"/>
      <c r="C750" s="4"/>
      <c r="D750" s="4" t="str">
        <f>IFERROR(__xludf.DUMMYFUNCTION("ifna(TEXTJOIN(CHAR(10),TRUE,transpose(QUERY(GuildMemberQuestTracker!$A$2:$F1000,""Select C where F = True AND A = '""&amp;$A750&amp;""'""))))"),"")</f>
        <v/>
      </c>
    </row>
    <row r="751">
      <c r="A751" s="4"/>
      <c r="B751" s="4"/>
      <c r="C751" s="4"/>
      <c r="D751" s="4" t="str">
        <f>IFERROR(__xludf.DUMMYFUNCTION("ifna(TEXTJOIN(CHAR(10),TRUE,transpose(QUERY(GuildMemberQuestTracker!$A$2:$F1000,""Select C where F = True AND A = '""&amp;$A751&amp;""'""))))"),"")</f>
        <v/>
      </c>
    </row>
    <row r="752">
      <c r="A752" s="4"/>
      <c r="B752" s="4"/>
      <c r="C752" s="4"/>
      <c r="D752" s="4" t="str">
        <f>IFERROR(__xludf.DUMMYFUNCTION("ifna(TEXTJOIN(CHAR(10),TRUE,transpose(QUERY(GuildMemberQuestTracker!$A$2:$F1000,""Select C where F = True AND A = '""&amp;$A752&amp;""'""))))"),"")</f>
        <v/>
      </c>
    </row>
    <row r="753">
      <c r="A753" s="4"/>
      <c r="B753" s="4"/>
      <c r="C753" s="4"/>
      <c r="D753" s="4" t="str">
        <f>IFERROR(__xludf.DUMMYFUNCTION("ifna(TEXTJOIN(CHAR(10),TRUE,transpose(QUERY(GuildMemberQuestTracker!$A$2:$F1000,""Select C where F = True AND A = '""&amp;$A753&amp;""'""))))"),"")</f>
        <v/>
      </c>
    </row>
    <row r="754">
      <c r="A754" s="4"/>
      <c r="B754" s="4"/>
      <c r="C754" s="4"/>
      <c r="D754" s="4" t="str">
        <f>IFERROR(__xludf.DUMMYFUNCTION("ifna(TEXTJOIN(CHAR(10),TRUE,transpose(QUERY(GuildMemberQuestTracker!$A$2:$F1000,""Select C where F = True AND A = '""&amp;$A754&amp;""'""))))"),"")</f>
        <v/>
      </c>
    </row>
    <row r="755">
      <c r="A755" s="4"/>
      <c r="B755" s="4"/>
      <c r="C755" s="4"/>
      <c r="D755" s="4" t="str">
        <f>IFERROR(__xludf.DUMMYFUNCTION("ifna(TEXTJOIN(CHAR(10),TRUE,transpose(QUERY(GuildMemberQuestTracker!$A$2:$F1000,""Select C where F = True AND A = '""&amp;$A755&amp;""'""))))"),"")</f>
        <v/>
      </c>
    </row>
    <row r="756">
      <c r="A756" s="4"/>
      <c r="B756" s="4"/>
      <c r="C756" s="4"/>
      <c r="D756" s="4" t="str">
        <f>IFERROR(__xludf.DUMMYFUNCTION("ifna(TEXTJOIN(CHAR(10),TRUE,transpose(QUERY(GuildMemberQuestTracker!$A$2:$F1000,""Select C where F = True AND A = '""&amp;$A756&amp;""'""))))"),"")</f>
        <v/>
      </c>
    </row>
    <row r="757">
      <c r="A757" s="4"/>
      <c r="B757" s="4"/>
      <c r="C757" s="4"/>
      <c r="D757" s="4" t="str">
        <f>IFERROR(__xludf.DUMMYFUNCTION("ifna(TEXTJOIN(CHAR(10),TRUE,transpose(QUERY(GuildMemberQuestTracker!$A$2:$F1000,""Select C where F = True AND A = '""&amp;$A757&amp;""'""))))"),"")</f>
        <v/>
      </c>
    </row>
    <row r="758">
      <c r="A758" s="4"/>
      <c r="B758" s="4"/>
      <c r="C758" s="4"/>
      <c r="D758" s="4" t="str">
        <f>IFERROR(__xludf.DUMMYFUNCTION("ifna(TEXTJOIN(CHAR(10),TRUE,transpose(QUERY(GuildMemberQuestTracker!$A$2:$F1000,""Select C where F = True AND A = '""&amp;$A758&amp;""'""))))"),"")</f>
        <v/>
      </c>
    </row>
    <row r="759">
      <c r="A759" s="4"/>
      <c r="B759" s="4"/>
      <c r="C759" s="4"/>
      <c r="D759" s="4" t="str">
        <f>IFERROR(__xludf.DUMMYFUNCTION("ifna(TEXTJOIN(CHAR(10),TRUE,transpose(QUERY(GuildMemberQuestTracker!$A$2:$F1000,""Select C where F = True AND A = '""&amp;$A759&amp;""'""))))"),"")</f>
        <v/>
      </c>
    </row>
    <row r="760">
      <c r="A760" s="4"/>
      <c r="B760" s="4"/>
      <c r="C760" s="4"/>
      <c r="D760" s="4" t="str">
        <f>IFERROR(__xludf.DUMMYFUNCTION("ifna(TEXTJOIN(CHAR(10),TRUE,transpose(QUERY(GuildMemberQuestTracker!$A$2:$F1000,""Select C where F = True AND A = '""&amp;$A760&amp;""'""))))"),"")</f>
        <v/>
      </c>
    </row>
    <row r="761">
      <c r="A761" s="4"/>
      <c r="B761" s="4"/>
      <c r="C761" s="4"/>
      <c r="D761" s="4" t="str">
        <f>IFERROR(__xludf.DUMMYFUNCTION("ifna(TEXTJOIN(CHAR(10),TRUE,transpose(QUERY(GuildMemberQuestTracker!$A$2:$F1000,""Select C where F = True AND A = '""&amp;$A761&amp;""'""))))"),"")</f>
        <v/>
      </c>
    </row>
    <row r="762">
      <c r="A762" s="4"/>
      <c r="B762" s="4"/>
      <c r="C762" s="4"/>
      <c r="D762" s="4" t="str">
        <f>IFERROR(__xludf.DUMMYFUNCTION("ifna(TEXTJOIN(CHAR(10),TRUE,transpose(QUERY(GuildMemberQuestTracker!$A$2:$F1000,""Select C where F = True AND A = '""&amp;$A762&amp;""'""))))"),"")</f>
        <v/>
      </c>
    </row>
    <row r="763">
      <c r="A763" s="4"/>
      <c r="B763" s="4"/>
      <c r="C763" s="4"/>
      <c r="D763" s="4" t="str">
        <f>IFERROR(__xludf.DUMMYFUNCTION("ifna(TEXTJOIN(CHAR(10),TRUE,transpose(QUERY(GuildMemberQuestTracker!$A$2:$F1000,""Select C where F = True AND A = '""&amp;$A763&amp;""'""))))"),"")</f>
        <v/>
      </c>
    </row>
    <row r="764">
      <c r="A764" s="4"/>
      <c r="B764" s="4"/>
      <c r="C764" s="4"/>
      <c r="D764" s="4" t="str">
        <f>IFERROR(__xludf.DUMMYFUNCTION("ifna(TEXTJOIN(CHAR(10),TRUE,transpose(QUERY(GuildMemberQuestTracker!$A$2:$F1000,""Select C where F = True AND A = '""&amp;$A764&amp;""'""))))"),"")</f>
        <v/>
      </c>
    </row>
    <row r="765">
      <c r="A765" s="4"/>
      <c r="B765" s="4"/>
      <c r="C765" s="4"/>
      <c r="D765" s="4" t="str">
        <f>IFERROR(__xludf.DUMMYFUNCTION("ifna(TEXTJOIN(CHAR(10),TRUE,transpose(QUERY(GuildMemberQuestTracker!$A$2:$F1000,""Select C where F = True AND A = '""&amp;$A765&amp;""'""))))"),"")</f>
        <v/>
      </c>
    </row>
    <row r="766">
      <c r="A766" s="4"/>
      <c r="B766" s="4"/>
      <c r="C766" s="4"/>
      <c r="D766" s="4" t="str">
        <f>IFERROR(__xludf.DUMMYFUNCTION("ifna(TEXTJOIN(CHAR(10),TRUE,transpose(QUERY(GuildMemberQuestTracker!$A$2:$F1000,""Select C where F = True AND A = '""&amp;$A766&amp;""'""))))"),"")</f>
        <v/>
      </c>
    </row>
    <row r="767">
      <c r="A767" s="4"/>
      <c r="B767" s="4"/>
      <c r="C767" s="4"/>
      <c r="D767" s="4" t="str">
        <f>IFERROR(__xludf.DUMMYFUNCTION("ifna(TEXTJOIN(CHAR(10),TRUE,transpose(QUERY(GuildMemberQuestTracker!$A$2:$F1000,""Select C where F = True AND A = '""&amp;$A767&amp;""'""))))"),"")</f>
        <v/>
      </c>
    </row>
    <row r="768">
      <c r="A768" s="4"/>
      <c r="B768" s="4"/>
      <c r="C768" s="4"/>
      <c r="D768" s="4" t="str">
        <f>IFERROR(__xludf.DUMMYFUNCTION("ifna(TEXTJOIN(CHAR(10),TRUE,transpose(QUERY(GuildMemberQuestTracker!$A$2:$F1000,""Select C where F = True AND A = '""&amp;$A768&amp;""'""))))"),"")</f>
        <v/>
      </c>
    </row>
    <row r="769">
      <c r="A769" s="4"/>
      <c r="B769" s="4"/>
      <c r="C769" s="4"/>
      <c r="D769" s="4" t="str">
        <f>IFERROR(__xludf.DUMMYFUNCTION("ifna(TEXTJOIN(CHAR(10),TRUE,transpose(QUERY(GuildMemberQuestTracker!$A$2:$F1000,""Select C where F = True AND A = '""&amp;$A769&amp;""'""))))"),"")</f>
        <v/>
      </c>
    </row>
    <row r="770">
      <c r="A770" s="4"/>
      <c r="B770" s="4"/>
      <c r="C770" s="4"/>
      <c r="D770" s="4" t="str">
        <f>IFERROR(__xludf.DUMMYFUNCTION("ifna(TEXTJOIN(CHAR(10),TRUE,transpose(QUERY(GuildMemberQuestTracker!$A$2:$F1000,""Select C where F = True AND A = '""&amp;$A770&amp;""'""))))"),"")</f>
        <v/>
      </c>
    </row>
    <row r="771">
      <c r="A771" s="4"/>
      <c r="B771" s="4"/>
      <c r="C771" s="4"/>
      <c r="D771" s="4" t="str">
        <f>IFERROR(__xludf.DUMMYFUNCTION("ifna(TEXTJOIN(CHAR(10),TRUE,transpose(QUERY(GuildMemberQuestTracker!$A$2:$F1000,""Select C where F = True AND A = '""&amp;$A771&amp;""'""))))"),"")</f>
        <v/>
      </c>
    </row>
    <row r="772">
      <c r="A772" s="4"/>
      <c r="B772" s="4"/>
      <c r="C772" s="4"/>
      <c r="D772" s="4" t="str">
        <f>IFERROR(__xludf.DUMMYFUNCTION("ifna(TEXTJOIN(CHAR(10),TRUE,transpose(QUERY(GuildMemberQuestTracker!$A$2:$F1000,""Select C where F = True AND A = '""&amp;$A772&amp;""'""))))"),"")</f>
        <v/>
      </c>
    </row>
    <row r="773">
      <c r="A773" s="4"/>
      <c r="B773" s="4"/>
      <c r="C773" s="4"/>
      <c r="D773" s="4" t="str">
        <f>IFERROR(__xludf.DUMMYFUNCTION("ifna(TEXTJOIN(CHAR(10),TRUE,transpose(QUERY(GuildMemberQuestTracker!$A$2:$F1000,""Select C where F = True AND A = '""&amp;$A773&amp;""'""))))"),"")</f>
        <v/>
      </c>
    </row>
    <row r="774">
      <c r="A774" s="4"/>
      <c r="B774" s="4"/>
      <c r="C774" s="4"/>
      <c r="D774" s="4" t="str">
        <f>IFERROR(__xludf.DUMMYFUNCTION("ifna(TEXTJOIN(CHAR(10),TRUE,transpose(QUERY(GuildMemberQuestTracker!$A$2:$F1000,""Select C where F = True AND A = '""&amp;$A774&amp;""'""))))"),"")</f>
        <v/>
      </c>
    </row>
    <row r="775">
      <c r="A775" s="4"/>
      <c r="B775" s="4"/>
      <c r="C775" s="4"/>
      <c r="D775" s="4" t="str">
        <f>IFERROR(__xludf.DUMMYFUNCTION("ifna(TEXTJOIN(CHAR(10),TRUE,transpose(QUERY(GuildMemberQuestTracker!$A$2:$F1000,""Select C where F = True AND A = '""&amp;$A775&amp;""'""))))"),"")</f>
        <v/>
      </c>
    </row>
    <row r="776">
      <c r="A776" s="4"/>
      <c r="B776" s="4"/>
      <c r="C776" s="4"/>
      <c r="D776" s="4" t="str">
        <f>IFERROR(__xludf.DUMMYFUNCTION("ifna(TEXTJOIN(CHAR(10),TRUE,transpose(QUERY(GuildMemberQuestTracker!$A$2:$F1000,""Select C where F = True AND A = '""&amp;$A776&amp;""'""))))"),"")</f>
        <v/>
      </c>
    </row>
    <row r="777">
      <c r="A777" s="4"/>
      <c r="B777" s="4"/>
      <c r="C777" s="4"/>
      <c r="D777" s="4" t="str">
        <f>IFERROR(__xludf.DUMMYFUNCTION("ifna(TEXTJOIN(CHAR(10),TRUE,transpose(QUERY(GuildMemberQuestTracker!$A$2:$F1000,""Select C where F = True AND A = '""&amp;$A777&amp;""'""))))"),"")</f>
        <v/>
      </c>
    </row>
    <row r="778">
      <c r="A778" s="4"/>
      <c r="B778" s="4"/>
      <c r="C778" s="4"/>
      <c r="D778" s="4" t="str">
        <f>IFERROR(__xludf.DUMMYFUNCTION("ifna(TEXTJOIN(CHAR(10),TRUE,transpose(QUERY(GuildMemberQuestTracker!$A$2:$F1000,""Select C where F = True AND A = '""&amp;$A778&amp;""'""))))"),"")</f>
        <v/>
      </c>
    </row>
    <row r="779">
      <c r="A779" s="4"/>
      <c r="B779" s="4"/>
      <c r="C779" s="4"/>
      <c r="D779" s="4" t="str">
        <f>IFERROR(__xludf.DUMMYFUNCTION("ifna(TEXTJOIN(CHAR(10),TRUE,transpose(QUERY(GuildMemberQuestTracker!$A$2:$F1000,""Select C where F = True AND A = '""&amp;$A779&amp;""'""))))"),"")</f>
        <v/>
      </c>
    </row>
    <row r="780">
      <c r="A780" s="4"/>
      <c r="B780" s="4"/>
      <c r="C780" s="4"/>
      <c r="D780" s="4" t="str">
        <f>IFERROR(__xludf.DUMMYFUNCTION("ifna(TEXTJOIN(CHAR(10),TRUE,transpose(QUERY(GuildMemberQuestTracker!$A$2:$F1000,""Select C where F = True AND A = '""&amp;$A780&amp;""'""))))"),"")</f>
        <v/>
      </c>
    </row>
    <row r="781">
      <c r="A781" s="4"/>
      <c r="B781" s="4"/>
      <c r="C781" s="4"/>
      <c r="D781" s="4" t="str">
        <f>IFERROR(__xludf.DUMMYFUNCTION("ifna(TEXTJOIN(CHAR(10),TRUE,transpose(QUERY(GuildMemberQuestTracker!$A$2:$F1000,""Select C where F = True AND A = '""&amp;$A781&amp;""'""))))"),"")</f>
        <v/>
      </c>
    </row>
    <row r="782">
      <c r="A782" s="4"/>
      <c r="B782" s="4"/>
      <c r="C782" s="4"/>
      <c r="D782" s="4" t="str">
        <f>IFERROR(__xludf.DUMMYFUNCTION("ifna(TEXTJOIN(CHAR(10),TRUE,transpose(QUERY(GuildMemberQuestTracker!$A$2:$F1000,""Select C where F = True AND A = '""&amp;$A782&amp;""'""))))"),"")</f>
        <v/>
      </c>
    </row>
    <row r="783">
      <c r="A783" s="4"/>
      <c r="B783" s="4"/>
      <c r="C783" s="4"/>
      <c r="D783" s="4" t="str">
        <f>IFERROR(__xludf.DUMMYFUNCTION("ifna(TEXTJOIN(CHAR(10),TRUE,transpose(QUERY(GuildMemberQuestTracker!$A$2:$F1000,""Select C where F = True AND A = '""&amp;$A783&amp;""'""))))"),"")</f>
        <v/>
      </c>
    </row>
    <row r="784">
      <c r="A784" s="4"/>
      <c r="B784" s="4"/>
      <c r="C784" s="4"/>
      <c r="D784" s="4" t="str">
        <f>IFERROR(__xludf.DUMMYFUNCTION("ifna(TEXTJOIN(CHAR(10),TRUE,transpose(QUERY(GuildMemberQuestTracker!$A$2:$F1000,""Select C where F = True AND A = '""&amp;$A784&amp;""'""))))"),"")</f>
        <v/>
      </c>
    </row>
    <row r="785">
      <c r="A785" s="4"/>
      <c r="B785" s="4"/>
      <c r="C785" s="4"/>
      <c r="D785" s="4" t="str">
        <f>IFERROR(__xludf.DUMMYFUNCTION("ifna(TEXTJOIN(CHAR(10),TRUE,transpose(QUERY(GuildMemberQuestTracker!$A$2:$F1000,""Select C where F = True AND A = '""&amp;$A785&amp;""'""))))"),"")</f>
        <v/>
      </c>
    </row>
    <row r="786">
      <c r="A786" s="4"/>
      <c r="B786" s="4"/>
      <c r="C786" s="4"/>
      <c r="D786" s="4" t="str">
        <f>IFERROR(__xludf.DUMMYFUNCTION("ifna(TEXTJOIN(CHAR(10),TRUE,transpose(QUERY(GuildMemberQuestTracker!$A$2:$F1000,""Select C where F = True AND A = '""&amp;$A786&amp;""'""))))"),"")</f>
        <v/>
      </c>
    </row>
    <row r="787">
      <c r="A787" s="4"/>
      <c r="B787" s="4"/>
      <c r="C787" s="4"/>
      <c r="D787" s="4" t="str">
        <f>IFERROR(__xludf.DUMMYFUNCTION("ifna(TEXTJOIN(CHAR(10),TRUE,transpose(QUERY(GuildMemberQuestTracker!$A$2:$F1000,""Select C where F = True AND A = '""&amp;$A787&amp;""'""))))"),"")</f>
        <v/>
      </c>
    </row>
    <row r="788">
      <c r="A788" s="4"/>
      <c r="B788" s="4"/>
      <c r="C788" s="4"/>
      <c r="D788" s="4" t="str">
        <f>IFERROR(__xludf.DUMMYFUNCTION("ifna(TEXTJOIN(CHAR(10),TRUE,transpose(QUERY(GuildMemberQuestTracker!$A$2:$F1000,""Select C where F = True AND A = '""&amp;$A788&amp;""'""))))"),"")</f>
        <v/>
      </c>
    </row>
    <row r="789">
      <c r="A789" s="4"/>
      <c r="B789" s="4"/>
      <c r="C789" s="4"/>
      <c r="D789" s="4" t="str">
        <f>IFERROR(__xludf.DUMMYFUNCTION("ifna(TEXTJOIN(CHAR(10),TRUE,transpose(QUERY(GuildMemberQuestTracker!$A$2:$F1000,""Select C where F = True AND A = '""&amp;$A789&amp;""'""))))"),"")</f>
        <v/>
      </c>
    </row>
    <row r="790">
      <c r="A790" s="4"/>
      <c r="B790" s="4"/>
      <c r="C790" s="4"/>
      <c r="D790" s="4" t="str">
        <f>IFERROR(__xludf.DUMMYFUNCTION("ifna(TEXTJOIN(CHAR(10),TRUE,transpose(QUERY(GuildMemberQuestTracker!$A$2:$F1000,""Select C where F = True AND A = '""&amp;$A790&amp;""'""))))"),"")</f>
        <v/>
      </c>
    </row>
    <row r="791">
      <c r="A791" s="4"/>
      <c r="B791" s="4"/>
      <c r="C791" s="4"/>
      <c r="D791" s="4" t="str">
        <f>IFERROR(__xludf.DUMMYFUNCTION("ifna(TEXTJOIN(CHAR(10),TRUE,transpose(QUERY(GuildMemberQuestTracker!$A$2:$F1000,""Select C where F = True AND A = '""&amp;$A791&amp;""'""))))"),"")</f>
        <v/>
      </c>
    </row>
    <row r="792">
      <c r="A792" s="4"/>
      <c r="B792" s="4"/>
      <c r="C792" s="4"/>
      <c r="D792" s="4" t="str">
        <f>IFERROR(__xludf.DUMMYFUNCTION("ifna(TEXTJOIN(CHAR(10),TRUE,transpose(QUERY(GuildMemberQuestTracker!$A$2:$F1000,""Select C where F = True AND A = '""&amp;$A792&amp;""'""))))"),"")</f>
        <v/>
      </c>
    </row>
    <row r="793">
      <c r="A793" s="4"/>
      <c r="B793" s="4"/>
      <c r="C793" s="4"/>
      <c r="D793" s="4" t="str">
        <f>IFERROR(__xludf.DUMMYFUNCTION("ifna(TEXTJOIN(CHAR(10),TRUE,transpose(QUERY(GuildMemberQuestTracker!$A$2:$F1000,""Select C where F = True AND A = '""&amp;$A793&amp;""'""))))"),"")</f>
        <v/>
      </c>
    </row>
    <row r="794">
      <c r="A794" s="4"/>
      <c r="B794" s="4"/>
      <c r="C794" s="4"/>
      <c r="D794" s="4" t="str">
        <f>IFERROR(__xludf.DUMMYFUNCTION("ifna(TEXTJOIN(CHAR(10),TRUE,transpose(QUERY(GuildMemberQuestTracker!$A$2:$F1000,""Select C where F = True AND A = '""&amp;$A794&amp;""'""))))"),"")</f>
        <v/>
      </c>
    </row>
    <row r="795">
      <c r="A795" s="4"/>
      <c r="B795" s="4"/>
      <c r="C795" s="4"/>
      <c r="D795" s="4" t="str">
        <f>IFERROR(__xludf.DUMMYFUNCTION("ifna(TEXTJOIN(CHAR(10),TRUE,transpose(QUERY(GuildMemberQuestTracker!$A$2:$F1000,""Select C where F = True AND A = '""&amp;$A795&amp;""'""))))"),"")</f>
        <v/>
      </c>
    </row>
    <row r="796">
      <c r="A796" s="4"/>
      <c r="B796" s="4"/>
      <c r="C796" s="4"/>
      <c r="D796" s="4" t="str">
        <f>IFERROR(__xludf.DUMMYFUNCTION("ifna(TEXTJOIN(CHAR(10),TRUE,transpose(QUERY(GuildMemberQuestTracker!$A$2:$F1000,""Select C where F = True AND A = '""&amp;$A796&amp;""'""))))"),"")</f>
        <v/>
      </c>
    </row>
    <row r="797">
      <c r="A797" s="4"/>
      <c r="B797" s="4"/>
      <c r="C797" s="4"/>
      <c r="D797" s="4" t="str">
        <f>IFERROR(__xludf.DUMMYFUNCTION("ifna(TEXTJOIN(CHAR(10),TRUE,transpose(QUERY(GuildMemberQuestTracker!$A$2:$F1000,""Select C where F = True AND A = '""&amp;$A797&amp;""'""))))"),"")</f>
        <v/>
      </c>
    </row>
    <row r="798">
      <c r="A798" s="4"/>
      <c r="B798" s="4"/>
      <c r="C798" s="4"/>
      <c r="D798" s="4" t="str">
        <f>IFERROR(__xludf.DUMMYFUNCTION("ifna(TEXTJOIN(CHAR(10),TRUE,transpose(QUERY(GuildMemberQuestTracker!$A$2:$F1000,""Select C where F = True AND A = '""&amp;$A798&amp;""'""))))"),"")</f>
        <v/>
      </c>
    </row>
    <row r="799">
      <c r="A799" s="4"/>
      <c r="B799" s="4"/>
      <c r="C799" s="4"/>
      <c r="D799" s="4" t="str">
        <f>IFERROR(__xludf.DUMMYFUNCTION("ifna(TEXTJOIN(CHAR(10),TRUE,transpose(QUERY(GuildMemberQuestTracker!$A$2:$F1000,""Select C where F = True AND A = '""&amp;$A799&amp;""'""))))"),"")</f>
        <v/>
      </c>
    </row>
    <row r="800">
      <c r="A800" s="4"/>
      <c r="B800" s="4"/>
      <c r="C800" s="4"/>
      <c r="D800" s="4" t="str">
        <f>IFERROR(__xludf.DUMMYFUNCTION("ifna(TEXTJOIN(CHAR(10),TRUE,transpose(QUERY(GuildMemberQuestTracker!$A$2:$F1000,""Select C where F = True AND A = '""&amp;$A800&amp;""'""))))"),"")</f>
        <v/>
      </c>
    </row>
    <row r="801">
      <c r="A801" s="4"/>
      <c r="B801" s="4"/>
      <c r="C801" s="4"/>
      <c r="D801" s="4" t="str">
        <f>IFERROR(__xludf.DUMMYFUNCTION("ifna(TEXTJOIN(CHAR(10),TRUE,transpose(QUERY(GuildMemberQuestTracker!$A$2:$F1000,""Select C where F = True AND A = '""&amp;$A801&amp;""'""))))"),"")</f>
        <v/>
      </c>
    </row>
    <row r="802">
      <c r="A802" s="4"/>
      <c r="B802" s="4"/>
      <c r="C802" s="4"/>
      <c r="D802" s="4" t="str">
        <f>IFERROR(__xludf.DUMMYFUNCTION("ifna(TEXTJOIN(CHAR(10),TRUE,transpose(QUERY(GuildMemberQuestTracker!$A$2:$F1000,""Select C where F = True AND A = '""&amp;$A802&amp;""'""))))"),"")</f>
        <v/>
      </c>
    </row>
    <row r="803">
      <c r="A803" s="4"/>
      <c r="B803" s="4"/>
      <c r="C803" s="4"/>
      <c r="D803" s="4" t="str">
        <f>IFERROR(__xludf.DUMMYFUNCTION("ifna(TEXTJOIN(CHAR(10),TRUE,transpose(QUERY(GuildMemberQuestTracker!$A$2:$F1000,""Select C where F = True AND A = '""&amp;$A803&amp;""'""))))"),"")</f>
        <v/>
      </c>
    </row>
    <row r="804">
      <c r="A804" s="4"/>
      <c r="B804" s="4"/>
      <c r="C804" s="4"/>
      <c r="D804" s="4" t="str">
        <f>IFERROR(__xludf.DUMMYFUNCTION("ifna(TEXTJOIN(CHAR(10),TRUE,transpose(QUERY(GuildMemberQuestTracker!$A$2:$F1000,""Select C where F = True AND A = '""&amp;$A804&amp;""'""))))"),"")</f>
        <v/>
      </c>
    </row>
    <row r="805">
      <c r="A805" s="4"/>
      <c r="B805" s="4"/>
      <c r="C805" s="4"/>
      <c r="D805" s="4" t="str">
        <f>IFERROR(__xludf.DUMMYFUNCTION("ifna(TEXTJOIN(CHAR(10),TRUE,transpose(QUERY(GuildMemberQuestTracker!$A$2:$F1000,""Select C where F = True AND A = '""&amp;$A805&amp;""'""))))"),"")</f>
        <v/>
      </c>
    </row>
    <row r="806">
      <c r="A806" s="4"/>
      <c r="B806" s="4"/>
      <c r="C806" s="4"/>
      <c r="D806" s="4" t="str">
        <f>IFERROR(__xludf.DUMMYFUNCTION("ifna(TEXTJOIN(CHAR(10),TRUE,transpose(QUERY(GuildMemberQuestTracker!$A$2:$F1000,""Select C where F = True AND A = '""&amp;$A806&amp;""'""))))"),"")</f>
        <v/>
      </c>
    </row>
    <row r="807">
      <c r="A807" s="4"/>
      <c r="B807" s="4"/>
      <c r="C807" s="4"/>
      <c r="D807" s="4" t="str">
        <f>IFERROR(__xludf.DUMMYFUNCTION("ifna(TEXTJOIN(CHAR(10),TRUE,transpose(QUERY(GuildMemberQuestTracker!$A$2:$F1000,""Select C where F = True AND A = '""&amp;$A807&amp;""'""))))"),"")</f>
        <v/>
      </c>
    </row>
    <row r="808">
      <c r="A808" s="4"/>
      <c r="B808" s="4"/>
      <c r="C808" s="4"/>
      <c r="D808" s="4" t="str">
        <f>IFERROR(__xludf.DUMMYFUNCTION("ifna(TEXTJOIN(CHAR(10),TRUE,transpose(QUERY(GuildMemberQuestTracker!$A$2:$F1000,""Select C where F = True AND A = '""&amp;$A808&amp;""'""))))"),"")</f>
        <v/>
      </c>
    </row>
    <row r="809">
      <c r="A809" s="4"/>
      <c r="B809" s="4"/>
      <c r="C809" s="4"/>
      <c r="D809" s="4" t="str">
        <f>IFERROR(__xludf.DUMMYFUNCTION("ifna(TEXTJOIN(CHAR(10),TRUE,transpose(QUERY(GuildMemberQuestTracker!$A$2:$F1000,""Select C where F = True AND A = '""&amp;$A809&amp;""'""))))"),"")</f>
        <v/>
      </c>
    </row>
    <row r="810">
      <c r="A810" s="4"/>
      <c r="B810" s="4"/>
      <c r="C810" s="4"/>
      <c r="D810" s="4" t="str">
        <f>IFERROR(__xludf.DUMMYFUNCTION("ifna(TEXTJOIN(CHAR(10),TRUE,transpose(QUERY(GuildMemberQuestTracker!$A$2:$F1000,""Select C where F = True AND A = '""&amp;$A810&amp;""'""))))"),"")</f>
        <v/>
      </c>
    </row>
    <row r="811">
      <c r="A811" s="4"/>
      <c r="B811" s="4"/>
      <c r="C811" s="4"/>
      <c r="D811" s="4" t="str">
        <f>IFERROR(__xludf.DUMMYFUNCTION("ifna(TEXTJOIN(CHAR(10),TRUE,transpose(QUERY(GuildMemberQuestTracker!$A$2:$F1000,""Select C where F = True AND A = '""&amp;$A811&amp;""'""))))"),"")</f>
        <v/>
      </c>
    </row>
    <row r="812">
      <c r="A812" s="4"/>
      <c r="B812" s="4"/>
      <c r="C812" s="4"/>
      <c r="D812" s="4" t="str">
        <f>IFERROR(__xludf.DUMMYFUNCTION("ifna(TEXTJOIN(CHAR(10),TRUE,transpose(QUERY(GuildMemberQuestTracker!$A$2:$F1000,""Select C where F = True AND A = '""&amp;$A812&amp;""'""))))"),"")</f>
        <v/>
      </c>
    </row>
    <row r="813">
      <c r="A813" s="4"/>
      <c r="B813" s="4"/>
      <c r="C813" s="4"/>
      <c r="D813" s="4" t="str">
        <f>IFERROR(__xludf.DUMMYFUNCTION("ifna(TEXTJOIN(CHAR(10),TRUE,transpose(QUERY(GuildMemberQuestTracker!$A$2:$F1000,""Select C where F = True AND A = '""&amp;$A813&amp;""'""))))"),"")</f>
        <v/>
      </c>
    </row>
    <row r="814">
      <c r="A814" s="4"/>
      <c r="B814" s="4"/>
      <c r="C814" s="4"/>
      <c r="D814" s="4" t="str">
        <f>IFERROR(__xludf.DUMMYFUNCTION("ifna(TEXTJOIN(CHAR(10),TRUE,transpose(QUERY(GuildMemberQuestTracker!$A$2:$F1000,""Select C where F = True AND A = '""&amp;$A814&amp;""'""))))"),"")</f>
        <v/>
      </c>
    </row>
    <row r="815">
      <c r="A815" s="4"/>
      <c r="B815" s="4"/>
      <c r="C815" s="4"/>
      <c r="D815" s="4" t="str">
        <f>IFERROR(__xludf.DUMMYFUNCTION("ifna(TEXTJOIN(CHAR(10),TRUE,transpose(QUERY(GuildMemberQuestTracker!$A$2:$F1000,""Select C where F = True AND A = '""&amp;$A815&amp;""'""))))"),"")</f>
        <v/>
      </c>
    </row>
    <row r="816">
      <c r="A816" s="4"/>
      <c r="B816" s="4"/>
      <c r="C816" s="4"/>
      <c r="D816" s="4" t="str">
        <f>IFERROR(__xludf.DUMMYFUNCTION("ifna(TEXTJOIN(CHAR(10),TRUE,transpose(QUERY(GuildMemberQuestTracker!$A$2:$F1000,""Select C where F = True AND A = '""&amp;$A816&amp;""'""))))"),"")</f>
        <v/>
      </c>
    </row>
    <row r="817">
      <c r="A817" s="4"/>
      <c r="B817" s="4"/>
      <c r="C817" s="4"/>
      <c r="D817" s="4" t="str">
        <f>IFERROR(__xludf.DUMMYFUNCTION("ifna(TEXTJOIN(CHAR(10),TRUE,transpose(QUERY(GuildMemberQuestTracker!$A$2:$F1000,""Select C where F = True AND A = '""&amp;$A817&amp;""'""))))"),"")</f>
        <v/>
      </c>
    </row>
    <row r="818">
      <c r="A818" s="4"/>
      <c r="B818" s="4"/>
      <c r="C818" s="4"/>
      <c r="D818" s="4" t="str">
        <f>IFERROR(__xludf.DUMMYFUNCTION("ifna(TEXTJOIN(CHAR(10),TRUE,transpose(QUERY(GuildMemberQuestTracker!$A$2:$F1000,""Select C where F = True AND A = '""&amp;$A818&amp;""'""))))"),"")</f>
        <v/>
      </c>
    </row>
    <row r="819">
      <c r="A819" s="4"/>
      <c r="B819" s="4"/>
      <c r="C819" s="4"/>
      <c r="D819" s="4" t="str">
        <f>IFERROR(__xludf.DUMMYFUNCTION("ifna(TEXTJOIN(CHAR(10),TRUE,transpose(QUERY(GuildMemberQuestTracker!$A$2:$F1000,""Select C where F = True AND A = '""&amp;$A819&amp;""'""))))"),"")</f>
        <v/>
      </c>
    </row>
    <row r="820">
      <c r="A820" s="4"/>
      <c r="B820" s="4"/>
      <c r="C820" s="4"/>
      <c r="D820" s="4" t="str">
        <f>IFERROR(__xludf.DUMMYFUNCTION("ifna(TEXTJOIN(CHAR(10),TRUE,transpose(QUERY(GuildMemberQuestTracker!$A$2:$F1000,""Select C where F = True AND A = '""&amp;$A820&amp;""'""))))"),"")</f>
        <v/>
      </c>
    </row>
    <row r="821">
      <c r="A821" s="4"/>
      <c r="B821" s="4"/>
      <c r="C821" s="4"/>
      <c r="D821" s="4" t="str">
        <f>IFERROR(__xludf.DUMMYFUNCTION("ifna(TEXTJOIN(CHAR(10),TRUE,transpose(QUERY(GuildMemberQuestTracker!$A$2:$F1000,""Select C where F = True AND A = '""&amp;$A821&amp;""'""))))"),"")</f>
        <v/>
      </c>
    </row>
    <row r="822">
      <c r="A822" s="4"/>
      <c r="B822" s="4"/>
      <c r="C822" s="4"/>
      <c r="D822" s="4" t="str">
        <f>IFERROR(__xludf.DUMMYFUNCTION("ifna(TEXTJOIN(CHAR(10),TRUE,transpose(QUERY(GuildMemberQuestTracker!$A$2:$F1000,""Select C where F = True AND A = '""&amp;$A822&amp;""'""))))"),"")</f>
        <v/>
      </c>
    </row>
    <row r="823">
      <c r="A823" s="4"/>
      <c r="B823" s="4"/>
      <c r="C823" s="4"/>
      <c r="D823" s="4" t="str">
        <f>IFERROR(__xludf.DUMMYFUNCTION("ifna(TEXTJOIN(CHAR(10),TRUE,transpose(QUERY(GuildMemberQuestTracker!$A$2:$F1000,""Select C where F = True AND A = '""&amp;$A823&amp;""'""))))"),"")</f>
        <v/>
      </c>
    </row>
    <row r="824">
      <c r="A824" s="4"/>
      <c r="B824" s="4"/>
      <c r="C824" s="4"/>
      <c r="D824" s="4" t="str">
        <f>IFERROR(__xludf.DUMMYFUNCTION("ifna(TEXTJOIN(CHAR(10),TRUE,transpose(QUERY(GuildMemberQuestTracker!$A$2:$F1000,""Select C where F = True AND A = '""&amp;$A824&amp;""'""))))"),"")</f>
        <v/>
      </c>
    </row>
    <row r="825">
      <c r="A825" s="4"/>
      <c r="B825" s="4"/>
      <c r="C825" s="4"/>
      <c r="D825" s="4" t="str">
        <f>IFERROR(__xludf.DUMMYFUNCTION("ifna(TEXTJOIN(CHAR(10),TRUE,transpose(QUERY(GuildMemberQuestTracker!$A$2:$F1000,""Select C where F = True AND A = '""&amp;$A825&amp;""'""))))"),"")</f>
        <v/>
      </c>
    </row>
    <row r="826">
      <c r="A826" s="4"/>
      <c r="B826" s="4"/>
      <c r="C826" s="4"/>
      <c r="D826" s="4" t="str">
        <f>IFERROR(__xludf.DUMMYFUNCTION("ifna(TEXTJOIN(CHAR(10),TRUE,transpose(QUERY(GuildMemberQuestTracker!$A$2:$F1000,""Select C where F = True AND A = '""&amp;$A826&amp;""'""))))"),"")</f>
        <v/>
      </c>
    </row>
    <row r="827">
      <c r="A827" s="4"/>
      <c r="B827" s="4"/>
      <c r="C827" s="4"/>
      <c r="D827" s="4" t="str">
        <f>IFERROR(__xludf.DUMMYFUNCTION("ifna(TEXTJOIN(CHAR(10),TRUE,transpose(QUERY(GuildMemberQuestTracker!$A$2:$F1000,""Select C where F = True AND A = '""&amp;$A827&amp;""'""))))"),"")</f>
        <v/>
      </c>
    </row>
    <row r="828">
      <c r="A828" s="4"/>
      <c r="B828" s="4"/>
      <c r="C828" s="4"/>
      <c r="D828" s="4" t="str">
        <f>IFERROR(__xludf.DUMMYFUNCTION("ifna(TEXTJOIN(CHAR(10),TRUE,transpose(QUERY(GuildMemberQuestTracker!$A$2:$F1000,""Select C where F = True AND A = '""&amp;$A828&amp;""'""))))"),"")</f>
        <v/>
      </c>
    </row>
    <row r="829">
      <c r="A829" s="4"/>
      <c r="B829" s="4"/>
      <c r="C829" s="4"/>
      <c r="D829" s="4" t="str">
        <f>IFERROR(__xludf.DUMMYFUNCTION("ifna(TEXTJOIN(CHAR(10),TRUE,transpose(QUERY(GuildMemberQuestTracker!$A$2:$F1000,""Select C where F = True AND A = '""&amp;$A829&amp;""'""))))"),"")</f>
        <v/>
      </c>
    </row>
    <row r="830">
      <c r="A830" s="4"/>
      <c r="B830" s="4"/>
      <c r="C830" s="4"/>
      <c r="D830" s="4" t="str">
        <f>IFERROR(__xludf.DUMMYFUNCTION("ifna(TEXTJOIN(CHAR(10),TRUE,transpose(QUERY(GuildMemberQuestTracker!$A$2:$F1000,""Select C where F = True AND A = '""&amp;$A830&amp;""'""))))"),"")</f>
        <v/>
      </c>
    </row>
    <row r="831">
      <c r="A831" s="4"/>
      <c r="B831" s="4"/>
      <c r="C831" s="4"/>
      <c r="D831" s="4" t="str">
        <f>IFERROR(__xludf.DUMMYFUNCTION("ifna(TEXTJOIN(CHAR(10),TRUE,transpose(QUERY(GuildMemberQuestTracker!$A$2:$F1000,""Select C where F = True AND A = '""&amp;$A831&amp;""'""))))"),"")</f>
        <v/>
      </c>
    </row>
    <row r="832">
      <c r="A832" s="4"/>
      <c r="B832" s="4"/>
      <c r="C832" s="4"/>
      <c r="D832" s="4" t="str">
        <f>IFERROR(__xludf.DUMMYFUNCTION("ifna(TEXTJOIN(CHAR(10),TRUE,transpose(QUERY(GuildMemberQuestTracker!$A$2:$F1000,""Select C where F = True AND A = '""&amp;$A832&amp;""'""))))"),"")</f>
        <v/>
      </c>
    </row>
    <row r="833">
      <c r="A833" s="4"/>
      <c r="B833" s="4"/>
      <c r="C833" s="4"/>
      <c r="D833" s="4" t="str">
        <f>IFERROR(__xludf.DUMMYFUNCTION("ifna(TEXTJOIN(CHAR(10),TRUE,transpose(QUERY(GuildMemberQuestTracker!$A$2:$F1000,""Select C where F = True AND A = '""&amp;$A833&amp;""'""))))"),"")</f>
        <v/>
      </c>
    </row>
    <row r="834">
      <c r="A834" s="4"/>
      <c r="B834" s="4"/>
      <c r="C834" s="4"/>
      <c r="D834" s="4" t="str">
        <f>IFERROR(__xludf.DUMMYFUNCTION("ifna(TEXTJOIN(CHAR(10),TRUE,transpose(QUERY(GuildMemberQuestTracker!$A$2:$F1000,""Select C where F = True AND A = '""&amp;$A834&amp;""'""))))"),"")</f>
        <v/>
      </c>
    </row>
    <row r="835">
      <c r="A835" s="4"/>
      <c r="B835" s="4"/>
      <c r="C835" s="4"/>
      <c r="D835" s="4" t="str">
        <f>IFERROR(__xludf.DUMMYFUNCTION("ifna(TEXTJOIN(CHAR(10),TRUE,transpose(QUERY(GuildMemberQuestTracker!$A$2:$F1000,""Select C where F = True AND A = '""&amp;$A835&amp;""'""))))"),"")</f>
        <v/>
      </c>
    </row>
    <row r="836">
      <c r="A836" s="4"/>
      <c r="B836" s="4"/>
      <c r="C836" s="4"/>
      <c r="D836" s="4" t="str">
        <f>IFERROR(__xludf.DUMMYFUNCTION("ifna(TEXTJOIN(CHAR(10),TRUE,transpose(QUERY(GuildMemberQuestTracker!$A$2:$F1000,""Select C where F = True AND A = '""&amp;$A836&amp;""'""))))"),"")</f>
        <v/>
      </c>
    </row>
    <row r="837">
      <c r="A837" s="4"/>
      <c r="B837" s="4"/>
      <c r="C837" s="4"/>
      <c r="D837" s="4" t="str">
        <f>IFERROR(__xludf.DUMMYFUNCTION("ifna(TEXTJOIN(CHAR(10),TRUE,transpose(QUERY(GuildMemberQuestTracker!$A$2:$F1000,""Select C where F = True AND A = '""&amp;$A837&amp;""'""))))"),"")</f>
        <v/>
      </c>
    </row>
    <row r="838">
      <c r="A838" s="4"/>
      <c r="B838" s="4"/>
      <c r="C838" s="4"/>
      <c r="D838" s="4" t="str">
        <f>IFERROR(__xludf.DUMMYFUNCTION("ifna(TEXTJOIN(CHAR(10),TRUE,transpose(QUERY(GuildMemberQuestTracker!$A$2:$F1000,""Select C where F = True AND A = '""&amp;$A838&amp;""'""))))"),"")</f>
        <v/>
      </c>
    </row>
    <row r="839">
      <c r="A839" s="4"/>
      <c r="B839" s="4"/>
      <c r="C839" s="4"/>
      <c r="D839" s="4" t="str">
        <f>IFERROR(__xludf.DUMMYFUNCTION("ifna(TEXTJOIN(CHAR(10),TRUE,transpose(QUERY(GuildMemberQuestTracker!$A$2:$F1000,""Select C where F = True AND A = '""&amp;$A839&amp;""'""))))"),"")</f>
        <v/>
      </c>
    </row>
    <row r="840">
      <c r="A840" s="4"/>
      <c r="B840" s="4"/>
      <c r="C840" s="4"/>
      <c r="D840" s="4" t="str">
        <f>IFERROR(__xludf.DUMMYFUNCTION("ifna(TEXTJOIN(CHAR(10),TRUE,transpose(QUERY(GuildMemberQuestTracker!$A$2:$F1000,""Select C where F = True AND A = '""&amp;$A840&amp;""'""))))"),"")</f>
        <v/>
      </c>
    </row>
    <row r="841">
      <c r="A841" s="4"/>
      <c r="B841" s="4"/>
      <c r="C841" s="4"/>
      <c r="D841" s="4" t="str">
        <f>IFERROR(__xludf.DUMMYFUNCTION("ifna(TEXTJOIN(CHAR(10),TRUE,transpose(QUERY(GuildMemberQuestTracker!$A$2:$F1000,""Select C where F = True AND A = '""&amp;$A841&amp;""'""))))"),"")</f>
        <v/>
      </c>
    </row>
    <row r="842">
      <c r="A842" s="4"/>
      <c r="B842" s="4"/>
      <c r="C842" s="4"/>
      <c r="D842" s="4" t="str">
        <f>IFERROR(__xludf.DUMMYFUNCTION("ifna(TEXTJOIN(CHAR(10),TRUE,transpose(QUERY(GuildMemberQuestTracker!$A$2:$F1000,""Select C where F = True AND A = '""&amp;$A842&amp;""'""))))"),"")</f>
        <v/>
      </c>
    </row>
    <row r="843">
      <c r="A843" s="4"/>
      <c r="B843" s="4"/>
      <c r="C843" s="4"/>
      <c r="D843" s="4" t="str">
        <f>IFERROR(__xludf.DUMMYFUNCTION("ifna(TEXTJOIN(CHAR(10),TRUE,transpose(QUERY(GuildMemberQuestTracker!$A$2:$F1000,""Select C where F = True AND A = '""&amp;$A843&amp;""'""))))"),"")</f>
        <v/>
      </c>
    </row>
    <row r="844">
      <c r="A844" s="4"/>
      <c r="B844" s="4"/>
      <c r="C844" s="4"/>
      <c r="D844" s="4" t="str">
        <f>IFERROR(__xludf.DUMMYFUNCTION("ifna(TEXTJOIN(CHAR(10),TRUE,transpose(QUERY(GuildMemberQuestTracker!$A$2:$F1000,""Select C where F = True AND A = '""&amp;$A844&amp;""'""))))"),"")</f>
        <v/>
      </c>
    </row>
    <row r="845">
      <c r="A845" s="4"/>
      <c r="B845" s="4"/>
      <c r="C845" s="4"/>
      <c r="D845" s="4" t="str">
        <f>IFERROR(__xludf.DUMMYFUNCTION("ifna(TEXTJOIN(CHAR(10),TRUE,transpose(QUERY(GuildMemberQuestTracker!$A$2:$F1000,""Select C where F = True AND A = '""&amp;$A845&amp;""'""))))"),"")</f>
        <v/>
      </c>
    </row>
    <row r="846">
      <c r="A846" s="4"/>
      <c r="B846" s="4"/>
      <c r="C846" s="4"/>
      <c r="D846" s="4" t="str">
        <f>IFERROR(__xludf.DUMMYFUNCTION("ifna(TEXTJOIN(CHAR(10),TRUE,transpose(QUERY(GuildMemberQuestTracker!$A$2:$F1000,""Select C where F = True AND A = '""&amp;$A846&amp;""'""))))"),"")</f>
        <v/>
      </c>
    </row>
    <row r="847">
      <c r="A847" s="4"/>
      <c r="B847" s="4"/>
      <c r="C847" s="4"/>
      <c r="D847" s="4" t="str">
        <f>IFERROR(__xludf.DUMMYFUNCTION("ifna(TEXTJOIN(CHAR(10),TRUE,transpose(QUERY(GuildMemberQuestTracker!$A$2:$F1000,""Select C where F = True AND A = '""&amp;$A847&amp;""'""))))"),"")</f>
        <v/>
      </c>
    </row>
    <row r="848">
      <c r="A848" s="4"/>
      <c r="B848" s="4"/>
      <c r="C848" s="4"/>
      <c r="D848" s="4" t="str">
        <f>IFERROR(__xludf.DUMMYFUNCTION("ifna(TEXTJOIN(CHAR(10),TRUE,transpose(QUERY(GuildMemberQuestTracker!$A$2:$F1000,""Select C where F = True AND A = '""&amp;$A848&amp;""'""))))"),"")</f>
        <v/>
      </c>
    </row>
    <row r="849">
      <c r="A849" s="4"/>
      <c r="B849" s="4"/>
      <c r="C849" s="4"/>
      <c r="D849" s="4" t="str">
        <f>IFERROR(__xludf.DUMMYFUNCTION("ifna(TEXTJOIN(CHAR(10),TRUE,transpose(QUERY(GuildMemberQuestTracker!$A$2:$F1000,""Select C where F = True AND A = '""&amp;$A849&amp;""'""))))"),"")</f>
        <v/>
      </c>
    </row>
    <row r="850">
      <c r="A850" s="4"/>
      <c r="B850" s="4"/>
      <c r="C850" s="4"/>
      <c r="D850" s="4" t="str">
        <f>IFERROR(__xludf.DUMMYFUNCTION("ifna(TEXTJOIN(CHAR(10),TRUE,transpose(QUERY(GuildMemberQuestTracker!$A$2:$F1000,""Select C where F = True AND A = '""&amp;$A850&amp;""'""))))"),"")</f>
        <v/>
      </c>
    </row>
    <row r="851">
      <c r="A851" s="4"/>
      <c r="B851" s="4"/>
      <c r="C851" s="4"/>
      <c r="D851" s="4" t="str">
        <f>IFERROR(__xludf.DUMMYFUNCTION("ifna(TEXTJOIN(CHAR(10),TRUE,transpose(QUERY(GuildMemberQuestTracker!$A$2:$F1000,""Select C where F = True AND A = '""&amp;$A851&amp;""'""))))"),"")</f>
        <v/>
      </c>
    </row>
    <row r="852">
      <c r="A852" s="4"/>
      <c r="B852" s="4"/>
      <c r="C852" s="4"/>
      <c r="D852" s="4" t="str">
        <f>IFERROR(__xludf.DUMMYFUNCTION("ifna(TEXTJOIN(CHAR(10),TRUE,transpose(QUERY(GuildMemberQuestTracker!$A$2:$F1000,""Select C where F = True AND A = '""&amp;$A852&amp;""'""))))"),"")</f>
        <v/>
      </c>
    </row>
    <row r="853">
      <c r="A853" s="4"/>
      <c r="B853" s="4"/>
      <c r="C853" s="4"/>
      <c r="D853" s="4" t="str">
        <f>IFERROR(__xludf.DUMMYFUNCTION("ifna(TEXTJOIN(CHAR(10),TRUE,transpose(QUERY(GuildMemberQuestTracker!$A$2:$F1000,""Select C where F = True AND A = '""&amp;$A853&amp;""'""))))"),"")</f>
        <v/>
      </c>
    </row>
    <row r="854">
      <c r="A854" s="4"/>
      <c r="B854" s="4"/>
      <c r="C854" s="4"/>
      <c r="D854" s="4" t="str">
        <f>IFERROR(__xludf.DUMMYFUNCTION("ifna(TEXTJOIN(CHAR(10),TRUE,transpose(QUERY(GuildMemberQuestTracker!$A$2:$F1000,""Select C where F = True AND A = '""&amp;$A854&amp;""'""))))"),"")</f>
        <v/>
      </c>
    </row>
    <row r="855">
      <c r="A855" s="4"/>
      <c r="B855" s="4"/>
      <c r="C855" s="4"/>
      <c r="D855" s="4" t="str">
        <f>IFERROR(__xludf.DUMMYFUNCTION("ifna(TEXTJOIN(CHAR(10),TRUE,transpose(QUERY(GuildMemberQuestTracker!$A$2:$F1000,""Select C where F = True AND A = '""&amp;$A855&amp;""'""))))"),"")</f>
        <v/>
      </c>
    </row>
    <row r="856">
      <c r="A856" s="4"/>
      <c r="B856" s="4"/>
      <c r="C856" s="4"/>
      <c r="D856" s="4" t="str">
        <f>IFERROR(__xludf.DUMMYFUNCTION("ifna(TEXTJOIN(CHAR(10),TRUE,transpose(QUERY(GuildMemberQuestTracker!$A$2:$F1000,""Select C where F = True AND A = '""&amp;$A856&amp;""'""))))"),"")</f>
        <v/>
      </c>
    </row>
    <row r="857">
      <c r="A857" s="4"/>
      <c r="B857" s="4"/>
      <c r="C857" s="4"/>
      <c r="D857" s="4" t="str">
        <f>IFERROR(__xludf.DUMMYFUNCTION("ifna(TEXTJOIN(CHAR(10),TRUE,transpose(QUERY(GuildMemberQuestTracker!$A$2:$F1000,""Select C where F = True AND A = '""&amp;$A857&amp;""'""))))"),"")</f>
        <v/>
      </c>
    </row>
    <row r="858">
      <c r="A858" s="4"/>
      <c r="B858" s="4"/>
      <c r="C858" s="4"/>
      <c r="D858" s="4" t="str">
        <f>IFERROR(__xludf.DUMMYFUNCTION("ifna(TEXTJOIN(CHAR(10),TRUE,transpose(QUERY(GuildMemberQuestTracker!$A$2:$F1000,""Select C where F = True AND A = '""&amp;$A858&amp;""'""))))"),"")</f>
        <v/>
      </c>
    </row>
    <row r="859">
      <c r="A859" s="4"/>
      <c r="B859" s="4"/>
      <c r="C859" s="4"/>
      <c r="D859" s="4" t="str">
        <f>IFERROR(__xludf.DUMMYFUNCTION("ifna(TEXTJOIN(CHAR(10),TRUE,transpose(QUERY(GuildMemberQuestTracker!$A$2:$F1000,""Select C where F = True AND A = '""&amp;$A859&amp;""'""))))"),"")</f>
        <v/>
      </c>
    </row>
    <row r="860">
      <c r="A860" s="4"/>
      <c r="B860" s="4"/>
      <c r="C860" s="4"/>
      <c r="D860" s="4" t="str">
        <f>IFERROR(__xludf.DUMMYFUNCTION("ifna(TEXTJOIN(CHAR(10),TRUE,transpose(QUERY(GuildMemberQuestTracker!$A$2:$F1000,""Select C where F = True AND A = '""&amp;$A860&amp;""'""))))"),"")</f>
        <v/>
      </c>
    </row>
    <row r="861">
      <c r="A861" s="4"/>
      <c r="B861" s="4"/>
      <c r="C861" s="4"/>
      <c r="D861" s="4" t="str">
        <f>IFERROR(__xludf.DUMMYFUNCTION("ifna(TEXTJOIN(CHAR(10),TRUE,transpose(QUERY(GuildMemberQuestTracker!$A$2:$F1000,""Select C where F = True AND A = '""&amp;$A861&amp;""'""))))"),"")</f>
        <v/>
      </c>
    </row>
    <row r="862">
      <c r="A862" s="4"/>
      <c r="B862" s="4"/>
      <c r="C862" s="4"/>
      <c r="D862" s="4" t="str">
        <f>IFERROR(__xludf.DUMMYFUNCTION("ifna(TEXTJOIN(CHAR(10),TRUE,transpose(QUERY(GuildMemberQuestTracker!$A$2:$F1000,""Select C where F = True AND A = '""&amp;$A862&amp;""'""))))"),"")</f>
        <v/>
      </c>
    </row>
    <row r="863">
      <c r="A863" s="4"/>
      <c r="B863" s="4"/>
      <c r="C863" s="4"/>
      <c r="D863" s="4" t="str">
        <f>IFERROR(__xludf.DUMMYFUNCTION("ifna(TEXTJOIN(CHAR(10),TRUE,transpose(QUERY(GuildMemberQuestTracker!$A$2:$F1000,""Select C where F = True AND A = '""&amp;$A863&amp;""'""))))"),"")</f>
        <v/>
      </c>
    </row>
    <row r="864">
      <c r="A864" s="4"/>
      <c r="B864" s="4"/>
      <c r="C864" s="4"/>
      <c r="D864" s="4" t="str">
        <f>IFERROR(__xludf.DUMMYFUNCTION("ifna(TEXTJOIN(CHAR(10),TRUE,transpose(QUERY(GuildMemberQuestTracker!$A$2:$F1000,""Select C where F = True AND A = '""&amp;$A864&amp;""'""))))"),"")</f>
        <v/>
      </c>
    </row>
    <row r="865">
      <c r="A865" s="4"/>
      <c r="B865" s="4"/>
      <c r="C865" s="4"/>
      <c r="D865" s="4" t="str">
        <f>IFERROR(__xludf.DUMMYFUNCTION("ifna(TEXTJOIN(CHAR(10),TRUE,transpose(QUERY(GuildMemberQuestTracker!$A$2:$F1000,""Select C where F = True AND A = '""&amp;$A865&amp;""'""))))"),"")</f>
        <v/>
      </c>
    </row>
    <row r="866">
      <c r="A866" s="4"/>
      <c r="B866" s="4"/>
      <c r="C866" s="4"/>
      <c r="D866" s="4" t="str">
        <f>IFERROR(__xludf.DUMMYFUNCTION("ifna(TEXTJOIN(CHAR(10),TRUE,transpose(QUERY(GuildMemberQuestTracker!$A$2:$F1000,""Select C where F = True AND A = '""&amp;$A866&amp;""'""))))"),"")</f>
        <v/>
      </c>
    </row>
    <row r="867">
      <c r="A867" s="4"/>
      <c r="B867" s="4"/>
      <c r="C867" s="4"/>
      <c r="D867" s="4" t="str">
        <f>IFERROR(__xludf.DUMMYFUNCTION("ifna(TEXTJOIN(CHAR(10),TRUE,transpose(QUERY(GuildMemberQuestTracker!$A$2:$F1000,""Select C where F = True AND A = '""&amp;$A867&amp;""'""))))"),"")</f>
        <v/>
      </c>
    </row>
    <row r="868">
      <c r="A868" s="4"/>
      <c r="B868" s="4"/>
      <c r="C868" s="4"/>
      <c r="D868" s="4" t="str">
        <f>IFERROR(__xludf.DUMMYFUNCTION("ifna(TEXTJOIN(CHAR(10),TRUE,transpose(QUERY(GuildMemberQuestTracker!$A$2:$F1000,""Select C where F = True AND A = '""&amp;$A868&amp;""'""))))"),"")</f>
        <v/>
      </c>
    </row>
    <row r="869">
      <c r="A869" s="4"/>
      <c r="B869" s="4"/>
      <c r="C869" s="4"/>
      <c r="D869" s="4" t="str">
        <f>IFERROR(__xludf.DUMMYFUNCTION("ifna(TEXTJOIN(CHAR(10),TRUE,transpose(QUERY(GuildMemberQuestTracker!$A$2:$F1000,""Select C where F = True AND A = '""&amp;$A869&amp;""'""))))"),"")</f>
        <v/>
      </c>
    </row>
    <row r="870">
      <c r="A870" s="4"/>
      <c r="B870" s="4"/>
      <c r="C870" s="4"/>
      <c r="D870" s="4" t="str">
        <f>IFERROR(__xludf.DUMMYFUNCTION("ifna(TEXTJOIN(CHAR(10),TRUE,transpose(QUERY(GuildMemberQuestTracker!$A$2:$F1000,""Select C where F = True AND A = '""&amp;$A870&amp;""'""))))"),"")</f>
        <v/>
      </c>
    </row>
    <row r="871">
      <c r="A871" s="4"/>
      <c r="B871" s="4"/>
      <c r="C871" s="4"/>
      <c r="D871" s="4" t="str">
        <f>IFERROR(__xludf.DUMMYFUNCTION("ifna(TEXTJOIN(CHAR(10),TRUE,transpose(QUERY(GuildMemberQuestTracker!$A$2:$F1000,""Select C where F = True AND A = '""&amp;$A871&amp;""'""))))"),"")</f>
        <v/>
      </c>
    </row>
    <row r="872">
      <c r="A872" s="4"/>
      <c r="B872" s="4"/>
      <c r="C872" s="4"/>
      <c r="D872" s="4" t="str">
        <f>IFERROR(__xludf.DUMMYFUNCTION("ifna(TEXTJOIN(CHAR(10),TRUE,transpose(QUERY(GuildMemberQuestTracker!$A$2:$F1000,""Select C where F = True AND A = '""&amp;$A872&amp;""'""))))"),"")</f>
        <v/>
      </c>
    </row>
    <row r="873">
      <c r="A873" s="4"/>
      <c r="B873" s="4"/>
      <c r="C873" s="4"/>
      <c r="D873" s="4" t="str">
        <f>IFERROR(__xludf.DUMMYFUNCTION("ifna(TEXTJOIN(CHAR(10),TRUE,transpose(QUERY(GuildMemberQuestTracker!$A$2:$F1000,""Select C where F = True AND A = '""&amp;$A873&amp;""'""))))"),"")</f>
        <v/>
      </c>
    </row>
    <row r="874">
      <c r="A874" s="4"/>
      <c r="B874" s="4"/>
      <c r="C874" s="4"/>
      <c r="D874" s="4" t="str">
        <f>IFERROR(__xludf.DUMMYFUNCTION("ifna(TEXTJOIN(CHAR(10),TRUE,transpose(QUERY(GuildMemberQuestTracker!$A$2:$F1000,""Select C where F = True AND A = '""&amp;$A874&amp;""'""))))"),"")</f>
        <v/>
      </c>
    </row>
    <row r="875">
      <c r="A875" s="4"/>
      <c r="B875" s="4"/>
      <c r="C875" s="4"/>
      <c r="D875" s="4" t="str">
        <f>IFERROR(__xludf.DUMMYFUNCTION("ifna(TEXTJOIN(CHAR(10),TRUE,transpose(QUERY(GuildMemberQuestTracker!$A$2:$F1000,""Select C where F = True AND A = '""&amp;$A875&amp;""'""))))"),"")</f>
        <v/>
      </c>
    </row>
    <row r="876">
      <c r="A876" s="4"/>
      <c r="B876" s="4"/>
      <c r="C876" s="4"/>
      <c r="D876" s="4" t="str">
        <f>IFERROR(__xludf.DUMMYFUNCTION("ifna(TEXTJOIN(CHAR(10),TRUE,transpose(QUERY(GuildMemberQuestTracker!$A$2:$F1000,""Select C where F = True AND A = '""&amp;$A876&amp;""'""))))"),"")</f>
        <v/>
      </c>
    </row>
    <row r="877">
      <c r="A877" s="4"/>
      <c r="B877" s="4"/>
      <c r="C877" s="4"/>
      <c r="D877" s="4" t="str">
        <f>IFERROR(__xludf.DUMMYFUNCTION("ifna(TEXTJOIN(CHAR(10),TRUE,transpose(QUERY(GuildMemberQuestTracker!$A$2:$F1000,""Select C where F = True AND A = '""&amp;$A877&amp;""'""))))"),"")</f>
        <v/>
      </c>
    </row>
    <row r="878">
      <c r="A878" s="4"/>
      <c r="B878" s="4"/>
      <c r="C878" s="4"/>
      <c r="D878" s="4" t="str">
        <f>IFERROR(__xludf.DUMMYFUNCTION("ifna(TEXTJOIN(CHAR(10),TRUE,transpose(QUERY(GuildMemberQuestTracker!$A$2:$F1000,""Select C where F = True AND A = '""&amp;$A878&amp;""'""))))"),"")</f>
        <v/>
      </c>
    </row>
    <row r="879">
      <c r="A879" s="4"/>
      <c r="B879" s="4"/>
      <c r="C879" s="4"/>
      <c r="D879" s="4" t="str">
        <f>IFERROR(__xludf.DUMMYFUNCTION("ifna(TEXTJOIN(CHAR(10),TRUE,transpose(QUERY(GuildMemberQuestTracker!$A$2:$F1000,""Select C where F = True AND A = '""&amp;$A879&amp;""'""))))"),"")</f>
        <v/>
      </c>
    </row>
    <row r="880">
      <c r="A880" s="4"/>
      <c r="B880" s="4"/>
      <c r="C880" s="4"/>
      <c r="D880" s="4" t="str">
        <f>IFERROR(__xludf.DUMMYFUNCTION("ifna(TEXTJOIN(CHAR(10),TRUE,transpose(QUERY(GuildMemberQuestTracker!$A$2:$F1000,""Select C where F = True AND A = '""&amp;$A880&amp;""'""))))"),"")</f>
        <v/>
      </c>
    </row>
    <row r="881">
      <c r="A881" s="4"/>
      <c r="B881" s="4"/>
      <c r="C881" s="4"/>
      <c r="D881" s="4" t="str">
        <f>IFERROR(__xludf.DUMMYFUNCTION("ifna(TEXTJOIN(CHAR(10),TRUE,transpose(QUERY(GuildMemberQuestTracker!$A$2:$F1000,""Select C where F = True AND A = '""&amp;$A881&amp;""'""))))"),"")</f>
        <v/>
      </c>
    </row>
    <row r="882">
      <c r="A882" s="4"/>
      <c r="B882" s="4"/>
      <c r="C882" s="4"/>
      <c r="D882" s="4" t="str">
        <f>IFERROR(__xludf.DUMMYFUNCTION("ifna(TEXTJOIN(CHAR(10),TRUE,transpose(QUERY(GuildMemberQuestTracker!$A$2:$F1000,""Select C where F = True AND A = '""&amp;$A882&amp;""'""))))"),"")</f>
        <v/>
      </c>
    </row>
    <row r="883">
      <c r="A883" s="4"/>
      <c r="B883" s="4"/>
      <c r="C883" s="4"/>
      <c r="D883" s="4" t="str">
        <f>IFERROR(__xludf.DUMMYFUNCTION("ifna(TEXTJOIN(CHAR(10),TRUE,transpose(QUERY(GuildMemberQuestTracker!$A$2:$F1000,""Select C where F = True AND A = '""&amp;$A883&amp;""'""))))"),"")</f>
        <v/>
      </c>
    </row>
    <row r="884">
      <c r="A884" s="4"/>
      <c r="B884" s="4"/>
      <c r="C884" s="4"/>
      <c r="D884" s="4" t="str">
        <f>IFERROR(__xludf.DUMMYFUNCTION("ifna(TEXTJOIN(CHAR(10),TRUE,transpose(QUERY(GuildMemberQuestTracker!$A$2:$F1000,""Select C where F = True AND A = '""&amp;$A884&amp;""'""))))"),"")</f>
        <v/>
      </c>
    </row>
    <row r="885">
      <c r="A885" s="4"/>
      <c r="B885" s="4"/>
      <c r="C885" s="4"/>
      <c r="D885" s="4" t="str">
        <f>IFERROR(__xludf.DUMMYFUNCTION("ifna(TEXTJOIN(CHAR(10),TRUE,transpose(QUERY(GuildMemberQuestTracker!$A$2:$F1000,""Select C where F = True AND A = '""&amp;$A885&amp;""'""))))"),"")</f>
        <v/>
      </c>
    </row>
    <row r="886">
      <c r="A886" s="4"/>
      <c r="B886" s="4"/>
      <c r="C886" s="4"/>
      <c r="D886" s="4" t="str">
        <f>IFERROR(__xludf.DUMMYFUNCTION("ifna(TEXTJOIN(CHAR(10),TRUE,transpose(QUERY(GuildMemberQuestTracker!$A$2:$F1000,""Select C where F = True AND A = '""&amp;$A886&amp;""'""))))"),"")</f>
        <v/>
      </c>
    </row>
    <row r="887">
      <c r="A887" s="4"/>
      <c r="B887" s="4"/>
      <c r="C887" s="4"/>
      <c r="D887" s="4" t="str">
        <f>IFERROR(__xludf.DUMMYFUNCTION("ifna(TEXTJOIN(CHAR(10),TRUE,transpose(QUERY(GuildMemberQuestTracker!$A$2:$F1000,""Select C where F = True AND A = '""&amp;$A887&amp;""'""))))"),"")</f>
        <v/>
      </c>
    </row>
    <row r="888">
      <c r="A888" s="4"/>
      <c r="B888" s="4"/>
      <c r="C888" s="4"/>
      <c r="D888" s="4" t="str">
        <f>IFERROR(__xludf.DUMMYFUNCTION("ifna(TEXTJOIN(CHAR(10),TRUE,transpose(QUERY(GuildMemberQuestTracker!$A$2:$F1000,""Select C where F = True AND A = '""&amp;$A888&amp;""'""))))"),"")</f>
        <v/>
      </c>
    </row>
    <row r="889">
      <c r="A889" s="4"/>
      <c r="B889" s="4"/>
      <c r="C889" s="4"/>
      <c r="D889" s="4" t="str">
        <f>IFERROR(__xludf.DUMMYFUNCTION("ifna(TEXTJOIN(CHAR(10),TRUE,transpose(QUERY(GuildMemberQuestTracker!$A$2:$F1000,""Select C where F = True AND A = '""&amp;$A889&amp;""'""))))"),"")</f>
        <v/>
      </c>
    </row>
    <row r="890">
      <c r="A890" s="4"/>
      <c r="B890" s="4"/>
      <c r="C890" s="4"/>
      <c r="D890" s="4" t="str">
        <f>IFERROR(__xludf.DUMMYFUNCTION("ifna(TEXTJOIN(CHAR(10),TRUE,transpose(QUERY(GuildMemberQuestTracker!$A$2:$F1000,""Select C where F = True AND A = '""&amp;$A890&amp;""'""))))"),"")</f>
        <v/>
      </c>
    </row>
    <row r="891">
      <c r="A891" s="4"/>
      <c r="B891" s="4"/>
      <c r="C891" s="4"/>
      <c r="D891" s="4" t="str">
        <f>IFERROR(__xludf.DUMMYFUNCTION("ifna(TEXTJOIN(CHAR(10),TRUE,transpose(QUERY(GuildMemberQuestTracker!$A$2:$F1000,""Select C where F = True AND A = '""&amp;$A891&amp;""'""))))"),"")</f>
        <v/>
      </c>
    </row>
    <row r="892">
      <c r="A892" s="4"/>
      <c r="B892" s="4"/>
      <c r="C892" s="4"/>
      <c r="D892" s="4" t="str">
        <f>IFERROR(__xludf.DUMMYFUNCTION("ifna(TEXTJOIN(CHAR(10),TRUE,transpose(QUERY(GuildMemberQuestTracker!$A$2:$F1000,""Select C where F = True AND A = '""&amp;$A892&amp;""'""))))"),"")</f>
        <v/>
      </c>
    </row>
    <row r="893">
      <c r="A893" s="4"/>
      <c r="B893" s="4"/>
      <c r="C893" s="4"/>
      <c r="D893" s="4" t="str">
        <f>IFERROR(__xludf.DUMMYFUNCTION("ifna(TEXTJOIN(CHAR(10),TRUE,transpose(QUERY(GuildMemberQuestTracker!$A$2:$F1000,""Select C where F = True AND A = '""&amp;$A893&amp;""'""))))"),"")</f>
        <v/>
      </c>
    </row>
    <row r="894">
      <c r="A894" s="4"/>
      <c r="B894" s="4"/>
      <c r="C894" s="4"/>
      <c r="D894" s="4" t="str">
        <f>IFERROR(__xludf.DUMMYFUNCTION("ifna(TEXTJOIN(CHAR(10),TRUE,transpose(QUERY(GuildMemberQuestTracker!$A$2:$F1000,""Select C where F = True AND A = '""&amp;$A894&amp;""'""))))"),"")</f>
        <v/>
      </c>
    </row>
    <row r="895">
      <c r="A895" s="4"/>
      <c r="B895" s="4"/>
      <c r="C895" s="4"/>
      <c r="D895" s="4" t="str">
        <f>IFERROR(__xludf.DUMMYFUNCTION("ifna(TEXTJOIN(CHAR(10),TRUE,transpose(QUERY(GuildMemberQuestTracker!$A$2:$F1000,""Select C where F = True AND A = '""&amp;$A895&amp;""'""))))"),"")</f>
        <v/>
      </c>
    </row>
    <row r="896">
      <c r="A896" s="4"/>
      <c r="B896" s="4"/>
      <c r="C896" s="4"/>
      <c r="D896" s="4" t="str">
        <f>IFERROR(__xludf.DUMMYFUNCTION("ifna(TEXTJOIN(CHAR(10),TRUE,transpose(QUERY(GuildMemberQuestTracker!$A$2:$F1000,""Select C where F = True AND A = '""&amp;$A896&amp;""'""))))"),"")</f>
        <v/>
      </c>
    </row>
    <row r="897">
      <c r="A897" s="4"/>
      <c r="B897" s="4"/>
      <c r="C897" s="4"/>
      <c r="D897" s="4" t="str">
        <f>IFERROR(__xludf.DUMMYFUNCTION("ifna(TEXTJOIN(CHAR(10),TRUE,transpose(QUERY(GuildMemberQuestTracker!$A$2:$F1000,""Select C where F = True AND A = '""&amp;$A897&amp;""'""))))"),"")</f>
        <v/>
      </c>
    </row>
    <row r="898">
      <c r="A898" s="4"/>
      <c r="B898" s="4"/>
      <c r="C898" s="4"/>
      <c r="D898" s="4" t="str">
        <f>IFERROR(__xludf.DUMMYFUNCTION("ifna(TEXTJOIN(CHAR(10),TRUE,transpose(QUERY(GuildMemberQuestTracker!$A$2:$F1000,""Select C where F = True AND A = '""&amp;$A898&amp;""'""))))"),"")</f>
        <v/>
      </c>
    </row>
    <row r="899">
      <c r="A899" s="4"/>
      <c r="B899" s="4"/>
      <c r="C899" s="4"/>
      <c r="D899" s="4" t="str">
        <f>IFERROR(__xludf.DUMMYFUNCTION("ifna(TEXTJOIN(CHAR(10),TRUE,transpose(QUERY(GuildMemberQuestTracker!$A$2:$F1000,""Select C where F = True AND A = '""&amp;$A899&amp;""'""))))"),"")</f>
        <v/>
      </c>
    </row>
    <row r="900">
      <c r="A900" s="4"/>
      <c r="B900" s="4"/>
      <c r="C900" s="4"/>
      <c r="D900" s="4" t="str">
        <f>IFERROR(__xludf.DUMMYFUNCTION("ifna(TEXTJOIN(CHAR(10),TRUE,transpose(QUERY(GuildMemberQuestTracker!$A$2:$F1000,""Select C where F = True AND A = '""&amp;$A900&amp;""'""))))"),"")</f>
        <v/>
      </c>
    </row>
    <row r="901">
      <c r="A901" s="4"/>
      <c r="B901" s="4"/>
      <c r="C901" s="4"/>
      <c r="D901" s="4" t="str">
        <f>IFERROR(__xludf.DUMMYFUNCTION("ifna(TEXTJOIN(CHAR(10),TRUE,transpose(QUERY(GuildMemberQuestTracker!$A$2:$F1000,""Select C where F = True AND A = '""&amp;$A901&amp;""'""))))"),"")</f>
        <v/>
      </c>
    </row>
    <row r="902">
      <c r="A902" s="4"/>
      <c r="B902" s="4"/>
      <c r="C902" s="4"/>
      <c r="D902" s="4" t="str">
        <f>IFERROR(__xludf.DUMMYFUNCTION("ifna(TEXTJOIN(CHAR(10),TRUE,transpose(QUERY(GuildMemberQuestTracker!$A$2:$F1000,""Select C where F = True AND A = '""&amp;$A902&amp;""'""))))"),"")</f>
        <v/>
      </c>
    </row>
    <row r="903">
      <c r="A903" s="4"/>
      <c r="B903" s="4"/>
      <c r="C903" s="4"/>
      <c r="D903" s="4" t="str">
        <f>IFERROR(__xludf.DUMMYFUNCTION("ifna(TEXTJOIN(CHAR(10),TRUE,transpose(QUERY(GuildMemberQuestTracker!$A$2:$F1000,""Select C where F = True AND A = '""&amp;$A903&amp;""'""))))"),"")</f>
        <v/>
      </c>
    </row>
    <row r="904">
      <c r="A904" s="4"/>
      <c r="B904" s="4"/>
      <c r="C904" s="4"/>
      <c r="D904" s="4" t="str">
        <f>IFERROR(__xludf.DUMMYFUNCTION("ifna(TEXTJOIN(CHAR(10),TRUE,transpose(QUERY(GuildMemberQuestTracker!$A$2:$F1000,""Select C where F = True AND A = '""&amp;$A904&amp;""'""))))"),"")</f>
        <v/>
      </c>
    </row>
    <row r="905">
      <c r="A905" s="4"/>
      <c r="B905" s="4"/>
      <c r="C905" s="4"/>
      <c r="D905" s="4" t="str">
        <f>IFERROR(__xludf.DUMMYFUNCTION("ifna(TEXTJOIN(CHAR(10),TRUE,transpose(QUERY(GuildMemberQuestTracker!$A$2:$F1000,""Select C where F = True AND A = '""&amp;$A905&amp;""'""))))"),"")</f>
        <v/>
      </c>
    </row>
    <row r="906">
      <c r="A906" s="4"/>
      <c r="B906" s="4"/>
      <c r="C906" s="4"/>
      <c r="D906" s="4" t="str">
        <f>IFERROR(__xludf.DUMMYFUNCTION("ifna(TEXTJOIN(CHAR(10),TRUE,transpose(QUERY(GuildMemberQuestTracker!$A$2:$F1000,""Select C where F = True AND A = '""&amp;$A906&amp;""'""))))"),"")</f>
        <v/>
      </c>
    </row>
    <row r="907">
      <c r="A907" s="4"/>
      <c r="B907" s="4"/>
      <c r="C907" s="4"/>
      <c r="D907" s="4" t="str">
        <f>IFERROR(__xludf.DUMMYFUNCTION("ifna(TEXTJOIN(CHAR(10),TRUE,transpose(QUERY(GuildMemberQuestTracker!$A$2:$F1000,""Select C where F = True AND A = '""&amp;$A907&amp;""'""))))"),"")</f>
        <v/>
      </c>
    </row>
    <row r="908">
      <c r="A908" s="4"/>
      <c r="B908" s="4"/>
      <c r="C908" s="4"/>
      <c r="D908" s="4" t="str">
        <f>IFERROR(__xludf.DUMMYFUNCTION("ifna(TEXTJOIN(CHAR(10),TRUE,transpose(QUERY(GuildMemberQuestTracker!$A$2:$F1000,""Select C where F = True AND A = '""&amp;$A908&amp;""'""))))"),"")</f>
        <v/>
      </c>
    </row>
    <row r="909">
      <c r="A909" s="4"/>
      <c r="B909" s="4"/>
      <c r="C909" s="4"/>
      <c r="D909" s="4" t="str">
        <f>IFERROR(__xludf.DUMMYFUNCTION("ifna(TEXTJOIN(CHAR(10),TRUE,transpose(QUERY(GuildMemberQuestTracker!$A$2:$F1000,""Select C where F = True AND A = '""&amp;$A909&amp;""'""))))"),"")</f>
        <v/>
      </c>
    </row>
    <row r="910">
      <c r="A910" s="4"/>
      <c r="B910" s="4"/>
      <c r="C910" s="4"/>
      <c r="D910" s="4" t="str">
        <f>IFERROR(__xludf.DUMMYFUNCTION("ifna(TEXTJOIN(CHAR(10),TRUE,transpose(QUERY(GuildMemberQuestTracker!$A$2:$F1000,""Select C where F = True AND A = '""&amp;$A910&amp;""'""))))"),"")</f>
        <v/>
      </c>
    </row>
    <row r="911">
      <c r="A911" s="4"/>
      <c r="B911" s="4"/>
      <c r="C911" s="4"/>
      <c r="D911" s="4" t="str">
        <f>IFERROR(__xludf.DUMMYFUNCTION("ifna(TEXTJOIN(CHAR(10),TRUE,transpose(QUERY(GuildMemberQuestTracker!$A$2:$F1000,""Select C where F = True AND A = '""&amp;$A911&amp;""'""))))"),"")</f>
        <v/>
      </c>
    </row>
    <row r="912">
      <c r="A912" s="4"/>
      <c r="B912" s="4"/>
      <c r="C912" s="4"/>
      <c r="D912" s="4" t="str">
        <f>IFERROR(__xludf.DUMMYFUNCTION("ifna(TEXTJOIN(CHAR(10),TRUE,transpose(QUERY(GuildMemberQuestTracker!$A$2:$F1000,""Select C where F = True AND A = '""&amp;$A912&amp;""'""))))"),"")</f>
        <v/>
      </c>
    </row>
    <row r="913">
      <c r="A913" s="4"/>
      <c r="B913" s="4"/>
      <c r="C913" s="4"/>
      <c r="D913" s="4" t="str">
        <f>IFERROR(__xludf.DUMMYFUNCTION("ifna(TEXTJOIN(CHAR(10),TRUE,transpose(QUERY(GuildMemberQuestTracker!$A$2:$F1000,""Select C where F = True AND A = '""&amp;$A913&amp;""'""))))"),"")</f>
        <v/>
      </c>
    </row>
    <row r="914">
      <c r="A914" s="4"/>
      <c r="B914" s="4"/>
      <c r="C914" s="4"/>
      <c r="D914" s="4" t="str">
        <f>IFERROR(__xludf.DUMMYFUNCTION("ifna(TEXTJOIN(CHAR(10),TRUE,transpose(QUERY(GuildMemberQuestTracker!$A$2:$F1000,""Select C where F = True AND A = '""&amp;$A914&amp;""'""))))"),"")</f>
        <v/>
      </c>
    </row>
    <row r="915">
      <c r="A915" s="4"/>
      <c r="B915" s="4"/>
      <c r="C915" s="4"/>
      <c r="D915" s="4" t="str">
        <f>IFERROR(__xludf.DUMMYFUNCTION("ifna(TEXTJOIN(CHAR(10),TRUE,transpose(QUERY(GuildMemberQuestTracker!$A$2:$F1000,""Select C where F = True AND A = '""&amp;$A915&amp;""'""))))"),"")</f>
        <v/>
      </c>
    </row>
    <row r="916">
      <c r="A916" s="4"/>
      <c r="B916" s="4"/>
      <c r="C916" s="4"/>
      <c r="D916" s="4" t="str">
        <f>IFERROR(__xludf.DUMMYFUNCTION("ifna(TEXTJOIN(CHAR(10),TRUE,transpose(QUERY(GuildMemberQuestTracker!$A$2:$F1000,""Select C where F = True AND A = '""&amp;$A916&amp;""'""))))"),"")</f>
        <v/>
      </c>
    </row>
    <row r="917">
      <c r="A917" s="4"/>
      <c r="B917" s="4"/>
      <c r="C917" s="4"/>
      <c r="D917" s="4" t="str">
        <f>IFERROR(__xludf.DUMMYFUNCTION("ifna(TEXTJOIN(CHAR(10),TRUE,transpose(QUERY(GuildMemberQuestTracker!$A$2:$F1000,""Select C where F = True AND A = '""&amp;$A917&amp;""'""))))"),"")</f>
        <v/>
      </c>
    </row>
    <row r="918">
      <c r="A918" s="4"/>
      <c r="B918" s="4"/>
      <c r="C918" s="4"/>
      <c r="D918" s="4" t="str">
        <f>IFERROR(__xludf.DUMMYFUNCTION("ifna(TEXTJOIN(CHAR(10),TRUE,transpose(QUERY(GuildMemberQuestTracker!$A$2:$F1000,""Select C where F = True AND A = '""&amp;$A918&amp;""'""))))"),"")</f>
        <v/>
      </c>
    </row>
    <row r="919">
      <c r="A919" s="4"/>
      <c r="B919" s="4"/>
      <c r="C919" s="4"/>
      <c r="D919" s="4" t="str">
        <f>IFERROR(__xludf.DUMMYFUNCTION("ifna(TEXTJOIN(CHAR(10),TRUE,transpose(QUERY(GuildMemberQuestTracker!$A$2:$F1000,""Select C where F = True AND A = '""&amp;$A919&amp;""'""))))"),"")</f>
        <v/>
      </c>
    </row>
    <row r="920">
      <c r="A920" s="4"/>
      <c r="B920" s="4"/>
      <c r="C920" s="4"/>
      <c r="D920" s="4" t="str">
        <f>IFERROR(__xludf.DUMMYFUNCTION("ifna(TEXTJOIN(CHAR(10),TRUE,transpose(QUERY(GuildMemberQuestTracker!$A$2:$F1000,""Select C where F = True AND A = '""&amp;$A920&amp;""'""))))"),"")</f>
        <v/>
      </c>
    </row>
    <row r="921">
      <c r="A921" s="4"/>
      <c r="B921" s="4"/>
      <c r="C921" s="4"/>
      <c r="D921" s="4" t="str">
        <f>IFERROR(__xludf.DUMMYFUNCTION("ifna(TEXTJOIN(CHAR(10),TRUE,transpose(QUERY(GuildMemberQuestTracker!$A$2:$F1000,""Select C where F = True AND A = '""&amp;$A921&amp;""'""))))"),"")</f>
        <v/>
      </c>
    </row>
    <row r="922">
      <c r="A922" s="4"/>
      <c r="B922" s="4"/>
      <c r="C922" s="4"/>
      <c r="D922" s="4" t="str">
        <f>IFERROR(__xludf.DUMMYFUNCTION("ifna(TEXTJOIN(CHAR(10),TRUE,transpose(QUERY(GuildMemberQuestTracker!$A$2:$F1000,""Select C where F = True AND A = '""&amp;$A922&amp;""'""))))"),"")</f>
        <v/>
      </c>
    </row>
    <row r="923">
      <c r="A923" s="4"/>
      <c r="B923" s="4"/>
      <c r="C923" s="4"/>
      <c r="D923" s="4" t="str">
        <f>IFERROR(__xludf.DUMMYFUNCTION("ifna(TEXTJOIN(CHAR(10),TRUE,transpose(QUERY(GuildMemberQuestTracker!$A$2:$F1000,""Select C where F = True AND A = '""&amp;$A923&amp;""'""))))"),"")</f>
        <v/>
      </c>
    </row>
    <row r="924">
      <c r="A924" s="4"/>
      <c r="B924" s="4"/>
      <c r="C924" s="4"/>
      <c r="D924" s="4" t="str">
        <f>IFERROR(__xludf.DUMMYFUNCTION("ifna(TEXTJOIN(CHAR(10),TRUE,transpose(QUERY(GuildMemberQuestTracker!$A$2:$F1000,""Select C where F = True AND A = '""&amp;$A924&amp;""'""))))"),"")</f>
        <v/>
      </c>
    </row>
    <row r="925">
      <c r="A925" s="4"/>
      <c r="B925" s="4"/>
      <c r="C925" s="4"/>
      <c r="D925" s="4" t="str">
        <f>IFERROR(__xludf.DUMMYFUNCTION("ifna(TEXTJOIN(CHAR(10),TRUE,transpose(QUERY(GuildMemberQuestTracker!$A$2:$F1000,""Select C where F = True AND A = '""&amp;$A925&amp;""'""))))"),"")</f>
        <v/>
      </c>
    </row>
    <row r="926">
      <c r="A926" s="4"/>
      <c r="B926" s="4"/>
      <c r="C926" s="4"/>
      <c r="D926" s="4" t="str">
        <f>IFERROR(__xludf.DUMMYFUNCTION("ifna(TEXTJOIN(CHAR(10),TRUE,transpose(QUERY(GuildMemberQuestTracker!$A$2:$F1000,""Select C where F = True AND A = '""&amp;$A926&amp;""'""))))"),"")</f>
        <v/>
      </c>
    </row>
    <row r="927">
      <c r="A927" s="4"/>
      <c r="B927" s="4"/>
      <c r="C927" s="4"/>
      <c r="D927" s="4" t="str">
        <f>IFERROR(__xludf.DUMMYFUNCTION("ifna(TEXTJOIN(CHAR(10),TRUE,transpose(QUERY(GuildMemberQuestTracker!$A$2:$F1000,""Select C where F = True AND A = '""&amp;$A927&amp;""'""))))"),"")</f>
        <v/>
      </c>
    </row>
    <row r="928">
      <c r="A928" s="4"/>
      <c r="B928" s="4"/>
      <c r="C928" s="4"/>
      <c r="D928" s="4" t="str">
        <f>IFERROR(__xludf.DUMMYFUNCTION("ifna(TEXTJOIN(CHAR(10),TRUE,transpose(QUERY(GuildMemberQuestTracker!$A$2:$F1000,""Select C where F = True AND A = '""&amp;$A928&amp;""'""))))"),"")</f>
        <v/>
      </c>
    </row>
    <row r="929">
      <c r="A929" s="4"/>
      <c r="B929" s="4"/>
      <c r="C929" s="4"/>
      <c r="D929" s="4" t="str">
        <f>IFERROR(__xludf.DUMMYFUNCTION("ifna(TEXTJOIN(CHAR(10),TRUE,transpose(QUERY(GuildMemberQuestTracker!$A$2:$F1000,""Select C where F = True AND A = '""&amp;$A929&amp;""'""))))"),"")</f>
        <v/>
      </c>
    </row>
    <row r="930">
      <c r="A930" s="4"/>
      <c r="B930" s="4"/>
      <c r="C930" s="4"/>
      <c r="D930" s="4" t="str">
        <f>IFERROR(__xludf.DUMMYFUNCTION("ifna(TEXTJOIN(CHAR(10),TRUE,transpose(QUERY(GuildMemberQuestTracker!$A$2:$F1000,""Select C where F = True AND A = '""&amp;$A930&amp;""'""))))"),"")</f>
        <v/>
      </c>
    </row>
    <row r="931">
      <c r="A931" s="4"/>
      <c r="B931" s="4"/>
      <c r="C931" s="4"/>
      <c r="D931" s="4" t="str">
        <f>IFERROR(__xludf.DUMMYFUNCTION("ifna(TEXTJOIN(CHAR(10),TRUE,transpose(QUERY(GuildMemberQuestTracker!$A$2:$F1000,""Select C where F = True AND A = '""&amp;$A931&amp;""'""))))"),"")</f>
        <v/>
      </c>
    </row>
    <row r="932">
      <c r="A932" s="4"/>
      <c r="B932" s="4"/>
      <c r="C932" s="4"/>
      <c r="D932" s="4" t="str">
        <f>IFERROR(__xludf.DUMMYFUNCTION("ifna(TEXTJOIN(CHAR(10),TRUE,transpose(QUERY(GuildMemberQuestTracker!$A$2:$F1000,""Select C where F = True AND A = '""&amp;$A932&amp;""'""))))"),"")</f>
        <v/>
      </c>
    </row>
    <row r="933">
      <c r="A933" s="4"/>
      <c r="B933" s="4"/>
      <c r="C933" s="4"/>
      <c r="D933" s="4" t="str">
        <f>IFERROR(__xludf.DUMMYFUNCTION("ifna(TEXTJOIN(CHAR(10),TRUE,transpose(QUERY(GuildMemberQuestTracker!$A$2:$F1000,""Select C where F = True AND A = '""&amp;$A933&amp;""'""))))"),"")</f>
        <v/>
      </c>
    </row>
    <row r="934">
      <c r="A934" s="4"/>
      <c r="B934" s="4"/>
      <c r="C934" s="4"/>
      <c r="D934" s="4" t="str">
        <f>IFERROR(__xludf.DUMMYFUNCTION("ifna(TEXTJOIN(CHAR(10),TRUE,transpose(QUERY(GuildMemberQuestTracker!$A$2:$F1000,""Select C where F = True AND A = '""&amp;$A934&amp;""'""))))"),"")</f>
        <v/>
      </c>
    </row>
    <row r="935">
      <c r="A935" s="4"/>
      <c r="B935" s="4"/>
      <c r="C935" s="4"/>
      <c r="D935" s="4" t="str">
        <f>IFERROR(__xludf.DUMMYFUNCTION("ifna(TEXTJOIN(CHAR(10),TRUE,transpose(QUERY(GuildMemberQuestTracker!$A$2:$F1000,""Select C where F = True AND A = '""&amp;$A935&amp;""'""))))"),"")</f>
        <v/>
      </c>
    </row>
    <row r="936">
      <c r="A936" s="4"/>
      <c r="B936" s="4"/>
      <c r="C936" s="4"/>
      <c r="D936" s="4" t="str">
        <f>IFERROR(__xludf.DUMMYFUNCTION("ifna(TEXTJOIN(CHAR(10),TRUE,transpose(QUERY(GuildMemberQuestTracker!$A$2:$F1000,""Select C where F = True AND A = '""&amp;$A936&amp;""'""))))"),"")</f>
        <v/>
      </c>
    </row>
    <row r="937">
      <c r="A937" s="4"/>
      <c r="B937" s="4"/>
      <c r="C937" s="4"/>
      <c r="D937" s="4" t="str">
        <f>IFERROR(__xludf.DUMMYFUNCTION("ifna(TEXTJOIN(CHAR(10),TRUE,transpose(QUERY(GuildMemberQuestTracker!$A$2:$F1000,""Select C where F = True AND A = '""&amp;$A937&amp;""'""))))"),"")</f>
        <v/>
      </c>
    </row>
    <row r="938">
      <c r="A938" s="4"/>
      <c r="B938" s="4"/>
      <c r="C938" s="4"/>
      <c r="D938" s="4" t="str">
        <f>IFERROR(__xludf.DUMMYFUNCTION("ifna(TEXTJOIN(CHAR(10),TRUE,transpose(QUERY(GuildMemberQuestTracker!$A$2:$F1000,""Select C where F = True AND A = '""&amp;$A938&amp;""'""))))"),"")</f>
        <v/>
      </c>
    </row>
    <row r="939">
      <c r="A939" s="4"/>
      <c r="B939" s="4"/>
      <c r="C939" s="4"/>
      <c r="D939" s="4" t="str">
        <f>IFERROR(__xludf.DUMMYFUNCTION("ifna(TEXTJOIN(CHAR(10),TRUE,transpose(QUERY(GuildMemberQuestTracker!$A$2:$F1000,""Select C where F = True AND A = '""&amp;$A939&amp;""'""))))"),"")</f>
        <v/>
      </c>
    </row>
    <row r="940">
      <c r="A940" s="4"/>
      <c r="B940" s="4"/>
      <c r="C940" s="4"/>
      <c r="D940" s="4" t="str">
        <f>IFERROR(__xludf.DUMMYFUNCTION("ifna(TEXTJOIN(CHAR(10),TRUE,transpose(QUERY(GuildMemberQuestTracker!$A$2:$F1000,""Select C where F = True AND A = '""&amp;$A940&amp;""'""))))"),"")</f>
        <v/>
      </c>
    </row>
    <row r="941">
      <c r="A941" s="4"/>
      <c r="B941" s="4"/>
      <c r="C941" s="4"/>
      <c r="D941" s="4" t="str">
        <f>IFERROR(__xludf.DUMMYFUNCTION("ifna(TEXTJOIN(CHAR(10),TRUE,transpose(QUERY(GuildMemberQuestTracker!$A$2:$F1000,""Select C where F = True AND A = '""&amp;$A941&amp;""'""))))"),"")</f>
        <v/>
      </c>
    </row>
    <row r="942">
      <c r="A942" s="4"/>
      <c r="B942" s="4"/>
      <c r="C942" s="4"/>
      <c r="D942" s="4" t="str">
        <f>IFERROR(__xludf.DUMMYFUNCTION("ifna(TEXTJOIN(CHAR(10),TRUE,transpose(QUERY(GuildMemberQuestTracker!$A$2:$F1000,""Select C where F = True AND A = '""&amp;$A942&amp;""'""))))"),"")</f>
        <v/>
      </c>
    </row>
    <row r="943">
      <c r="A943" s="4"/>
      <c r="B943" s="4"/>
      <c r="C943" s="4"/>
      <c r="D943" s="4" t="str">
        <f>IFERROR(__xludf.DUMMYFUNCTION("ifna(TEXTJOIN(CHAR(10),TRUE,transpose(QUERY(GuildMemberQuestTracker!$A$2:$F1000,""Select C where F = True AND A = '""&amp;$A943&amp;""'""))))"),"")</f>
        <v/>
      </c>
    </row>
    <row r="944">
      <c r="A944" s="4"/>
      <c r="B944" s="4"/>
      <c r="C944" s="4"/>
      <c r="D944" s="4" t="str">
        <f>IFERROR(__xludf.DUMMYFUNCTION("ifna(TEXTJOIN(CHAR(10),TRUE,transpose(QUERY(GuildMemberQuestTracker!$A$2:$F1000,""Select C where F = True AND A = '""&amp;$A944&amp;""'""))))"),"")</f>
        <v/>
      </c>
    </row>
    <row r="945">
      <c r="A945" s="4"/>
      <c r="B945" s="4"/>
      <c r="C945" s="4"/>
      <c r="D945" s="4" t="str">
        <f>IFERROR(__xludf.DUMMYFUNCTION("ifna(TEXTJOIN(CHAR(10),TRUE,transpose(QUERY(GuildMemberQuestTracker!$A$2:$F1000,""Select C where F = True AND A = '""&amp;$A945&amp;""'""))))"),"")</f>
        <v/>
      </c>
    </row>
    <row r="946">
      <c r="A946" s="4"/>
      <c r="B946" s="4"/>
      <c r="C946" s="4"/>
      <c r="D946" s="4" t="str">
        <f>IFERROR(__xludf.DUMMYFUNCTION("ifna(TEXTJOIN(CHAR(10),TRUE,transpose(QUERY(GuildMemberQuestTracker!$A$2:$F1000,""Select C where F = True AND A = '""&amp;$A946&amp;""'""))))"),"")</f>
        <v/>
      </c>
    </row>
    <row r="947">
      <c r="A947" s="4"/>
      <c r="B947" s="4"/>
      <c r="C947" s="4"/>
      <c r="D947" s="4" t="str">
        <f>IFERROR(__xludf.DUMMYFUNCTION("ifna(TEXTJOIN(CHAR(10),TRUE,transpose(QUERY(GuildMemberQuestTracker!$A$2:$F1000,""Select C where F = True AND A = '""&amp;$A947&amp;""'""))))"),"")</f>
        <v/>
      </c>
    </row>
    <row r="948">
      <c r="A948" s="4"/>
      <c r="B948" s="4"/>
      <c r="C948" s="4"/>
      <c r="D948" s="4" t="str">
        <f>IFERROR(__xludf.DUMMYFUNCTION("ifna(TEXTJOIN(CHAR(10),TRUE,transpose(QUERY(GuildMemberQuestTracker!$A$2:$F1000,""Select C where F = True AND A = '""&amp;$A948&amp;""'""))))"),"")</f>
        <v/>
      </c>
    </row>
    <row r="949">
      <c r="A949" s="4"/>
      <c r="B949" s="4"/>
      <c r="C949" s="4"/>
      <c r="D949" s="4" t="str">
        <f>IFERROR(__xludf.DUMMYFUNCTION("ifna(TEXTJOIN(CHAR(10),TRUE,transpose(QUERY(GuildMemberQuestTracker!$A$2:$F1000,""Select C where F = True AND A = '""&amp;$A949&amp;""'""))))"),"")</f>
        <v/>
      </c>
    </row>
    <row r="950">
      <c r="A950" s="4"/>
      <c r="B950" s="4"/>
      <c r="C950" s="4"/>
      <c r="D950" s="4" t="str">
        <f>IFERROR(__xludf.DUMMYFUNCTION("ifna(TEXTJOIN(CHAR(10),TRUE,transpose(QUERY(GuildMemberQuestTracker!$A$2:$F1000,""Select C where F = True AND A = '""&amp;$A950&amp;""'""))))"),"")</f>
        <v/>
      </c>
    </row>
    <row r="951">
      <c r="A951" s="4"/>
      <c r="B951" s="4"/>
      <c r="C951" s="4"/>
      <c r="D951" s="4" t="str">
        <f>IFERROR(__xludf.DUMMYFUNCTION("ifna(TEXTJOIN(CHAR(10),TRUE,transpose(QUERY(GuildMemberQuestTracker!$A$2:$F1000,""Select C where F = True AND A = '""&amp;$A951&amp;""'""))))"),"")</f>
        <v/>
      </c>
    </row>
    <row r="952">
      <c r="A952" s="4"/>
      <c r="B952" s="4"/>
      <c r="C952" s="4"/>
      <c r="D952" s="4" t="str">
        <f>IFERROR(__xludf.DUMMYFUNCTION("ifna(TEXTJOIN(CHAR(10),TRUE,transpose(QUERY(GuildMemberQuestTracker!$A$2:$F1000,""Select C where F = True AND A = '""&amp;$A952&amp;""'""))))"),"")</f>
        <v/>
      </c>
    </row>
    <row r="953">
      <c r="A953" s="4"/>
      <c r="B953" s="4"/>
      <c r="C953" s="4"/>
      <c r="D953" s="4" t="str">
        <f>IFERROR(__xludf.DUMMYFUNCTION("ifna(TEXTJOIN(CHAR(10),TRUE,transpose(QUERY(GuildMemberQuestTracker!$A$2:$F1000,""Select C where F = True AND A = '""&amp;$A953&amp;""'""))))"),"")</f>
        <v/>
      </c>
    </row>
    <row r="954">
      <c r="A954" s="4"/>
      <c r="B954" s="4"/>
      <c r="C954" s="4"/>
      <c r="D954" s="4" t="str">
        <f>IFERROR(__xludf.DUMMYFUNCTION("ifna(TEXTJOIN(CHAR(10),TRUE,transpose(QUERY(GuildMemberQuestTracker!$A$2:$F1000,""Select C where F = True AND A = '""&amp;$A954&amp;""'""))))"),"")</f>
        <v/>
      </c>
    </row>
    <row r="955">
      <c r="A955" s="4"/>
      <c r="B955" s="4"/>
      <c r="C955" s="4"/>
      <c r="D955" s="4" t="str">
        <f>IFERROR(__xludf.DUMMYFUNCTION("ifna(TEXTJOIN(CHAR(10),TRUE,transpose(QUERY(GuildMemberQuestTracker!$A$2:$F1000,""Select C where F = True AND A = '""&amp;$A955&amp;""'""))))"),"")</f>
        <v/>
      </c>
    </row>
    <row r="956">
      <c r="A956" s="4"/>
      <c r="B956" s="4"/>
      <c r="C956" s="4"/>
      <c r="D956" s="4" t="str">
        <f>IFERROR(__xludf.DUMMYFUNCTION("ifna(TEXTJOIN(CHAR(10),TRUE,transpose(QUERY(GuildMemberQuestTracker!$A$2:$F1000,""Select C where F = True AND A = '""&amp;$A956&amp;""'""))))"),"")</f>
        <v/>
      </c>
    </row>
    <row r="957">
      <c r="A957" s="4"/>
      <c r="B957" s="4"/>
      <c r="C957" s="4"/>
      <c r="D957" s="4" t="str">
        <f>IFERROR(__xludf.DUMMYFUNCTION("ifna(TEXTJOIN(CHAR(10),TRUE,transpose(QUERY(GuildMemberQuestTracker!$A$2:$F1000,""Select C where F = True AND A = '""&amp;$A957&amp;""'""))))"),"")</f>
        <v/>
      </c>
    </row>
    <row r="958">
      <c r="A958" s="4"/>
      <c r="B958" s="4"/>
      <c r="C958" s="4"/>
      <c r="D958" s="4" t="str">
        <f>IFERROR(__xludf.DUMMYFUNCTION("ifna(TEXTJOIN(CHAR(10),TRUE,transpose(QUERY(GuildMemberQuestTracker!$A$2:$F1000,""Select C where F = True AND A = '""&amp;$A958&amp;""'""))))"),"")</f>
        <v/>
      </c>
    </row>
    <row r="959">
      <c r="A959" s="4"/>
      <c r="B959" s="4"/>
      <c r="C959" s="4"/>
      <c r="D959" s="4" t="str">
        <f>IFERROR(__xludf.DUMMYFUNCTION("ifna(TEXTJOIN(CHAR(10),TRUE,transpose(QUERY(GuildMemberQuestTracker!$A$2:$F1000,""Select C where F = True AND A = '""&amp;$A959&amp;""'""))))"),"")</f>
        <v/>
      </c>
    </row>
    <row r="960">
      <c r="A960" s="4"/>
      <c r="B960" s="4"/>
      <c r="C960" s="4"/>
      <c r="D960" s="4" t="str">
        <f>IFERROR(__xludf.DUMMYFUNCTION("ifna(TEXTJOIN(CHAR(10),TRUE,transpose(QUERY(GuildMemberQuestTracker!$A$2:$F1000,""Select C where F = True AND A = '""&amp;$A960&amp;""'""))))"),"")</f>
        <v/>
      </c>
    </row>
    <row r="961">
      <c r="A961" s="4"/>
      <c r="B961" s="4"/>
      <c r="C961" s="4"/>
      <c r="D961" s="4" t="str">
        <f>IFERROR(__xludf.DUMMYFUNCTION("ifna(TEXTJOIN(CHAR(10),TRUE,transpose(QUERY(GuildMemberQuestTracker!$A$2:$F1000,""Select C where F = True AND A = '""&amp;$A961&amp;""'""))))"),"")</f>
        <v/>
      </c>
    </row>
    <row r="962">
      <c r="A962" s="4"/>
      <c r="B962" s="4"/>
      <c r="C962" s="4"/>
      <c r="D962" s="4" t="str">
        <f>IFERROR(__xludf.DUMMYFUNCTION("ifna(TEXTJOIN(CHAR(10),TRUE,transpose(QUERY(GuildMemberQuestTracker!$A$2:$F1000,""Select C where F = True AND A = '""&amp;$A962&amp;""'""))))"),"")</f>
        <v/>
      </c>
    </row>
    <row r="963">
      <c r="A963" s="4"/>
      <c r="B963" s="4"/>
      <c r="C963" s="4"/>
      <c r="D963" s="4" t="str">
        <f>IFERROR(__xludf.DUMMYFUNCTION("ifna(TEXTJOIN(CHAR(10),TRUE,transpose(QUERY(GuildMemberQuestTracker!$A$2:$F1000,""Select C where F = True AND A = '""&amp;$A963&amp;""'""))))"),"")</f>
        <v/>
      </c>
    </row>
    <row r="964">
      <c r="A964" s="4"/>
      <c r="B964" s="4"/>
      <c r="C964" s="4"/>
      <c r="D964" s="4" t="str">
        <f>IFERROR(__xludf.DUMMYFUNCTION("ifna(TEXTJOIN(CHAR(10),TRUE,transpose(QUERY(GuildMemberQuestTracker!$A$2:$F1000,""Select C where F = True AND A = '""&amp;$A964&amp;""'""))))"),"")</f>
        <v/>
      </c>
    </row>
    <row r="965">
      <c r="A965" s="4"/>
      <c r="B965" s="4"/>
      <c r="C965" s="4"/>
      <c r="D965" s="4" t="str">
        <f>IFERROR(__xludf.DUMMYFUNCTION("ifna(TEXTJOIN(CHAR(10),TRUE,transpose(QUERY(GuildMemberQuestTracker!$A$2:$F1000,""Select C where F = True AND A = '""&amp;$A965&amp;""'""))))"),"")</f>
        <v/>
      </c>
    </row>
    <row r="966">
      <c r="A966" s="4"/>
      <c r="B966" s="4"/>
      <c r="C966" s="4"/>
      <c r="D966" s="4" t="str">
        <f>IFERROR(__xludf.DUMMYFUNCTION("ifna(TEXTJOIN(CHAR(10),TRUE,transpose(QUERY(GuildMemberQuestTracker!$A$2:$F1000,""Select C where F = True AND A = '""&amp;$A966&amp;""'""))))"),"")</f>
        <v/>
      </c>
    </row>
    <row r="967">
      <c r="A967" s="4"/>
      <c r="B967" s="4"/>
      <c r="C967" s="4"/>
      <c r="D967" s="4" t="str">
        <f>IFERROR(__xludf.DUMMYFUNCTION("ifna(TEXTJOIN(CHAR(10),TRUE,transpose(QUERY(GuildMemberQuestTracker!$A$2:$F1000,""Select C where F = True AND A = '""&amp;$A967&amp;""'""))))"),"")</f>
        <v/>
      </c>
    </row>
    <row r="968">
      <c r="A968" s="4"/>
      <c r="B968" s="4"/>
      <c r="C968" s="4"/>
      <c r="D968" s="4" t="str">
        <f>IFERROR(__xludf.DUMMYFUNCTION("ifna(TEXTJOIN(CHAR(10),TRUE,transpose(QUERY(GuildMemberQuestTracker!$A$2:$F1000,""Select C where F = True AND A = '""&amp;$A968&amp;""'""))))"),"")</f>
        <v/>
      </c>
    </row>
    <row r="969">
      <c r="A969" s="4"/>
      <c r="B969" s="4"/>
      <c r="C969" s="4"/>
      <c r="D969" s="4" t="str">
        <f>IFERROR(__xludf.DUMMYFUNCTION("ifna(TEXTJOIN(CHAR(10),TRUE,transpose(QUERY(GuildMemberQuestTracker!$A$2:$F1000,""Select C where F = True AND A = '""&amp;$A969&amp;""'""))))"),"")</f>
        <v/>
      </c>
    </row>
    <row r="970">
      <c r="A970" s="4"/>
      <c r="B970" s="4"/>
      <c r="C970" s="4"/>
      <c r="D970" s="4" t="str">
        <f>IFERROR(__xludf.DUMMYFUNCTION("ifna(TEXTJOIN(CHAR(10),TRUE,transpose(QUERY(GuildMemberQuestTracker!$A$2:$F1000,""Select C where F = True AND A = '""&amp;$A970&amp;""'""))))"),"")</f>
        <v/>
      </c>
    </row>
    <row r="971">
      <c r="A971" s="4"/>
      <c r="B971" s="4"/>
      <c r="C971" s="4"/>
      <c r="D971" s="4" t="str">
        <f>IFERROR(__xludf.DUMMYFUNCTION("ifna(TEXTJOIN(CHAR(10),TRUE,transpose(QUERY(GuildMemberQuestTracker!$A$2:$F1000,""Select C where F = True AND A = '""&amp;$A971&amp;""'""))))"),"")</f>
        <v/>
      </c>
    </row>
    <row r="972">
      <c r="A972" s="4"/>
      <c r="B972" s="4"/>
      <c r="C972" s="4"/>
      <c r="D972" s="4" t="str">
        <f>IFERROR(__xludf.DUMMYFUNCTION("ifna(TEXTJOIN(CHAR(10),TRUE,transpose(QUERY(GuildMemberQuestTracker!$A$2:$F1000,""Select C where F = True AND A = '""&amp;$A972&amp;""'""))))"),"")</f>
        <v/>
      </c>
    </row>
    <row r="973">
      <c r="A973" s="4"/>
      <c r="B973" s="4"/>
      <c r="C973" s="4"/>
      <c r="D973" s="4" t="str">
        <f>IFERROR(__xludf.DUMMYFUNCTION("ifna(TEXTJOIN(CHAR(10),TRUE,transpose(QUERY(GuildMemberQuestTracker!$A$2:$F1000,""Select C where F = True AND A = '""&amp;$A973&amp;""'""))))"),"")</f>
        <v/>
      </c>
    </row>
    <row r="974">
      <c r="A974" s="4"/>
      <c r="B974" s="4"/>
      <c r="C974" s="4"/>
      <c r="D974" s="4" t="str">
        <f>IFERROR(__xludf.DUMMYFUNCTION("ifna(TEXTJOIN(CHAR(10),TRUE,transpose(QUERY(GuildMemberQuestTracker!$A$2:$F1000,""Select C where F = True AND A = '""&amp;$A974&amp;""'""))))"),"")</f>
        <v/>
      </c>
    </row>
    <row r="975">
      <c r="A975" s="4"/>
      <c r="B975" s="4"/>
      <c r="C975" s="4"/>
      <c r="D975" s="4" t="str">
        <f>IFERROR(__xludf.DUMMYFUNCTION("ifna(TEXTJOIN(CHAR(10),TRUE,transpose(QUERY(GuildMemberQuestTracker!$A$2:$F1000,""Select C where F = True AND A = '""&amp;$A975&amp;""'""))))"),"")</f>
        <v/>
      </c>
    </row>
    <row r="976">
      <c r="A976" s="4"/>
      <c r="B976" s="4"/>
      <c r="C976" s="4"/>
      <c r="D976" s="4" t="str">
        <f>IFERROR(__xludf.DUMMYFUNCTION("ifna(TEXTJOIN(CHAR(10),TRUE,transpose(QUERY(GuildMemberQuestTracker!$A$2:$F1000,""Select C where F = True AND A = '""&amp;$A976&amp;""'""))))"),"")</f>
        <v/>
      </c>
    </row>
    <row r="977">
      <c r="A977" s="4"/>
      <c r="B977" s="4"/>
      <c r="C977" s="4"/>
      <c r="D977" s="4" t="str">
        <f>IFERROR(__xludf.DUMMYFUNCTION("ifna(TEXTJOIN(CHAR(10),TRUE,transpose(QUERY(GuildMemberQuestTracker!$A$2:$F1000,""Select C where F = True AND A = '""&amp;$A977&amp;""'""))))"),"")</f>
        <v/>
      </c>
    </row>
    <row r="978">
      <c r="A978" s="4"/>
      <c r="B978" s="4"/>
      <c r="C978" s="4"/>
      <c r="D978" s="4" t="str">
        <f>IFERROR(__xludf.DUMMYFUNCTION("ifna(TEXTJOIN(CHAR(10),TRUE,transpose(QUERY(GuildMemberQuestTracker!$A$2:$F1000,""Select C where F = True AND A = '""&amp;$A978&amp;""'""))))"),"")</f>
        <v/>
      </c>
    </row>
    <row r="979">
      <c r="A979" s="4"/>
      <c r="B979" s="4"/>
      <c r="C979" s="4"/>
      <c r="D979" s="4" t="str">
        <f>IFERROR(__xludf.DUMMYFUNCTION("ifna(TEXTJOIN(CHAR(10),TRUE,transpose(QUERY(GuildMemberQuestTracker!$A$2:$F1000,""Select C where F = True AND A = '""&amp;$A979&amp;""'""))))"),"")</f>
        <v/>
      </c>
    </row>
    <row r="980">
      <c r="A980" s="4"/>
      <c r="B980" s="4"/>
      <c r="C980" s="4"/>
      <c r="D980" s="4" t="str">
        <f>IFERROR(__xludf.DUMMYFUNCTION("ifna(TEXTJOIN(CHAR(10),TRUE,transpose(QUERY(GuildMemberQuestTracker!$A$2:$F1000,""Select C where F = True AND A = '""&amp;$A980&amp;""'""))))"),"")</f>
        <v/>
      </c>
    </row>
    <row r="981">
      <c r="A981" s="4"/>
      <c r="B981" s="4"/>
      <c r="C981" s="4"/>
      <c r="D981" s="4" t="str">
        <f>IFERROR(__xludf.DUMMYFUNCTION("ifna(TEXTJOIN(CHAR(10),TRUE,transpose(QUERY(GuildMemberQuestTracker!$A$2:$F1000,""Select C where F = True AND A = '""&amp;$A981&amp;""'""))))"),"")</f>
        <v/>
      </c>
    </row>
    <row r="982">
      <c r="A982" s="4"/>
      <c r="B982" s="4"/>
      <c r="C982" s="4"/>
      <c r="D982" s="4" t="str">
        <f>IFERROR(__xludf.DUMMYFUNCTION("ifna(TEXTJOIN(CHAR(10),TRUE,transpose(QUERY(GuildMemberQuestTracker!$A$2:$F1000,""Select C where F = True AND A = '""&amp;$A982&amp;""'""))))"),"")</f>
        <v/>
      </c>
    </row>
    <row r="983">
      <c r="A983" s="4"/>
      <c r="B983" s="4"/>
      <c r="C983" s="4"/>
      <c r="D983" s="4" t="str">
        <f>IFERROR(__xludf.DUMMYFUNCTION("ifna(TEXTJOIN(CHAR(10),TRUE,transpose(QUERY(GuildMemberQuestTracker!$A$2:$F1000,""Select C where F = True AND A = '""&amp;$A983&amp;""'""))))"),"")</f>
        <v/>
      </c>
    </row>
    <row r="984">
      <c r="A984" s="4"/>
      <c r="B984" s="4"/>
      <c r="C984" s="4"/>
      <c r="D984" s="4" t="str">
        <f>IFERROR(__xludf.DUMMYFUNCTION("ifna(TEXTJOIN(CHAR(10),TRUE,transpose(QUERY(GuildMemberQuestTracker!$A$2:$F1000,""Select C where F = True AND A = '""&amp;$A984&amp;""'""))))"),"")</f>
        <v/>
      </c>
    </row>
    <row r="985">
      <c r="A985" s="4"/>
      <c r="B985" s="4"/>
      <c r="C985" s="4"/>
      <c r="D985" s="4" t="str">
        <f>IFERROR(__xludf.DUMMYFUNCTION("ifna(TEXTJOIN(CHAR(10),TRUE,transpose(QUERY(GuildMemberQuestTracker!$A$2:$F1000,""Select C where F = True AND A = '""&amp;$A985&amp;""'""))))"),"")</f>
        <v/>
      </c>
    </row>
    <row r="986">
      <c r="A986" s="4"/>
      <c r="B986" s="4"/>
      <c r="C986" s="4"/>
      <c r="D986" s="4" t="str">
        <f>IFERROR(__xludf.DUMMYFUNCTION("ifna(TEXTJOIN(CHAR(10),TRUE,transpose(QUERY(GuildMemberQuestTracker!$A$2:$F1000,""Select C where F = True AND A = '""&amp;$A986&amp;""'""))))"),"")</f>
        <v/>
      </c>
    </row>
    <row r="987">
      <c r="A987" s="4"/>
      <c r="B987" s="4"/>
      <c r="C987" s="4"/>
      <c r="D987" s="4" t="str">
        <f>IFERROR(__xludf.DUMMYFUNCTION("ifna(TEXTJOIN(CHAR(10),TRUE,transpose(QUERY(GuildMemberQuestTracker!$A$2:$F1000,""Select C where F = True AND A = '""&amp;$A987&amp;""'""))))"),"")</f>
        <v/>
      </c>
    </row>
    <row r="988">
      <c r="A988" s="4"/>
      <c r="B988" s="4"/>
      <c r="C988" s="4"/>
      <c r="D988" s="4" t="str">
        <f>IFERROR(__xludf.DUMMYFUNCTION("ifna(TEXTJOIN(CHAR(10),TRUE,transpose(QUERY(GuildMemberQuestTracker!$A$2:$F1000,""Select C where F = True AND A = '""&amp;$A988&amp;""'""))))"),"")</f>
        <v/>
      </c>
    </row>
    <row r="989">
      <c r="A989" s="4"/>
      <c r="B989" s="4"/>
      <c r="C989" s="4"/>
      <c r="D989" s="4" t="str">
        <f>IFERROR(__xludf.DUMMYFUNCTION("ifna(TEXTJOIN(CHAR(10),TRUE,transpose(QUERY(GuildMemberQuestTracker!$A$2:$F1000,""Select C where F = True AND A = '""&amp;$A989&amp;""'""))))"),"")</f>
        <v/>
      </c>
    </row>
    <row r="990">
      <c r="A990" s="4"/>
      <c r="B990" s="4"/>
      <c r="C990" s="4"/>
      <c r="D990" s="4" t="str">
        <f>IFERROR(__xludf.DUMMYFUNCTION("ifna(TEXTJOIN(CHAR(10),TRUE,transpose(QUERY(GuildMemberQuestTracker!$A$2:$F1000,""Select C where F = True AND A = '""&amp;$A990&amp;""'""))))"),"")</f>
        <v/>
      </c>
    </row>
    <row r="991">
      <c r="A991" s="4"/>
      <c r="B991" s="4"/>
      <c r="C991" s="4"/>
      <c r="D991" s="4" t="str">
        <f>IFERROR(__xludf.DUMMYFUNCTION("ifna(TEXTJOIN(CHAR(10),TRUE,transpose(QUERY(GuildMemberQuestTracker!$A$2:$F1000,""Select C where F = True AND A = '""&amp;$A991&amp;""'""))))"),"")</f>
        <v/>
      </c>
    </row>
    <row r="992">
      <c r="A992" s="4"/>
      <c r="B992" s="4"/>
      <c r="C992" s="4"/>
      <c r="D992" s="4" t="str">
        <f>IFERROR(__xludf.DUMMYFUNCTION("ifna(TEXTJOIN(CHAR(10),TRUE,transpose(QUERY(GuildMemberQuestTracker!$A$2:$F1000,""Select C where F = True AND A = '""&amp;$A992&amp;""'""))))"),"")</f>
        <v/>
      </c>
    </row>
    <row r="993">
      <c r="A993" s="4"/>
      <c r="B993" s="4"/>
      <c r="C993" s="4"/>
      <c r="D993" s="4" t="str">
        <f>IFERROR(__xludf.DUMMYFUNCTION("ifna(TEXTJOIN(CHAR(10),TRUE,transpose(QUERY(GuildMemberQuestTracker!$A$2:$F1000,""Select C where F = True AND A = '""&amp;$A993&amp;""'""))))"),"")</f>
        <v/>
      </c>
    </row>
    <row r="994">
      <c r="A994" s="4"/>
      <c r="B994" s="4"/>
      <c r="C994" s="4"/>
      <c r="D994" s="4" t="str">
        <f>IFERROR(__xludf.DUMMYFUNCTION("ifna(TEXTJOIN(CHAR(10),TRUE,transpose(QUERY(GuildMemberQuestTracker!$A$2:$F1000,""Select C where F = True AND A = '""&amp;$A994&amp;""'""))))"),"")</f>
        <v/>
      </c>
    </row>
    <row r="995">
      <c r="A995" s="4"/>
      <c r="B995" s="4"/>
      <c r="C995" s="4"/>
      <c r="D995" s="4" t="str">
        <f>IFERROR(__xludf.DUMMYFUNCTION("ifna(TEXTJOIN(CHAR(10),TRUE,transpose(QUERY(GuildMemberQuestTracker!$A$2:$F1000,""Select C where F = True AND A = '""&amp;$A995&amp;""'""))))"),"")</f>
        <v/>
      </c>
    </row>
    <row r="996">
      <c r="A996" s="4"/>
      <c r="B996" s="4"/>
      <c r="C996" s="4"/>
      <c r="D996" s="4" t="str">
        <f>IFERROR(__xludf.DUMMYFUNCTION("ifna(TEXTJOIN(CHAR(10),TRUE,transpose(QUERY(GuildMemberQuestTracker!$A$2:$F1000,""Select C where F = True AND A = '""&amp;$A996&amp;""'""))))"),"")</f>
        <v/>
      </c>
    </row>
    <row r="997">
      <c r="A997" s="4"/>
      <c r="B997" s="4"/>
      <c r="C997" s="4"/>
      <c r="D997" s="4" t="str">
        <f>IFERROR(__xludf.DUMMYFUNCTION("ifna(TEXTJOIN(CHAR(10),TRUE,transpose(QUERY(GuildMemberQuestTracker!$A$2:$F1000,""Select C where F = True AND A = '""&amp;$A997&amp;""'""))))"),"")</f>
        <v/>
      </c>
    </row>
    <row r="998">
      <c r="A998" s="4"/>
      <c r="B998" s="4"/>
      <c r="C998" s="4"/>
      <c r="D998" s="4" t="str">
        <f>IFERROR(__xludf.DUMMYFUNCTION("ifna(TEXTJOIN(CHAR(10),TRUE,transpose(QUERY(GuildMemberQuestTracker!$A$2:$F1000,""Select C where F = True AND A = '""&amp;$A998&amp;""'""))))"),"")</f>
        <v/>
      </c>
    </row>
    <row r="999">
      <c r="A999" s="4"/>
      <c r="B999" s="4"/>
      <c r="C999" s="4"/>
      <c r="D999" s="4" t="str">
        <f>IFERROR(__xludf.DUMMYFUNCTION("ifna(TEXTJOIN(CHAR(10),TRUE,transpose(QUERY(GuildMemberQuestTracker!$A$2:$F1000,""Select C where F = True AND A = '""&amp;$A999&amp;""'""))))"),"")</f>
        <v/>
      </c>
    </row>
    <row r="1000">
      <c r="A1000" s="4"/>
      <c r="B1000" s="4"/>
      <c r="C1000" s="4"/>
      <c r="D1000" s="4" t="str">
        <f>IFERROR(__xludf.DUMMYFUNCTION("ifna(TEXTJOIN(CHAR(10),TRUE,transpose(QUERY(GuildMemberQuestTracker!$A$2:$F1000,""Select C where F = True AND A = '""&amp;$A1000&amp;""'""))))"),"")</f>
        <v/>
      </c>
    </row>
  </sheetData>
  <dataValidations>
    <dataValidation type="list" allowBlank="1" showErrorMessage="1" sqref="B2:B1000">
      <formula1>MainInfo!$A$3:$A1000</formula1>
    </dataValidation>
    <dataValidation type="list" allowBlank="1" showErrorMessage="1" sqref="A2:A1000">
      <formula1>Guilds!$A$2:$A1000</formula1>
    </dataValidation>
    <dataValidation type="list" allowBlank="1" showErrorMessage="1" sqref="C2:C1000">
      <formula1>GuildRanks!$A$2:$A1000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4" t="str">
        <f>IFERROR(__xludf.DUMMYFUNCTION("IMPORTRANGE(""https://docs.google.com/spreadsheets/d/""&amp;Config!$B$2,""Guilds!A:AX"")"),"Guild Name")</f>
        <v>Guild Name</v>
      </c>
      <c r="B1" s="4" t="str">
        <f>IFERROR(__xludf.DUMMYFUNCTION("""COMPUTED_VALUE"""),"Guild Type")</f>
        <v>Guild Type</v>
      </c>
      <c r="C1" s="4" t="str">
        <f>IFERROR(__xludf.DUMMYFUNCTION("""COMPUTED_VALUE"""),"Description")</f>
        <v>Description</v>
      </c>
      <c r="D1" s="4"/>
      <c r="E1" s="4"/>
      <c r="F1" s="4"/>
      <c r="G1" s="4"/>
      <c r="H1" s="4"/>
      <c r="I1" s="4"/>
      <c r="J1" s="4"/>
      <c r="K1" s="4"/>
      <c r="L1" s="4"/>
      <c r="M1" s="4"/>
      <c r="N1" s="4"/>
      <c r="O1" s="4"/>
      <c r="P1" s="4"/>
      <c r="Q1" s="4"/>
      <c r="R1" s="4"/>
      <c r="S1" s="4"/>
      <c r="T1" s="4"/>
      <c r="U1" s="4"/>
      <c r="V1" s="4"/>
      <c r="W1" s="4"/>
      <c r="X1" s="4"/>
      <c r="Y1" s="4"/>
      <c r="Z1" s="4"/>
    </row>
    <row r="2">
      <c r="A2" s="4" t="str">
        <f>IFERROR(__xludf.DUMMYFUNCTION("""COMPUTED_VALUE"""),"Adventurers Guild")</f>
        <v>Adventurers Guild</v>
      </c>
      <c r="B2" s="4" t="str">
        <f>IFERROR(__xludf.DUMMYFUNCTION("""COMPUTED_VALUE"""),"Public")</f>
        <v>Public</v>
      </c>
      <c r="C2" s="4" t="str">
        <f>IFERROR(__xludf.DUMMYFUNCTION("""COMPUTED_VALUE"""),"A guild that takes contracts and jobs from various people, governments, and entities and assigns their members to take care of them.")</f>
        <v>A guild that takes contracts and jobs from various people, governments, and entities and assigns their members to take care of them.</v>
      </c>
      <c r="D2" s="4"/>
      <c r="E2" s="4"/>
      <c r="F2" s="4"/>
      <c r="G2" s="4"/>
      <c r="H2" s="4"/>
      <c r="I2" s="4"/>
      <c r="J2" s="4"/>
      <c r="K2" s="4"/>
      <c r="L2" s="4"/>
      <c r="M2" s="4"/>
      <c r="N2" s="4"/>
      <c r="O2" s="4"/>
      <c r="P2" s="4"/>
      <c r="Q2" s="4"/>
      <c r="R2" s="4"/>
      <c r="S2" s="4"/>
      <c r="T2" s="4"/>
      <c r="U2" s="4"/>
      <c r="V2" s="4"/>
      <c r="W2" s="4"/>
      <c r="X2" s="4"/>
      <c r="Y2" s="4"/>
      <c r="Z2" s="4"/>
    </row>
    <row r="3">
      <c r="A3" s="4" t="str">
        <f>IFERROR(__xludf.DUMMYFUNCTION("""COMPUTED_VALUE"""),"Merchants Guild")</f>
        <v>Merchants Guild</v>
      </c>
      <c r="B3" s="4" t="str">
        <f>IFERROR(__xludf.DUMMYFUNCTION("""COMPUTED_VALUE"""),"Public")</f>
        <v>Public</v>
      </c>
      <c r="C3" s="4" t="str">
        <f>IFERROR(__xludf.DUMMYFUNCTION("""COMPUTED_VALUE"""),"Traders interested in trading, buying, and selling within The Land of Spira. The privileged fraternity formed by the merchants.")</f>
        <v>Traders interested in trading, buying, and selling within The Land of Spira. The privileged fraternity formed by the merchants.</v>
      </c>
      <c r="D3" s="4"/>
      <c r="E3" s="4"/>
      <c r="F3" s="4"/>
      <c r="G3" s="4"/>
      <c r="H3" s="4"/>
      <c r="I3" s="4"/>
      <c r="J3" s="4"/>
      <c r="K3" s="4"/>
      <c r="L3" s="4"/>
      <c r="M3" s="4"/>
      <c r="N3" s="4"/>
      <c r="O3" s="4"/>
      <c r="P3" s="4"/>
      <c r="Q3" s="4"/>
      <c r="R3" s="4"/>
      <c r="S3" s="4"/>
      <c r="T3" s="4"/>
      <c r="U3" s="4"/>
      <c r="V3" s="4"/>
      <c r="W3" s="4"/>
      <c r="X3" s="4"/>
      <c r="Y3" s="4"/>
      <c r="Z3" s="4"/>
    </row>
    <row r="4">
      <c r="A4" s="4" t="str">
        <f>IFERROR(__xludf.DUMMYFUNCTION("""COMPUTED_VALUE"""),"Thieves Guild")</f>
        <v>Thieves Guild</v>
      </c>
      <c r="B4" s="4" t="str">
        <f>IFERROR(__xludf.DUMMYFUNCTION("""COMPUTED_VALUE"""),"Private")</f>
        <v>Private</v>
      </c>
      <c r="C4" s="4" t="str">
        <f>IFERROR(__xludf.DUMMYFUNCTION("""COMPUTED_VALUE"""),"A formal association of criminals who participate in theft-related organized crime. This guild only welcomes criminals.")</f>
        <v>A formal association of criminals who participate in theft-related organized crime. This guild only welcomes criminals.</v>
      </c>
      <c r="D4" s="4"/>
      <c r="E4" s="4"/>
      <c r="F4" s="4"/>
      <c r="G4" s="4"/>
      <c r="H4" s="4"/>
      <c r="I4" s="4"/>
      <c r="J4" s="4"/>
      <c r="K4" s="4"/>
      <c r="L4" s="4"/>
      <c r="M4" s="4"/>
      <c r="N4" s="4"/>
      <c r="O4" s="4"/>
      <c r="P4" s="4"/>
      <c r="Q4" s="4"/>
      <c r="R4" s="4"/>
      <c r="S4" s="4"/>
      <c r="T4" s="4"/>
      <c r="U4" s="4"/>
      <c r="V4" s="4"/>
      <c r="W4" s="4"/>
      <c r="X4" s="4"/>
      <c r="Y4" s="4"/>
      <c r="Z4" s="4"/>
    </row>
    <row r="5">
      <c r="A5" s="4" t="str">
        <f>IFERROR(__xludf.DUMMYFUNCTION("""COMPUTED_VALUE"""),"Blacksmiths Guild")</f>
        <v>Blacksmiths Guild</v>
      </c>
      <c r="B5" s="4" t="str">
        <f>IFERROR(__xludf.DUMMYFUNCTION("""COMPUTED_VALUE"""),"Public")</f>
        <v>Public</v>
      </c>
      <c r="C5" s="4" t="str">
        <f>IFERROR(__xludf.DUMMYFUNCTION("""COMPUTED_VALUE"""),"The Guild welcomes both working blacksmiths and members of the public. For those active in ironwork, it is a structure to share work and pool resources, increasing learning and productivity.")</f>
        <v>The Guild welcomes both working blacksmiths and members of the public. For those active in ironwork, it is a structure to share work and pool resources, increasing learning and productivity.</v>
      </c>
      <c r="D5" s="4"/>
      <c r="E5" s="4"/>
      <c r="F5" s="4"/>
      <c r="G5" s="4"/>
      <c r="H5" s="4"/>
      <c r="I5" s="4"/>
      <c r="J5" s="4"/>
      <c r="K5" s="4"/>
      <c r="L5" s="4"/>
      <c r="M5" s="4"/>
      <c r="N5" s="4"/>
      <c r="O5" s="4"/>
      <c r="P5" s="4"/>
      <c r="Q5" s="4"/>
      <c r="R5" s="4"/>
      <c r="S5" s="4"/>
      <c r="T5" s="4"/>
      <c r="U5" s="4"/>
      <c r="V5" s="4"/>
      <c r="W5" s="4"/>
      <c r="X5" s="4"/>
      <c r="Y5" s="4"/>
      <c r="Z5" s="4"/>
    </row>
    <row r="6">
      <c r="A6" s="4" t="str">
        <f>IFERROR(__xludf.DUMMYFUNCTION("""COMPUTED_VALUE"""),"Enchanters Guild")</f>
        <v>Enchanters Guild</v>
      </c>
      <c r="B6" s="4" t="str">
        <f>IFERROR(__xludf.DUMMYFUNCTION("""COMPUTED_VALUE"""),"Public")</f>
        <v>Public</v>
      </c>
      <c r="C6" s="4" t="str">
        <f>IFERROR(__xludf.DUMMYFUNCTION("""COMPUTED_VALUE"""),"This guild is the natural home to the tinkering spell caster. The enchanters like nothing more than mixing and matching items of arcana.")</f>
        <v>This guild is the natural home to the tinkering spell caster. The enchanters like nothing more than mixing and matching items of arcana.</v>
      </c>
      <c r="D6" s="4"/>
      <c r="E6" s="4"/>
      <c r="F6" s="4"/>
      <c r="G6" s="4"/>
      <c r="H6" s="4"/>
      <c r="I6" s="4"/>
      <c r="J6" s="4"/>
      <c r="K6" s="4"/>
      <c r="L6" s="4"/>
      <c r="M6" s="4"/>
      <c r="N6" s="4"/>
      <c r="O6" s="4"/>
      <c r="P6" s="4"/>
      <c r="Q6" s="4"/>
      <c r="R6" s="4"/>
      <c r="S6" s="4"/>
      <c r="T6" s="4"/>
      <c r="U6" s="4"/>
      <c r="V6" s="4"/>
      <c r="W6" s="4"/>
      <c r="X6" s="4"/>
      <c r="Y6" s="4"/>
      <c r="Z6" s="4"/>
    </row>
    <row r="7">
      <c r="A7" s="4" t="str">
        <f>IFERROR(__xludf.DUMMYFUNCTION("""COMPUTED_VALUE"""),"Alchemists Guild")</f>
        <v>Alchemists Guild</v>
      </c>
      <c r="B7" s="4" t="str">
        <f>IFERROR(__xludf.DUMMYFUNCTION("""COMPUTED_VALUE"""),"Public")</f>
        <v>Public</v>
      </c>
      <c r="C7" s="4" t="str">
        <f>IFERROR(__xludf.DUMMYFUNCTION("""COMPUTED_VALUE"""),"The Alchemists' Guild is an ancient order claiming magical and arcane knowledge.")</f>
        <v>The Alchemists' Guild is an ancient order claiming magical and arcane knowledge.</v>
      </c>
      <c r="D7" s="4"/>
      <c r="E7" s="4"/>
      <c r="F7" s="4"/>
      <c r="G7" s="4"/>
      <c r="H7" s="4"/>
      <c r="I7" s="4"/>
      <c r="J7" s="4"/>
      <c r="K7" s="4"/>
      <c r="L7" s="4"/>
      <c r="M7" s="4"/>
      <c r="N7" s="4"/>
      <c r="O7" s="4"/>
      <c r="P7" s="4"/>
      <c r="Q7" s="4"/>
      <c r="R7" s="4"/>
      <c r="S7" s="4"/>
      <c r="T7" s="4"/>
      <c r="U7" s="4"/>
      <c r="V7" s="4"/>
      <c r="W7" s="4"/>
      <c r="X7" s="4"/>
      <c r="Y7" s="4"/>
      <c r="Z7" s="4"/>
    </row>
    <row r="8">
      <c r="A8" s="4" t="str">
        <f>IFERROR(__xludf.DUMMYFUNCTION("""COMPUTED_VALUE"""),"Chefs Guild")</f>
        <v>Chefs Guild</v>
      </c>
      <c r="B8" s="4" t="str">
        <f>IFERROR(__xludf.DUMMYFUNCTION("""COMPUTED_VALUE"""),"Public")</f>
        <v>Public</v>
      </c>
      <c r="C8" s="4" t="str">
        <f>IFERROR(__xludf.DUMMYFUNCTION("""COMPUTED_VALUE"""),"A guild for chefs alike to come together and prepare meals for the travelers of Spira.")</f>
        <v>A guild for chefs alike to come together and prepare meals for the travelers of Spira.</v>
      </c>
      <c r="D8" s="4"/>
      <c r="E8" s="4"/>
      <c r="F8" s="4"/>
      <c r="G8" s="4"/>
      <c r="H8" s="4"/>
      <c r="I8" s="4"/>
      <c r="J8" s="4"/>
      <c r="K8" s="4"/>
      <c r="L8" s="4"/>
      <c r="M8" s="4"/>
      <c r="N8" s="4"/>
      <c r="O8" s="4"/>
      <c r="P8" s="4"/>
      <c r="Q8" s="4"/>
      <c r="R8" s="4"/>
      <c r="S8" s="4"/>
      <c r="T8" s="4"/>
      <c r="U8" s="4"/>
      <c r="V8" s="4"/>
      <c r="W8" s="4"/>
      <c r="X8" s="4"/>
      <c r="Y8" s="4"/>
      <c r="Z8" s="4"/>
    </row>
    <row r="9">
      <c r="A9" s="4" t="str">
        <f>IFERROR(__xludf.DUMMYFUNCTION("""COMPUTED_VALUE"""),"Beast Masters Guild")</f>
        <v>Beast Masters Guild</v>
      </c>
      <c r="B9" s="4" t="str">
        <f>IFERROR(__xludf.DUMMYFUNCTION("""COMPUTED_VALUE"""),"Public")</f>
        <v>Public</v>
      </c>
      <c r="C9" s="4" t="str">
        <f>IFERROR(__xludf.DUMMYFUNCTION("""COMPUTED_VALUE"""),"A guild to help companion lovers share their experiences and knowledge of creatures across The Land Of Spira.")</f>
        <v>A guild to help companion lovers share their experiences and knowledge of creatures across The Land Of Spira.</v>
      </c>
      <c r="D9" s="4"/>
      <c r="E9" s="4"/>
      <c r="F9" s="4"/>
      <c r="G9" s="4"/>
      <c r="H9" s="4"/>
      <c r="I9" s="4"/>
      <c r="J9" s="4"/>
      <c r="K9" s="4"/>
      <c r="L9" s="4"/>
      <c r="M9" s="4"/>
      <c r="N9" s="4"/>
      <c r="O9" s="4"/>
      <c r="P9" s="4"/>
      <c r="Q9" s="4"/>
      <c r="R9" s="4"/>
      <c r="S9" s="4"/>
      <c r="T9" s="4"/>
      <c r="U9" s="4"/>
      <c r="V9" s="4"/>
      <c r="W9" s="4"/>
      <c r="X9" s="4"/>
      <c r="Y9" s="4"/>
      <c r="Z9" s="4"/>
    </row>
    <row r="10">
      <c r="A10" s="4" t="str">
        <f>IFERROR(__xludf.DUMMYFUNCTION("""COMPUTED_VALUE"""),"Royal Knights of Spira Guild")</f>
        <v>Royal Knights of Spira Guild</v>
      </c>
      <c r="B10" s="4" t="str">
        <f>IFERROR(__xludf.DUMMYFUNCTION("""COMPUTED_VALUE"""),"Private")</f>
        <v>Private</v>
      </c>
      <c r="C10" s="4" t="str">
        <f>IFERROR(__xludf.DUMMYFUNCTION("""COMPUTED_VALUE"""),"A large but highly-structured alliance of guards whose members represent a variety of age groups and who come from various cities across The Land of Spira to help people in need. This guild only welcomes guards of Spira.")</f>
        <v>A large but highly-structured alliance of guards whose members represent a variety of age groups and who come from various cities across The Land of Spira to help people in need. This guild only welcomes guards of Spira.</v>
      </c>
      <c r="D10" s="4"/>
      <c r="E10" s="4"/>
      <c r="F10" s="4"/>
      <c r="G10" s="4"/>
      <c r="H10" s="4"/>
      <c r="I10" s="4"/>
      <c r="J10" s="4"/>
      <c r="K10" s="4"/>
      <c r="L10" s="4"/>
      <c r="M10" s="4"/>
      <c r="N10" s="4"/>
      <c r="O10" s="4"/>
      <c r="P10" s="4"/>
      <c r="Q10" s="4"/>
      <c r="R10" s="4"/>
      <c r="S10" s="4"/>
      <c r="T10" s="4"/>
      <c r="U10" s="4"/>
      <c r="V10" s="4"/>
      <c r="W10" s="4"/>
      <c r="X10" s="4"/>
      <c r="Y10" s="4"/>
      <c r="Z10" s="4"/>
    </row>
    <row r="11">
      <c r="A11" s="4" t="str">
        <f>IFERROR(__xludf.DUMMYFUNCTION("""COMPUTED_VALUE"""),"The Bleach Clan")</f>
        <v>The Bleach Clan</v>
      </c>
      <c r="B11" s="4" t="str">
        <f>IFERROR(__xludf.DUMMYFUNCTION("""COMPUTED_VALUE"""),"Public")</f>
        <v>Public</v>
      </c>
      <c r="C11" s="4" t="str">
        <f>IFERROR(__xludf.DUMMYFUNCTION("""COMPUTED_VALUE"""),"""Ever danced with a gnome in the pale moonlight? Done the boogie woogie in Forest View until you were lactose intolerant? Either way, if you’ve read this far, you’re the guildie for us!")</f>
        <v>"Ever danced with a gnome in the pale moonlight? Done the boogie woogie in Forest View until you were lactose intolerant? Either way, if you’ve read this far, you’re the guildie for us!</v>
      </c>
      <c r="D11" s="4"/>
      <c r="E11" s="4"/>
      <c r="F11" s="4"/>
      <c r="G11" s="4"/>
      <c r="H11" s="4"/>
      <c r="I11" s="4"/>
      <c r="J11" s="4"/>
      <c r="K11" s="4"/>
      <c r="L11" s="4"/>
      <c r="M11" s="4"/>
      <c r="N11" s="4"/>
      <c r="O11" s="4"/>
      <c r="P11" s="4"/>
      <c r="Q11" s="4"/>
      <c r="R11" s="4"/>
      <c r="S11" s="4"/>
      <c r="T11" s="4"/>
      <c r="U11" s="4"/>
      <c r="V11" s="4"/>
      <c r="W11" s="4"/>
      <c r="X11" s="4"/>
      <c r="Y11" s="4"/>
      <c r="Z11" s="4"/>
    </row>
    <row r="12">
      <c r="A12" s="4" t="str">
        <f>IFERROR(__xludf.DUMMYFUNCTION("""COMPUTED_VALUE"""),"Pyromaniacs Guild")</f>
        <v>Pyromaniacs Guild</v>
      </c>
      <c r="B12" s="4" t="str">
        <f>IFERROR(__xludf.DUMMYFUNCTION("""COMPUTED_VALUE"""),"Private")</f>
        <v>Private</v>
      </c>
      <c r="C12" s="4" t="str">
        <f>IFERROR(__xludf.DUMMYFUNCTION("""COMPUTED_VALUE"""),"A Secret association of Pyromaniacs that like setting fires throughout The Land of Spira. If you like setting Forest View on fire this is the guild for you. This guild only welcomes criminals.")</f>
        <v>A Secret association of Pyromaniacs that like setting fires throughout The Land of Spira. If you like setting Forest View on fire this is the guild for you. This guild only welcomes criminals.</v>
      </c>
      <c r="D12" s="4"/>
      <c r="E12" s="4"/>
      <c r="F12" s="4"/>
      <c r="G12" s="4"/>
      <c r="H12" s="4"/>
      <c r="I12" s="4"/>
      <c r="J12" s="4"/>
      <c r="K12" s="4"/>
      <c r="L12" s="4"/>
      <c r="M12" s="4"/>
      <c r="N12" s="4"/>
      <c r="O12" s="4"/>
      <c r="P12" s="4"/>
      <c r="Q12" s="4"/>
      <c r="R12" s="4"/>
      <c r="S12" s="4"/>
      <c r="T12" s="4"/>
      <c r="U12" s="4"/>
      <c r="V12" s="4"/>
      <c r="W12" s="4"/>
      <c r="X12" s="4"/>
      <c r="Y12" s="4"/>
      <c r="Z12" s="4"/>
    </row>
    <row r="13">
      <c r="A13" s="4" t="str">
        <f>IFERROR(__xludf.DUMMYFUNCTION("""COMPUTED_VALUE"""),"The Cult of Spira Guild")</f>
        <v>The Cult of Spira Guild</v>
      </c>
      <c r="B13" s="4" t="str">
        <f>IFERROR(__xludf.DUMMYFUNCTION("""COMPUTED_VALUE"""),"Private")</f>
        <v>Private</v>
      </c>
      <c r="C13" s="4" t="str">
        <f>IFERROR(__xludf.DUMMYFUNCTION("""COMPUTED_VALUE"""),"A Secret association of Cultists and Cult Leaders that special rituals around The Land of Spira. This guild only welcomes cultists.")</f>
        <v>A Secret association of Cultists and Cult Leaders that special rituals around The Land of Spira. This guild only welcomes cultists.</v>
      </c>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outlinePr summaryBelow="0" summaryRight="0"/>
  </sheetPr>
  <sheetViews>
    <sheetView workbookViewId="0"/>
  </sheetViews>
  <sheetFormatPr customHeight="1" defaultColWidth="12.63" defaultRowHeight="15.75"/>
  <cols>
    <col customWidth="1" min="3" max="3" width="15.0"/>
    <col customWidth="1" min="4" max="4" width="68.13"/>
  </cols>
  <sheetData>
    <row r="1">
      <c r="A1" s="6" t="s">
        <v>11</v>
      </c>
      <c r="B1" s="7" t="s">
        <v>12</v>
      </c>
      <c r="C1" s="3" t="s">
        <v>27</v>
      </c>
      <c r="D1" s="3" t="s">
        <v>28</v>
      </c>
      <c r="E1" s="2" t="s">
        <v>29</v>
      </c>
      <c r="F1" s="2" t="s">
        <v>30</v>
      </c>
    </row>
    <row r="2">
      <c r="A2" s="8"/>
      <c r="B2" s="8"/>
      <c r="C2" s="4"/>
      <c r="D2" s="10" t="str">
        <f>IFNA(VLOOKUP(C2,GuildQuests!D2:G1000,MATCH("Description",GuildQuests!D1:G1),FALSE))</f>
        <v/>
      </c>
      <c r="F2" s="2" t="b">
        <v>0</v>
      </c>
    </row>
    <row r="3">
      <c r="A3" s="8"/>
      <c r="B3" s="8"/>
      <c r="C3" s="4"/>
      <c r="D3" s="10" t="str">
        <f>IFNA(VLOOKUP(C3,GuildQuests!D3:G1000,MATCH("Description",GuildQuests!D2:G2),FALSE))</f>
        <v/>
      </c>
      <c r="F3" s="2" t="b">
        <v>0</v>
      </c>
    </row>
    <row r="4">
      <c r="A4" s="8"/>
      <c r="B4" s="8"/>
      <c r="C4" s="4"/>
      <c r="D4" s="10" t="str">
        <f>IFNA(VLOOKUP(C4,GuildQuests!D4:G1000,MATCH("Description",GuildQuests!D3:G3),FALSE))</f>
        <v/>
      </c>
      <c r="F4" s="2" t="b">
        <v>0</v>
      </c>
    </row>
    <row r="5">
      <c r="A5" s="8"/>
      <c r="B5" s="8"/>
      <c r="C5" s="4"/>
      <c r="D5" s="10" t="str">
        <f>IFNA(VLOOKUP(C5,GuildQuests!D5:G1000,MATCH("Description",GuildQuests!D4:G4),FALSE))</f>
        <v/>
      </c>
      <c r="F5" s="2" t="b">
        <v>0</v>
      </c>
    </row>
    <row r="6">
      <c r="A6" s="8"/>
      <c r="B6" s="8"/>
      <c r="C6" s="4"/>
      <c r="D6" s="10" t="str">
        <f>IFNA(VLOOKUP(C6,GuildQuests!D6:G1000,MATCH("Description",GuildQuests!D5:G5),FALSE))</f>
        <v/>
      </c>
      <c r="F6" s="2" t="b">
        <v>0</v>
      </c>
    </row>
    <row r="7">
      <c r="A7" s="8"/>
      <c r="B7" s="8"/>
      <c r="C7" s="4"/>
      <c r="D7" s="10" t="str">
        <f>IFNA(VLOOKUP(C7,GuildQuests!D7:G1000,MATCH("Description",GuildQuests!D6:G6),FALSE))</f>
        <v/>
      </c>
      <c r="F7" s="4" t="b">
        <v>0</v>
      </c>
    </row>
    <row r="8">
      <c r="A8" s="8"/>
      <c r="B8" s="8"/>
      <c r="C8" s="4"/>
      <c r="D8" s="10" t="str">
        <f>IFNA(VLOOKUP(C8,GuildQuests!D8:G1000,MATCH("Description",GuildQuests!D7:G7),FALSE))</f>
        <v/>
      </c>
      <c r="F8" s="4" t="b">
        <v>0</v>
      </c>
    </row>
    <row r="9">
      <c r="A9" s="8"/>
      <c r="B9" s="8"/>
      <c r="C9" s="4"/>
      <c r="D9" s="10" t="str">
        <f>IFNA(VLOOKUP(C9,GuildQuests!D9:G1000,MATCH("Description",GuildQuests!D8:G8),FALSE))</f>
        <v/>
      </c>
      <c r="F9" s="4" t="b">
        <v>0</v>
      </c>
    </row>
    <row r="10">
      <c r="A10" s="8"/>
      <c r="B10" s="8"/>
      <c r="C10" s="4"/>
      <c r="D10" s="10" t="str">
        <f>IFNA(VLOOKUP(C10,GuildQuests!D10:G1000,MATCH("Description",GuildQuests!D9:G9),FALSE))</f>
        <v/>
      </c>
      <c r="F10" s="4" t="b">
        <v>0</v>
      </c>
    </row>
    <row r="11">
      <c r="A11" s="8"/>
      <c r="B11" s="8"/>
      <c r="C11" s="4"/>
      <c r="D11" s="10" t="str">
        <f>IFNA(VLOOKUP(C11,GuildQuests!D11:G1000,MATCH("Description",GuildQuests!D10:G10),FALSE))</f>
        <v/>
      </c>
      <c r="F11" s="4" t="b">
        <v>0</v>
      </c>
    </row>
    <row r="12">
      <c r="A12" s="8"/>
      <c r="B12" s="8"/>
      <c r="C12" s="4"/>
      <c r="D12" s="10" t="str">
        <f>IFNA(VLOOKUP(C12,GuildQuests!D12:G1000,MATCH("Description",GuildQuests!D11:G11),FALSE))</f>
        <v/>
      </c>
      <c r="F12" s="4" t="b">
        <v>0</v>
      </c>
    </row>
    <row r="13">
      <c r="A13" s="8"/>
      <c r="B13" s="8"/>
      <c r="C13" s="4"/>
      <c r="D13" s="10" t="str">
        <f>IFNA(VLOOKUP(C13,GuildQuests!D13:G1000,MATCH("Description",GuildQuests!D12:G12),FALSE))</f>
        <v/>
      </c>
      <c r="F13" s="4" t="b">
        <v>0</v>
      </c>
    </row>
    <row r="14">
      <c r="A14" s="8"/>
      <c r="B14" s="8"/>
      <c r="C14" s="4"/>
      <c r="D14" s="10" t="str">
        <f>IFNA(VLOOKUP(C14,GuildQuests!D14:G1000,MATCH("Description",GuildQuests!D13:G13),FALSE))</f>
        <v/>
      </c>
      <c r="F14" s="4" t="b">
        <v>0</v>
      </c>
    </row>
    <row r="15">
      <c r="A15" s="8"/>
      <c r="B15" s="8"/>
      <c r="C15" s="4"/>
      <c r="D15" s="10" t="str">
        <f>IFNA(VLOOKUP(C15,GuildQuests!D15:G1000,MATCH("Description",GuildQuests!D14:G14),FALSE))</f>
        <v/>
      </c>
      <c r="F15" s="4" t="b">
        <v>0</v>
      </c>
    </row>
    <row r="16">
      <c r="A16" s="8"/>
      <c r="B16" s="8"/>
      <c r="C16" s="4"/>
      <c r="D16" s="10" t="str">
        <f>IFNA(VLOOKUP(C16,GuildQuests!D16:G1000,MATCH("Description",GuildQuests!D15:G15),FALSE))</f>
        <v/>
      </c>
      <c r="F16" s="4" t="b">
        <v>0</v>
      </c>
    </row>
    <row r="17">
      <c r="A17" s="8"/>
      <c r="B17" s="8"/>
      <c r="C17" s="4"/>
      <c r="D17" s="10" t="str">
        <f>IFNA(VLOOKUP(C17,GuildQuests!D17:G1000,MATCH("Description",GuildQuests!D16:G16),FALSE))</f>
        <v/>
      </c>
      <c r="F17" s="4" t="b">
        <v>0</v>
      </c>
    </row>
    <row r="18">
      <c r="A18" s="8"/>
      <c r="B18" s="8"/>
      <c r="C18" s="4"/>
      <c r="D18" s="10" t="str">
        <f>IFNA(VLOOKUP(C18,GuildQuests!D18:G1000,MATCH("Description",GuildQuests!D17:G17),FALSE))</f>
        <v/>
      </c>
      <c r="F18" s="4" t="b">
        <v>0</v>
      </c>
    </row>
    <row r="19">
      <c r="A19" s="8"/>
      <c r="B19" s="8"/>
      <c r="C19" s="4"/>
      <c r="D19" s="10" t="str">
        <f>IFNA(VLOOKUP(C19,GuildQuests!D19:G1000,MATCH("Description",GuildQuests!D18:G18),FALSE))</f>
        <v/>
      </c>
      <c r="F19" s="4" t="b">
        <v>0</v>
      </c>
    </row>
    <row r="20">
      <c r="A20" s="8"/>
      <c r="B20" s="8"/>
      <c r="C20" s="4"/>
      <c r="D20" s="10" t="str">
        <f>IFNA(VLOOKUP(C20,GuildQuests!D20:G1000,MATCH("Description",GuildQuests!D19:G19),FALSE))</f>
        <v/>
      </c>
      <c r="F20" s="4" t="b">
        <v>0</v>
      </c>
    </row>
    <row r="21">
      <c r="A21" s="8"/>
      <c r="B21" s="8"/>
      <c r="C21" s="4"/>
      <c r="D21" s="10" t="str">
        <f>IFNA(VLOOKUP(C21,GuildQuests!D21:G1000,MATCH("Description",GuildQuests!D20:G20),FALSE))</f>
        <v/>
      </c>
      <c r="F21" s="4" t="b">
        <v>0</v>
      </c>
    </row>
    <row r="22">
      <c r="A22" s="8"/>
      <c r="B22" s="8"/>
      <c r="C22" s="4"/>
      <c r="D22" s="10" t="str">
        <f>IFNA(VLOOKUP(C22,GuildQuests!D22:G1000,MATCH("Description",GuildQuests!D21:G21),FALSE))</f>
        <v/>
      </c>
      <c r="F22" s="4" t="b">
        <v>0</v>
      </c>
    </row>
    <row r="23">
      <c r="A23" s="8"/>
      <c r="B23" s="8"/>
      <c r="C23" s="4"/>
      <c r="D23" s="10" t="str">
        <f>IFNA(VLOOKUP(C23,GuildQuests!D23:G1000,MATCH("Description",GuildQuests!D22:G22),FALSE))</f>
        <v/>
      </c>
      <c r="F23" s="4" t="b">
        <v>0</v>
      </c>
    </row>
    <row r="24">
      <c r="A24" s="8"/>
      <c r="B24" s="8"/>
      <c r="C24" s="4"/>
      <c r="D24" s="10" t="str">
        <f>IFNA(VLOOKUP(C24,GuildQuests!D24:G1000,MATCH("Description",GuildQuests!D23:G23),FALSE))</f>
        <v/>
      </c>
      <c r="F24" s="4" t="b">
        <v>0</v>
      </c>
    </row>
    <row r="25">
      <c r="A25" s="8"/>
      <c r="B25" s="8"/>
      <c r="C25" s="4"/>
      <c r="D25" s="10" t="str">
        <f>IFNA(VLOOKUP(C25,GuildQuests!D25:G1000,MATCH("Description",GuildQuests!D24:G24),FALSE))</f>
        <v/>
      </c>
      <c r="F25" s="4" t="b">
        <v>0</v>
      </c>
    </row>
    <row r="26">
      <c r="A26" s="8"/>
      <c r="B26" s="8"/>
      <c r="C26" s="4"/>
      <c r="D26" s="10" t="str">
        <f>IFNA(VLOOKUP(C26,GuildQuests!D26:G1000,MATCH("Description",GuildQuests!D25:G25),FALSE))</f>
        <v/>
      </c>
      <c r="F26" s="4" t="b">
        <v>0</v>
      </c>
    </row>
    <row r="27">
      <c r="A27" s="8"/>
      <c r="B27" s="8"/>
      <c r="C27" s="4"/>
      <c r="D27" s="10" t="str">
        <f>IFNA(VLOOKUP(C27,GuildQuests!D27:G1000,MATCH("Description",GuildQuests!D26:G26),FALSE))</f>
        <v/>
      </c>
      <c r="F27" s="4" t="b">
        <v>0</v>
      </c>
    </row>
    <row r="28">
      <c r="A28" s="8"/>
      <c r="B28" s="8"/>
      <c r="C28" s="4"/>
      <c r="D28" s="10" t="str">
        <f>IFNA(VLOOKUP(C28,GuildQuests!D28:G1000,MATCH("Description",GuildQuests!D27:G27),FALSE))</f>
        <v/>
      </c>
      <c r="F28" s="4" t="b">
        <v>0</v>
      </c>
    </row>
    <row r="29">
      <c r="A29" s="8"/>
      <c r="B29" s="8"/>
      <c r="C29" s="4"/>
      <c r="D29" s="10" t="str">
        <f>IFNA(VLOOKUP(C29,GuildQuests!D29:G1000,MATCH("Description",GuildQuests!D28:G28),FALSE))</f>
        <v/>
      </c>
      <c r="F29" s="4" t="b">
        <v>0</v>
      </c>
    </row>
    <row r="30">
      <c r="A30" s="8"/>
      <c r="B30" s="8"/>
      <c r="C30" s="4"/>
      <c r="D30" s="10" t="str">
        <f>IFNA(VLOOKUP(C30,GuildQuests!D30:G1000,MATCH("Description",GuildQuests!D29:G29),FALSE))</f>
        <v/>
      </c>
      <c r="F30" s="4" t="b">
        <v>0</v>
      </c>
    </row>
    <row r="31">
      <c r="A31" s="8"/>
      <c r="B31" s="8"/>
      <c r="C31" s="4"/>
      <c r="D31" s="10" t="str">
        <f>IFNA(VLOOKUP(C31,GuildQuests!D31:G1000,MATCH("Description",GuildQuests!D30:G30),FALSE))</f>
        <v/>
      </c>
      <c r="F31" s="4" t="b">
        <v>0</v>
      </c>
    </row>
    <row r="32">
      <c r="A32" s="8"/>
      <c r="B32" s="8"/>
      <c r="C32" s="4"/>
      <c r="D32" s="10" t="str">
        <f>IFNA(VLOOKUP(C32,GuildQuests!D32:G1000,MATCH("Description",GuildQuests!D31:G31),FALSE))</f>
        <v/>
      </c>
      <c r="F32" s="4" t="b">
        <v>0</v>
      </c>
    </row>
    <row r="33">
      <c r="A33" s="8"/>
      <c r="B33" s="8"/>
      <c r="C33" s="4"/>
      <c r="D33" s="10" t="str">
        <f>IFNA(VLOOKUP(C33,GuildQuests!D33:G1000,MATCH("Description",GuildQuests!D32:G32),FALSE))</f>
        <v/>
      </c>
      <c r="F33" s="4" t="b">
        <v>0</v>
      </c>
    </row>
    <row r="34">
      <c r="A34" s="8"/>
      <c r="B34" s="8"/>
      <c r="C34" s="4"/>
      <c r="D34" s="10" t="str">
        <f>IFNA(VLOOKUP(C34,GuildQuests!D34:G1000,MATCH("Description",GuildQuests!D33:G33),FALSE))</f>
        <v/>
      </c>
      <c r="F34" s="4" t="b">
        <v>0</v>
      </c>
    </row>
    <row r="35">
      <c r="A35" s="8"/>
      <c r="B35" s="8"/>
      <c r="C35" s="4"/>
      <c r="D35" s="10" t="str">
        <f>IFNA(VLOOKUP(C35,GuildQuests!D35:G1000,MATCH("Description",GuildQuests!D34:G34),FALSE))</f>
        <v/>
      </c>
      <c r="F35" s="4" t="b">
        <v>0</v>
      </c>
    </row>
    <row r="36">
      <c r="A36" s="8"/>
      <c r="B36" s="8"/>
      <c r="C36" s="4"/>
      <c r="D36" s="10" t="str">
        <f>IFNA(VLOOKUP(C36,GuildQuests!D36:G1000,MATCH("Description",GuildQuests!D35:G35),FALSE))</f>
        <v/>
      </c>
      <c r="F36" s="4" t="b">
        <v>0</v>
      </c>
    </row>
    <row r="37">
      <c r="A37" s="8"/>
      <c r="B37" s="8"/>
      <c r="C37" s="4"/>
      <c r="D37" s="10" t="str">
        <f>IFNA(VLOOKUP(C37,GuildQuests!D37:G1000,MATCH("Description",GuildQuests!D36:G36),FALSE))</f>
        <v/>
      </c>
      <c r="F37" s="4" t="b">
        <v>0</v>
      </c>
    </row>
    <row r="38">
      <c r="A38" s="8"/>
      <c r="B38" s="8"/>
      <c r="C38" s="4"/>
      <c r="D38" s="10" t="str">
        <f>IFNA(VLOOKUP(C38,GuildQuests!D38:G1000,MATCH("Description",GuildQuests!D37:G37),FALSE))</f>
        <v/>
      </c>
      <c r="F38" s="4" t="b">
        <v>0</v>
      </c>
    </row>
    <row r="39">
      <c r="A39" s="8"/>
      <c r="B39" s="8"/>
      <c r="C39" s="4"/>
      <c r="D39" s="10" t="str">
        <f>IFNA(VLOOKUP(C39,GuildQuests!D39:G1000,MATCH("Description",GuildQuests!D38:G38),FALSE))</f>
        <v/>
      </c>
      <c r="F39" s="4" t="b">
        <v>0</v>
      </c>
    </row>
    <row r="40">
      <c r="A40" s="8"/>
      <c r="B40" s="8"/>
      <c r="C40" s="4"/>
      <c r="D40" s="10" t="str">
        <f>IFNA(VLOOKUP(C40,GuildQuests!D40:G1000,MATCH("Description",GuildQuests!D39:G39),FALSE))</f>
        <v/>
      </c>
      <c r="F40" s="4" t="b">
        <v>0</v>
      </c>
    </row>
    <row r="41">
      <c r="A41" s="8"/>
      <c r="B41" s="8"/>
      <c r="C41" s="4"/>
      <c r="D41" s="10" t="str">
        <f>IFNA(VLOOKUP(C41,GuildQuests!D41:G1000,MATCH("Description",GuildQuests!D40:G40),FALSE))</f>
        <v/>
      </c>
      <c r="F41" s="4" t="b">
        <v>0</v>
      </c>
    </row>
    <row r="42">
      <c r="A42" s="8"/>
      <c r="B42" s="8"/>
      <c r="C42" s="4"/>
      <c r="D42" s="10" t="str">
        <f>IFNA(VLOOKUP(C42,GuildQuests!D42:G1000,MATCH("Description",GuildQuests!D41:G41),FALSE))</f>
        <v/>
      </c>
      <c r="F42" s="4" t="b">
        <v>0</v>
      </c>
    </row>
    <row r="43">
      <c r="A43" s="8"/>
      <c r="B43" s="8"/>
      <c r="C43" s="4"/>
      <c r="D43" s="10" t="str">
        <f>IFNA(VLOOKUP(C43,GuildQuests!D43:G1000,MATCH("Description",GuildQuests!D42:G42),FALSE))</f>
        <v/>
      </c>
      <c r="F43" s="4" t="b">
        <v>0</v>
      </c>
    </row>
    <row r="44">
      <c r="A44" s="8"/>
      <c r="B44" s="8"/>
      <c r="C44" s="4"/>
      <c r="D44" s="10" t="str">
        <f>IFNA(VLOOKUP(C44,GuildQuests!D44:G1000,MATCH("Description",GuildQuests!D43:G43),FALSE))</f>
        <v/>
      </c>
      <c r="F44" s="4" t="b">
        <v>0</v>
      </c>
    </row>
    <row r="45">
      <c r="A45" s="8"/>
      <c r="B45" s="8"/>
      <c r="C45" s="4"/>
      <c r="D45" s="10" t="str">
        <f>IFNA(VLOOKUP(C45,GuildQuests!D45:G1000,MATCH("Description",GuildQuests!D44:G44),FALSE))</f>
        <v/>
      </c>
      <c r="F45" s="4" t="b">
        <v>0</v>
      </c>
    </row>
    <row r="46">
      <c r="A46" s="8"/>
      <c r="B46" s="8"/>
      <c r="C46" s="4"/>
      <c r="D46" s="10" t="str">
        <f>IFNA(VLOOKUP(C46,GuildQuests!D46:G1000,MATCH("Description",GuildQuests!D45:G45),FALSE))</f>
        <v/>
      </c>
      <c r="F46" s="4" t="b">
        <v>0</v>
      </c>
    </row>
    <row r="47">
      <c r="A47" s="8"/>
      <c r="B47" s="8"/>
      <c r="C47" s="4"/>
      <c r="D47" s="10" t="str">
        <f>IFNA(VLOOKUP(C47,GuildQuests!D47:G1000,MATCH("Description",GuildQuests!D46:G46),FALSE))</f>
        <v/>
      </c>
      <c r="F47" s="4" t="b">
        <v>0</v>
      </c>
    </row>
    <row r="48">
      <c r="A48" s="8"/>
      <c r="B48" s="8"/>
      <c r="C48" s="4"/>
      <c r="D48" s="10" t="str">
        <f>IFNA(VLOOKUP(C48,GuildQuests!D48:G1000,MATCH("Description",GuildQuests!D47:G47),FALSE))</f>
        <v/>
      </c>
      <c r="F48" s="4" t="b">
        <v>0</v>
      </c>
    </row>
    <row r="49">
      <c r="A49" s="8"/>
      <c r="B49" s="8"/>
      <c r="C49" s="4"/>
      <c r="D49" s="10" t="str">
        <f>IFNA(VLOOKUP(C49,GuildQuests!D49:G1000,MATCH("Description",GuildQuests!D48:G48),FALSE))</f>
        <v/>
      </c>
      <c r="F49" s="4" t="b">
        <v>0</v>
      </c>
    </row>
    <row r="50">
      <c r="A50" s="8"/>
      <c r="B50" s="8"/>
      <c r="C50" s="4"/>
      <c r="D50" s="10" t="str">
        <f>IFNA(VLOOKUP(C50,GuildQuests!D50:G1000,MATCH("Description",GuildQuests!D49:G49),FALSE))</f>
        <v/>
      </c>
      <c r="F50" s="4" t="b">
        <v>0</v>
      </c>
    </row>
    <row r="51">
      <c r="A51" s="8"/>
      <c r="B51" s="8"/>
      <c r="C51" s="4"/>
      <c r="D51" s="10" t="str">
        <f>IFNA(VLOOKUP(C51,GuildQuests!D51:G1000,MATCH("Description",GuildQuests!D50:G50),FALSE))</f>
        <v/>
      </c>
      <c r="F51" s="4" t="b">
        <v>0</v>
      </c>
    </row>
    <row r="52">
      <c r="A52" s="8"/>
      <c r="B52" s="8"/>
      <c r="C52" s="4"/>
      <c r="D52" s="10" t="str">
        <f>IFNA(VLOOKUP(C52,GuildQuests!D52:G1000,MATCH("Description",GuildQuests!D51:G51),FALSE))</f>
        <v/>
      </c>
      <c r="F52" s="4" t="b">
        <v>0</v>
      </c>
    </row>
    <row r="53">
      <c r="A53" s="8"/>
      <c r="B53" s="8"/>
      <c r="C53" s="4"/>
      <c r="D53" s="10" t="str">
        <f>IFNA(VLOOKUP(C53,GuildQuests!D53:G1000,MATCH("Description",GuildQuests!D52:G52),FALSE))</f>
        <v/>
      </c>
      <c r="F53" s="4" t="b">
        <v>0</v>
      </c>
    </row>
    <row r="54">
      <c r="A54" s="8"/>
      <c r="B54" s="8"/>
      <c r="C54" s="4"/>
      <c r="D54" s="10" t="str">
        <f>IFNA(VLOOKUP(C54,GuildQuests!D54:G1000,MATCH("Description",GuildQuests!D53:G53),FALSE))</f>
        <v/>
      </c>
      <c r="F54" s="4" t="b">
        <v>0</v>
      </c>
    </row>
    <row r="55">
      <c r="A55" s="8"/>
      <c r="B55" s="8"/>
      <c r="C55" s="4"/>
      <c r="D55" s="10" t="str">
        <f>IFNA(VLOOKUP(C55,GuildQuests!D55:G1000,MATCH("Description",GuildQuests!D54:G54),FALSE))</f>
        <v/>
      </c>
      <c r="F55" s="4" t="b">
        <v>0</v>
      </c>
    </row>
    <row r="56">
      <c r="A56" s="8"/>
      <c r="B56" s="8"/>
      <c r="C56" s="4"/>
      <c r="D56" s="10" t="str">
        <f>IFNA(VLOOKUP(C56,GuildQuests!D56:G1000,MATCH("Description",GuildQuests!D55:G55),FALSE))</f>
        <v/>
      </c>
      <c r="F56" s="4" t="b">
        <v>0</v>
      </c>
    </row>
    <row r="57">
      <c r="A57" s="8"/>
      <c r="B57" s="8"/>
      <c r="C57" s="4"/>
      <c r="D57" s="10" t="str">
        <f>IFNA(VLOOKUP(C57,GuildQuests!D57:G1000,MATCH("Description",GuildQuests!D56:G56),FALSE))</f>
        <v/>
      </c>
      <c r="F57" s="4" t="b">
        <v>0</v>
      </c>
    </row>
    <row r="58">
      <c r="A58" s="8"/>
      <c r="B58" s="8"/>
      <c r="C58" s="4"/>
      <c r="D58" s="10" t="str">
        <f>IFNA(VLOOKUP(C58,GuildQuests!D58:G1000,MATCH("Description",GuildQuests!D57:G57),FALSE))</f>
        <v/>
      </c>
      <c r="F58" s="4" t="b">
        <v>0</v>
      </c>
    </row>
    <row r="59">
      <c r="A59" s="8"/>
      <c r="B59" s="8"/>
      <c r="C59" s="4"/>
      <c r="D59" s="10" t="str">
        <f>IFNA(VLOOKUP(C59,GuildQuests!D59:G1000,MATCH("Description",GuildQuests!D58:G58),FALSE))</f>
        <v/>
      </c>
      <c r="F59" s="4" t="b">
        <v>0</v>
      </c>
    </row>
    <row r="60">
      <c r="A60" s="8"/>
      <c r="B60" s="8"/>
      <c r="C60" s="4"/>
      <c r="D60" s="10" t="str">
        <f>IFNA(VLOOKUP(C60,GuildQuests!D60:G1000,MATCH("Description",GuildQuests!D59:G59),FALSE))</f>
        <v/>
      </c>
      <c r="F60" s="4" t="b">
        <v>0</v>
      </c>
    </row>
    <row r="61">
      <c r="A61" s="8"/>
      <c r="B61" s="8"/>
      <c r="C61" s="4"/>
      <c r="D61" s="10" t="str">
        <f>IFNA(VLOOKUP(C61,GuildQuests!D61:G1000,MATCH("Description",GuildQuests!D60:G60),FALSE))</f>
        <v/>
      </c>
      <c r="F61" s="4" t="b">
        <v>0</v>
      </c>
    </row>
    <row r="62">
      <c r="A62" s="8"/>
      <c r="B62" s="8"/>
      <c r="C62" s="4"/>
      <c r="D62" s="10" t="str">
        <f>IFNA(VLOOKUP(C62,GuildQuests!D62:G1000,MATCH("Description",GuildQuests!D61:G61),FALSE))</f>
        <v/>
      </c>
      <c r="F62" s="4" t="b">
        <v>0</v>
      </c>
    </row>
    <row r="63">
      <c r="A63" s="8"/>
      <c r="B63" s="8"/>
      <c r="C63" s="4"/>
      <c r="D63" s="10" t="str">
        <f>IFNA(VLOOKUP(C63,GuildQuests!D63:G1000,MATCH("Description",GuildQuests!D62:G62),FALSE))</f>
        <v/>
      </c>
      <c r="F63" s="4" t="b">
        <v>0</v>
      </c>
    </row>
    <row r="64">
      <c r="A64" s="8"/>
      <c r="B64" s="8"/>
      <c r="C64" s="4"/>
      <c r="D64" s="10" t="str">
        <f>IFNA(VLOOKUP(C64,GuildQuests!D64:G1000,MATCH("Description",GuildQuests!D63:G63),FALSE))</f>
        <v/>
      </c>
      <c r="F64" s="4" t="b">
        <v>0</v>
      </c>
    </row>
    <row r="65">
      <c r="A65" s="8"/>
      <c r="B65" s="8"/>
      <c r="C65" s="4"/>
      <c r="D65" s="10" t="str">
        <f>IFNA(VLOOKUP(C65,GuildQuests!D65:G1000,MATCH("Description",GuildQuests!D64:G64),FALSE))</f>
        <v/>
      </c>
      <c r="F65" s="4" t="b">
        <v>0</v>
      </c>
    </row>
    <row r="66">
      <c r="A66" s="8"/>
      <c r="B66" s="8"/>
      <c r="C66" s="4"/>
      <c r="D66" s="10" t="str">
        <f>IFNA(VLOOKUP(C66,GuildQuests!D66:G1000,MATCH("Description",GuildQuests!D65:G65),FALSE))</f>
        <v/>
      </c>
      <c r="F66" s="4" t="b">
        <v>0</v>
      </c>
    </row>
    <row r="67">
      <c r="A67" s="8"/>
      <c r="B67" s="8"/>
      <c r="C67" s="4"/>
      <c r="D67" s="10" t="str">
        <f>IFNA(VLOOKUP(C67,GuildQuests!D67:G1000,MATCH("Description",GuildQuests!D66:G66),FALSE))</f>
        <v/>
      </c>
      <c r="F67" s="4" t="b">
        <v>0</v>
      </c>
    </row>
    <row r="68">
      <c r="A68" s="8"/>
      <c r="B68" s="8"/>
      <c r="C68" s="4"/>
      <c r="D68" s="10" t="str">
        <f>IFNA(VLOOKUP(C68,GuildQuests!D68:G1000,MATCH("Description",GuildQuests!D67:G67),FALSE))</f>
        <v/>
      </c>
      <c r="F68" s="4" t="b">
        <v>0</v>
      </c>
    </row>
    <row r="69">
      <c r="A69" s="8"/>
      <c r="B69" s="8"/>
      <c r="C69" s="4"/>
      <c r="D69" s="10" t="str">
        <f>IFNA(VLOOKUP(C69,GuildQuests!D69:G1000,MATCH("Description",GuildQuests!D68:G68),FALSE))</f>
        <v/>
      </c>
      <c r="F69" s="4" t="b">
        <v>0</v>
      </c>
    </row>
    <row r="70">
      <c r="A70" s="8"/>
      <c r="B70" s="8"/>
      <c r="C70" s="4"/>
      <c r="D70" s="10" t="str">
        <f>IFNA(VLOOKUP(C70,GuildQuests!D70:G1000,MATCH("Description",GuildQuests!D69:G69),FALSE))</f>
        <v/>
      </c>
      <c r="F70" s="4" t="b">
        <v>0</v>
      </c>
    </row>
    <row r="71">
      <c r="A71" s="8"/>
      <c r="B71" s="8"/>
      <c r="C71" s="4"/>
      <c r="D71" s="10" t="str">
        <f>IFNA(VLOOKUP(C71,GuildQuests!D71:G1000,MATCH("Description",GuildQuests!D70:G70),FALSE))</f>
        <v/>
      </c>
      <c r="F71" s="4" t="b">
        <v>0</v>
      </c>
    </row>
    <row r="72">
      <c r="A72" s="8"/>
      <c r="B72" s="8"/>
      <c r="C72" s="4"/>
      <c r="D72" s="10" t="str">
        <f>IFNA(VLOOKUP(C72,GuildQuests!D72:G1000,MATCH("Description",GuildQuests!D71:G71),FALSE))</f>
        <v/>
      </c>
      <c r="F72" s="4" t="b">
        <v>0</v>
      </c>
    </row>
    <row r="73">
      <c r="A73" s="8"/>
      <c r="B73" s="8"/>
      <c r="C73" s="4"/>
      <c r="D73" s="10" t="str">
        <f>IFNA(VLOOKUP(C73,GuildQuests!D73:G1000,MATCH("Description",GuildQuests!D72:G72),FALSE))</f>
        <v/>
      </c>
      <c r="F73" s="4" t="b">
        <v>0</v>
      </c>
    </row>
    <row r="74">
      <c r="A74" s="8"/>
      <c r="B74" s="8"/>
      <c r="C74" s="4"/>
      <c r="D74" s="10" t="str">
        <f>IFNA(VLOOKUP(C74,GuildQuests!D74:G1000,MATCH("Description",GuildQuests!D73:G73),FALSE))</f>
        <v/>
      </c>
      <c r="F74" s="4" t="b">
        <v>0</v>
      </c>
    </row>
    <row r="75">
      <c r="A75" s="8"/>
      <c r="B75" s="8"/>
      <c r="C75" s="4"/>
      <c r="D75" s="10" t="str">
        <f>IFNA(VLOOKUP(C75,GuildQuests!D75:G1000,MATCH("Description",GuildQuests!D74:G74),FALSE))</f>
        <v/>
      </c>
      <c r="F75" s="4" t="b">
        <v>0</v>
      </c>
    </row>
    <row r="76">
      <c r="A76" s="8"/>
      <c r="B76" s="8"/>
      <c r="C76" s="4"/>
      <c r="D76" s="10" t="str">
        <f>IFNA(VLOOKUP(C76,GuildQuests!D76:G1000,MATCH("Description",GuildQuests!D75:G75),FALSE))</f>
        <v/>
      </c>
      <c r="F76" s="4" t="b">
        <v>0</v>
      </c>
    </row>
    <row r="77">
      <c r="A77" s="8"/>
      <c r="B77" s="8"/>
      <c r="C77" s="4"/>
      <c r="D77" s="10" t="str">
        <f>IFNA(VLOOKUP(C77,GuildQuests!D77:G1000,MATCH("Description",GuildQuests!D76:G76),FALSE))</f>
        <v/>
      </c>
      <c r="F77" s="4" t="b">
        <v>0</v>
      </c>
    </row>
    <row r="78">
      <c r="A78" s="8"/>
      <c r="B78" s="8"/>
      <c r="C78" s="4"/>
      <c r="D78" s="10" t="str">
        <f>IFNA(VLOOKUP(C78,GuildQuests!D78:G1000,MATCH("Description",GuildQuests!D77:G77),FALSE))</f>
        <v/>
      </c>
      <c r="F78" s="4" t="b">
        <v>0</v>
      </c>
    </row>
    <row r="79">
      <c r="A79" s="8"/>
      <c r="B79" s="8"/>
      <c r="C79" s="4"/>
      <c r="D79" s="10" t="str">
        <f>IFNA(VLOOKUP(C79,GuildQuests!D79:G1000,MATCH("Description",GuildQuests!D78:G78),FALSE))</f>
        <v/>
      </c>
      <c r="F79" s="4" t="b">
        <v>0</v>
      </c>
    </row>
    <row r="80">
      <c r="A80" s="8"/>
      <c r="B80" s="8"/>
      <c r="C80" s="4"/>
      <c r="D80" s="10" t="str">
        <f>IFNA(VLOOKUP(C80,GuildQuests!D80:G1000,MATCH("Description",GuildQuests!D79:G79),FALSE))</f>
        <v/>
      </c>
      <c r="F80" s="4" t="b">
        <v>0</v>
      </c>
    </row>
    <row r="81">
      <c r="A81" s="8"/>
      <c r="B81" s="8"/>
      <c r="C81" s="4"/>
      <c r="D81" s="10" t="str">
        <f>IFNA(VLOOKUP(C81,GuildQuests!D81:G1000,MATCH("Description",GuildQuests!D80:G80),FALSE))</f>
        <v/>
      </c>
      <c r="F81" s="4" t="b">
        <v>0</v>
      </c>
    </row>
    <row r="82">
      <c r="A82" s="8"/>
      <c r="B82" s="8"/>
      <c r="C82" s="4"/>
      <c r="D82" s="10" t="str">
        <f>IFNA(VLOOKUP(C82,GuildQuests!D82:G1000,MATCH("Description",GuildQuests!D81:G81),FALSE))</f>
        <v/>
      </c>
      <c r="F82" s="4" t="b">
        <v>0</v>
      </c>
    </row>
    <row r="83">
      <c r="A83" s="8"/>
      <c r="B83" s="8"/>
      <c r="C83" s="4"/>
      <c r="D83" s="10" t="str">
        <f>IFNA(VLOOKUP(C83,GuildQuests!D83:G1000,MATCH("Description",GuildQuests!D82:G82),FALSE))</f>
        <v/>
      </c>
      <c r="F83" s="4" t="b">
        <v>0</v>
      </c>
    </row>
    <row r="84">
      <c r="A84" s="8"/>
      <c r="B84" s="8"/>
      <c r="C84" s="4"/>
      <c r="D84" s="10" t="str">
        <f>IFNA(VLOOKUP(C84,GuildQuests!D84:G1000,MATCH("Description",GuildQuests!D83:G83),FALSE))</f>
        <v/>
      </c>
      <c r="F84" s="4" t="b">
        <v>0</v>
      </c>
    </row>
    <row r="85">
      <c r="A85" s="8"/>
      <c r="B85" s="8"/>
      <c r="C85" s="4"/>
      <c r="D85" s="10" t="str">
        <f>IFNA(VLOOKUP(C85,GuildQuests!D85:G1000,MATCH("Description",GuildQuests!D84:G84),FALSE))</f>
        <v/>
      </c>
      <c r="F85" s="4" t="b">
        <v>0</v>
      </c>
    </row>
    <row r="86">
      <c r="A86" s="8"/>
      <c r="B86" s="8"/>
      <c r="C86" s="4"/>
      <c r="D86" s="10" t="str">
        <f>IFNA(VLOOKUP(C86,GuildQuests!D86:G1000,MATCH("Description",GuildQuests!D85:G85),FALSE))</f>
        <v/>
      </c>
      <c r="F86" s="4" t="b">
        <v>0</v>
      </c>
    </row>
    <row r="87">
      <c r="A87" s="8"/>
      <c r="B87" s="8"/>
      <c r="C87" s="4"/>
      <c r="D87" s="10" t="str">
        <f>IFNA(VLOOKUP(C87,GuildQuests!D87:G1000,MATCH("Description",GuildQuests!D86:G86),FALSE))</f>
        <v/>
      </c>
      <c r="F87" s="4" t="b">
        <v>0</v>
      </c>
    </row>
    <row r="88">
      <c r="A88" s="8"/>
      <c r="B88" s="8"/>
      <c r="C88" s="4"/>
      <c r="D88" s="10" t="str">
        <f>IFNA(VLOOKUP(C88,GuildQuests!D88:G1000,MATCH("Description",GuildQuests!D87:G87),FALSE))</f>
        <v/>
      </c>
      <c r="F88" s="4" t="b">
        <v>0</v>
      </c>
    </row>
    <row r="89">
      <c r="A89" s="8"/>
      <c r="B89" s="8"/>
      <c r="C89" s="4"/>
      <c r="D89" s="10" t="str">
        <f>IFNA(VLOOKUP(C89,GuildQuests!D89:G1000,MATCH("Description",GuildQuests!D88:G88),FALSE))</f>
        <v/>
      </c>
      <c r="F89" s="4" t="b">
        <v>0</v>
      </c>
    </row>
    <row r="90">
      <c r="A90" s="8"/>
      <c r="B90" s="8"/>
      <c r="C90" s="4"/>
      <c r="D90" s="10" t="str">
        <f>IFNA(VLOOKUP(C90,GuildQuests!D90:G1000,MATCH("Description",GuildQuests!D89:G89),FALSE))</f>
        <v/>
      </c>
      <c r="F90" s="4" t="b">
        <v>0</v>
      </c>
    </row>
    <row r="91">
      <c r="A91" s="8"/>
      <c r="B91" s="8"/>
      <c r="C91" s="4"/>
      <c r="D91" s="10" t="str">
        <f>IFNA(VLOOKUP(C91,GuildQuests!D91:G1000,MATCH("Description",GuildQuests!D90:G90),FALSE))</f>
        <v/>
      </c>
      <c r="F91" s="4" t="b">
        <v>0</v>
      </c>
    </row>
    <row r="92">
      <c r="A92" s="8"/>
      <c r="B92" s="8"/>
      <c r="C92" s="4"/>
      <c r="D92" s="10" t="str">
        <f>IFNA(VLOOKUP(C92,GuildQuests!D92:G1000,MATCH("Description",GuildQuests!D91:G91),FALSE))</f>
        <v/>
      </c>
      <c r="F92" s="4" t="b">
        <v>0</v>
      </c>
    </row>
    <row r="93">
      <c r="A93" s="8"/>
      <c r="B93" s="8"/>
      <c r="C93" s="4"/>
      <c r="D93" s="10" t="str">
        <f>IFNA(VLOOKUP(C93,GuildQuests!D93:G1000,MATCH("Description",GuildQuests!D92:G92),FALSE))</f>
        <v/>
      </c>
      <c r="F93" s="4" t="b">
        <v>0</v>
      </c>
    </row>
    <row r="94">
      <c r="A94" s="8"/>
      <c r="B94" s="8"/>
      <c r="C94" s="4"/>
      <c r="D94" s="10" t="str">
        <f>IFNA(VLOOKUP(C94,GuildQuests!D94:G1000,MATCH("Description",GuildQuests!D93:G93),FALSE))</f>
        <v/>
      </c>
      <c r="F94" s="4" t="b">
        <v>0</v>
      </c>
    </row>
    <row r="95">
      <c r="A95" s="8"/>
      <c r="B95" s="8"/>
      <c r="C95" s="4"/>
      <c r="D95" s="10" t="str">
        <f>IFNA(VLOOKUP(C95,GuildQuests!D95:G1000,MATCH("Description",GuildQuests!D94:G94),FALSE))</f>
        <v/>
      </c>
      <c r="F95" s="4" t="b">
        <v>0</v>
      </c>
    </row>
    <row r="96">
      <c r="A96" s="8"/>
      <c r="B96" s="8"/>
      <c r="C96" s="4"/>
      <c r="D96" s="10" t="str">
        <f>IFNA(VLOOKUP(C96,GuildQuests!D96:G1000,MATCH("Description",GuildQuests!D95:G95),FALSE))</f>
        <v/>
      </c>
      <c r="F96" s="4" t="b">
        <v>0</v>
      </c>
    </row>
    <row r="97">
      <c r="A97" s="8"/>
      <c r="B97" s="8"/>
      <c r="C97" s="4"/>
      <c r="D97" s="10" t="str">
        <f>IFNA(VLOOKUP(C97,GuildQuests!D97:G1000,MATCH("Description",GuildQuests!D96:G96),FALSE))</f>
        <v/>
      </c>
      <c r="F97" s="4" t="b">
        <v>0</v>
      </c>
    </row>
    <row r="98">
      <c r="A98" s="8"/>
      <c r="B98" s="8"/>
      <c r="C98" s="4"/>
      <c r="D98" s="10" t="str">
        <f>IFNA(VLOOKUP(C98,GuildQuests!D98:G1000,MATCH("Description",GuildQuests!D97:G97),FALSE))</f>
        <v/>
      </c>
      <c r="F98" s="4" t="b">
        <v>0</v>
      </c>
    </row>
    <row r="99">
      <c r="A99" s="8"/>
      <c r="B99" s="8"/>
      <c r="C99" s="4"/>
      <c r="D99" s="10" t="str">
        <f>IFNA(VLOOKUP(C99,GuildQuests!D99:G1000,MATCH("Description",GuildQuests!D98:G98),FALSE))</f>
        <v/>
      </c>
      <c r="F99" s="4" t="b">
        <v>0</v>
      </c>
    </row>
    <row r="100">
      <c r="A100" s="8"/>
      <c r="B100" s="8"/>
      <c r="C100" s="4"/>
      <c r="D100" s="10" t="str">
        <f>IFNA(VLOOKUP(C100,GuildQuests!D100:G1000,MATCH("Description",GuildQuests!D99:G99),FALSE))</f>
        <v/>
      </c>
      <c r="F100" s="4" t="b">
        <v>0</v>
      </c>
    </row>
    <row r="101">
      <c r="A101" s="8"/>
      <c r="B101" s="8"/>
      <c r="C101" s="4"/>
      <c r="D101" s="10" t="str">
        <f>IFNA(VLOOKUP(C101,GuildQuests!D101:G1000,MATCH("Description",GuildQuests!D100:G100),FALSE))</f>
        <v/>
      </c>
      <c r="F101" s="4" t="b">
        <v>0</v>
      </c>
    </row>
    <row r="102">
      <c r="A102" s="8"/>
      <c r="B102" s="8"/>
      <c r="C102" s="4"/>
      <c r="D102" s="10" t="str">
        <f>IFNA(VLOOKUP(C102,GuildQuests!D102:G1000,MATCH("Description",GuildQuests!D101:G101),FALSE))</f>
        <v/>
      </c>
      <c r="F102" s="4" t="b">
        <v>0</v>
      </c>
    </row>
    <row r="103">
      <c r="A103" s="8"/>
      <c r="B103" s="8"/>
      <c r="C103" s="4"/>
      <c r="D103" s="10" t="str">
        <f>IFNA(VLOOKUP(C103,GuildQuests!D103:G1000,MATCH("Description",GuildQuests!D102:G102),FALSE))</f>
        <v/>
      </c>
      <c r="F103" s="4" t="b">
        <v>0</v>
      </c>
    </row>
    <row r="104">
      <c r="A104" s="8"/>
      <c r="B104" s="8"/>
      <c r="C104" s="4"/>
      <c r="D104" s="10" t="str">
        <f>IFNA(VLOOKUP(C104,GuildQuests!D104:G1000,MATCH("Description",GuildQuests!D103:G103),FALSE))</f>
        <v/>
      </c>
      <c r="F104" s="4" t="b">
        <v>0</v>
      </c>
    </row>
    <row r="105">
      <c r="A105" s="8"/>
      <c r="B105" s="8"/>
      <c r="C105" s="4"/>
      <c r="D105" s="10" t="str">
        <f>IFNA(VLOOKUP(C105,GuildQuests!D105:G1000,MATCH("Description",GuildQuests!D104:G104),FALSE))</f>
        <v/>
      </c>
      <c r="F105" s="4" t="b">
        <v>0</v>
      </c>
    </row>
    <row r="106">
      <c r="A106" s="8"/>
      <c r="B106" s="8"/>
      <c r="C106" s="4"/>
      <c r="D106" s="10" t="str">
        <f>IFNA(VLOOKUP(C106,GuildQuests!D106:G1000,MATCH("Description",GuildQuests!D105:G105),FALSE))</f>
        <v/>
      </c>
      <c r="F106" s="4" t="b">
        <v>0</v>
      </c>
    </row>
    <row r="107">
      <c r="A107" s="8"/>
      <c r="B107" s="8"/>
      <c r="C107" s="4"/>
      <c r="D107" s="10" t="str">
        <f>IFNA(VLOOKUP(C107,GuildQuests!D107:G1000,MATCH("Description",GuildQuests!D106:G106),FALSE))</f>
        <v/>
      </c>
      <c r="F107" s="4" t="b">
        <v>0</v>
      </c>
    </row>
    <row r="108">
      <c r="A108" s="8"/>
      <c r="B108" s="8"/>
      <c r="C108" s="4"/>
      <c r="D108" s="10" t="str">
        <f>IFNA(VLOOKUP(C108,GuildQuests!D108:G1000,MATCH("Description",GuildQuests!D107:G107),FALSE))</f>
        <v/>
      </c>
      <c r="F108" s="4" t="b">
        <v>0</v>
      </c>
    </row>
    <row r="109">
      <c r="A109" s="8"/>
      <c r="B109" s="8"/>
      <c r="C109" s="4"/>
      <c r="D109" s="10" t="str">
        <f>IFNA(VLOOKUP(C109,GuildQuests!D109:G1000,MATCH("Description",GuildQuests!D108:G108),FALSE))</f>
        <v/>
      </c>
      <c r="F109" s="4" t="b">
        <v>0</v>
      </c>
    </row>
    <row r="110">
      <c r="A110" s="8"/>
      <c r="B110" s="8"/>
      <c r="C110" s="4"/>
      <c r="D110" s="10" t="str">
        <f>IFNA(VLOOKUP(C110,GuildQuests!D110:G1000,MATCH("Description",GuildQuests!D109:G109),FALSE))</f>
        <v/>
      </c>
      <c r="F110" s="4" t="b">
        <v>0</v>
      </c>
    </row>
    <row r="111">
      <c r="A111" s="8"/>
      <c r="B111" s="8"/>
      <c r="C111" s="4"/>
      <c r="D111" s="10" t="str">
        <f>IFNA(VLOOKUP(C111,GuildQuests!D111:G1000,MATCH("Description",GuildQuests!D110:G110),FALSE))</f>
        <v/>
      </c>
      <c r="F111" s="4" t="b">
        <v>0</v>
      </c>
    </row>
    <row r="112">
      <c r="A112" s="8"/>
      <c r="B112" s="8"/>
      <c r="C112" s="4"/>
      <c r="D112" s="10" t="str">
        <f>IFNA(VLOOKUP(C112,GuildQuests!D112:G1000,MATCH("Description",GuildQuests!D111:G111),FALSE))</f>
        <v/>
      </c>
      <c r="F112" s="4" t="b">
        <v>0</v>
      </c>
    </row>
    <row r="113">
      <c r="A113" s="8"/>
      <c r="B113" s="8"/>
      <c r="C113" s="4"/>
      <c r="D113" s="10" t="str">
        <f>IFNA(VLOOKUP(C113,GuildQuests!D113:G1000,MATCH("Description",GuildQuests!D112:G112),FALSE))</f>
        <v/>
      </c>
      <c r="F113" s="4" t="b">
        <v>0</v>
      </c>
    </row>
    <row r="114">
      <c r="A114" s="8"/>
      <c r="B114" s="8"/>
      <c r="C114" s="4"/>
      <c r="D114" s="10" t="str">
        <f>IFNA(VLOOKUP(C114,GuildQuests!D114:G1000,MATCH("Description",GuildQuests!D113:G113),FALSE))</f>
        <v/>
      </c>
      <c r="F114" s="4" t="b">
        <v>0</v>
      </c>
    </row>
    <row r="115">
      <c r="A115" s="8"/>
      <c r="B115" s="8"/>
      <c r="C115" s="4"/>
      <c r="D115" s="10" t="str">
        <f>IFNA(VLOOKUP(C115,GuildQuests!D115:G1000,MATCH("Description",GuildQuests!D114:G114),FALSE))</f>
        <v/>
      </c>
      <c r="F115" s="4" t="b">
        <v>0</v>
      </c>
    </row>
    <row r="116">
      <c r="A116" s="8"/>
      <c r="B116" s="8"/>
      <c r="C116" s="4"/>
      <c r="D116" s="10" t="str">
        <f>IFNA(VLOOKUP(C116,GuildQuests!D116:G1000,MATCH("Description",GuildQuests!D115:G115),FALSE))</f>
        <v/>
      </c>
      <c r="F116" s="4" t="b">
        <v>0</v>
      </c>
    </row>
    <row r="117">
      <c r="A117" s="8"/>
      <c r="B117" s="8"/>
      <c r="C117" s="4"/>
      <c r="D117" s="10" t="str">
        <f>IFNA(VLOOKUP(C117,GuildQuests!D117:G1000,MATCH("Description",GuildQuests!D116:G116),FALSE))</f>
        <v/>
      </c>
      <c r="F117" s="4" t="b">
        <v>0</v>
      </c>
    </row>
    <row r="118">
      <c r="A118" s="8"/>
      <c r="B118" s="8"/>
      <c r="C118" s="4"/>
      <c r="D118" s="10" t="str">
        <f>IFNA(VLOOKUP(C118,GuildQuests!D118:G1000,MATCH("Description",GuildQuests!D117:G117),FALSE))</f>
        <v/>
      </c>
      <c r="F118" s="4" t="b">
        <v>0</v>
      </c>
    </row>
    <row r="119">
      <c r="A119" s="8"/>
      <c r="B119" s="8"/>
      <c r="C119" s="4"/>
      <c r="D119" s="10" t="str">
        <f>IFNA(VLOOKUP(C119,GuildQuests!D119:G1000,MATCH("Description",GuildQuests!D118:G118),FALSE))</f>
        <v/>
      </c>
      <c r="F119" s="4" t="b">
        <v>0</v>
      </c>
    </row>
    <row r="120">
      <c r="A120" s="8"/>
      <c r="B120" s="8"/>
      <c r="C120" s="4"/>
      <c r="D120" s="10" t="str">
        <f>IFNA(VLOOKUP(C120,GuildQuests!D120:G1000,MATCH("Description",GuildQuests!D119:G119),FALSE))</f>
        <v/>
      </c>
      <c r="F120" s="4" t="b">
        <v>0</v>
      </c>
    </row>
    <row r="121">
      <c r="A121" s="8"/>
      <c r="B121" s="8"/>
      <c r="C121" s="4"/>
      <c r="D121" s="10" t="str">
        <f>IFNA(VLOOKUP(C121,GuildQuests!D121:G1000,MATCH("Description",GuildQuests!D120:G120),FALSE))</f>
        <v/>
      </c>
      <c r="F121" s="4" t="b">
        <v>0</v>
      </c>
    </row>
    <row r="122">
      <c r="A122" s="8"/>
      <c r="B122" s="8"/>
      <c r="C122" s="4"/>
      <c r="D122" s="10" t="str">
        <f>IFNA(VLOOKUP(C122,GuildQuests!D122:G1000,MATCH("Description",GuildQuests!D121:G121),FALSE))</f>
        <v/>
      </c>
      <c r="F122" s="4" t="b">
        <v>0</v>
      </c>
    </row>
    <row r="123">
      <c r="A123" s="8"/>
      <c r="B123" s="8"/>
      <c r="C123" s="4"/>
      <c r="D123" s="10" t="str">
        <f>IFNA(VLOOKUP(C123,GuildQuests!D123:G1000,MATCH("Description",GuildQuests!D122:G122),FALSE))</f>
        <v/>
      </c>
      <c r="F123" s="4" t="b">
        <v>0</v>
      </c>
    </row>
    <row r="124">
      <c r="A124" s="8"/>
      <c r="B124" s="8"/>
      <c r="C124" s="4"/>
      <c r="D124" s="10" t="str">
        <f>IFNA(VLOOKUP(C124,GuildQuests!D124:G1000,MATCH("Description",GuildQuests!D123:G123),FALSE))</f>
        <v/>
      </c>
      <c r="F124" s="4" t="b">
        <v>0</v>
      </c>
    </row>
    <row r="125">
      <c r="A125" s="8"/>
      <c r="B125" s="8"/>
      <c r="C125" s="4"/>
      <c r="D125" s="10" t="str">
        <f>IFNA(VLOOKUP(C125,GuildQuests!D125:G1000,MATCH("Description",GuildQuests!D124:G124),FALSE))</f>
        <v/>
      </c>
      <c r="F125" s="4" t="b">
        <v>0</v>
      </c>
    </row>
    <row r="126">
      <c r="A126" s="8"/>
      <c r="B126" s="8"/>
      <c r="C126" s="4"/>
      <c r="D126" s="10" t="str">
        <f>IFNA(VLOOKUP(C126,GuildQuests!D126:G1000,MATCH("Description",GuildQuests!D125:G125),FALSE))</f>
        <v/>
      </c>
      <c r="F126" s="4" t="b">
        <v>0</v>
      </c>
    </row>
    <row r="127">
      <c r="A127" s="8"/>
      <c r="B127" s="8"/>
      <c r="C127" s="4"/>
      <c r="D127" s="10" t="str">
        <f>IFNA(VLOOKUP(C127,GuildQuests!D127:G1000,MATCH("Description",GuildQuests!D126:G126),FALSE))</f>
        <v/>
      </c>
      <c r="F127" s="4" t="b">
        <v>0</v>
      </c>
    </row>
    <row r="128">
      <c r="A128" s="8"/>
      <c r="B128" s="8"/>
      <c r="C128" s="4"/>
      <c r="D128" s="10" t="str">
        <f>IFNA(VLOOKUP(C128,GuildQuests!D128:G1000,MATCH("Description",GuildQuests!D127:G127),FALSE))</f>
        <v/>
      </c>
      <c r="F128" s="4" t="b">
        <v>0</v>
      </c>
    </row>
    <row r="129">
      <c r="A129" s="8"/>
      <c r="B129" s="8"/>
      <c r="C129" s="4"/>
      <c r="D129" s="10" t="str">
        <f>IFNA(VLOOKUP(C129,GuildQuests!D129:G1000,MATCH("Description",GuildQuests!D128:G128),FALSE))</f>
        <v/>
      </c>
      <c r="F129" s="4" t="b">
        <v>0</v>
      </c>
    </row>
    <row r="130">
      <c r="A130" s="8"/>
      <c r="B130" s="8"/>
      <c r="C130" s="4"/>
      <c r="D130" s="10" t="str">
        <f>IFNA(VLOOKUP(C130,GuildQuests!D130:G1000,MATCH("Description",GuildQuests!D129:G129),FALSE))</f>
        <v/>
      </c>
      <c r="F130" s="4" t="b">
        <v>0</v>
      </c>
    </row>
    <row r="131">
      <c r="A131" s="8"/>
      <c r="B131" s="8"/>
      <c r="C131" s="4"/>
      <c r="D131" s="10" t="str">
        <f>IFNA(VLOOKUP(C131,GuildQuests!D131:G1000,MATCH("Description",GuildQuests!D130:G130),FALSE))</f>
        <v/>
      </c>
      <c r="F131" s="4" t="b">
        <v>0</v>
      </c>
    </row>
    <row r="132">
      <c r="A132" s="8"/>
      <c r="B132" s="8"/>
      <c r="C132" s="4"/>
      <c r="D132" s="10" t="str">
        <f>IFNA(VLOOKUP(C132,GuildQuests!D132:G1000,MATCH("Description",GuildQuests!D131:G131),FALSE))</f>
        <v/>
      </c>
      <c r="F132" s="4" t="b">
        <v>0</v>
      </c>
    </row>
    <row r="133">
      <c r="A133" s="8"/>
      <c r="B133" s="8"/>
      <c r="C133" s="4"/>
      <c r="D133" s="10" t="str">
        <f>IFNA(VLOOKUP(C133,GuildQuests!D133:G1000,MATCH("Description",GuildQuests!D132:G132),FALSE))</f>
        <v/>
      </c>
      <c r="F133" s="4" t="b">
        <v>0</v>
      </c>
    </row>
    <row r="134">
      <c r="A134" s="8"/>
      <c r="B134" s="8"/>
      <c r="C134" s="4"/>
      <c r="D134" s="10" t="str">
        <f>IFNA(VLOOKUP(C134,GuildQuests!D134:G1000,MATCH("Description",GuildQuests!D133:G133),FALSE))</f>
        <v/>
      </c>
      <c r="F134" s="4" t="b">
        <v>0</v>
      </c>
    </row>
    <row r="135">
      <c r="A135" s="8"/>
      <c r="B135" s="8"/>
      <c r="C135" s="4"/>
      <c r="D135" s="10" t="str">
        <f>IFNA(VLOOKUP(C135,GuildQuests!D135:G1000,MATCH("Description",GuildQuests!D134:G134),FALSE))</f>
        <v/>
      </c>
      <c r="F135" s="4" t="b">
        <v>0</v>
      </c>
    </row>
    <row r="136">
      <c r="A136" s="8"/>
      <c r="B136" s="8"/>
      <c r="C136" s="4"/>
      <c r="D136" s="10" t="str">
        <f>IFNA(VLOOKUP(C136,GuildQuests!D136:G1000,MATCH("Description",GuildQuests!D135:G135),FALSE))</f>
        <v/>
      </c>
      <c r="F136" s="4" t="b">
        <v>0</v>
      </c>
    </row>
    <row r="137">
      <c r="A137" s="8"/>
      <c r="B137" s="8"/>
      <c r="C137" s="4"/>
      <c r="D137" s="10" t="str">
        <f>IFNA(VLOOKUP(C137,GuildQuests!D137:G1000,MATCH("Description",GuildQuests!D136:G136),FALSE))</f>
        <v/>
      </c>
      <c r="F137" s="4" t="b">
        <v>0</v>
      </c>
    </row>
    <row r="138">
      <c r="A138" s="8"/>
      <c r="B138" s="8"/>
      <c r="C138" s="4"/>
      <c r="D138" s="10" t="str">
        <f>IFNA(VLOOKUP(C138,GuildQuests!D138:G1000,MATCH("Description",GuildQuests!D137:G137),FALSE))</f>
        <v/>
      </c>
      <c r="F138" s="4" t="b">
        <v>0</v>
      </c>
    </row>
    <row r="139">
      <c r="A139" s="8"/>
      <c r="B139" s="8"/>
      <c r="C139" s="4"/>
      <c r="D139" s="10" t="str">
        <f>IFNA(VLOOKUP(C139,GuildQuests!D139:G1000,MATCH("Description",GuildQuests!D138:G138),FALSE))</f>
        <v/>
      </c>
      <c r="F139" s="4" t="b">
        <v>0</v>
      </c>
    </row>
    <row r="140">
      <c r="A140" s="8"/>
      <c r="B140" s="8"/>
      <c r="C140" s="4"/>
      <c r="D140" s="10" t="str">
        <f>IFNA(VLOOKUP(C140,GuildQuests!D140:G1000,MATCH("Description",GuildQuests!D139:G139),FALSE))</f>
        <v/>
      </c>
      <c r="F140" s="4" t="b">
        <v>0</v>
      </c>
    </row>
    <row r="141">
      <c r="A141" s="8"/>
      <c r="B141" s="8"/>
      <c r="C141" s="4"/>
      <c r="D141" s="10" t="str">
        <f>IFNA(VLOOKUP(C141,GuildQuests!D141:G1000,MATCH("Description",GuildQuests!D140:G140),FALSE))</f>
        <v/>
      </c>
      <c r="F141" s="4" t="b">
        <v>0</v>
      </c>
    </row>
    <row r="142">
      <c r="A142" s="8"/>
      <c r="B142" s="8"/>
      <c r="C142" s="4"/>
      <c r="D142" s="10" t="str">
        <f>IFNA(VLOOKUP(C142,GuildQuests!D142:G1000,MATCH("Description",GuildQuests!D141:G141),FALSE))</f>
        <v/>
      </c>
      <c r="F142" s="4" t="b">
        <v>0</v>
      </c>
    </row>
    <row r="143">
      <c r="A143" s="8"/>
      <c r="B143" s="8"/>
      <c r="C143" s="4"/>
      <c r="D143" s="10" t="str">
        <f>IFNA(VLOOKUP(C143,GuildQuests!D143:G1000,MATCH("Description",GuildQuests!D142:G142),FALSE))</f>
        <v/>
      </c>
      <c r="F143" s="4" t="b">
        <v>0</v>
      </c>
    </row>
    <row r="144">
      <c r="A144" s="8"/>
      <c r="B144" s="8"/>
      <c r="C144" s="4"/>
      <c r="D144" s="10" t="str">
        <f>IFNA(VLOOKUP(C144,GuildQuests!D144:G1000,MATCH("Description",GuildQuests!D143:G143),FALSE))</f>
        <v/>
      </c>
      <c r="F144" s="4" t="b">
        <v>0</v>
      </c>
    </row>
    <row r="145">
      <c r="A145" s="8"/>
      <c r="B145" s="8"/>
      <c r="C145" s="4"/>
      <c r="D145" s="10" t="str">
        <f>IFNA(VLOOKUP(C145,GuildQuests!D145:G1000,MATCH("Description",GuildQuests!D144:G144),FALSE))</f>
        <v/>
      </c>
      <c r="F145" s="4" t="b">
        <v>0</v>
      </c>
    </row>
    <row r="146">
      <c r="A146" s="8"/>
      <c r="B146" s="8"/>
      <c r="C146" s="4"/>
      <c r="D146" s="10" t="str">
        <f>IFNA(VLOOKUP(C146,GuildQuests!D146:G1000,MATCH("Description",GuildQuests!D145:G145),FALSE))</f>
        <v/>
      </c>
      <c r="F146" s="4" t="b">
        <v>0</v>
      </c>
    </row>
    <row r="147">
      <c r="A147" s="8"/>
      <c r="B147" s="8"/>
      <c r="C147" s="4"/>
      <c r="D147" s="10" t="str">
        <f>IFNA(VLOOKUP(C147,GuildQuests!D147:G1000,MATCH("Description",GuildQuests!D146:G146),FALSE))</f>
        <v/>
      </c>
      <c r="F147" s="4" t="b">
        <v>0</v>
      </c>
    </row>
    <row r="148">
      <c r="A148" s="8"/>
      <c r="B148" s="8"/>
      <c r="C148" s="4"/>
      <c r="D148" s="10" t="str">
        <f>IFNA(VLOOKUP(C148,GuildQuests!D148:G1000,MATCH("Description",GuildQuests!D147:G147),FALSE))</f>
        <v/>
      </c>
      <c r="F148" s="4" t="b">
        <v>0</v>
      </c>
    </row>
    <row r="149">
      <c r="A149" s="8"/>
      <c r="B149" s="8"/>
      <c r="C149" s="4"/>
      <c r="D149" s="10" t="str">
        <f>IFNA(VLOOKUP(C149,GuildQuests!D149:G1000,MATCH("Description",GuildQuests!D148:G148),FALSE))</f>
        <v/>
      </c>
      <c r="F149" s="4" t="b">
        <v>0</v>
      </c>
    </row>
    <row r="150">
      <c r="A150" s="8"/>
      <c r="B150" s="8"/>
      <c r="C150" s="4"/>
      <c r="D150" s="10" t="str">
        <f>IFNA(VLOOKUP(C150,GuildQuests!D150:G1000,MATCH("Description",GuildQuests!D149:G149),FALSE))</f>
        <v/>
      </c>
      <c r="F150" s="4" t="b">
        <v>0</v>
      </c>
    </row>
    <row r="151">
      <c r="A151" s="8"/>
      <c r="B151" s="8"/>
      <c r="C151" s="4"/>
      <c r="D151" s="10" t="str">
        <f>IFNA(VLOOKUP(C151,GuildQuests!D151:G1000,MATCH("Description",GuildQuests!D150:G150),FALSE))</f>
        <v/>
      </c>
      <c r="F151" s="4" t="b">
        <v>0</v>
      </c>
    </row>
    <row r="152">
      <c r="A152" s="8"/>
      <c r="B152" s="8"/>
      <c r="C152" s="4"/>
      <c r="D152" s="10" t="str">
        <f>IFNA(VLOOKUP(C152,GuildQuests!D152:G1000,MATCH("Description",GuildQuests!D151:G151),FALSE))</f>
        <v/>
      </c>
      <c r="F152" s="4" t="b">
        <v>0</v>
      </c>
    </row>
    <row r="153">
      <c r="A153" s="8"/>
      <c r="B153" s="8"/>
      <c r="C153" s="4"/>
      <c r="D153" s="10" t="str">
        <f>IFNA(VLOOKUP(C153,GuildQuests!D153:G1000,MATCH("Description",GuildQuests!D152:G152),FALSE))</f>
        <v/>
      </c>
      <c r="F153" s="4" t="b">
        <v>0</v>
      </c>
    </row>
    <row r="154">
      <c r="A154" s="8"/>
      <c r="B154" s="8"/>
      <c r="C154" s="4"/>
      <c r="D154" s="10" t="str">
        <f>IFNA(VLOOKUP(C154,GuildQuests!D154:G1000,MATCH("Description",GuildQuests!D153:G153),FALSE))</f>
        <v/>
      </c>
      <c r="F154" s="4" t="b">
        <v>0</v>
      </c>
    </row>
    <row r="155">
      <c r="A155" s="8"/>
      <c r="B155" s="8"/>
      <c r="C155" s="4"/>
      <c r="D155" s="10" t="str">
        <f>IFNA(VLOOKUP(C155,GuildQuests!D155:G1000,MATCH("Description",GuildQuests!D154:G154),FALSE))</f>
        <v/>
      </c>
      <c r="F155" s="4" t="b">
        <v>0</v>
      </c>
    </row>
    <row r="156">
      <c r="A156" s="8"/>
      <c r="B156" s="8"/>
      <c r="C156" s="4"/>
      <c r="D156" s="10" t="str">
        <f>IFNA(VLOOKUP(C156,GuildQuests!D156:G1000,MATCH("Description",GuildQuests!D155:G155),FALSE))</f>
        <v/>
      </c>
      <c r="F156" s="4" t="b">
        <v>0</v>
      </c>
    </row>
    <row r="157">
      <c r="A157" s="8"/>
      <c r="B157" s="8"/>
      <c r="C157" s="4"/>
      <c r="D157" s="10" t="str">
        <f>IFNA(VLOOKUP(C157,GuildQuests!D157:G1000,MATCH("Description",GuildQuests!D156:G156),FALSE))</f>
        <v/>
      </c>
      <c r="F157" s="4" t="b">
        <v>0</v>
      </c>
    </row>
    <row r="158">
      <c r="A158" s="8"/>
      <c r="B158" s="8"/>
      <c r="C158" s="4"/>
      <c r="D158" s="10" t="str">
        <f>IFNA(VLOOKUP(C158,GuildQuests!D158:G1000,MATCH("Description",GuildQuests!D157:G157),FALSE))</f>
        <v/>
      </c>
      <c r="F158" s="4" t="b">
        <v>0</v>
      </c>
    </row>
    <row r="159">
      <c r="A159" s="8"/>
      <c r="B159" s="8"/>
      <c r="C159" s="4"/>
      <c r="D159" s="10" t="str">
        <f>IFNA(VLOOKUP(C159,GuildQuests!D159:G1000,MATCH("Description",GuildQuests!D158:G158),FALSE))</f>
        <v/>
      </c>
      <c r="F159" s="4" t="b">
        <v>0</v>
      </c>
    </row>
    <row r="160">
      <c r="A160" s="8"/>
      <c r="B160" s="8"/>
      <c r="C160" s="4"/>
      <c r="D160" s="10" t="str">
        <f>IFNA(VLOOKUP(C160,GuildQuests!D160:G1000,MATCH("Description",GuildQuests!D159:G159),FALSE))</f>
        <v/>
      </c>
      <c r="F160" s="4" t="b">
        <v>0</v>
      </c>
    </row>
    <row r="161">
      <c r="A161" s="8"/>
      <c r="B161" s="8"/>
      <c r="C161" s="4"/>
      <c r="D161" s="10" t="str">
        <f>IFNA(VLOOKUP(C161,GuildQuests!D161:G1000,MATCH("Description",GuildQuests!D160:G160),FALSE))</f>
        <v/>
      </c>
      <c r="F161" s="4" t="b">
        <v>0</v>
      </c>
    </row>
    <row r="162">
      <c r="A162" s="8"/>
      <c r="B162" s="8"/>
      <c r="C162" s="4"/>
      <c r="D162" s="10" t="str">
        <f>IFNA(VLOOKUP(C162,GuildQuests!D162:G1000,MATCH("Description",GuildQuests!D161:G161),FALSE))</f>
        <v/>
      </c>
      <c r="F162" s="4" t="b">
        <v>0</v>
      </c>
    </row>
    <row r="163">
      <c r="A163" s="8"/>
      <c r="B163" s="8"/>
      <c r="C163" s="4"/>
      <c r="D163" s="10" t="str">
        <f>IFNA(VLOOKUP(C163,GuildQuests!D163:G1000,MATCH("Description",GuildQuests!D162:G162),FALSE))</f>
        <v/>
      </c>
      <c r="F163" s="4" t="b">
        <v>0</v>
      </c>
    </row>
    <row r="164">
      <c r="A164" s="8"/>
      <c r="B164" s="8"/>
      <c r="C164" s="4"/>
      <c r="D164" s="10" t="str">
        <f>IFNA(VLOOKUP(C164,GuildQuests!D164:G1000,MATCH("Description",GuildQuests!D163:G163),FALSE))</f>
        <v/>
      </c>
      <c r="F164" s="4" t="b">
        <v>0</v>
      </c>
    </row>
    <row r="165">
      <c r="A165" s="8"/>
      <c r="B165" s="8"/>
      <c r="C165" s="4"/>
      <c r="D165" s="10" t="str">
        <f>IFNA(VLOOKUP(C165,GuildQuests!D165:G1000,MATCH("Description",GuildQuests!D164:G164),FALSE))</f>
        <v/>
      </c>
      <c r="F165" s="4" t="b">
        <v>0</v>
      </c>
    </row>
    <row r="166">
      <c r="A166" s="8"/>
      <c r="B166" s="8"/>
      <c r="C166" s="4"/>
      <c r="D166" s="10" t="str">
        <f>IFNA(VLOOKUP(C166,GuildQuests!D166:G1000,MATCH("Description",GuildQuests!D165:G165),FALSE))</f>
        <v/>
      </c>
      <c r="F166" s="4" t="b">
        <v>0</v>
      </c>
    </row>
    <row r="167">
      <c r="A167" s="8"/>
      <c r="B167" s="8"/>
      <c r="C167" s="4"/>
      <c r="D167" s="10" t="str">
        <f>IFNA(VLOOKUP(C167,GuildQuests!D167:G1000,MATCH("Description",GuildQuests!D166:G166),FALSE))</f>
        <v/>
      </c>
      <c r="F167" s="4" t="b">
        <v>0</v>
      </c>
    </row>
    <row r="168">
      <c r="A168" s="8"/>
      <c r="B168" s="8"/>
      <c r="C168" s="4"/>
      <c r="D168" s="10" t="str">
        <f>IFNA(VLOOKUP(C168,GuildQuests!D168:G1000,MATCH("Description",GuildQuests!D167:G167),FALSE))</f>
        <v/>
      </c>
      <c r="F168" s="4" t="b">
        <v>0</v>
      </c>
    </row>
    <row r="169">
      <c r="A169" s="8"/>
      <c r="B169" s="8"/>
      <c r="C169" s="4"/>
      <c r="D169" s="10" t="str">
        <f>IFNA(VLOOKUP(C169,GuildQuests!D169:G1000,MATCH("Description",GuildQuests!D168:G168),FALSE))</f>
        <v/>
      </c>
      <c r="F169" s="4" t="b">
        <v>0</v>
      </c>
    </row>
    <row r="170">
      <c r="A170" s="8"/>
      <c r="B170" s="8"/>
      <c r="C170" s="4"/>
      <c r="D170" s="10" t="str">
        <f>IFNA(VLOOKUP(C170,GuildQuests!D170:G1000,MATCH("Description",GuildQuests!D169:G169),FALSE))</f>
        <v/>
      </c>
      <c r="F170" s="4" t="b">
        <v>0</v>
      </c>
    </row>
    <row r="171">
      <c r="A171" s="8"/>
      <c r="B171" s="8"/>
      <c r="C171" s="4"/>
      <c r="D171" s="10" t="str">
        <f>IFNA(VLOOKUP(C171,GuildQuests!D171:G1000,MATCH("Description",GuildQuests!D170:G170),FALSE))</f>
        <v/>
      </c>
      <c r="F171" s="4" t="b">
        <v>0</v>
      </c>
    </row>
    <row r="172">
      <c r="A172" s="8"/>
      <c r="B172" s="8"/>
      <c r="C172" s="4"/>
      <c r="D172" s="10" t="str">
        <f>IFNA(VLOOKUP(C172,GuildQuests!D172:G1000,MATCH("Description",GuildQuests!D171:G171),FALSE))</f>
        <v/>
      </c>
      <c r="F172" s="4" t="b">
        <v>0</v>
      </c>
    </row>
    <row r="173">
      <c r="A173" s="8"/>
      <c r="B173" s="8"/>
      <c r="C173" s="4"/>
      <c r="D173" s="10" t="str">
        <f>IFNA(VLOOKUP(C173,GuildQuests!D173:G1000,MATCH("Description",GuildQuests!D172:G172),FALSE))</f>
        <v/>
      </c>
      <c r="F173" s="4" t="b">
        <v>0</v>
      </c>
    </row>
    <row r="174">
      <c r="A174" s="8"/>
      <c r="B174" s="8"/>
      <c r="C174" s="4"/>
      <c r="D174" s="10" t="str">
        <f>IFNA(VLOOKUP(C174,GuildQuests!D174:G1000,MATCH("Description",GuildQuests!D173:G173),FALSE))</f>
        <v/>
      </c>
      <c r="F174" s="4" t="b">
        <v>0</v>
      </c>
    </row>
    <row r="175">
      <c r="A175" s="8"/>
      <c r="B175" s="8"/>
      <c r="C175" s="4"/>
      <c r="D175" s="10" t="str">
        <f>IFNA(VLOOKUP(C175,GuildQuests!D175:G1000,MATCH("Description",GuildQuests!D174:G174),FALSE))</f>
        <v/>
      </c>
      <c r="F175" s="4" t="b">
        <v>0</v>
      </c>
    </row>
    <row r="176">
      <c r="A176" s="8"/>
      <c r="B176" s="8"/>
      <c r="C176" s="4"/>
      <c r="D176" s="10" t="str">
        <f>IFNA(VLOOKUP(C176,GuildQuests!D176:G1000,MATCH("Description",GuildQuests!D175:G175),FALSE))</f>
        <v/>
      </c>
      <c r="F176" s="4" t="b">
        <v>0</v>
      </c>
    </row>
    <row r="177">
      <c r="A177" s="8"/>
      <c r="B177" s="8"/>
      <c r="C177" s="4"/>
      <c r="D177" s="10" t="str">
        <f>IFNA(VLOOKUP(C177,GuildQuests!D177:G1000,MATCH("Description",GuildQuests!D176:G176),FALSE))</f>
        <v/>
      </c>
      <c r="F177" s="4" t="b">
        <v>0</v>
      </c>
    </row>
    <row r="178">
      <c r="A178" s="8"/>
      <c r="B178" s="8"/>
      <c r="C178" s="4"/>
      <c r="D178" s="10" t="str">
        <f>IFNA(VLOOKUP(C178,GuildQuests!D178:G1000,MATCH("Description",GuildQuests!D177:G177),FALSE))</f>
        <v/>
      </c>
      <c r="F178" s="4" t="b">
        <v>0</v>
      </c>
    </row>
    <row r="179">
      <c r="A179" s="8"/>
      <c r="B179" s="8"/>
      <c r="C179" s="4"/>
      <c r="D179" s="10" t="str">
        <f>IFNA(VLOOKUP(C179,GuildQuests!D179:G1000,MATCH("Description",GuildQuests!D178:G178),FALSE))</f>
        <v/>
      </c>
      <c r="F179" s="4" t="b">
        <v>0</v>
      </c>
    </row>
    <row r="180">
      <c r="A180" s="8"/>
      <c r="B180" s="8"/>
      <c r="C180" s="4"/>
      <c r="D180" s="10" t="str">
        <f>IFNA(VLOOKUP(C180,GuildQuests!D180:G1000,MATCH("Description",GuildQuests!D179:G179),FALSE))</f>
        <v/>
      </c>
      <c r="F180" s="4" t="b">
        <v>0</v>
      </c>
    </row>
    <row r="181">
      <c r="A181" s="8"/>
      <c r="B181" s="8"/>
      <c r="C181" s="4"/>
      <c r="D181" s="10" t="str">
        <f>IFNA(VLOOKUP(C181,GuildQuests!D181:G1000,MATCH("Description",GuildQuests!D180:G180),FALSE))</f>
        <v/>
      </c>
      <c r="F181" s="4" t="b">
        <v>0</v>
      </c>
    </row>
    <row r="182">
      <c r="A182" s="8"/>
      <c r="B182" s="8"/>
      <c r="C182" s="4"/>
      <c r="D182" s="10" t="str">
        <f>IFNA(VLOOKUP(C182,GuildQuests!D182:G1000,MATCH("Description",GuildQuests!D181:G181),FALSE))</f>
        <v/>
      </c>
      <c r="F182" s="4" t="b">
        <v>0</v>
      </c>
    </row>
    <row r="183">
      <c r="A183" s="8"/>
      <c r="B183" s="8"/>
      <c r="C183" s="4"/>
      <c r="D183" s="10" t="str">
        <f>IFNA(VLOOKUP(C183,GuildQuests!D183:G1000,MATCH("Description",GuildQuests!D182:G182),FALSE))</f>
        <v/>
      </c>
      <c r="F183" s="4" t="b">
        <v>0</v>
      </c>
    </row>
    <row r="184">
      <c r="A184" s="8"/>
      <c r="B184" s="8"/>
      <c r="C184" s="4"/>
      <c r="D184" s="10" t="str">
        <f>IFNA(VLOOKUP(C184,GuildQuests!D184:G1000,MATCH("Description",GuildQuests!D183:G183),FALSE))</f>
        <v/>
      </c>
      <c r="F184" s="4" t="b">
        <v>0</v>
      </c>
    </row>
    <row r="185">
      <c r="A185" s="8"/>
      <c r="B185" s="8"/>
      <c r="C185" s="4"/>
      <c r="D185" s="10" t="str">
        <f>IFNA(VLOOKUP(C185,GuildQuests!D185:G1000,MATCH("Description",GuildQuests!D184:G184),FALSE))</f>
        <v/>
      </c>
      <c r="F185" s="4" t="b">
        <v>0</v>
      </c>
    </row>
    <row r="186">
      <c r="A186" s="8"/>
      <c r="B186" s="8"/>
      <c r="C186" s="4"/>
      <c r="D186" s="10" t="str">
        <f>IFNA(VLOOKUP(C186,GuildQuests!D186:G1000,MATCH("Description",GuildQuests!D185:G185),FALSE))</f>
        <v/>
      </c>
      <c r="F186" s="4" t="b">
        <v>0</v>
      </c>
    </row>
    <row r="187">
      <c r="A187" s="8"/>
      <c r="B187" s="8"/>
      <c r="C187" s="4"/>
      <c r="D187" s="10" t="str">
        <f>IFNA(VLOOKUP(C187,GuildQuests!D187:G1000,MATCH("Description",GuildQuests!D186:G186),FALSE))</f>
        <v/>
      </c>
      <c r="F187" s="4" t="b">
        <v>0</v>
      </c>
    </row>
    <row r="188">
      <c r="A188" s="8"/>
      <c r="B188" s="8"/>
      <c r="C188" s="4"/>
      <c r="D188" s="10" t="str">
        <f>IFNA(VLOOKUP(C188,GuildQuests!D188:G1000,MATCH("Description",GuildQuests!D187:G187),FALSE))</f>
        <v/>
      </c>
      <c r="F188" s="4" t="b">
        <v>0</v>
      </c>
    </row>
    <row r="189">
      <c r="A189" s="8"/>
      <c r="B189" s="8"/>
      <c r="C189" s="4"/>
      <c r="D189" s="10" t="str">
        <f>IFNA(VLOOKUP(C189,GuildQuests!D189:G1000,MATCH("Description",GuildQuests!D188:G188),FALSE))</f>
        <v/>
      </c>
      <c r="F189" s="4" t="b">
        <v>0</v>
      </c>
    </row>
    <row r="190">
      <c r="A190" s="8"/>
      <c r="B190" s="8"/>
      <c r="C190" s="4"/>
      <c r="D190" s="10" t="str">
        <f>IFNA(VLOOKUP(C190,GuildQuests!D190:G1000,MATCH("Description",GuildQuests!D189:G189),FALSE))</f>
        <v/>
      </c>
      <c r="F190" s="4" t="b">
        <v>0</v>
      </c>
    </row>
    <row r="191">
      <c r="A191" s="8"/>
      <c r="B191" s="8"/>
      <c r="C191" s="4"/>
      <c r="D191" s="10" t="str">
        <f>IFNA(VLOOKUP(C191,GuildQuests!D191:G1000,MATCH("Description",GuildQuests!D190:G190),FALSE))</f>
        <v/>
      </c>
      <c r="F191" s="4" t="b">
        <v>0</v>
      </c>
    </row>
    <row r="192">
      <c r="A192" s="8"/>
      <c r="B192" s="8"/>
      <c r="C192" s="4"/>
      <c r="D192" s="10" t="str">
        <f>IFNA(VLOOKUP(C192,GuildQuests!D192:G1000,MATCH("Description",GuildQuests!D191:G191),FALSE))</f>
        <v/>
      </c>
      <c r="F192" s="4" t="b">
        <v>0</v>
      </c>
    </row>
    <row r="193">
      <c r="A193" s="8"/>
      <c r="B193" s="8"/>
      <c r="C193" s="4"/>
      <c r="D193" s="10" t="str">
        <f>IFNA(VLOOKUP(C193,GuildQuests!D193:G1000,MATCH("Description",GuildQuests!D192:G192),FALSE))</f>
        <v/>
      </c>
      <c r="F193" s="4" t="b">
        <v>0</v>
      </c>
    </row>
    <row r="194">
      <c r="A194" s="8"/>
      <c r="B194" s="8"/>
      <c r="C194" s="4"/>
      <c r="D194" s="10" t="str">
        <f>IFNA(VLOOKUP(C194,GuildQuests!D194:G1000,MATCH("Description",GuildQuests!D193:G193),FALSE))</f>
        <v/>
      </c>
      <c r="F194" s="4" t="b">
        <v>0</v>
      </c>
    </row>
    <row r="195">
      <c r="A195" s="8"/>
      <c r="B195" s="8"/>
      <c r="C195" s="4"/>
      <c r="D195" s="10" t="str">
        <f>IFNA(VLOOKUP(C195,GuildQuests!D195:G1000,MATCH("Description",GuildQuests!D194:G194),FALSE))</f>
        <v/>
      </c>
      <c r="F195" s="4" t="b">
        <v>0</v>
      </c>
    </row>
    <row r="196">
      <c r="A196" s="8"/>
      <c r="B196" s="8"/>
      <c r="C196" s="4"/>
      <c r="D196" s="10" t="str">
        <f>IFNA(VLOOKUP(C196,GuildQuests!D196:G1000,MATCH("Description",GuildQuests!D195:G195),FALSE))</f>
        <v/>
      </c>
      <c r="F196" s="4" t="b">
        <v>0</v>
      </c>
    </row>
    <row r="197">
      <c r="A197" s="8"/>
      <c r="B197" s="8"/>
      <c r="C197" s="4"/>
      <c r="D197" s="10" t="str">
        <f>IFNA(VLOOKUP(C197,GuildQuests!D197:G1000,MATCH("Description",GuildQuests!D196:G196),FALSE))</f>
        <v/>
      </c>
      <c r="F197" s="4" t="b">
        <v>0</v>
      </c>
    </row>
    <row r="198">
      <c r="A198" s="8"/>
      <c r="B198" s="8"/>
      <c r="C198" s="4"/>
      <c r="D198" s="10" t="str">
        <f>IFNA(VLOOKUP(C198,GuildQuests!D198:G1000,MATCH("Description",GuildQuests!D197:G197),FALSE))</f>
        <v/>
      </c>
      <c r="F198" s="4" t="b">
        <v>0</v>
      </c>
    </row>
    <row r="199">
      <c r="A199" s="8"/>
      <c r="B199" s="8"/>
      <c r="C199" s="4"/>
      <c r="D199" s="10" t="str">
        <f>IFNA(VLOOKUP(C199,GuildQuests!D199:G1000,MATCH("Description",GuildQuests!D198:G198),FALSE))</f>
        <v/>
      </c>
      <c r="F199" s="4" t="b">
        <v>0</v>
      </c>
    </row>
    <row r="200">
      <c r="A200" s="8"/>
      <c r="B200" s="8"/>
      <c r="C200" s="4"/>
      <c r="D200" s="10" t="str">
        <f>IFNA(VLOOKUP(C200,GuildQuests!D200:G1000,MATCH("Description",GuildQuests!D199:G199),FALSE))</f>
        <v/>
      </c>
      <c r="F200" s="4" t="b">
        <v>0</v>
      </c>
    </row>
    <row r="201">
      <c r="A201" s="8"/>
      <c r="B201" s="8"/>
      <c r="C201" s="4"/>
      <c r="D201" s="10" t="str">
        <f>IFNA(VLOOKUP(C201,GuildQuests!D201:G1000,MATCH("Description",GuildQuests!D200:G200),FALSE))</f>
        <v/>
      </c>
      <c r="F201" s="4" t="b">
        <v>0</v>
      </c>
    </row>
    <row r="202">
      <c r="A202" s="8"/>
      <c r="B202" s="8"/>
      <c r="C202" s="4"/>
      <c r="D202" s="10" t="str">
        <f>IFNA(VLOOKUP(C202,GuildQuests!D202:G1000,MATCH("Description",GuildQuests!D201:G201),FALSE))</f>
        <v/>
      </c>
      <c r="F202" s="4" t="b">
        <v>0</v>
      </c>
    </row>
    <row r="203">
      <c r="A203" s="8"/>
      <c r="B203" s="8"/>
      <c r="C203" s="4"/>
      <c r="D203" s="10" t="str">
        <f>IFNA(VLOOKUP(C203,GuildQuests!D203:G1000,MATCH("Description",GuildQuests!D202:G202),FALSE))</f>
        <v/>
      </c>
      <c r="F203" s="4" t="b">
        <v>0</v>
      </c>
    </row>
    <row r="204">
      <c r="A204" s="8"/>
      <c r="B204" s="8"/>
      <c r="C204" s="4"/>
      <c r="D204" s="10" t="str">
        <f>IFNA(VLOOKUP(C204,GuildQuests!D204:G1000,MATCH("Description",GuildQuests!D203:G203),FALSE))</f>
        <v/>
      </c>
      <c r="F204" s="4" t="b">
        <v>0</v>
      </c>
    </row>
    <row r="205">
      <c r="A205" s="8"/>
      <c r="B205" s="8"/>
      <c r="C205" s="4"/>
      <c r="D205" s="10" t="str">
        <f>IFNA(VLOOKUP(C205,GuildQuests!D205:G1000,MATCH("Description",GuildQuests!D204:G204),FALSE))</f>
        <v/>
      </c>
      <c r="F205" s="4" t="b">
        <v>0</v>
      </c>
    </row>
    <row r="206">
      <c r="A206" s="8"/>
      <c r="B206" s="8"/>
      <c r="C206" s="4"/>
      <c r="D206" s="10" t="str">
        <f>IFNA(VLOOKUP(C206,GuildQuests!D206:G1000,MATCH("Description",GuildQuests!D205:G205),FALSE))</f>
        <v/>
      </c>
      <c r="F206" s="4" t="b">
        <v>0</v>
      </c>
    </row>
    <row r="207">
      <c r="A207" s="8"/>
      <c r="B207" s="8"/>
      <c r="C207" s="4"/>
      <c r="D207" s="10" t="str">
        <f>IFNA(VLOOKUP(C207,GuildQuests!D207:G1000,MATCH("Description",GuildQuests!D206:G206),FALSE))</f>
        <v/>
      </c>
      <c r="F207" s="4" t="b">
        <v>0</v>
      </c>
    </row>
    <row r="208">
      <c r="A208" s="8"/>
      <c r="B208" s="8"/>
      <c r="C208" s="4"/>
      <c r="D208" s="10" t="str">
        <f>IFNA(VLOOKUP(C208,GuildQuests!D208:G1000,MATCH("Description",GuildQuests!D207:G207),FALSE))</f>
        <v/>
      </c>
      <c r="F208" s="4" t="b">
        <v>0</v>
      </c>
    </row>
    <row r="209">
      <c r="A209" s="8"/>
      <c r="B209" s="8"/>
      <c r="C209" s="4"/>
      <c r="D209" s="10" t="str">
        <f>IFNA(VLOOKUP(C209,GuildQuests!D209:G1000,MATCH("Description",GuildQuests!D208:G208),FALSE))</f>
        <v/>
      </c>
      <c r="F209" s="4" t="b">
        <v>0</v>
      </c>
    </row>
    <row r="210">
      <c r="A210" s="8"/>
      <c r="B210" s="8"/>
      <c r="C210" s="4"/>
      <c r="D210" s="10" t="str">
        <f>IFNA(VLOOKUP(C210,GuildQuests!D210:G1000,MATCH("Description",GuildQuests!D209:G209),FALSE))</f>
        <v/>
      </c>
      <c r="F210" s="4" t="b">
        <v>0</v>
      </c>
    </row>
    <row r="211">
      <c r="A211" s="8"/>
      <c r="B211" s="8"/>
      <c r="C211" s="4"/>
      <c r="D211" s="10" t="str">
        <f>IFNA(VLOOKUP(C211,GuildQuests!D211:G1000,MATCH("Description",GuildQuests!D210:G210),FALSE))</f>
        <v/>
      </c>
      <c r="F211" s="4" t="b">
        <v>0</v>
      </c>
    </row>
    <row r="212">
      <c r="A212" s="8"/>
      <c r="B212" s="8"/>
      <c r="C212" s="4"/>
      <c r="D212" s="10" t="str">
        <f>IFNA(VLOOKUP(C212,GuildQuests!D212:G1000,MATCH("Description",GuildQuests!D211:G211),FALSE))</f>
        <v/>
      </c>
      <c r="F212" s="4" t="b">
        <v>0</v>
      </c>
    </row>
    <row r="213">
      <c r="A213" s="8"/>
      <c r="B213" s="8"/>
      <c r="C213" s="4"/>
      <c r="D213" s="10" t="str">
        <f>IFNA(VLOOKUP(C213,GuildQuests!D213:G1000,MATCH("Description",GuildQuests!D212:G212),FALSE))</f>
        <v/>
      </c>
      <c r="F213" s="4" t="b">
        <v>0</v>
      </c>
    </row>
    <row r="214">
      <c r="A214" s="8"/>
      <c r="B214" s="8"/>
      <c r="C214" s="4"/>
      <c r="D214" s="10" t="str">
        <f>IFNA(VLOOKUP(C214,GuildQuests!D214:G1000,MATCH("Description",GuildQuests!D213:G213),FALSE))</f>
        <v/>
      </c>
      <c r="F214" s="4" t="b">
        <v>0</v>
      </c>
    </row>
    <row r="215">
      <c r="A215" s="8"/>
      <c r="B215" s="8"/>
      <c r="C215" s="4"/>
      <c r="D215" s="10" t="str">
        <f>IFNA(VLOOKUP(C215,GuildQuests!D215:G1000,MATCH("Description",GuildQuests!D214:G214),FALSE))</f>
        <v/>
      </c>
      <c r="F215" s="4" t="b">
        <v>0</v>
      </c>
    </row>
    <row r="216">
      <c r="A216" s="8"/>
      <c r="B216" s="8"/>
      <c r="C216" s="4"/>
      <c r="D216" s="10" t="str">
        <f>IFNA(VLOOKUP(C216,GuildQuests!D216:G1000,MATCH("Description",GuildQuests!D215:G215),FALSE))</f>
        <v/>
      </c>
      <c r="F216" s="4" t="b">
        <v>0</v>
      </c>
    </row>
    <row r="217">
      <c r="A217" s="8"/>
      <c r="B217" s="8"/>
      <c r="C217" s="4"/>
      <c r="D217" s="10" t="str">
        <f>IFNA(VLOOKUP(C217,GuildQuests!D217:G1000,MATCH("Description",GuildQuests!D216:G216),FALSE))</f>
        <v/>
      </c>
      <c r="F217" s="4" t="b">
        <v>0</v>
      </c>
    </row>
    <row r="218">
      <c r="A218" s="8"/>
      <c r="B218" s="8"/>
      <c r="C218" s="4"/>
      <c r="D218" s="10" t="str">
        <f>IFNA(VLOOKUP(C218,GuildQuests!D218:G1000,MATCH("Description",GuildQuests!D217:G217),FALSE))</f>
        <v/>
      </c>
      <c r="F218" s="4" t="b">
        <v>0</v>
      </c>
    </row>
    <row r="219">
      <c r="A219" s="8"/>
      <c r="B219" s="8"/>
      <c r="C219" s="4"/>
      <c r="D219" s="10" t="str">
        <f>IFNA(VLOOKUP(C219,GuildQuests!D219:G1000,MATCH("Description",GuildQuests!D218:G218),FALSE))</f>
        <v/>
      </c>
      <c r="F219" s="4" t="b">
        <v>0</v>
      </c>
    </row>
    <row r="220">
      <c r="A220" s="8"/>
      <c r="B220" s="8"/>
      <c r="C220" s="4"/>
      <c r="D220" s="10" t="str">
        <f>IFNA(VLOOKUP(C220,GuildQuests!D220:G1000,MATCH("Description",GuildQuests!D219:G219),FALSE))</f>
        <v/>
      </c>
      <c r="F220" s="4" t="b">
        <v>0</v>
      </c>
    </row>
    <row r="221">
      <c r="A221" s="8"/>
      <c r="B221" s="8"/>
      <c r="C221" s="4"/>
      <c r="D221" s="10" t="str">
        <f>IFNA(VLOOKUP(C221,GuildQuests!D221:G1000,MATCH("Description",GuildQuests!D220:G220),FALSE))</f>
        <v/>
      </c>
      <c r="F221" s="4" t="b">
        <v>0</v>
      </c>
    </row>
    <row r="222">
      <c r="A222" s="8"/>
      <c r="B222" s="8"/>
      <c r="C222" s="4"/>
      <c r="D222" s="10" t="str">
        <f>IFNA(VLOOKUP(C222,GuildQuests!D222:G1000,MATCH("Description",GuildQuests!D221:G221),FALSE))</f>
        <v/>
      </c>
      <c r="F222" s="4" t="b">
        <v>0</v>
      </c>
    </row>
    <row r="223">
      <c r="A223" s="8"/>
      <c r="B223" s="8"/>
      <c r="C223" s="4"/>
      <c r="D223" s="10" t="str">
        <f>IFNA(VLOOKUP(C223,GuildQuests!D223:G1000,MATCH("Description",GuildQuests!D222:G222),FALSE))</f>
        <v/>
      </c>
      <c r="F223" s="4" t="b">
        <v>0</v>
      </c>
    </row>
    <row r="224">
      <c r="A224" s="8"/>
      <c r="B224" s="8"/>
      <c r="C224" s="4"/>
      <c r="D224" s="10" t="str">
        <f>IFNA(VLOOKUP(C224,GuildQuests!D224:G1000,MATCH("Description",GuildQuests!D223:G223),FALSE))</f>
        <v/>
      </c>
      <c r="F224" s="4" t="b">
        <v>0</v>
      </c>
    </row>
    <row r="225">
      <c r="A225" s="8"/>
      <c r="B225" s="8"/>
      <c r="C225" s="4"/>
      <c r="D225" s="10" t="str">
        <f>IFNA(VLOOKUP(C225,GuildQuests!D225:G1000,MATCH("Description",GuildQuests!D224:G224),FALSE))</f>
        <v/>
      </c>
      <c r="F225" s="4" t="b">
        <v>0</v>
      </c>
    </row>
    <row r="226">
      <c r="A226" s="8"/>
      <c r="B226" s="8"/>
      <c r="C226" s="4"/>
      <c r="D226" s="10" t="str">
        <f>IFNA(VLOOKUP(C226,GuildQuests!D226:G1000,MATCH("Description",GuildQuests!D225:G225),FALSE))</f>
        <v/>
      </c>
      <c r="F226" s="4" t="b">
        <v>0</v>
      </c>
    </row>
    <row r="227">
      <c r="A227" s="8"/>
      <c r="B227" s="8"/>
      <c r="C227" s="4"/>
      <c r="D227" s="10" t="str">
        <f>IFNA(VLOOKUP(C227,GuildQuests!D227:G1000,MATCH("Description",GuildQuests!D226:G226),FALSE))</f>
        <v/>
      </c>
      <c r="F227" s="4" t="b">
        <v>0</v>
      </c>
    </row>
    <row r="228">
      <c r="A228" s="8"/>
      <c r="B228" s="8"/>
      <c r="C228" s="4"/>
      <c r="D228" s="10" t="str">
        <f>IFNA(VLOOKUP(C228,GuildQuests!D228:G1000,MATCH("Description",GuildQuests!D227:G227),FALSE))</f>
        <v/>
      </c>
      <c r="F228" s="4" t="b">
        <v>0</v>
      </c>
    </row>
    <row r="229">
      <c r="A229" s="8"/>
      <c r="B229" s="8"/>
      <c r="C229" s="4"/>
      <c r="D229" s="10" t="str">
        <f>IFNA(VLOOKUP(C229,GuildQuests!D229:G1000,MATCH("Description",GuildQuests!D228:G228),FALSE))</f>
        <v/>
      </c>
      <c r="F229" s="4" t="b">
        <v>0</v>
      </c>
    </row>
    <row r="230">
      <c r="A230" s="8"/>
      <c r="B230" s="8"/>
      <c r="C230" s="4"/>
      <c r="D230" s="10" t="str">
        <f>IFNA(VLOOKUP(C230,GuildQuests!D230:G1000,MATCH("Description",GuildQuests!D229:G229),FALSE))</f>
        <v/>
      </c>
      <c r="F230" s="4" t="b">
        <v>0</v>
      </c>
    </row>
    <row r="231">
      <c r="A231" s="8"/>
      <c r="B231" s="8"/>
      <c r="C231" s="4"/>
      <c r="D231" s="10" t="str">
        <f>IFNA(VLOOKUP(C231,GuildQuests!D231:G1000,MATCH("Description",GuildQuests!D230:G230),FALSE))</f>
        <v/>
      </c>
      <c r="F231" s="4" t="b">
        <v>0</v>
      </c>
    </row>
    <row r="232">
      <c r="A232" s="8"/>
      <c r="B232" s="8"/>
      <c r="C232" s="4"/>
      <c r="D232" s="10" t="str">
        <f>IFNA(VLOOKUP(C232,GuildQuests!D232:G1000,MATCH("Description",GuildQuests!D231:G231),FALSE))</f>
        <v/>
      </c>
      <c r="F232" s="4" t="b">
        <v>0</v>
      </c>
    </row>
    <row r="233">
      <c r="A233" s="8"/>
      <c r="B233" s="8"/>
      <c r="C233" s="4"/>
      <c r="D233" s="10" t="str">
        <f>IFNA(VLOOKUP(C233,GuildQuests!D233:G1000,MATCH("Description",GuildQuests!D232:G232),FALSE))</f>
        <v/>
      </c>
      <c r="F233" s="4" t="b">
        <v>0</v>
      </c>
    </row>
    <row r="234">
      <c r="A234" s="8"/>
      <c r="B234" s="8"/>
      <c r="C234" s="4"/>
      <c r="D234" s="10" t="str">
        <f>IFNA(VLOOKUP(C234,GuildQuests!D234:G1000,MATCH("Description",GuildQuests!D233:G233),FALSE))</f>
        <v/>
      </c>
      <c r="F234" s="4" t="b">
        <v>0</v>
      </c>
    </row>
    <row r="235">
      <c r="A235" s="8"/>
      <c r="B235" s="8"/>
      <c r="C235" s="4"/>
      <c r="D235" s="10" t="str">
        <f>IFNA(VLOOKUP(C235,GuildQuests!D235:G1000,MATCH("Description",GuildQuests!D234:G234),FALSE))</f>
        <v/>
      </c>
      <c r="F235" s="4" t="b">
        <v>0</v>
      </c>
    </row>
    <row r="236">
      <c r="A236" s="8"/>
      <c r="B236" s="8"/>
      <c r="C236" s="4"/>
      <c r="D236" s="10" t="str">
        <f>IFNA(VLOOKUP(C236,GuildQuests!D236:G1000,MATCH("Description",GuildQuests!D235:G235),FALSE))</f>
        <v/>
      </c>
      <c r="F236" s="4" t="b">
        <v>0</v>
      </c>
    </row>
    <row r="237">
      <c r="A237" s="8"/>
      <c r="B237" s="8"/>
      <c r="C237" s="4"/>
      <c r="D237" s="10" t="str">
        <f>IFNA(VLOOKUP(C237,GuildQuests!D237:G1000,MATCH("Description",GuildQuests!D236:G236),FALSE))</f>
        <v/>
      </c>
      <c r="F237" s="4" t="b">
        <v>0</v>
      </c>
    </row>
    <row r="238">
      <c r="A238" s="8"/>
      <c r="B238" s="8"/>
      <c r="C238" s="4"/>
      <c r="D238" s="10" t="str">
        <f>IFNA(VLOOKUP(C238,GuildQuests!D238:G1000,MATCH("Description",GuildQuests!D237:G237),FALSE))</f>
        <v/>
      </c>
      <c r="F238" s="4" t="b">
        <v>0</v>
      </c>
    </row>
    <row r="239">
      <c r="A239" s="8"/>
      <c r="B239" s="8"/>
      <c r="C239" s="4"/>
      <c r="D239" s="10" t="str">
        <f>IFNA(VLOOKUP(C239,GuildQuests!D239:G1000,MATCH("Description",GuildQuests!D238:G238),FALSE))</f>
        <v/>
      </c>
      <c r="F239" s="4" t="b">
        <v>0</v>
      </c>
    </row>
    <row r="240">
      <c r="A240" s="8"/>
      <c r="B240" s="8"/>
      <c r="C240" s="4"/>
      <c r="D240" s="10" t="str">
        <f>IFNA(VLOOKUP(C240,GuildQuests!D240:G1000,MATCH("Description",GuildQuests!D239:G239),FALSE))</f>
        <v/>
      </c>
      <c r="F240" s="4" t="b">
        <v>0</v>
      </c>
    </row>
    <row r="241">
      <c r="A241" s="8"/>
      <c r="B241" s="8"/>
      <c r="C241" s="4"/>
      <c r="D241" s="10" t="str">
        <f>IFNA(VLOOKUP(C241,GuildQuests!D241:G1000,MATCH("Description",GuildQuests!D240:G240),FALSE))</f>
        <v/>
      </c>
      <c r="F241" s="4" t="b">
        <v>0</v>
      </c>
    </row>
    <row r="242">
      <c r="A242" s="8"/>
      <c r="B242" s="8"/>
      <c r="C242" s="4"/>
      <c r="D242" s="10" t="str">
        <f>IFNA(VLOOKUP(C242,GuildQuests!D242:G1000,MATCH("Description",GuildQuests!D241:G241),FALSE))</f>
        <v/>
      </c>
      <c r="F242" s="4" t="b">
        <v>0</v>
      </c>
    </row>
    <row r="243">
      <c r="A243" s="8"/>
      <c r="B243" s="8"/>
      <c r="C243" s="4"/>
      <c r="D243" s="10" t="str">
        <f>IFNA(VLOOKUP(C243,GuildQuests!D243:G1000,MATCH("Description",GuildQuests!D242:G242),FALSE))</f>
        <v/>
      </c>
      <c r="F243" s="4" t="b">
        <v>0</v>
      </c>
    </row>
    <row r="244">
      <c r="A244" s="8"/>
      <c r="B244" s="8"/>
      <c r="C244" s="4"/>
      <c r="D244" s="10" t="str">
        <f>IFNA(VLOOKUP(C244,GuildQuests!D244:G1000,MATCH("Description",GuildQuests!D243:G243),FALSE))</f>
        <v/>
      </c>
      <c r="F244" s="4" t="b">
        <v>0</v>
      </c>
    </row>
    <row r="245">
      <c r="A245" s="8"/>
      <c r="B245" s="8"/>
      <c r="C245" s="4"/>
      <c r="D245" s="10" t="str">
        <f>IFNA(VLOOKUP(C245,GuildQuests!D245:G1000,MATCH("Description",GuildQuests!D244:G244),FALSE))</f>
        <v/>
      </c>
      <c r="F245" s="4" t="b">
        <v>0</v>
      </c>
    </row>
    <row r="246">
      <c r="A246" s="8"/>
      <c r="B246" s="8"/>
      <c r="C246" s="4"/>
      <c r="D246" s="10" t="str">
        <f>IFNA(VLOOKUP(C246,GuildQuests!D246:G1000,MATCH("Description",GuildQuests!D245:G245),FALSE))</f>
        <v/>
      </c>
      <c r="F246" s="4" t="b">
        <v>0</v>
      </c>
    </row>
    <row r="247">
      <c r="A247" s="8"/>
      <c r="B247" s="8"/>
      <c r="C247" s="4"/>
      <c r="D247" s="10" t="str">
        <f>IFNA(VLOOKUP(C247,GuildQuests!D247:G1000,MATCH("Description",GuildQuests!D246:G246),FALSE))</f>
        <v/>
      </c>
      <c r="F247" s="4" t="b">
        <v>0</v>
      </c>
    </row>
    <row r="248">
      <c r="A248" s="8"/>
      <c r="B248" s="8"/>
      <c r="C248" s="4"/>
      <c r="D248" s="10" t="str">
        <f>IFNA(VLOOKUP(C248,GuildQuests!D248:G1000,MATCH("Description",GuildQuests!D247:G247),FALSE))</f>
        <v/>
      </c>
      <c r="F248" s="4" t="b">
        <v>0</v>
      </c>
    </row>
    <row r="249">
      <c r="A249" s="8"/>
      <c r="B249" s="8"/>
      <c r="C249" s="4"/>
      <c r="D249" s="10" t="str">
        <f>IFNA(VLOOKUP(C249,GuildQuests!D249:G1000,MATCH("Description",GuildQuests!D248:G248),FALSE))</f>
        <v/>
      </c>
      <c r="F249" s="4" t="b">
        <v>0</v>
      </c>
    </row>
    <row r="250">
      <c r="A250" s="8"/>
      <c r="B250" s="8"/>
      <c r="C250" s="4"/>
      <c r="D250" s="10" t="str">
        <f>IFNA(VLOOKUP(C250,GuildQuests!D250:G1000,MATCH("Description",GuildQuests!D249:G249),FALSE))</f>
        <v/>
      </c>
      <c r="F250" s="4" t="b">
        <v>0</v>
      </c>
    </row>
    <row r="251">
      <c r="A251" s="8"/>
      <c r="B251" s="8"/>
      <c r="C251" s="4"/>
      <c r="D251" s="10" t="str">
        <f>IFNA(VLOOKUP(C251,GuildQuests!D251:G1000,MATCH("Description",GuildQuests!D250:G250),FALSE))</f>
        <v/>
      </c>
      <c r="F251" s="4" t="b">
        <v>0</v>
      </c>
    </row>
    <row r="252">
      <c r="A252" s="8"/>
      <c r="B252" s="8"/>
      <c r="C252" s="4"/>
      <c r="D252" s="10" t="str">
        <f>IFNA(VLOOKUP(C252,GuildQuests!D252:G1000,MATCH("Description",GuildQuests!D251:G251),FALSE))</f>
        <v/>
      </c>
      <c r="F252" s="4" t="b">
        <v>0</v>
      </c>
    </row>
    <row r="253">
      <c r="A253" s="8"/>
      <c r="B253" s="8"/>
      <c r="C253" s="4"/>
      <c r="D253" s="10" t="str">
        <f>IFNA(VLOOKUP(C253,GuildQuests!D253:G1000,MATCH("Description",GuildQuests!D252:G252),FALSE))</f>
        <v/>
      </c>
      <c r="F253" s="4" t="b">
        <v>0</v>
      </c>
    </row>
    <row r="254">
      <c r="A254" s="8"/>
      <c r="B254" s="8"/>
      <c r="C254" s="4"/>
      <c r="D254" s="10" t="str">
        <f>IFNA(VLOOKUP(C254,GuildQuests!D254:G1000,MATCH("Description",GuildQuests!D253:G253),FALSE))</f>
        <v/>
      </c>
      <c r="F254" s="4" t="b">
        <v>0</v>
      </c>
    </row>
    <row r="255">
      <c r="A255" s="8"/>
      <c r="B255" s="8"/>
      <c r="C255" s="4"/>
      <c r="D255" s="10" t="str">
        <f>IFNA(VLOOKUP(C255,GuildQuests!D255:G1000,MATCH("Description",GuildQuests!D254:G254),FALSE))</f>
        <v/>
      </c>
      <c r="F255" s="4" t="b">
        <v>0</v>
      </c>
    </row>
    <row r="256">
      <c r="A256" s="8"/>
      <c r="B256" s="8"/>
      <c r="C256" s="4"/>
      <c r="D256" s="10" t="str">
        <f>IFNA(VLOOKUP(C256,GuildQuests!D256:G1000,MATCH("Description",GuildQuests!D255:G255),FALSE))</f>
        <v/>
      </c>
      <c r="F256" s="4" t="b">
        <v>0</v>
      </c>
    </row>
    <row r="257">
      <c r="A257" s="8"/>
      <c r="B257" s="8"/>
      <c r="C257" s="4"/>
      <c r="D257" s="10" t="str">
        <f>IFNA(VLOOKUP(C257,GuildQuests!D257:G1000,MATCH("Description",GuildQuests!D256:G256),FALSE))</f>
        <v/>
      </c>
      <c r="F257" s="4" t="b">
        <v>0</v>
      </c>
    </row>
    <row r="258">
      <c r="A258" s="8"/>
      <c r="B258" s="8"/>
      <c r="C258" s="4"/>
      <c r="D258" s="10" t="str">
        <f>IFNA(VLOOKUP(C258,GuildQuests!D258:G1000,MATCH("Description",GuildQuests!D257:G257),FALSE))</f>
        <v/>
      </c>
      <c r="F258" s="4" t="b">
        <v>0</v>
      </c>
    </row>
    <row r="259">
      <c r="A259" s="8"/>
      <c r="B259" s="8"/>
      <c r="C259" s="4"/>
      <c r="D259" s="10" t="str">
        <f>IFNA(VLOOKUP(C259,GuildQuests!D259:G1000,MATCH("Description",GuildQuests!D258:G258),FALSE))</f>
        <v/>
      </c>
      <c r="F259" s="4" t="b">
        <v>0</v>
      </c>
    </row>
    <row r="260">
      <c r="A260" s="8"/>
      <c r="B260" s="8"/>
      <c r="C260" s="4"/>
      <c r="D260" s="10" t="str">
        <f>IFNA(VLOOKUP(C260,GuildQuests!D260:G1000,MATCH("Description",GuildQuests!D259:G259),FALSE))</f>
        <v/>
      </c>
      <c r="F260" s="4" t="b">
        <v>0</v>
      </c>
    </row>
    <row r="261">
      <c r="A261" s="8"/>
      <c r="B261" s="8"/>
      <c r="C261" s="4"/>
      <c r="D261" s="10" t="str">
        <f>IFNA(VLOOKUP(C261,GuildQuests!D261:G1000,MATCH("Description",GuildQuests!D260:G260),FALSE))</f>
        <v/>
      </c>
      <c r="F261" s="4" t="b">
        <v>0</v>
      </c>
    </row>
    <row r="262">
      <c r="A262" s="8"/>
      <c r="B262" s="8"/>
      <c r="C262" s="4"/>
      <c r="D262" s="10" t="str">
        <f>IFNA(VLOOKUP(C262,GuildQuests!D262:G1000,MATCH("Description",GuildQuests!D261:G261),FALSE))</f>
        <v/>
      </c>
      <c r="F262" s="4" t="b">
        <v>0</v>
      </c>
    </row>
    <row r="263">
      <c r="A263" s="8"/>
      <c r="B263" s="8"/>
      <c r="C263" s="4"/>
      <c r="D263" s="10" t="str">
        <f>IFNA(VLOOKUP(C263,GuildQuests!D263:G1000,MATCH("Description",GuildQuests!D262:G262),FALSE))</f>
        <v/>
      </c>
      <c r="F263" s="4" t="b">
        <v>0</v>
      </c>
    </row>
    <row r="264">
      <c r="A264" s="8"/>
      <c r="B264" s="8"/>
      <c r="C264" s="4"/>
      <c r="D264" s="10" t="str">
        <f>IFNA(VLOOKUP(C264,GuildQuests!D264:G1000,MATCH("Description",GuildQuests!D263:G263),FALSE))</f>
        <v/>
      </c>
      <c r="F264" s="4" t="b">
        <v>0</v>
      </c>
    </row>
    <row r="265">
      <c r="A265" s="8"/>
      <c r="B265" s="8"/>
      <c r="C265" s="4"/>
      <c r="D265" s="10" t="str">
        <f>IFNA(VLOOKUP(C265,GuildQuests!D265:G1000,MATCH("Description",GuildQuests!D264:G264),FALSE))</f>
        <v/>
      </c>
      <c r="F265" s="4" t="b">
        <v>0</v>
      </c>
    </row>
    <row r="266">
      <c r="A266" s="8"/>
      <c r="B266" s="8"/>
      <c r="C266" s="4"/>
      <c r="D266" s="10" t="str">
        <f>IFNA(VLOOKUP(C266,GuildQuests!D266:G1000,MATCH("Description",GuildQuests!D265:G265),FALSE))</f>
        <v/>
      </c>
      <c r="F266" s="4" t="b">
        <v>0</v>
      </c>
    </row>
    <row r="267">
      <c r="A267" s="8"/>
      <c r="B267" s="8"/>
      <c r="C267" s="4"/>
      <c r="D267" s="10" t="str">
        <f>IFNA(VLOOKUP(C267,GuildQuests!D267:G1000,MATCH("Description",GuildQuests!D266:G266),FALSE))</f>
        <v/>
      </c>
      <c r="F267" s="4" t="b">
        <v>0</v>
      </c>
    </row>
    <row r="268">
      <c r="A268" s="8"/>
      <c r="B268" s="8"/>
      <c r="C268" s="4"/>
      <c r="D268" s="10" t="str">
        <f>IFNA(VLOOKUP(C268,GuildQuests!D268:G1000,MATCH("Description",GuildQuests!D267:G267),FALSE))</f>
        <v/>
      </c>
      <c r="F268" s="4" t="b">
        <v>0</v>
      </c>
    </row>
    <row r="269">
      <c r="A269" s="8"/>
      <c r="B269" s="8"/>
      <c r="C269" s="4"/>
      <c r="D269" s="10" t="str">
        <f>IFNA(VLOOKUP(C269,GuildQuests!D269:G1000,MATCH("Description",GuildQuests!D268:G268),FALSE))</f>
        <v/>
      </c>
      <c r="F269" s="4" t="b">
        <v>0</v>
      </c>
    </row>
    <row r="270">
      <c r="A270" s="8"/>
      <c r="B270" s="8"/>
      <c r="C270" s="4"/>
      <c r="D270" s="10" t="str">
        <f>IFNA(VLOOKUP(C270,GuildQuests!D270:G1000,MATCH("Description",GuildQuests!D269:G269),FALSE))</f>
        <v/>
      </c>
      <c r="F270" s="4" t="b">
        <v>0</v>
      </c>
    </row>
    <row r="271">
      <c r="A271" s="8"/>
      <c r="B271" s="8"/>
      <c r="C271" s="4"/>
      <c r="D271" s="10" t="str">
        <f>IFNA(VLOOKUP(C271,GuildQuests!D271:G1000,MATCH("Description",GuildQuests!D270:G270),FALSE))</f>
        <v/>
      </c>
      <c r="F271" s="4" t="b">
        <v>0</v>
      </c>
    </row>
    <row r="272">
      <c r="A272" s="8"/>
      <c r="B272" s="8"/>
      <c r="C272" s="4"/>
      <c r="D272" s="10" t="str">
        <f>IFNA(VLOOKUP(C272,GuildQuests!D272:G1000,MATCH("Description",GuildQuests!D271:G271),FALSE))</f>
        <v/>
      </c>
      <c r="F272" s="4" t="b">
        <v>0</v>
      </c>
    </row>
    <row r="273">
      <c r="A273" s="8"/>
      <c r="B273" s="8"/>
      <c r="C273" s="4"/>
      <c r="D273" s="10" t="str">
        <f>IFNA(VLOOKUP(C273,GuildQuests!D273:G1000,MATCH("Description",GuildQuests!D272:G272),FALSE))</f>
        <v/>
      </c>
      <c r="F273" s="4" t="b">
        <v>0</v>
      </c>
    </row>
    <row r="274">
      <c r="A274" s="8"/>
      <c r="B274" s="8"/>
      <c r="C274" s="4"/>
      <c r="D274" s="10" t="str">
        <f>IFNA(VLOOKUP(C274,GuildQuests!D274:G1000,MATCH("Description",GuildQuests!D273:G273),FALSE))</f>
        <v/>
      </c>
      <c r="F274" s="4" t="b">
        <v>0</v>
      </c>
    </row>
    <row r="275">
      <c r="A275" s="8"/>
      <c r="B275" s="8"/>
      <c r="C275" s="4"/>
      <c r="D275" s="10" t="str">
        <f>IFNA(VLOOKUP(C275,GuildQuests!D275:G1000,MATCH("Description",GuildQuests!D274:G274),FALSE))</f>
        <v/>
      </c>
      <c r="F275" s="4" t="b">
        <v>0</v>
      </c>
    </row>
    <row r="276">
      <c r="A276" s="8"/>
      <c r="B276" s="8"/>
      <c r="C276" s="4"/>
      <c r="D276" s="10" t="str">
        <f>IFNA(VLOOKUP(C276,GuildQuests!D276:G1000,MATCH("Description",GuildQuests!D275:G275),FALSE))</f>
        <v/>
      </c>
      <c r="F276" s="4" t="b">
        <v>0</v>
      </c>
    </row>
    <row r="277">
      <c r="A277" s="8"/>
      <c r="B277" s="8"/>
      <c r="C277" s="4"/>
      <c r="D277" s="10" t="str">
        <f>IFNA(VLOOKUP(C277,GuildQuests!D277:G1000,MATCH("Description",GuildQuests!D276:G276),FALSE))</f>
        <v/>
      </c>
      <c r="F277" s="4" t="b">
        <v>0</v>
      </c>
    </row>
    <row r="278">
      <c r="A278" s="8"/>
      <c r="B278" s="8"/>
      <c r="C278" s="4"/>
      <c r="D278" s="10" t="str">
        <f>IFNA(VLOOKUP(C278,GuildQuests!D278:G1000,MATCH("Description",GuildQuests!D277:G277),FALSE))</f>
        <v/>
      </c>
      <c r="F278" s="4" t="b">
        <v>0</v>
      </c>
    </row>
    <row r="279">
      <c r="A279" s="8"/>
      <c r="B279" s="8"/>
      <c r="C279" s="4"/>
      <c r="D279" s="10" t="str">
        <f>IFNA(VLOOKUP(C279,GuildQuests!D279:G1000,MATCH("Description",GuildQuests!D278:G278),FALSE))</f>
        <v/>
      </c>
      <c r="F279" s="4" t="b">
        <v>0</v>
      </c>
    </row>
    <row r="280">
      <c r="A280" s="8"/>
      <c r="B280" s="8"/>
      <c r="C280" s="4"/>
      <c r="D280" s="10" t="str">
        <f>IFNA(VLOOKUP(C280,GuildQuests!D280:G1000,MATCH("Description",GuildQuests!D279:G279),FALSE))</f>
        <v/>
      </c>
      <c r="F280" s="4" t="b">
        <v>0</v>
      </c>
    </row>
    <row r="281">
      <c r="A281" s="8"/>
      <c r="B281" s="8"/>
      <c r="C281" s="4"/>
      <c r="D281" s="10" t="str">
        <f>IFNA(VLOOKUP(C281,GuildQuests!D281:G1000,MATCH("Description",GuildQuests!D280:G280),FALSE))</f>
        <v/>
      </c>
      <c r="F281" s="4" t="b">
        <v>0</v>
      </c>
    </row>
    <row r="282">
      <c r="A282" s="8"/>
      <c r="B282" s="8"/>
      <c r="C282" s="4"/>
      <c r="D282" s="10" t="str">
        <f>IFNA(VLOOKUP(C282,GuildQuests!D282:G1000,MATCH("Description",GuildQuests!D281:G281),FALSE))</f>
        <v/>
      </c>
      <c r="F282" s="4" t="b">
        <v>0</v>
      </c>
    </row>
    <row r="283">
      <c r="A283" s="8"/>
      <c r="B283" s="8"/>
      <c r="C283" s="4"/>
      <c r="D283" s="10" t="str">
        <f>IFNA(VLOOKUP(C283,GuildQuests!D283:G1000,MATCH("Description",GuildQuests!D282:G282),FALSE))</f>
        <v/>
      </c>
      <c r="F283" s="4" t="b">
        <v>0</v>
      </c>
    </row>
    <row r="284">
      <c r="A284" s="8"/>
      <c r="B284" s="8"/>
      <c r="C284" s="4"/>
      <c r="D284" s="10" t="str">
        <f>IFNA(VLOOKUP(C284,GuildQuests!D284:G1000,MATCH("Description",GuildQuests!D283:G283),FALSE))</f>
        <v/>
      </c>
      <c r="F284" s="4" t="b">
        <v>0</v>
      </c>
    </row>
    <row r="285">
      <c r="A285" s="8"/>
      <c r="B285" s="8"/>
      <c r="C285" s="4"/>
      <c r="D285" s="10" t="str">
        <f>IFNA(VLOOKUP(C285,GuildQuests!D285:G1000,MATCH("Description",GuildQuests!D284:G284),FALSE))</f>
        <v/>
      </c>
      <c r="F285" s="4" t="b">
        <v>0</v>
      </c>
    </row>
    <row r="286">
      <c r="A286" s="8"/>
      <c r="B286" s="8"/>
      <c r="C286" s="4"/>
      <c r="D286" s="10" t="str">
        <f>IFNA(VLOOKUP(C286,GuildQuests!D286:G1000,MATCH("Description",GuildQuests!D285:G285),FALSE))</f>
        <v/>
      </c>
      <c r="F286" s="4" t="b">
        <v>0</v>
      </c>
    </row>
    <row r="287">
      <c r="A287" s="8"/>
      <c r="B287" s="8"/>
      <c r="C287" s="4"/>
      <c r="D287" s="10" t="str">
        <f>IFNA(VLOOKUP(C287,GuildQuests!D287:G1000,MATCH("Description",GuildQuests!D286:G286),FALSE))</f>
        <v/>
      </c>
      <c r="F287" s="4" t="b">
        <v>0</v>
      </c>
    </row>
    <row r="288">
      <c r="A288" s="8"/>
      <c r="B288" s="8"/>
      <c r="C288" s="4"/>
      <c r="D288" s="10" t="str">
        <f>IFNA(VLOOKUP(C288,GuildQuests!D288:G1000,MATCH("Description",GuildQuests!D287:G287),FALSE))</f>
        <v/>
      </c>
      <c r="F288" s="4" t="b">
        <v>0</v>
      </c>
    </row>
    <row r="289">
      <c r="A289" s="8"/>
      <c r="B289" s="8"/>
      <c r="C289" s="4"/>
      <c r="D289" s="10" t="str">
        <f>IFNA(VLOOKUP(C289,GuildQuests!D289:G1000,MATCH("Description",GuildQuests!D288:G288),FALSE))</f>
        <v/>
      </c>
      <c r="F289" s="4" t="b">
        <v>0</v>
      </c>
    </row>
    <row r="290">
      <c r="A290" s="8"/>
      <c r="B290" s="8"/>
      <c r="C290" s="4"/>
      <c r="D290" s="10" t="str">
        <f>IFNA(VLOOKUP(C290,GuildQuests!D290:G1000,MATCH("Description",GuildQuests!D289:G289),FALSE))</f>
        <v/>
      </c>
      <c r="F290" s="4" t="b">
        <v>0</v>
      </c>
    </row>
    <row r="291">
      <c r="A291" s="8"/>
      <c r="B291" s="8"/>
      <c r="C291" s="4"/>
      <c r="D291" s="10" t="str">
        <f>IFNA(VLOOKUP(C291,GuildQuests!D291:G1000,MATCH("Description",GuildQuests!D290:G290),FALSE))</f>
        <v/>
      </c>
      <c r="F291" s="4" t="b">
        <v>0</v>
      </c>
    </row>
    <row r="292">
      <c r="A292" s="8"/>
      <c r="B292" s="8"/>
      <c r="C292" s="4"/>
      <c r="D292" s="10" t="str">
        <f>IFNA(VLOOKUP(C292,GuildQuests!D292:G1000,MATCH("Description",GuildQuests!D291:G291),FALSE))</f>
        <v/>
      </c>
      <c r="F292" s="4" t="b">
        <v>0</v>
      </c>
    </row>
    <row r="293">
      <c r="A293" s="8"/>
      <c r="B293" s="8"/>
      <c r="C293" s="4"/>
      <c r="D293" s="10" t="str">
        <f>IFNA(VLOOKUP(C293,GuildQuests!D293:G1000,MATCH("Description",GuildQuests!D292:G292),FALSE))</f>
        <v/>
      </c>
      <c r="F293" s="4" t="b">
        <v>0</v>
      </c>
    </row>
    <row r="294">
      <c r="A294" s="8"/>
      <c r="B294" s="8"/>
      <c r="C294" s="4"/>
      <c r="D294" s="10" t="str">
        <f>IFNA(VLOOKUP(C294,GuildQuests!D294:G1000,MATCH("Description",GuildQuests!D293:G293),FALSE))</f>
        <v/>
      </c>
      <c r="F294" s="4" t="b">
        <v>0</v>
      </c>
    </row>
    <row r="295">
      <c r="A295" s="8"/>
      <c r="B295" s="8"/>
      <c r="C295" s="4"/>
      <c r="D295" s="10" t="str">
        <f>IFNA(VLOOKUP(C295,GuildQuests!D295:G1000,MATCH("Description",GuildQuests!D294:G294),FALSE))</f>
        <v/>
      </c>
      <c r="F295" s="4" t="b">
        <v>0</v>
      </c>
    </row>
    <row r="296">
      <c r="A296" s="8"/>
      <c r="B296" s="8"/>
      <c r="C296" s="4"/>
      <c r="D296" s="10" t="str">
        <f>IFNA(VLOOKUP(C296,GuildQuests!D296:G1000,MATCH("Description",GuildQuests!D295:G295),FALSE))</f>
        <v/>
      </c>
      <c r="F296" s="4" t="b">
        <v>0</v>
      </c>
    </row>
    <row r="297">
      <c r="A297" s="8"/>
      <c r="B297" s="8"/>
      <c r="C297" s="4"/>
      <c r="D297" s="10" t="str">
        <f>IFNA(VLOOKUP(C297,GuildQuests!D297:G1000,MATCH("Description",GuildQuests!D296:G296),FALSE))</f>
        <v/>
      </c>
      <c r="F297" s="4" t="b">
        <v>0</v>
      </c>
    </row>
    <row r="298">
      <c r="A298" s="8"/>
      <c r="B298" s="8"/>
      <c r="C298" s="4"/>
      <c r="D298" s="10" t="str">
        <f>IFNA(VLOOKUP(C298,GuildQuests!D298:G1000,MATCH("Description",GuildQuests!D297:G297),FALSE))</f>
        <v/>
      </c>
      <c r="F298" s="4" t="b">
        <v>0</v>
      </c>
    </row>
    <row r="299">
      <c r="A299" s="8"/>
      <c r="B299" s="8"/>
      <c r="C299" s="4"/>
      <c r="D299" s="10" t="str">
        <f>IFNA(VLOOKUP(C299,GuildQuests!D299:G1000,MATCH("Description",GuildQuests!D298:G298),FALSE))</f>
        <v/>
      </c>
      <c r="F299" s="4" t="b">
        <v>0</v>
      </c>
    </row>
    <row r="300">
      <c r="A300" s="8"/>
      <c r="B300" s="8"/>
      <c r="C300" s="4"/>
      <c r="D300" s="10" t="str">
        <f>IFNA(VLOOKUP(C300,GuildQuests!D300:G1000,MATCH("Description",GuildQuests!D299:G299),FALSE))</f>
        <v/>
      </c>
      <c r="F300" s="4" t="b">
        <v>0</v>
      </c>
    </row>
    <row r="301">
      <c r="A301" s="8"/>
      <c r="B301" s="8"/>
      <c r="C301" s="4"/>
      <c r="D301" s="10" t="str">
        <f>IFNA(VLOOKUP(C301,GuildQuests!D301:G1000,MATCH("Description",GuildQuests!D300:G300),FALSE))</f>
        <v/>
      </c>
      <c r="F301" s="4" t="b">
        <v>0</v>
      </c>
    </row>
    <row r="302">
      <c r="A302" s="8"/>
      <c r="B302" s="8"/>
      <c r="C302" s="4"/>
      <c r="D302" s="10" t="str">
        <f>IFNA(VLOOKUP(C302,GuildQuests!D302:G1000,MATCH("Description",GuildQuests!D301:G301),FALSE))</f>
        <v/>
      </c>
      <c r="F302" s="4" t="b">
        <v>0</v>
      </c>
    </row>
    <row r="303">
      <c r="A303" s="8"/>
      <c r="B303" s="8"/>
      <c r="C303" s="4"/>
      <c r="D303" s="10" t="str">
        <f>IFNA(VLOOKUP(C303,GuildQuests!D303:G1000,MATCH("Description",GuildQuests!D302:G302),FALSE))</f>
        <v/>
      </c>
      <c r="F303" s="4" t="b">
        <v>0</v>
      </c>
    </row>
    <row r="304">
      <c r="A304" s="8"/>
      <c r="B304" s="8"/>
      <c r="C304" s="4"/>
      <c r="D304" s="10" t="str">
        <f>IFNA(VLOOKUP(C304,GuildQuests!D304:G1000,MATCH("Description",GuildQuests!D303:G303),FALSE))</f>
        <v/>
      </c>
      <c r="F304" s="4" t="b">
        <v>0</v>
      </c>
    </row>
    <row r="305">
      <c r="A305" s="8"/>
      <c r="B305" s="8"/>
      <c r="C305" s="4"/>
      <c r="D305" s="10" t="str">
        <f>IFNA(VLOOKUP(C305,GuildQuests!D305:G1000,MATCH("Description",GuildQuests!D304:G304),FALSE))</f>
        <v/>
      </c>
      <c r="F305" s="4" t="b">
        <v>0</v>
      </c>
    </row>
    <row r="306">
      <c r="A306" s="8"/>
      <c r="B306" s="8"/>
      <c r="C306" s="4"/>
      <c r="D306" s="10" t="str">
        <f>IFNA(VLOOKUP(C306,GuildQuests!D306:G1000,MATCH("Description",GuildQuests!D305:G305),FALSE))</f>
        <v/>
      </c>
      <c r="F306" s="4" t="b">
        <v>0</v>
      </c>
    </row>
    <row r="307">
      <c r="A307" s="8"/>
      <c r="B307" s="8"/>
      <c r="C307" s="4"/>
      <c r="D307" s="10" t="str">
        <f>IFNA(VLOOKUP(C307,GuildQuests!D307:G1000,MATCH("Description",GuildQuests!D306:G306),FALSE))</f>
        <v/>
      </c>
      <c r="F307" s="4" t="b">
        <v>0</v>
      </c>
    </row>
    <row r="308">
      <c r="A308" s="8"/>
      <c r="B308" s="8"/>
      <c r="C308" s="4"/>
      <c r="D308" s="10" t="str">
        <f>IFNA(VLOOKUP(C308,GuildQuests!D308:G1000,MATCH("Description",GuildQuests!D307:G307),FALSE))</f>
        <v/>
      </c>
      <c r="F308" s="4" t="b">
        <v>0</v>
      </c>
    </row>
    <row r="309">
      <c r="A309" s="8"/>
      <c r="B309" s="8"/>
      <c r="C309" s="4"/>
      <c r="D309" s="10" t="str">
        <f>IFNA(VLOOKUP(C309,GuildQuests!D309:G1000,MATCH("Description",GuildQuests!D308:G308),FALSE))</f>
        <v/>
      </c>
      <c r="F309" s="4" t="b">
        <v>0</v>
      </c>
    </row>
    <row r="310">
      <c r="A310" s="8"/>
      <c r="B310" s="8"/>
      <c r="C310" s="4"/>
      <c r="D310" s="10" t="str">
        <f>IFNA(VLOOKUP(C310,GuildQuests!D310:G1000,MATCH("Description",GuildQuests!D309:G309),FALSE))</f>
        <v/>
      </c>
      <c r="F310" s="4" t="b">
        <v>0</v>
      </c>
    </row>
    <row r="311">
      <c r="A311" s="8"/>
      <c r="B311" s="8"/>
      <c r="C311" s="4"/>
      <c r="D311" s="10" t="str">
        <f>IFNA(VLOOKUP(C311,GuildQuests!D311:G1000,MATCH("Description",GuildQuests!D310:G310),FALSE))</f>
        <v/>
      </c>
      <c r="F311" s="4" t="b">
        <v>0</v>
      </c>
    </row>
    <row r="312">
      <c r="A312" s="8"/>
      <c r="B312" s="8"/>
      <c r="C312" s="4"/>
      <c r="D312" s="10" t="str">
        <f>IFNA(VLOOKUP(C312,GuildQuests!D312:G1000,MATCH("Description",GuildQuests!D311:G311),FALSE))</f>
        <v/>
      </c>
      <c r="F312" s="4" t="b">
        <v>0</v>
      </c>
    </row>
    <row r="313">
      <c r="A313" s="8"/>
      <c r="B313" s="8"/>
      <c r="C313" s="4"/>
      <c r="D313" s="10" t="str">
        <f>IFNA(VLOOKUP(C313,GuildQuests!D313:G1000,MATCH("Description",GuildQuests!D312:G312),FALSE))</f>
        <v/>
      </c>
      <c r="F313" s="4" t="b">
        <v>0</v>
      </c>
    </row>
    <row r="314">
      <c r="A314" s="8"/>
      <c r="B314" s="8"/>
      <c r="C314" s="4"/>
      <c r="D314" s="10" t="str">
        <f>IFNA(VLOOKUP(C314,GuildQuests!D314:G1000,MATCH("Description",GuildQuests!D313:G313),FALSE))</f>
        <v/>
      </c>
      <c r="F314" s="4" t="b">
        <v>0</v>
      </c>
    </row>
    <row r="315">
      <c r="A315" s="8"/>
      <c r="B315" s="8"/>
      <c r="C315" s="4"/>
      <c r="D315" s="10" t="str">
        <f>IFNA(VLOOKUP(C315,GuildQuests!D315:G1000,MATCH("Description",GuildQuests!D314:G314),FALSE))</f>
        <v/>
      </c>
      <c r="F315" s="4" t="b">
        <v>0</v>
      </c>
    </row>
    <row r="316">
      <c r="A316" s="8"/>
      <c r="B316" s="8"/>
      <c r="C316" s="4"/>
      <c r="D316" s="10" t="str">
        <f>IFNA(VLOOKUP(C316,GuildQuests!D316:G1000,MATCH("Description",GuildQuests!D315:G315),FALSE))</f>
        <v/>
      </c>
      <c r="F316" s="4" t="b">
        <v>0</v>
      </c>
    </row>
    <row r="317">
      <c r="A317" s="8"/>
      <c r="B317" s="8"/>
      <c r="C317" s="4"/>
      <c r="D317" s="10" t="str">
        <f>IFNA(VLOOKUP(C317,GuildQuests!D317:G1000,MATCH("Description",GuildQuests!D316:G316),FALSE))</f>
        <v/>
      </c>
      <c r="F317" s="4" t="b">
        <v>0</v>
      </c>
    </row>
    <row r="318">
      <c r="A318" s="8"/>
      <c r="B318" s="8"/>
      <c r="C318" s="4"/>
      <c r="D318" s="10" t="str">
        <f>IFNA(VLOOKUP(C318,GuildQuests!D318:G1000,MATCH("Description",GuildQuests!D317:G317),FALSE))</f>
        <v/>
      </c>
      <c r="F318" s="4" t="b">
        <v>0</v>
      </c>
    </row>
    <row r="319">
      <c r="A319" s="8"/>
      <c r="B319" s="8"/>
      <c r="C319" s="4"/>
      <c r="D319" s="10" t="str">
        <f>IFNA(VLOOKUP(C319,GuildQuests!D319:G1000,MATCH("Description",GuildQuests!D318:G318),FALSE))</f>
        <v/>
      </c>
      <c r="F319" s="4" t="b">
        <v>0</v>
      </c>
    </row>
    <row r="320">
      <c r="A320" s="8"/>
      <c r="B320" s="8"/>
      <c r="C320" s="4"/>
      <c r="D320" s="10" t="str">
        <f>IFNA(VLOOKUP(C320,GuildQuests!D320:G1000,MATCH("Description",GuildQuests!D319:G319),FALSE))</f>
        <v/>
      </c>
      <c r="F320" s="4" t="b">
        <v>0</v>
      </c>
    </row>
    <row r="321">
      <c r="A321" s="8"/>
      <c r="B321" s="8"/>
      <c r="C321" s="4"/>
      <c r="D321" s="10" t="str">
        <f>IFNA(VLOOKUP(C321,GuildQuests!D321:G1000,MATCH("Description",GuildQuests!D320:G320),FALSE))</f>
        <v/>
      </c>
      <c r="F321" s="4" t="b">
        <v>0</v>
      </c>
    </row>
    <row r="322">
      <c r="A322" s="8"/>
      <c r="B322" s="8"/>
      <c r="C322" s="4"/>
      <c r="D322" s="10" t="str">
        <f>IFNA(VLOOKUP(C322,GuildQuests!D322:G1000,MATCH("Description",GuildQuests!D321:G321),FALSE))</f>
        <v/>
      </c>
      <c r="F322" s="4" t="b">
        <v>0</v>
      </c>
    </row>
    <row r="323">
      <c r="A323" s="8"/>
      <c r="B323" s="8"/>
      <c r="C323" s="4"/>
      <c r="D323" s="10" t="str">
        <f>IFNA(VLOOKUP(C323,GuildQuests!D323:G1000,MATCH("Description",GuildQuests!D322:G322),FALSE))</f>
        <v/>
      </c>
      <c r="F323" s="4" t="b">
        <v>0</v>
      </c>
    </row>
    <row r="324">
      <c r="A324" s="8"/>
      <c r="B324" s="8"/>
      <c r="C324" s="4"/>
      <c r="D324" s="10" t="str">
        <f>IFNA(VLOOKUP(C324,GuildQuests!D324:G1000,MATCH("Description",GuildQuests!D323:G323),FALSE))</f>
        <v/>
      </c>
      <c r="F324" s="4" t="b">
        <v>0</v>
      </c>
    </row>
    <row r="325">
      <c r="A325" s="8"/>
      <c r="B325" s="8"/>
      <c r="C325" s="4"/>
      <c r="D325" s="10" t="str">
        <f>IFNA(VLOOKUP(C325,GuildQuests!D325:G1000,MATCH("Description",GuildQuests!D324:G324),FALSE))</f>
        <v/>
      </c>
      <c r="F325" s="4" t="b">
        <v>0</v>
      </c>
    </row>
    <row r="326">
      <c r="A326" s="8"/>
      <c r="B326" s="8"/>
      <c r="C326" s="4"/>
      <c r="D326" s="10" t="str">
        <f>IFNA(VLOOKUP(C326,GuildQuests!D326:G1000,MATCH("Description",GuildQuests!D325:G325),FALSE))</f>
        <v/>
      </c>
      <c r="F326" s="4" t="b">
        <v>0</v>
      </c>
    </row>
    <row r="327">
      <c r="A327" s="8"/>
      <c r="B327" s="8"/>
      <c r="C327" s="4"/>
      <c r="D327" s="10" t="str">
        <f>IFNA(VLOOKUP(C327,GuildQuests!D327:G1000,MATCH("Description",GuildQuests!D326:G326),FALSE))</f>
        <v/>
      </c>
      <c r="F327" s="4" t="b">
        <v>0</v>
      </c>
    </row>
    <row r="328">
      <c r="A328" s="8"/>
      <c r="B328" s="8"/>
      <c r="C328" s="4"/>
      <c r="D328" s="10" t="str">
        <f>IFNA(VLOOKUP(C328,GuildQuests!D328:G1000,MATCH("Description",GuildQuests!D327:G327),FALSE))</f>
        <v/>
      </c>
      <c r="F328" s="4" t="b">
        <v>0</v>
      </c>
    </row>
    <row r="329">
      <c r="A329" s="8"/>
      <c r="B329" s="8"/>
      <c r="C329" s="4"/>
      <c r="D329" s="10" t="str">
        <f>IFNA(VLOOKUP(C329,GuildQuests!D329:G1000,MATCH("Description",GuildQuests!D328:G328),FALSE))</f>
        <v/>
      </c>
      <c r="F329" s="4" t="b">
        <v>0</v>
      </c>
    </row>
    <row r="330">
      <c r="A330" s="8"/>
      <c r="B330" s="8"/>
      <c r="C330" s="4"/>
      <c r="D330" s="10" t="str">
        <f>IFNA(VLOOKUP(C330,GuildQuests!D330:G1000,MATCH("Description",GuildQuests!D329:G329),FALSE))</f>
        <v/>
      </c>
      <c r="F330" s="4" t="b">
        <v>0</v>
      </c>
    </row>
    <row r="331">
      <c r="A331" s="8"/>
      <c r="B331" s="8"/>
      <c r="C331" s="4"/>
      <c r="D331" s="10" t="str">
        <f>IFNA(VLOOKUP(C331,GuildQuests!D331:G1000,MATCH("Description",GuildQuests!D330:G330),FALSE))</f>
        <v/>
      </c>
      <c r="F331" s="4" t="b">
        <v>0</v>
      </c>
    </row>
    <row r="332">
      <c r="A332" s="8"/>
      <c r="B332" s="8"/>
      <c r="C332" s="4"/>
      <c r="D332" s="10" t="str">
        <f>IFNA(VLOOKUP(C332,GuildQuests!D332:G1000,MATCH("Description",GuildQuests!D331:G331),FALSE))</f>
        <v/>
      </c>
      <c r="F332" s="4" t="b">
        <v>0</v>
      </c>
    </row>
    <row r="333">
      <c r="A333" s="8"/>
      <c r="B333" s="8"/>
      <c r="C333" s="4"/>
      <c r="D333" s="10" t="str">
        <f>IFNA(VLOOKUP(C333,GuildQuests!D333:G1000,MATCH("Description",GuildQuests!D332:G332),FALSE))</f>
        <v/>
      </c>
      <c r="F333" s="4" t="b">
        <v>0</v>
      </c>
    </row>
    <row r="334">
      <c r="A334" s="8"/>
      <c r="B334" s="8"/>
      <c r="C334" s="4"/>
      <c r="D334" s="10" t="str">
        <f>IFNA(VLOOKUP(C334,GuildQuests!D334:G1000,MATCH("Description",GuildQuests!D333:G333),FALSE))</f>
        <v/>
      </c>
      <c r="F334" s="4" t="b">
        <v>0</v>
      </c>
    </row>
    <row r="335">
      <c r="A335" s="8"/>
      <c r="B335" s="8"/>
      <c r="C335" s="4"/>
      <c r="D335" s="10" t="str">
        <f>IFNA(VLOOKUP(C335,GuildQuests!D335:G1000,MATCH("Description",GuildQuests!D334:G334),FALSE))</f>
        <v/>
      </c>
      <c r="F335" s="4" t="b">
        <v>0</v>
      </c>
    </row>
    <row r="336">
      <c r="A336" s="8"/>
      <c r="B336" s="8"/>
      <c r="C336" s="4"/>
      <c r="D336" s="10" t="str">
        <f>IFNA(VLOOKUP(C336,GuildQuests!D336:G1000,MATCH("Description",GuildQuests!D335:G335),FALSE))</f>
        <v/>
      </c>
      <c r="F336" s="4" t="b">
        <v>0</v>
      </c>
    </row>
    <row r="337">
      <c r="A337" s="8"/>
      <c r="B337" s="8"/>
      <c r="C337" s="4"/>
      <c r="D337" s="10" t="str">
        <f>IFNA(VLOOKUP(C337,GuildQuests!D337:G1000,MATCH("Description",GuildQuests!D336:G336),FALSE))</f>
        <v/>
      </c>
      <c r="F337" s="4" t="b">
        <v>0</v>
      </c>
    </row>
    <row r="338">
      <c r="A338" s="8"/>
      <c r="B338" s="8"/>
      <c r="C338" s="4"/>
      <c r="D338" s="10" t="str">
        <f>IFNA(VLOOKUP(C338,GuildQuests!D338:G1000,MATCH("Description",GuildQuests!D337:G337),FALSE))</f>
        <v/>
      </c>
      <c r="F338" s="4" t="b">
        <v>0</v>
      </c>
    </row>
    <row r="339">
      <c r="A339" s="8"/>
      <c r="B339" s="8"/>
      <c r="C339" s="4"/>
      <c r="D339" s="10" t="str">
        <f>IFNA(VLOOKUP(C339,GuildQuests!D339:G1000,MATCH("Description",GuildQuests!D338:G338),FALSE))</f>
        <v/>
      </c>
      <c r="F339" s="4" t="b">
        <v>0</v>
      </c>
    </row>
    <row r="340">
      <c r="A340" s="8"/>
      <c r="B340" s="8"/>
      <c r="C340" s="4"/>
      <c r="D340" s="10" t="str">
        <f>IFNA(VLOOKUP(C340,GuildQuests!D340:G1000,MATCH("Description",GuildQuests!D339:G339),FALSE))</f>
        <v/>
      </c>
      <c r="F340" s="4" t="b">
        <v>0</v>
      </c>
    </row>
    <row r="341">
      <c r="A341" s="8"/>
      <c r="B341" s="8"/>
      <c r="C341" s="4"/>
      <c r="D341" s="10" t="str">
        <f>IFNA(VLOOKUP(C341,GuildQuests!D341:G1000,MATCH("Description",GuildQuests!D340:G340),FALSE))</f>
        <v/>
      </c>
      <c r="F341" s="4" t="b">
        <v>0</v>
      </c>
    </row>
    <row r="342">
      <c r="A342" s="8"/>
      <c r="B342" s="8"/>
      <c r="C342" s="4"/>
      <c r="D342" s="10" t="str">
        <f>IFNA(VLOOKUP(C342,GuildQuests!D342:G1000,MATCH("Description",GuildQuests!D341:G341),FALSE))</f>
        <v/>
      </c>
      <c r="F342" s="4" t="b">
        <v>0</v>
      </c>
    </row>
    <row r="343">
      <c r="A343" s="8"/>
      <c r="B343" s="8"/>
      <c r="C343" s="4"/>
      <c r="D343" s="10" t="str">
        <f>IFNA(VLOOKUP(C343,GuildQuests!D343:G1000,MATCH("Description",GuildQuests!D342:G342),FALSE))</f>
        <v/>
      </c>
      <c r="F343" s="4" t="b">
        <v>0</v>
      </c>
    </row>
    <row r="344">
      <c r="A344" s="8"/>
      <c r="B344" s="8"/>
      <c r="C344" s="4"/>
      <c r="D344" s="10" t="str">
        <f>IFNA(VLOOKUP(C344,GuildQuests!D344:G1000,MATCH("Description",GuildQuests!D343:G343),FALSE))</f>
        <v/>
      </c>
      <c r="F344" s="4" t="b">
        <v>0</v>
      </c>
    </row>
    <row r="345">
      <c r="A345" s="8"/>
      <c r="B345" s="8"/>
      <c r="C345" s="4"/>
      <c r="D345" s="10" t="str">
        <f>IFNA(VLOOKUP(C345,GuildQuests!D345:G1000,MATCH("Description",GuildQuests!D344:G344),FALSE))</f>
        <v/>
      </c>
      <c r="F345" s="4" t="b">
        <v>0</v>
      </c>
    </row>
    <row r="346">
      <c r="A346" s="8"/>
      <c r="B346" s="8"/>
      <c r="C346" s="4"/>
      <c r="D346" s="10" t="str">
        <f>IFNA(VLOOKUP(C346,GuildQuests!D346:G1000,MATCH("Description",GuildQuests!D345:G345),FALSE))</f>
        <v/>
      </c>
      <c r="F346" s="4" t="b">
        <v>0</v>
      </c>
    </row>
    <row r="347">
      <c r="A347" s="8"/>
      <c r="B347" s="8"/>
      <c r="C347" s="4"/>
      <c r="D347" s="10" t="str">
        <f>IFNA(VLOOKUP(C347,GuildQuests!D347:G1000,MATCH("Description",GuildQuests!D346:G346),FALSE))</f>
        <v/>
      </c>
      <c r="F347" s="4" t="b">
        <v>0</v>
      </c>
    </row>
    <row r="348">
      <c r="A348" s="8"/>
      <c r="B348" s="8"/>
      <c r="C348" s="4"/>
      <c r="D348" s="10" t="str">
        <f>IFNA(VLOOKUP(C348,GuildQuests!D348:G1000,MATCH("Description",GuildQuests!D347:G347),FALSE))</f>
        <v/>
      </c>
      <c r="F348" s="4" t="b">
        <v>0</v>
      </c>
    </row>
    <row r="349">
      <c r="A349" s="8"/>
      <c r="B349" s="8"/>
      <c r="C349" s="4"/>
      <c r="D349" s="10" t="str">
        <f>IFNA(VLOOKUP(C349,GuildQuests!D349:G1000,MATCH("Description",GuildQuests!D348:G348),FALSE))</f>
        <v/>
      </c>
      <c r="F349" s="4" t="b">
        <v>0</v>
      </c>
    </row>
    <row r="350">
      <c r="A350" s="8"/>
      <c r="B350" s="8"/>
      <c r="C350" s="4"/>
      <c r="D350" s="10" t="str">
        <f>IFNA(VLOOKUP(C350,GuildQuests!D350:G1000,MATCH("Description",GuildQuests!D349:G349),FALSE))</f>
        <v/>
      </c>
      <c r="F350" s="4" t="b">
        <v>0</v>
      </c>
    </row>
    <row r="351">
      <c r="A351" s="8"/>
      <c r="B351" s="8"/>
      <c r="C351" s="4"/>
      <c r="D351" s="10" t="str">
        <f>IFNA(VLOOKUP(C351,GuildQuests!D351:G1000,MATCH("Description",GuildQuests!D350:G350),FALSE))</f>
        <v/>
      </c>
      <c r="F351" s="4" t="b">
        <v>0</v>
      </c>
    </row>
    <row r="352">
      <c r="A352" s="8"/>
      <c r="B352" s="8"/>
      <c r="C352" s="4"/>
      <c r="D352" s="10" t="str">
        <f>IFNA(VLOOKUP(C352,GuildQuests!D352:G1000,MATCH("Description",GuildQuests!D351:G351),FALSE))</f>
        <v/>
      </c>
      <c r="F352" s="4" t="b">
        <v>0</v>
      </c>
    </row>
    <row r="353">
      <c r="A353" s="8"/>
      <c r="B353" s="8"/>
      <c r="C353" s="4"/>
      <c r="D353" s="10" t="str">
        <f>IFNA(VLOOKUP(C353,GuildQuests!D353:G1000,MATCH("Description",GuildQuests!D352:G352),FALSE))</f>
        <v/>
      </c>
      <c r="F353" s="4" t="b">
        <v>0</v>
      </c>
    </row>
    <row r="354">
      <c r="A354" s="8"/>
      <c r="B354" s="8"/>
      <c r="C354" s="4"/>
      <c r="D354" s="10" t="str">
        <f>IFNA(VLOOKUP(C354,GuildQuests!D354:G1000,MATCH("Description",GuildQuests!D353:G353),FALSE))</f>
        <v/>
      </c>
      <c r="F354" s="4" t="b">
        <v>0</v>
      </c>
    </row>
    <row r="355">
      <c r="A355" s="8"/>
      <c r="B355" s="8"/>
      <c r="C355" s="4"/>
      <c r="D355" s="10" t="str">
        <f>IFNA(VLOOKUP(C355,GuildQuests!D355:G1000,MATCH("Description",GuildQuests!D354:G354),FALSE))</f>
        <v/>
      </c>
      <c r="F355" s="4" t="b">
        <v>0</v>
      </c>
    </row>
    <row r="356">
      <c r="A356" s="8"/>
      <c r="B356" s="8"/>
      <c r="C356" s="4"/>
      <c r="D356" s="10" t="str">
        <f>IFNA(VLOOKUP(C356,GuildQuests!D356:G1000,MATCH("Description",GuildQuests!D355:G355),FALSE))</f>
        <v/>
      </c>
      <c r="F356" s="4" t="b">
        <v>0</v>
      </c>
    </row>
    <row r="357">
      <c r="A357" s="8"/>
      <c r="B357" s="8"/>
      <c r="C357" s="4"/>
      <c r="D357" s="10" t="str">
        <f>IFNA(VLOOKUP(C357,GuildQuests!D357:G1000,MATCH("Description",GuildQuests!D356:G356),FALSE))</f>
        <v/>
      </c>
      <c r="F357" s="4" t="b">
        <v>0</v>
      </c>
    </row>
    <row r="358">
      <c r="A358" s="8"/>
      <c r="B358" s="8"/>
      <c r="C358" s="4"/>
      <c r="D358" s="10" t="str">
        <f>IFNA(VLOOKUP(C358,GuildQuests!D358:G1000,MATCH("Description",GuildQuests!D357:G357),FALSE))</f>
        <v/>
      </c>
      <c r="F358" s="4" t="b">
        <v>0</v>
      </c>
    </row>
    <row r="359">
      <c r="A359" s="8"/>
      <c r="B359" s="8"/>
      <c r="C359" s="4"/>
      <c r="D359" s="10" t="str">
        <f>IFNA(VLOOKUP(C359,GuildQuests!D359:G1000,MATCH("Description",GuildQuests!D358:G358),FALSE))</f>
        <v/>
      </c>
      <c r="F359" s="4" t="b">
        <v>0</v>
      </c>
    </row>
    <row r="360">
      <c r="A360" s="8"/>
      <c r="B360" s="8"/>
      <c r="C360" s="4"/>
      <c r="D360" s="10" t="str">
        <f>IFNA(VLOOKUP(C360,GuildQuests!D360:G1000,MATCH("Description",GuildQuests!D359:G359),FALSE))</f>
        <v/>
      </c>
      <c r="F360" s="4" t="b">
        <v>0</v>
      </c>
    </row>
    <row r="361">
      <c r="A361" s="8"/>
      <c r="B361" s="8"/>
      <c r="C361" s="4"/>
      <c r="D361" s="10" t="str">
        <f>IFNA(VLOOKUP(C361,GuildQuests!D361:G1000,MATCH("Description",GuildQuests!D360:G360),FALSE))</f>
        <v/>
      </c>
      <c r="F361" s="4" t="b">
        <v>0</v>
      </c>
    </row>
    <row r="362">
      <c r="A362" s="8"/>
      <c r="B362" s="8"/>
      <c r="C362" s="4"/>
      <c r="D362" s="10" t="str">
        <f>IFNA(VLOOKUP(C362,GuildQuests!D362:G1000,MATCH("Description",GuildQuests!D361:G361),FALSE))</f>
        <v/>
      </c>
      <c r="F362" s="4" t="b">
        <v>0</v>
      </c>
    </row>
    <row r="363">
      <c r="A363" s="8"/>
      <c r="B363" s="8"/>
      <c r="C363" s="4"/>
      <c r="D363" s="10" t="str">
        <f>IFNA(VLOOKUP(C363,GuildQuests!D363:G1000,MATCH("Description",GuildQuests!D362:G362),FALSE))</f>
        <v/>
      </c>
      <c r="F363" s="4" t="b">
        <v>0</v>
      </c>
    </row>
    <row r="364">
      <c r="A364" s="8"/>
      <c r="B364" s="8"/>
      <c r="C364" s="4"/>
      <c r="D364" s="10" t="str">
        <f>IFNA(VLOOKUP(C364,GuildQuests!D364:G1000,MATCH("Description",GuildQuests!D363:G363),FALSE))</f>
        <v/>
      </c>
      <c r="F364" s="4" t="b">
        <v>0</v>
      </c>
    </row>
    <row r="365">
      <c r="A365" s="8"/>
      <c r="B365" s="8"/>
      <c r="C365" s="4"/>
      <c r="D365" s="10" t="str">
        <f>IFNA(VLOOKUP(C365,GuildQuests!D365:G1000,MATCH("Description",GuildQuests!D364:G364),FALSE))</f>
        <v/>
      </c>
      <c r="F365" s="4" t="b">
        <v>0</v>
      </c>
    </row>
    <row r="366">
      <c r="A366" s="8"/>
      <c r="B366" s="8"/>
      <c r="C366" s="4"/>
      <c r="D366" s="10" t="str">
        <f>IFNA(VLOOKUP(C366,GuildQuests!D366:G1000,MATCH("Description",GuildQuests!D365:G365),FALSE))</f>
        <v/>
      </c>
      <c r="F366" s="4" t="b">
        <v>0</v>
      </c>
    </row>
    <row r="367">
      <c r="A367" s="8"/>
      <c r="B367" s="8"/>
      <c r="C367" s="4"/>
      <c r="D367" s="10" t="str">
        <f>IFNA(VLOOKUP(C367,GuildQuests!D367:G1000,MATCH("Description",GuildQuests!D366:G366),FALSE))</f>
        <v/>
      </c>
      <c r="F367" s="4" t="b">
        <v>0</v>
      </c>
    </row>
    <row r="368">
      <c r="A368" s="8"/>
      <c r="B368" s="8"/>
      <c r="C368" s="4"/>
      <c r="D368" s="10" t="str">
        <f>IFNA(VLOOKUP(C368,GuildQuests!D368:G1000,MATCH("Description",GuildQuests!D367:G367),FALSE))</f>
        <v/>
      </c>
      <c r="F368" s="4" t="b">
        <v>0</v>
      </c>
    </row>
    <row r="369">
      <c r="A369" s="8"/>
      <c r="B369" s="8"/>
      <c r="C369" s="4"/>
      <c r="D369" s="10" t="str">
        <f>IFNA(VLOOKUP(C369,GuildQuests!D369:G1000,MATCH("Description",GuildQuests!D368:G368),FALSE))</f>
        <v/>
      </c>
      <c r="F369" s="4" t="b">
        <v>0</v>
      </c>
    </row>
    <row r="370">
      <c r="A370" s="8"/>
      <c r="B370" s="8"/>
      <c r="C370" s="4"/>
      <c r="D370" s="10" t="str">
        <f>IFNA(VLOOKUP(C370,GuildQuests!D370:G1000,MATCH("Description",GuildQuests!D369:G369),FALSE))</f>
        <v/>
      </c>
      <c r="F370" s="4" t="b">
        <v>0</v>
      </c>
    </row>
    <row r="371">
      <c r="A371" s="8"/>
      <c r="B371" s="8"/>
      <c r="C371" s="4"/>
      <c r="D371" s="10" t="str">
        <f>IFNA(VLOOKUP(C371,GuildQuests!D371:G1000,MATCH("Description",GuildQuests!D370:G370),FALSE))</f>
        <v/>
      </c>
      <c r="F371" s="4" t="b">
        <v>0</v>
      </c>
    </row>
    <row r="372">
      <c r="A372" s="8"/>
      <c r="B372" s="8"/>
      <c r="C372" s="4"/>
      <c r="D372" s="10" t="str">
        <f>IFNA(VLOOKUP(C372,GuildQuests!D372:G1000,MATCH("Description",GuildQuests!D371:G371),FALSE))</f>
        <v/>
      </c>
      <c r="F372" s="4" t="b">
        <v>0</v>
      </c>
    </row>
    <row r="373">
      <c r="A373" s="8"/>
      <c r="B373" s="8"/>
      <c r="C373" s="4"/>
      <c r="D373" s="10" t="str">
        <f>IFNA(VLOOKUP(C373,GuildQuests!D373:G1000,MATCH("Description",GuildQuests!D372:G372),FALSE))</f>
        <v/>
      </c>
      <c r="F373" s="4" t="b">
        <v>0</v>
      </c>
    </row>
    <row r="374">
      <c r="A374" s="8"/>
      <c r="B374" s="8"/>
      <c r="C374" s="4"/>
      <c r="D374" s="10" t="str">
        <f>IFNA(VLOOKUP(C374,GuildQuests!D374:G1000,MATCH("Description",GuildQuests!D373:G373),FALSE))</f>
        <v/>
      </c>
      <c r="F374" s="4" t="b">
        <v>0</v>
      </c>
    </row>
    <row r="375">
      <c r="A375" s="8"/>
      <c r="B375" s="8"/>
      <c r="C375" s="4"/>
      <c r="D375" s="10" t="str">
        <f>IFNA(VLOOKUP(C375,GuildQuests!D375:G1000,MATCH("Description",GuildQuests!D374:G374),FALSE))</f>
        <v/>
      </c>
      <c r="F375" s="4" t="b">
        <v>0</v>
      </c>
    </row>
    <row r="376">
      <c r="A376" s="8"/>
      <c r="B376" s="8"/>
      <c r="C376" s="4"/>
      <c r="D376" s="10" t="str">
        <f>IFNA(VLOOKUP(C376,GuildQuests!D376:G1000,MATCH("Description",GuildQuests!D375:G375),FALSE))</f>
        <v/>
      </c>
      <c r="F376" s="4" t="b">
        <v>0</v>
      </c>
    </row>
    <row r="377">
      <c r="A377" s="8"/>
      <c r="B377" s="8"/>
      <c r="C377" s="4"/>
      <c r="D377" s="10" t="str">
        <f>IFNA(VLOOKUP(C377,GuildQuests!D377:G1000,MATCH("Description",GuildQuests!D376:G376),FALSE))</f>
        <v/>
      </c>
      <c r="F377" s="4" t="b">
        <v>0</v>
      </c>
    </row>
    <row r="378">
      <c r="A378" s="8"/>
      <c r="B378" s="8"/>
      <c r="C378" s="4"/>
      <c r="D378" s="10" t="str">
        <f>IFNA(VLOOKUP(C378,GuildQuests!D378:G1000,MATCH("Description",GuildQuests!D377:G377),FALSE))</f>
        <v/>
      </c>
      <c r="F378" s="4" t="b">
        <v>0</v>
      </c>
    </row>
    <row r="379">
      <c r="A379" s="8"/>
      <c r="B379" s="8"/>
      <c r="C379" s="4"/>
      <c r="D379" s="10" t="str">
        <f>IFNA(VLOOKUP(C379,GuildQuests!D379:G1000,MATCH("Description",GuildQuests!D378:G378),FALSE))</f>
        <v/>
      </c>
      <c r="F379" s="4" t="b">
        <v>0</v>
      </c>
    </row>
    <row r="380">
      <c r="A380" s="8"/>
      <c r="B380" s="8"/>
      <c r="C380" s="4"/>
      <c r="D380" s="10" t="str">
        <f>IFNA(VLOOKUP(C380,GuildQuests!D380:G1000,MATCH("Description",GuildQuests!D379:G379),FALSE))</f>
        <v/>
      </c>
      <c r="F380" s="4" t="b">
        <v>0</v>
      </c>
    </row>
    <row r="381">
      <c r="A381" s="8"/>
      <c r="B381" s="8"/>
      <c r="C381" s="4"/>
      <c r="D381" s="10" t="str">
        <f>IFNA(VLOOKUP(C381,GuildQuests!D381:G1000,MATCH("Description",GuildQuests!D380:G380),FALSE))</f>
        <v/>
      </c>
      <c r="F381" s="4" t="b">
        <v>0</v>
      </c>
    </row>
    <row r="382">
      <c r="A382" s="8"/>
      <c r="B382" s="8"/>
      <c r="C382" s="4"/>
      <c r="D382" s="10" t="str">
        <f>IFNA(VLOOKUP(C382,GuildQuests!D382:G1000,MATCH("Description",GuildQuests!D381:G381),FALSE))</f>
        <v/>
      </c>
      <c r="F382" s="4" t="b">
        <v>0</v>
      </c>
    </row>
    <row r="383">
      <c r="A383" s="8"/>
      <c r="B383" s="8"/>
      <c r="C383" s="4"/>
      <c r="D383" s="10" t="str">
        <f>IFNA(VLOOKUP(C383,GuildQuests!D383:G1000,MATCH("Description",GuildQuests!D382:G382),FALSE))</f>
        <v/>
      </c>
      <c r="F383" s="4" t="b">
        <v>0</v>
      </c>
    </row>
    <row r="384">
      <c r="A384" s="8"/>
      <c r="B384" s="8"/>
      <c r="C384" s="4"/>
      <c r="D384" s="10" t="str">
        <f>IFNA(VLOOKUP(C384,GuildQuests!D384:G1000,MATCH("Description",GuildQuests!D383:G383),FALSE))</f>
        <v/>
      </c>
      <c r="F384" s="4" t="b">
        <v>0</v>
      </c>
    </row>
    <row r="385">
      <c r="A385" s="8"/>
      <c r="B385" s="8"/>
      <c r="C385" s="4"/>
      <c r="D385" s="10" t="str">
        <f>IFNA(VLOOKUP(C385,GuildQuests!D385:G1000,MATCH("Description",GuildQuests!D384:G384),FALSE))</f>
        <v/>
      </c>
      <c r="F385" s="4" t="b">
        <v>0</v>
      </c>
    </row>
    <row r="386">
      <c r="A386" s="8"/>
      <c r="B386" s="8"/>
      <c r="C386" s="4"/>
      <c r="D386" s="10" t="str">
        <f>IFNA(VLOOKUP(C386,GuildQuests!D386:G1000,MATCH("Description",GuildQuests!D385:G385),FALSE))</f>
        <v/>
      </c>
      <c r="F386" s="4" t="b">
        <v>0</v>
      </c>
    </row>
    <row r="387">
      <c r="A387" s="8"/>
      <c r="B387" s="8"/>
      <c r="C387" s="4"/>
      <c r="D387" s="10" t="str">
        <f>IFNA(VLOOKUP(C387,GuildQuests!D387:G1000,MATCH("Description",GuildQuests!D386:G386),FALSE))</f>
        <v/>
      </c>
      <c r="F387" s="4" t="b">
        <v>0</v>
      </c>
    </row>
    <row r="388">
      <c r="A388" s="8"/>
      <c r="B388" s="8"/>
      <c r="C388" s="4"/>
      <c r="D388" s="10" t="str">
        <f>IFNA(VLOOKUP(C388,GuildQuests!D388:G1000,MATCH("Description",GuildQuests!D387:G387),FALSE))</f>
        <v/>
      </c>
      <c r="F388" s="4" t="b">
        <v>0</v>
      </c>
    </row>
    <row r="389">
      <c r="A389" s="8"/>
      <c r="B389" s="8"/>
      <c r="C389" s="4"/>
      <c r="D389" s="10" t="str">
        <f>IFNA(VLOOKUP(C389,GuildQuests!D389:G1000,MATCH("Description",GuildQuests!D388:G388),FALSE))</f>
        <v/>
      </c>
      <c r="F389" s="4" t="b">
        <v>0</v>
      </c>
    </row>
    <row r="390">
      <c r="A390" s="8"/>
      <c r="B390" s="8"/>
      <c r="C390" s="4"/>
      <c r="D390" s="10" t="str">
        <f>IFNA(VLOOKUP(C390,GuildQuests!D390:G1000,MATCH("Description",GuildQuests!D389:G389),FALSE))</f>
        <v/>
      </c>
      <c r="F390" s="4" t="b">
        <v>0</v>
      </c>
    </row>
    <row r="391">
      <c r="A391" s="8"/>
      <c r="B391" s="8"/>
      <c r="C391" s="4"/>
      <c r="D391" s="10" t="str">
        <f>IFNA(VLOOKUP(C391,GuildQuests!D391:G1000,MATCH("Description",GuildQuests!D390:G390),FALSE))</f>
        <v/>
      </c>
      <c r="F391" s="4" t="b">
        <v>0</v>
      </c>
    </row>
    <row r="392">
      <c r="A392" s="8"/>
      <c r="B392" s="8"/>
      <c r="C392" s="4"/>
      <c r="D392" s="10" t="str">
        <f>IFNA(VLOOKUP(C392,GuildQuests!D392:G1000,MATCH("Description",GuildQuests!D391:G391),FALSE))</f>
        <v/>
      </c>
      <c r="F392" s="4" t="b">
        <v>0</v>
      </c>
    </row>
    <row r="393">
      <c r="A393" s="8"/>
      <c r="B393" s="8"/>
      <c r="C393" s="4"/>
      <c r="D393" s="10" t="str">
        <f>IFNA(VLOOKUP(C393,GuildQuests!D393:G1000,MATCH("Description",GuildQuests!D392:G392),FALSE))</f>
        <v/>
      </c>
      <c r="F393" s="4" t="b">
        <v>0</v>
      </c>
    </row>
    <row r="394">
      <c r="A394" s="8"/>
      <c r="B394" s="8"/>
      <c r="C394" s="4"/>
      <c r="D394" s="10" t="str">
        <f>IFNA(VLOOKUP(C394,GuildQuests!D394:G1000,MATCH("Description",GuildQuests!D393:G393),FALSE))</f>
        <v/>
      </c>
      <c r="F394" s="4" t="b">
        <v>0</v>
      </c>
    </row>
    <row r="395">
      <c r="A395" s="8"/>
      <c r="B395" s="8"/>
      <c r="C395" s="4"/>
      <c r="D395" s="10" t="str">
        <f>IFNA(VLOOKUP(C395,GuildQuests!D395:G1000,MATCH("Description",GuildQuests!D394:G394),FALSE))</f>
        <v/>
      </c>
      <c r="F395" s="4" t="b">
        <v>0</v>
      </c>
    </row>
    <row r="396">
      <c r="A396" s="8"/>
      <c r="B396" s="8"/>
      <c r="C396" s="4"/>
      <c r="D396" s="10" t="str">
        <f>IFNA(VLOOKUP(C396,GuildQuests!D396:G1000,MATCH("Description",GuildQuests!D395:G395),FALSE))</f>
        <v/>
      </c>
      <c r="F396" s="4" t="b">
        <v>0</v>
      </c>
    </row>
    <row r="397">
      <c r="A397" s="8"/>
      <c r="B397" s="8"/>
      <c r="C397" s="4"/>
      <c r="D397" s="10" t="str">
        <f>IFNA(VLOOKUP(C397,GuildQuests!D397:G1000,MATCH("Description",GuildQuests!D396:G396),FALSE))</f>
        <v/>
      </c>
      <c r="F397" s="4" t="b">
        <v>0</v>
      </c>
    </row>
    <row r="398">
      <c r="A398" s="8"/>
      <c r="B398" s="8"/>
      <c r="C398" s="4"/>
      <c r="D398" s="10" t="str">
        <f>IFNA(VLOOKUP(C398,GuildQuests!D398:G1000,MATCH("Description",GuildQuests!D397:G397),FALSE))</f>
        <v/>
      </c>
      <c r="F398" s="4" t="b">
        <v>0</v>
      </c>
    </row>
    <row r="399">
      <c r="A399" s="8"/>
      <c r="B399" s="8"/>
      <c r="C399" s="4"/>
      <c r="D399" s="10" t="str">
        <f>IFNA(VLOOKUP(C399,GuildQuests!D399:G1000,MATCH("Description",GuildQuests!D398:G398),FALSE))</f>
        <v/>
      </c>
      <c r="F399" s="4" t="b">
        <v>0</v>
      </c>
    </row>
    <row r="400">
      <c r="A400" s="8"/>
      <c r="B400" s="8"/>
      <c r="C400" s="4"/>
      <c r="D400" s="10" t="str">
        <f>IFNA(VLOOKUP(C400,GuildQuests!D400:G1000,MATCH("Description",GuildQuests!D399:G399),FALSE))</f>
        <v/>
      </c>
      <c r="F400" s="4" t="b">
        <v>0</v>
      </c>
    </row>
  </sheetData>
  <dataValidations>
    <dataValidation type="list" allowBlank="1" showErrorMessage="1" sqref="B2:B400">
      <formula1>MainInfo!$A$3:$A1000</formula1>
    </dataValidation>
    <dataValidation type="list" allowBlank="1" showErrorMessage="1" sqref="C2:C400">
      <formula1>GuildQuests!$D$2:$D1000</formula1>
    </dataValidation>
    <dataValidation type="list" allowBlank="1" showErrorMessage="1" sqref="A2:A400">
      <formula1>Guilds!$A$2:$A1000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3" max="3" width="23.0"/>
  </cols>
  <sheetData>
    <row r="1">
      <c r="A1" s="3" t="s">
        <v>5</v>
      </c>
      <c r="B1" s="3" t="s">
        <v>31</v>
      </c>
      <c r="C1" s="11" t="s">
        <v>32</v>
      </c>
      <c r="D1" s="11" t="s">
        <v>33</v>
      </c>
      <c r="E1" s="11" t="s">
        <v>34</v>
      </c>
      <c r="F1" s="11" t="s">
        <v>35</v>
      </c>
      <c r="G1" s="11" t="s">
        <v>36</v>
      </c>
    </row>
    <row r="2">
      <c r="A2" s="2" t="s">
        <v>37</v>
      </c>
      <c r="B2" s="2" t="s">
        <v>38</v>
      </c>
      <c r="C2" s="4" t="str">
        <f>IFERROR(VLOOKUP($B2,Titles!$A$2:$G1000,MATCH(C$1,Titles!$A$1:$G$1,0),FALSE),"")</f>
        <v>A protector of the natural world, this individual is recognized for their efforts in preserving ecosystems and ensuring the balance between civilization and nature. They are often seen as a steward of the environment.</v>
      </c>
      <c r="D2" s="4" t="str">
        <f>IFERROR(VLOOKUP($B2,Titles!$A$2:$G1000,MATCH(D$1,Titles!$A$1:$G$1,0),FALSE),"")</f>
        <v>Good</v>
      </c>
      <c r="E2" s="4">
        <f>IFERROR(VLOOKUP($B2,Titles!$A$2:$G1000,MATCH(E$1,Titles!$A$1:$G$1,0),FALSE),"")</f>
        <v>0</v>
      </c>
      <c r="G2" s="4" t="str">
        <f>IFERROR(VLOOKUP($B2,Titles!$A$2:$G1000,MATCH(G$1,Titles!$A$1:$G$1,0),FALSE),"")</f>
        <v/>
      </c>
    </row>
    <row r="3">
      <c r="A3" s="2" t="s">
        <v>39</v>
      </c>
      <c r="B3" s="2" t="s">
        <v>40</v>
      </c>
      <c r="C3" s="4" t="str">
        <f>IFERROR(VLOOKUP($B3,Titles!$A$2:$G1000,MATCH(C$1,Titles!$A$1:$G$1,0),FALSE),"")</f>
        <v>Bought a house or shop worth at least 1,000,000,000 Gilders</v>
      </c>
      <c r="D3" s="4" t="str">
        <f>IFERROR(VLOOKUP($B3,Titles!$A$2:$G1000,MATCH(D$1,Titles!$A$1:$G$1,0),FALSE),"")</f>
        <v>Good</v>
      </c>
      <c r="E3" s="4">
        <f>IFERROR(VLOOKUP($B3,Titles!$A$2:$G1000,MATCH(E$1,Titles!$A$1:$G$1,0),FALSE),"")</f>
        <v>0</v>
      </c>
      <c r="F3" s="4" t="str">
        <f>IFERROR(VLOOKUP($B3,Titles!$A$2:$G1000,MATCH(F$1,Titles!$A$1:$G$1,0),FALSE),"")</f>
        <v/>
      </c>
      <c r="G3" s="4" t="str">
        <f>IFERROR(VLOOKUP($B3,Titles!$A$2:$G1000,MATCH(G$1,Titles!$A$1:$G$1,0),FALSE),"")</f>
        <v/>
      </c>
    </row>
    <row r="4">
      <c r="A4" s="4"/>
      <c r="B4" s="2" t="s">
        <v>41</v>
      </c>
      <c r="C4" s="4" t="str">
        <f>IFERROR(VLOOKUP($B4,Titles!$A$2:$G1000,MATCH(C$1,Titles!$A$1:$G$1,0),FALSE),"")</f>
        <v>Robbed a Shop</v>
      </c>
      <c r="D4" s="4" t="str">
        <f>IFERROR(VLOOKUP($B4,Titles!$A$2:$G1000,MATCH(D$1,Titles!$A$1:$G$1,0),FALSE),"")</f>
        <v>Bad</v>
      </c>
      <c r="E4" s="4">
        <f>IFERROR(VLOOKUP($B4,Titles!$A$2:$G1000,MATCH(E$1,Titles!$A$1:$G$1,0),FALSE),"")</f>
        <v>50000000</v>
      </c>
      <c r="F4" s="2" t="s">
        <v>42</v>
      </c>
      <c r="G4" s="4" t="str">
        <f>IFERROR(VLOOKUP($B4,Titles!$A$2:$G1000,MATCH(G$1,Titles!$A$1:$G$1,0),FALSE),"")</f>
        <v>Guards</v>
      </c>
    </row>
    <row r="5">
      <c r="A5" s="4"/>
      <c r="B5" s="2" t="s">
        <v>41</v>
      </c>
      <c r="C5" s="4" t="str">
        <f>IFERROR(VLOOKUP($B5,Titles!$A$2:$G1000,MATCH(C$1,Titles!$A$1:$G$1,0),FALSE),"")</f>
        <v>Robbed a Shop</v>
      </c>
      <c r="D5" s="4" t="str">
        <f>IFERROR(VLOOKUP($B5,Titles!$A$2:$G1000,MATCH(D$1,Titles!$A$1:$G$1,0),FALSE),"")</f>
        <v>Bad</v>
      </c>
      <c r="E5" s="4">
        <f>IFERROR(VLOOKUP($B5,Titles!$A$2:$G1000,MATCH(E$1,Titles!$A$1:$G$1,0),FALSE),"")</f>
        <v>50000000</v>
      </c>
      <c r="F5" s="2" t="s">
        <v>42</v>
      </c>
      <c r="G5" s="4" t="str">
        <f>IFERROR(VLOOKUP($B5,Titles!$A$2:$G1000,MATCH(G$1,Titles!$A$1:$G$1,0),FALSE),"")</f>
        <v>Guards</v>
      </c>
    </row>
    <row r="6">
      <c r="A6" s="2" t="s">
        <v>39</v>
      </c>
      <c r="B6" s="2" t="s">
        <v>43</v>
      </c>
      <c r="C6" s="4" t="str">
        <f>IFERROR(VLOOKUP($B6,Titles!$A$2:$G1000,MATCH(C$1,Titles!$A$1:$G$1,0),FALSE),"")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6" s="4" t="str">
        <f>IFERROR(VLOOKUP($B6,Titles!$A$2:$G1000,MATCH(D$1,Titles!$A$1:$G$1,0),FALSE),"")</f>
        <v>Good</v>
      </c>
      <c r="E6" s="4">
        <f>IFERROR(VLOOKUP($B6,Titles!$A$2:$G1000,MATCH(E$1,Titles!$A$1:$G$1,0),FALSE),"")</f>
        <v>0</v>
      </c>
      <c r="F6" s="4" t="str">
        <f>IFERROR(VLOOKUP($B6,Titles!$A$2:$G1000,MATCH(F$1,Titles!$A$1:$G$1,0),FALSE),"")</f>
        <v>Mekana</v>
      </c>
      <c r="G6" s="4" t="str">
        <f>IFERROR(VLOOKUP($B6,Titles!$A$2:$G1000,MATCH(G$1,Titles!$A$1:$G$1,0),FALSE),"")</f>
        <v>Detective Lanford</v>
      </c>
    </row>
    <row r="7">
      <c r="A7" s="2" t="s">
        <v>44</v>
      </c>
      <c r="B7" s="2" t="s">
        <v>43</v>
      </c>
      <c r="C7" s="4" t="str">
        <f>IFERROR(VLOOKUP($B7,Titles!$A$2:$G1000,MATCH(C$1,Titles!$A$1:$G$1,0),FALSE),"")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7" s="4" t="str">
        <f>IFERROR(VLOOKUP($B7,Titles!$A$2:$G1000,MATCH(D$1,Titles!$A$1:$G$1,0),FALSE),"")</f>
        <v>Good</v>
      </c>
      <c r="E7" s="4">
        <f>IFERROR(VLOOKUP($B7,Titles!$A$2:$G1000,MATCH(E$1,Titles!$A$1:$G$1,0),FALSE),"")</f>
        <v>0</v>
      </c>
      <c r="F7" s="4" t="str">
        <f>IFERROR(VLOOKUP($B7,Titles!$A$2:$G1000,MATCH(F$1,Titles!$A$1:$G$1,0),FALSE),"")</f>
        <v>Mekana</v>
      </c>
      <c r="G7" s="4" t="str">
        <f>IFERROR(VLOOKUP($B7,Titles!$A$2:$G1000,MATCH(G$1,Titles!$A$1:$G$1,0),FALSE),"")</f>
        <v>Detective Lanford</v>
      </c>
    </row>
    <row r="8">
      <c r="A8" s="2" t="s">
        <v>45</v>
      </c>
      <c r="B8" s="2" t="s">
        <v>43</v>
      </c>
      <c r="C8" s="4" t="str">
        <f>IFERROR(VLOOKUP($B8,Titles!$A$2:$G1000,MATCH(C$1,Titles!$A$1:$G$1,0),FALSE),"")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8" s="4" t="str">
        <f>IFERROR(VLOOKUP($B8,Titles!$A$2:$G1000,MATCH(D$1,Titles!$A$1:$G$1,0),FALSE),"")</f>
        <v>Good</v>
      </c>
      <c r="E8" s="4">
        <f>IFERROR(VLOOKUP($B8,Titles!$A$2:$G1000,MATCH(E$1,Titles!$A$1:$G$1,0),FALSE),"")</f>
        <v>0</v>
      </c>
      <c r="F8" s="4" t="str">
        <f>IFERROR(VLOOKUP($B8,Titles!$A$2:$G1000,MATCH(F$1,Titles!$A$1:$G$1,0),FALSE),"")</f>
        <v>Mekana</v>
      </c>
      <c r="G8" s="4" t="str">
        <f>IFERROR(VLOOKUP($B8,Titles!$A$2:$G1000,MATCH(G$1,Titles!$A$1:$G$1,0),FALSE),"")</f>
        <v>Detective Lanford</v>
      </c>
    </row>
    <row r="9">
      <c r="A9" s="2" t="s">
        <v>9</v>
      </c>
      <c r="B9" s="2" t="s">
        <v>43</v>
      </c>
      <c r="C9" s="4" t="str">
        <f>IFERROR(VLOOKUP($B9,Titles!$A$2:$G1000,MATCH(C$1,Titles!$A$1:$G$1,0),FALSE),"")</f>
        <v>The city of Mekana recognizes your heroism and investigative skills, earning you respect and gratitude from its residents. Establish a rapport with Detective Lanford, who becomes a valuable contact for future adventures and investigations. He might provide information, resources, or assistance in the future.</v>
      </c>
      <c r="D9" s="4" t="str">
        <f>IFERROR(VLOOKUP($B9,Titles!$A$2:$G1000,MATCH(D$1,Titles!$A$1:$G$1,0),FALSE),"")</f>
        <v>Good</v>
      </c>
      <c r="E9" s="4">
        <f>IFERROR(VLOOKUP($B9,Titles!$A$2:$G1000,MATCH(E$1,Titles!$A$1:$G$1,0),FALSE),"")</f>
        <v>0</v>
      </c>
      <c r="F9" s="4" t="str">
        <f>IFERROR(VLOOKUP($B9,Titles!$A$2:$G1000,MATCH(F$1,Titles!$A$1:$G$1,0),FALSE),"")</f>
        <v>Mekana</v>
      </c>
      <c r="G9" s="4" t="str">
        <f>IFERROR(VLOOKUP($B9,Titles!$A$2:$G1000,MATCH(G$1,Titles!$A$1:$G$1,0),FALSE),"")</f>
        <v>Detective Lanford</v>
      </c>
    </row>
    <row r="10">
      <c r="A10" s="2" t="s">
        <v>46</v>
      </c>
      <c r="B10" s="2" t="s">
        <v>47</v>
      </c>
      <c r="C10" s="4" t="str">
        <f>IFERROR(VLOOKUP($B10,Titles!$A$2:$G1000,MATCH(C$1,Titles!$A$1:$G$1,0),FALSE),"")</f>
        <v>The people of Dragonia are immensely grateful for your efforts and may offer monetary rewards, gifts, or discounts on goods and services within the city.
25% off all shops in The Grand City of Dragonia.</v>
      </c>
      <c r="D10" s="4" t="str">
        <f>IFERROR(VLOOKUP($B10,Titles!$A$2:$G1000,MATCH(D$1,Titles!$A$1:$G$1,0),FALSE),"")</f>
        <v>Good</v>
      </c>
      <c r="E10" s="4">
        <f>IFERROR(VLOOKUP($B10,Titles!$A$2:$G1000,MATCH(E$1,Titles!$A$1:$G$1,0),FALSE),"")</f>
        <v>0</v>
      </c>
      <c r="F10" s="4" t="str">
        <f>IFERROR(VLOOKUP($B10,Titles!$A$2:$G1000,MATCH(F$1,Titles!$A$1:$G$1,0),FALSE),"")</f>
        <v>The Grand City of Dragonia</v>
      </c>
      <c r="G10" s="4" t="str">
        <f>IFERROR(VLOOKUP($B10,Titles!$A$2:$G1000,MATCH(G$1,Titles!$A$1:$G$1,0),FALSE),"")</f>
        <v>The Grand City of Dragonia Council</v>
      </c>
    </row>
    <row r="11">
      <c r="A11" s="2" t="s">
        <v>48</v>
      </c>
      <c r="B11" s="2" t="s">
        <v>47</v>
      </c>
      <c r="C11" s="4" t="str">
        <f>IFERROR(VLOOKUP($B11,Titles!$A$2:$G1000,MATCH(C$1,Titles!$A$1:$G$1,0),FALSE),"")</f>
        <v>The people of Dragonia are immensely grateful for your efforts and may offer monetary rewards, gifts, or discounts on goods and services within the city.
25% off all shops in The Grand City of Dragonia.</v>
      </c>
      <c r="D11" s="4" t="str">
        <f>IFERROR(VLOOKUP($B11,Titles!$A$2:$G1000,MATCH(D$1,Titles!$A$1:$G$1,0),FALSE),"")</f>
        <v>Good</v>
      </c>
      <c r="E11" s="4">
        <f>IFERROR(VLOOKUP($B11,Titles!$A$2:$G1000,MATCH(E$1,Titles!$A$1:$G$1,0),FALSE),"")</f>
        <v>0</v>
      </c>
      <c r="F11" s="4" t="str">
        <f>IFERROR(VLOOKUP($B11,Titles!$A$2:$G1000,MATCH(F$1,Titles!$A$1:$G$1,0),FALSE),"")</f>
        <v>The Grand City of Dragonia</v>
      </c>
      <c r="G11" s="4" t="str">
        <f>IFERROR(VLOOKUP($B11,Titles!$A$2:$G1000,MATCH(G$1,Titles!$A$1:$G$1,0),FALSE),"")</f>
        <v>The Grand City of Dragonia Council</v>
      </c>
    </row>
    <row r="12">
      <c r="A12" s="2" t="s">
        <v>9</v>
      </c>
      <c r="B12" s="2" t="s">
        <v>47</v>
      </c>
      <c r="C12" s="4" t="str">
        <f>IFERROR(VLOOKUP($B12,Titles!$A$2:$G1000,MATCH(C$1,Titles!$A$1:$G$1,0),FALSE),"")</f>
        <v>The people of Dragonia are immensely grateful for your efforts and may offer monetary rewards, gifts, or discounts on goods and services within the city.
25% off all shops in The Grand City of Dragonia.</v>
      </c>
      <c r="D12" s="4" t="str">
        <f>IFERROR(VLOOKUP($B12,Titles!$A$2:$G1000,MATCH(D$1,Titles!$A$1:$G$1,0),FALSE),"")</f>
        <v>Good</v>
      </c>
      <c r="E12" s="4">
        <f>IFERROR(VLOOKUP($B12,Titles!$A$2:$G1000,MATCH(E$1,Titles!$A$1:$G$1,0),FALSE),"")</f>
        <v>0</v>
      </c>
      <c r="F12" s="4" t="str">
        <f>IFERROR(VLOOKUP($B12,Titles!$A$2:$G1000,MATCH(F$1,Titles!$A$1:$G$1,0),FALSE),"")</f>
        <v>The Grand City of Dragonia</v>
      </c>
      <c r="G12" s="4" t="str">
        <f>IFERROR(VLOOKUP($B12,Titles!$A$2:$G1000,MATCH(G$1,Titles!$A$1:$G$1,0),FALSE),"")</f>
        <v>The Grand City of Dragonia Council</v>
      </c>
    </row>
    <row r="13">
      <c r="A13" s="4"/>
      <c r="B13" s="4"/>
    </row>
    <row r="14">
      <c r="A14" s="4"/>
      <c r="B14" s="4"/>
    </row>
    <row r="15">
      <c r="A15" s="4"/>
      <c r="B15" s="4"/>
    </row>
    <row r="16">
      <c r="A16" s="4"/>
      <c r="B16" s="4"/>
    </row>
    <row r="17">
      <c r="A17" s="4"/>
      <c r="B17" s="4"/>
    </row>
    <row r="18">
      <c r="A18" s="4"/>
      <c r="B18" s="4"/>
    </row>
    <row r="19">
      <c r="A19" s="4"/>
      <c r="B19" s="4"/>
    </row>
    <row r="20">
      <c r="A20" s="4"/>
      <c r="B20" s="4"/>
    </row>
    <row r="21">
      <c r="A21" s="4"/>
      <c r="B21" s="4"/>
    </row>
    <row r="22">
      <c r="A22" s="4"/>
      <c r="B22" s="4"/>
    </row>
    <row r="23">
      <c r="A23" s="4"/>
      <c r="B23" s="4"/>
    </row>
    <row r="24">
      <c r="A24" s="4"/>
      <c r="B24" s="4"/>
    </row>
    <row r="25">
      <c r="A25" s="4"/>
      <c r="B25" s="4"/>
    </row>
    <row r="26">
      <c r="A26" s="4"/>
      <c r="B26" s="4"/>
    </row>
    <row r="27">
      <c r="A27" s="4"/>
      <c r="B27" s="4"/>
    </row>
    <row r="28">
      <c r="A28" s="4"/>
      <c r="B28" s="4"/>
    </row>
    <row r="29">
      <c r="A29" s="4"/>
      <c r="B29" s="4"/>
    </row>
    <row r="30">
      <c r="A30" s="4"/>
      <c r="B30" s="4"/>
    </row>
    <row r="31">
      <c r="A31" s="4"/>
      <c r="B31" s="4"/>
    </row>
    <row r="32">
      <c r="A32" s="4"/>
      <c r="B32" s="4"/>
    </row>
    <row r="33">
      <c r="A33" s="4"/>
      <c r="B33" s="4"/>
    </row>
    <row r="34">
      <c r="A34" s="4"/>
      <c r="B34" s="4"/>
    </row>
    <row r="35">
      <c r="A35" s="4"/>
      <c r="B35" s="4"/>
    </row>
    <row r="36">
      <c r="A36" s="4"/>
      <c r="B36" s="4"/>
    </row>
    <row r="37">
      <c r="A37" s="4"/>
      <c r="B37" s="4"/>
    </row>
    <row r="38">
      <c r="A38" s="4"/>
      <c r="B38" s="4"/>
    </row>
    <row r="39">
      <c r="A39" s="4"/>
      <c r="B39" s="4"/>
    </row>
    <row r="40">
      <c r="A40" s="4"/>
      <c r="B40" s="4"/>
    </row>
    <row r="41">
      <c r="A41" s="4"/>
      <c r="B41" s="4"/>
    </row>
    <row r="42">
      <c r="A42" s="4"/>
      <c r="B42" s="4"/>
    </row>
    <row r="43">
      <c r="A43" s="4"/>
      <c r="B43" s="4"/>
    </row>
    <row r="44">
      <c r="A44" s="4"/>
      <c r="B44" s="4"/>
    </row>
    <row r="45">
      <c r="A45" s="4"/>
      <c r="B45" s="4"/>
    </row>
    <row r="46">
      <c r="A46" s="4"/>
      <c r="B46" s="4"/>
    </row>
    <row r="47">
      <c r="A47" s="4"/>
      <c r="B47" s="4"/>
    </row>
    <row r="48">
      <c r="A48" s="4"/>
      <c r="B48" s="4"/>
    </row>
    <row r="49">
      <c r="A49" s="4"/>
      <c r="B49" s="4"/>
    </row>
    <row r="50">
      <c r="A50" s="4"/>
      <c r="B50" s="4"/>
    </row>
    <row r="51">
      <c r="A51" s="4"/>
      <c r="B51" s="4"/>
    </row>
    <row r="52">
      <c r="A52" s="4"/>
      <c r="B52" s="4"/>
    </row>
    <row r="53">
      <c r="A53" s="4"/>
      <c r="B53" s="4"/>
    </row>
    <row r="54">
      <c r="A54" s="4"/>
      <c r="B54" s="4"/>
    </row>
    <row r="55">
      <c r="A55" s="4"/>
      <c r="B55" s="4"/>
    </row>
    <row r="56">
      <c r="A56" s="4"/>
      <c r="B56" s="4"/>
    </row>
    <row r="57">
      <c r="A57" s="4"/>
      <c r="B57" s="4"/>
    </row>
    <row r="58">
      <c r="A58" s="4"/>
      <c r="B58" s="4"/>
    </row>
    <row r="59">
      <c r="A59" s="4"/>
      <c r="B59" s="4"/>
    </row>
    <row r="60">
      <c r="A60" s="4"/>
      <c r="B60" s="4"/>
    </row>
    <row r="61">
      <c r="A61" s="4"/>
      <c r="B61" s="4"/>
    </row>
    <row r="62">
      <c r="A62" s="4"/>
      <c r="B62" s="4"/>
    </row>
    <row r="63">
      <c r="A63" s="4"/>
      <c r="B63" s="4"/>
    </row>
    <row r="64">
      <c r="A64" s="4"/>
      <c r="B64" s="4"/>
    </row>
    <row r="65">
      <c r="A65" s="4"/>
      <c r="B65" s="4"/>
    </row>
    <row r="66">
      <c r="A66" s="4"/>
      <c r="B66" s="4"/>
    </row>
    <row r="67">
      <c r="A67" s="4"/>
      <c r="B67" s="4"/>
    </row>
    <row r="68">
      <c r="A68" s="4"/>
      <c r="B68" s="4"/>
    </row>
    <row r="69">
      <c r="A69" s="4"/>
      <c r="B69" s="4"/>
    </row>
    <row r="70">
      <c r="A70" s="4"/>
      <c r="B70" s="4"/>
    </row>
    <row r="71">
      <c r="A71" s="4"/>
      <c r="B71" s="4"/>
    </row>
    <row r="72">
      <c r="A72" s="4"/>
      <c r="B72" s="4"/>
    </row>
    <row r="73">
      <c r="A73" s="4"/>
      <c r="B73" s="4"/>
    </row>
    <row r="74">
      <c r="A74" s="4"/>
      <c r="B74" s="4"/>
    </row>
    <row r="75">
      <c r="A75" s="4"/>
      <c r="B75" s="4"/>
    </row>
    <row r="76">
      <c r="A76" s="4"/>
      <c r="B76" s="4"/>
    </row>
    <row r="77">
      <c r="A77" s="4"/>
      <c r="B77" s="4"/>
    </row>
    <row r="78">
      <c r="A78" s="4"/>
      <c r="B78" s="4"/>
    </row>
    <row r="79">
      <c r="A79" s="4"/>
      <c r="B79" s="4"/>
    </row>
    <row r="80">
      <c r="A80" s="4"/>
      <c r="B80" s="4"/>
    </row>
    <row r="81">
      <c r="A81" s="4"/>
      <c r="B81" s="4"/>
    </row>
    <row r="82">
      <c r="A82" s="4"/>
      <c r="B82" s="4"/>
    </row>
    <row r="83">
      <c r="A83" s="4"/>
      <c r="B83" s="4"/>
    </row>
    <row r="84">
      <c r="A84" s="4"/>
      <c r="B84" s="4"/>
    </row>
    <row r="85">
      <c r="A85" s="4"/>
      <c r="B85" s="4"/>
    </row>
    <row r="86">
      <c r="A86" s="4"/>
      <c r="B86" s="4"/>
    </row>
    <row r="87">
      <c r="A87" s="4"/>
      <c r="B87" s="4"/>
    </row>
    <row r="88">
      <c r="A88" s="4"/>
      <c r="B88" s="4"/>
    </row>
    <row r="89">
      <c r="A89" s="4"/>
      <c r="B89" s="4"/>
    </row>
    <row r="90">
      <c r="A90" s="4"/>
      <c r="B90" s="4"/>
    </row>
    <row r="91">
      <c r="A91" s="4"/>
      <c r="B91" s="4"/>
    </row>
    <row r="92">
      <c r="A92" s="4"/>
      <c r="B92" s="4"/>
    </row>
    <row r="93">
      <c r="A93" s="4"/>
      <c r="B93" s="4"/>
    </row>
    <row r="94">
      <c r="A94" s="4"/>
      <c r="B94" s="4"/>
    </row>
    <row r="95">
      <c r="A95" s="4"/>
      <c r="B95" s="4"/>
    </row>
    <row r="96">
      <c r="A96" s="4"/>
      <c r="B96" s="4"/>
    </row>
    <row r="97">
      <c r="A97" s="4"/>
      <c r="B97" s="4"/>
    </row>
    <row r="98">
      <c r="A98" s="4"/>
      <c r="B98" s="4"/>
    </row>
    <row r="99">
      <c r="A99" s="4"/>
      <c r="B99" s="4"/>
    </row>
    <row r="100">
      <c r="A100" s="4"/>
      <c r="B100" s="4"/>
    </row>
    <row r="101">
      <c r="A101" s="4"/>
      <c r="B101" s="4"/>
    </row>
    <row r="102">
      <c r="A102" s="4"/>
      <c r="B102" s="4"/>
    </row>
    <row r="103">
      <c r="A103" s="4"/>
      <c r="B103" s="4"/>
    </row>
    <row r="104">
      <c r="A104" s="4"/>
      <c r="B104" s="4"/>
    </row>
    <row r="105">
      <c r="A105" s="4"/>
      <c r="B105" s="4"/>
    </row>
    <row r="106">
      <c r="A106" s="4"/>
      <c r="B106" s="4"/>
    </row>
    <row r="107">
      <c r="A107" s="4"/>
      <c r="B107" s="4"/>
    </row>
    <row r="108">
      <c r="A108" s="4"/>
      <c r="B108" s="4"/>
    </row>
    <row r="109">
      <c r="A109" s="4"/>
      <c r="B109" s="4"/>
    </row>
    <row r="110">
      <c r="A110" s="4"/>
      <c r="B110" s="4"/>
    </row>
    <row r="111">
      <c r="A111" s="4"/>
      <c r="B111" s="4"/>
    </row>
    <row r="112">
      <c r="A112" s="4"/>
      <c r="B112" s="4"/>
    </row>
    <row r="113">
      <c r="A113" s="4"/>
      <c r="B113" s="4"/>
    </row>
    <row r="114">
      <c r="A114" s="4"/>
      <c r="B114" s="4"/>
    </row>
    <row r="115">
      <c r="A115" s="4"/>
      <c r="B115" s="4"/>
    </row>
    <row r="116">
      <c r="A116" s="4"/>
      <c r="B116" s="4"/>
    </row>
    <row r="117">
      <c r="A117" s="4"/>
      <c r="B117" s="4"/>
    </row>
    <row r="118">
      <c r="A118" s="4"/>
      <c r="B118" s="4"/>
    </row>
    <row r="119">
      <c r="A119" s="4"/>
      <c r="B119" s="4"/>
    </row>
    <row r="120">
      <c r="A120" s="4"/>
      <c r="B120" s="4"/>
    </row>
    <row r="121">
      <c r="A121" s="4"/>
      <c r="B121" s="4"/>
    </row>
    <row r="122">
      <c r="A122" s="4"/>
      <c r="B122" s="4"/>
    </row>
    <row r="123">
      <c r="A123" s="4"/>
      <c r="B123" s="4"/>
    </row>
    <row r="124">
      <c r="A124" s="4"/>
      <c r="B124" s="4"/>
    </row>
    <row r="125">
      <c r="A125" s="4"/>
      <c r="B125" s="4"/>
    </row>
    <row r="126">
      <c r="A126" s="4"/>
      <c r="B126" s="4"/>
    </row>
    <row r="127">
      <c r="A127" s="4"/>
      <c r="B127" s="4"/>
    </row>
    <row r="128">
      <c r="A128" s="4"/>
      <c r="B128" s="4"/>
    </row>
    <row r="129">
      <c r="A129" s="4"/>
      <c r="B129" s="4"/>
    </row>
    <row r="130">
      <c r="A130" s="4"/>
      <c r="B130" s="4"/>
    </row>
    <row r="131">
      <c r="A131" s="4"/>
      <c r="B131" s="4"/>
    </row>
    <row r="132">
      <c r="A132" s="4"/>
      <c r="B132" s="4"/>
    </row>
    <row r="133">
      <c r="A133" s="4"/>
      <c r="B133" s="4"/>
    </row>
    <row r="134">
      <c r="A134" s="4"/>
      <c r="B134" s="4"/>
    </row>
    <row r="135">
      <c r="A135" s="4"/>
      <c r="B135" s="4"/>
    </row>
    <row r="136">
      <c r="A136" s="4"/>
      <c r="B136" s="4"/>
    </row>
    <row r="137">
      <c r="A137" s="4"/>
      <c r="B137" s="4"/>
    </row>
    <row r="138">
      <c r="A138" s="4"/>
      <c r="B138" s="4"/>
    </row>
    <row r="139">
      <c r="A139" s="4"/>
      <c r="B139" s="4"/>
    </row>
    <row r="140">
      <c r="A140" s="4"/>
      <c r="B140" s="4"/>
    </row>
    <row r="141">
      <c r="A141" s="4"/>
      <c r="B141" s="4"/>
    </row>
    <row r="142">
      <c r="A142" s="4"/>
      <c r="B142" s="4"/>
    </row>
    <row r="143">
      <c r="A143" s="4"/>
      <c r="B143" s="4"/>
    </row>
    <row r="144">
      <c r="A144" s="4"/>
      <c r="B144" s="4"/>
    </row>
    <row r="145">
      <c r="A145" s="4"/>
      <c r="B145" s="4"/>
    </row>
    <row r="146">
      <c r="A146" s="4"/>
      <c r="B146" s="4"/>
    </row>
    <row r="147">
      <c r="A147" s="4"/>
      <c r="B147" s="4"/>
    </row>
    <row r="148">
      <c r="A148" s="4"/>
      <c r="B148" s="4"/>
    </row>
    <row r="149">
      <c r="A149" s="4"/>
      <c r="B149" s="4"/>
    </row>
    <row r="150">
      <c r="A150" s="4"/>
      <c r="B150" s="4"/>
    </row>
    <row r="151">
      <c r="A151" s="4"/>
      <c r="B151" s="4"/>
    </row>
    <row r="152">
      <c r="A152" s="4"/>
      <c r="B152" s="4"/>
    </row>
    <row r="153">
      <c r="A153" s="4"/>
      <c r="B153" s="4"/>
    </row>
    <row r="154">
      <c r="A154" s="4"/>
      <c r="B154" s="4"/>
    </row>
    <row r="155">
      <c r="A155" s="4"/>
      <c r="B155" s="4"/>
    </row>
    <row r="156">
      <c r="A156" s="4"/>
      <c r="B156" s="4"/>
    </row>
    <row r="157">
      <c r="A157" s="4"/>
      <c r="B157" s="4"/>
    </row>
    <row r="158">
      <c r="A158" s="4"/>
      <c r="B158" s="4"/>
    </row>
    <row r="159">
      <c r="A159" s="4"/>
      <c r="B159" s="4"/>
    </row>
    <row r="160">
      <c r="A160" s="4"/>
      <c r="B160" s="4"/>
    </row>
    <row r="161">
      <c r="A161" s="4"/>
      <c r="B161" s="4"/>
    </row>
    <row r="162">
      <c r="A162" s="4"/>
      <c r="B162" s="4"/>
    </row>
    <row r="163">
      <c r="A163" s="4"/>
      <c r="B163" s="4"/>
    </row>
    <row r="164">
      <c r="A164" s="4"/>
      <c r="B164" s="4"/>
    </row>
    <row r="165">
      <c r="A165" s="4"/>
      <c r="B165" s="4"/>
    </row>
    <row r="166">
      <c r="A166" s="4"/>
      <c r="B166" s="4"/>
    </row>
    <row r="167">
      <c r="A167" s="4"/>
      <c r="B167" s="4"/>
    </row>
    <row r="168">
      <c r="A168" s="4"/>
      <c r="B168" s="4"/>
    </row>
    <row r="169">
      <c r="A169" s="4"/>
      <c r="B169" s="4"/>
    </row>
    <row r="170">
      <c r="A170" s="4"/>
      <c r="B170" s="4"/>
    </row>
    <row r="171">
      <c r="A171" s="4"/>
      <c r="B171" s="4"/>
    </row>
    <row r="172">
      <c r="A172" s="4"/>
      <c r="B172" s="4"/>
    </row>
    <row r="173">
      <c r="A173" s="4"/>
      <c r="B173" s="4"/>
    </row>
    <row r="174">
      <c r="A174" s="4"/>
      <c r="B174" s="4"/>
    </row>
    <row r="175">
      <c r="A175" s="4"/>
      <c r="B175" s="4"/>
    </row>
    <row r="176">
      <c r="A176" s="4"/>
      <c r="B176" s="4"/>
    </row>
    <row r="177">
      <c r="A177" s="4"/>
      <c r="B177" s="4"/>
    </row>
    <row r="178">
      <c r="A178" s="4"/>
      <c r="B178" s="4"/>
    </row>
    <row r="179">
      <c r="A179" s="4"/>
      <c r="B179" s="4"/>
    </row>
    <row r="180">
      <c r="A180" s="4"/>
      <c r="B180" s="4"/>
    </row>
    <row r="181">
      <c r="A181" s="4"/>
      <c r="B181" s="4"/>
    </row>
    <row r="182">
      <c r="A182" s="4"/>
      <c r="B182" s="4"/>
    </row>
    <row r="183">
      <c r="A183" s="4"/>
      <c r="B183" s="4"/>
    </row>
    <row r="184">
      <c r="A184" s="4"/>
      <c r="B184" s="4"/>
    </row>
    <row r="185">
      <c r="A185" s="4"/>
      <c r="B185" s="4"/>
    </row>
    <row r="186">
      <c r="A186" s="4"/>
      <c r="B186" s="4"/>
    </row>
    <row r="187">
      <c r="A187" s="4"/>
      <c r="B187" s="4"/>
    </row>
    <row r="188">
      <c r="A188" s="4"/>
      <c r="B188" s="4"/>
    </row>
    <row r="189">
      <c r="A189" s="4"/>
      <c r="B189" s="4"/>
    </row>
    <row r="190">
      <c r="A190" s="4"/>
      <c r="B190" s="4"/>
    </row>
    <row r="191">
      <c r="A191" s="4"/>
      <c r="B191" s="4"/>
    </row>
    <row r="192">
      <c r="A192" s="4"/>
      <c r="B192" s="4"/>
    </row>
    <row r="193">
      <c r="A193" s="4"/>
      <c r="B193" s="4"/>
    </row>
    <row r="194">
      <c r="A194" s="4"/>
      <c r="B194" s="4"/>
    </row>
    <row r="195">
      <c r="A195" s="4"/>
      <c r="B195" s="4"/>
    </row>
    <row r="196">
      <c r="A196" s="4"/>
      <c r="B196" s="4"/>
    </row>
    <row r="197">
      <c r="A197" s="4"/>
      <c r="B197" s="4"/>
    </row>
    <row r="198">
      <c r="A198" s="4"/>
      <c r="B198" s="4"/>
    </row>
    <row r="199">
      <c r="A199" s="4"/>
      <c r="B199" s="4"/>
    </row>
    <row r="200">
      <c r="A200" s="4"/>
      <c r="B200" s="4"/>
    </row>
    <row r="201">
      <c r="A201" s="4"/>
      <c r="B201" s="4"/>
    </row>
    <row r="202">
      <c r="A202" s="4"/>
      <c r="B202" s="4"/>
    </row>
    <row r="203">
      <c r="A203" s="4"/>
      <c r="B203" s="4"/>
    </row>
    <row r="204">
      <c r="A204" s="4"/>
      <c r="B204" s="4"/>
    </row>
    <row r="205">
      <c r="A205" s="4"/>
      <c r="B205" s="4"/>
    </row>
    <row r="206">
      <c r="A206" s="4"/>
      <c r="B206" s="4"/>
    </row>
    <row r="207">
      <c r="A207" s="4"/>
      <c r="B207" s="4"/>
    </row>
    <row r="208">
      <c r="A208" s="4"/>
      <c r="B208" s="4"/>
    </row>
    <row r="209">
      <c r="A209" s="4"/>
      <c r="B209" s="4"/>
    </row>
    <row r="210">
      <c r="A210" s="4"/>
      <c r="B210" s="4"/>
    </row>
    <row r="211">
      <c r="A211" s="4"/>
      <c r="B211" s="4"/>
    </row>
    <row r="212">
      <c r="A212" s="4"/>
      <c r="B212" s="4"/>
    </row>
    <row r="213">
      <c r="A213" s="4"/>
      <c r="B213" s="4"/>
    </row>
    <row r="214">
      <c r="A214" s="4"/>
      <c r="B214" s="4"/>
    </row>
    <row r="215">
      <c r="A215" s="4"/>
      <c r="B215" s="4"/>
    </row>
    <row r="216">
      <c r="A216" s="4"/>
      <c r="B216" s="4"/>
    </row>
    <row r="217">
      <c r="A217" s="4"/>
      <c r="B217" s="4"/>
    </row>
    <row r="218">
      <c r="A218" s="4"/>
      <c r="B218" s="4"/>
    </row>
    <row r="219">
      <c r="A219" s="4"/>
      <c r="B219" s="4"/>
    </row>
    <row r="220">
      <c r="A220" s="4"/>
      <c r="B220" s="4"/>
    </row>
    <row r="221">
      <c r="A221" s="4"/>
      <c r="B221" s="4"/>
    </row>
    <row r="222">
      <c r="A222" s="4"/>
      <c r="B222" s="4"/>
    </row>
    <row r="223">
      <c r="A223" s="4"/>
      <c r="B223" s="4"/>
    </row>
    <row r="224">
      <c r="A224" s="4"/>
      <c r="B224" s="4"/>
    </row>
    <row r="225">
      <c r="A225" s="4"/>
      <c r="B225" s="4"/>
    </row>
    <row r="226">
      <c r="A226" s="4"/>
      <c r="B226" s="4"/>
    </row>
    <row r="227">
      <c r="A227" s="4"/>
      <c r="B227" s="4"/>
    </row>
    <row r="228">
      <c r="A228" s="4"/>
      <c r="B228" s="4"/>
    </row>
    <row r="229">
      <c r="A229" s="4"/>
      <c r="B229" s="4"/>
    </row>
    <row r="230">
      <c r="A230" s="4"/>
      <c r="B230" s="4"/>
    </row>
    <row r="231">
      <c r="A231" s="4"/>
      <c r="B231" s="4"/>
    </row>
    <row r="232">
      <c r="A232" s="4"/>
      <c r="B232" s="4"/>
    </row>
    <row r="233">
      <c r="A233" s="4"/>
      <c r="B233" s="4"/>
    </row>
    <row r="234">
      <c r="A234" s="4"/>
      <c r="B234" s="4"/>
    </row>
    <row r="235">
      <c r="A235" s="4"/>
      <c r="B235" s="4"/>
    </row>
    <row r="236">
      <c r="A236" s="4"/>
      <c r="B236" s="4"/>
    </row>
    <row r="237">
      <c r="A237" s="4"/>
      <c r="B237" s="4"/>
    </row>
    <row r="238">
      <c r="A238" s="4"/>
      <c r="B238" s="4"/>
    </row>
    <row r="239">
      <c r="A239" s="4"/>
      <c r="B239" s="4"/>
    </row>
    <row r="240">
      <c r="A240" s="4"/>
      <c r="B240" s="4"/>
    </row>
    <row r="241">
      <c r="A241" s="4"/>
      <c r="B241" s="4"/>
    </row>
    <row r="242">
      <c r="A242" s="4"/>
      <c r="B242" s="4"/>
    </row>
    <row r="243">
      <c r="A243" s="4"/>
      <c r="B243" s="4"/>
    </row>
    <row r="244">
      <c r="A244" s="4"/>
      <c r="B244" s="4"/>
    </row>
    <row r="245">
      <c r="A245" s="4"/>
      <c r="B245" s="4"/>
    </row>
    <row r="246">
      <c r="A246" s="4"/>
      <c r="B246" s="4"/>
    </row>
    <row r="247">
      <c r="A247" s="4"/>
      <c r="B247" s="4"/>
    </row>
    <row r="248">
      <c r="A248" s="4"/>
      <c r="B248" s="4"/>
    </row>
    <row r="249">
      <c r="A249" s="4"/>
      <c r="B249" s="4"/>
    </row>
    <row r="250">
      <c r="A250" s="4"/>
      <c r="B250" s="4"/>
    </row>
    <row r="251">
      <c r="A251" s="4"/>
      <c r="B251" s="4"/>
    </row>
    <row r="252">
      <c r="A252" s="4"/>
      <c r="B252" s="4"/>
    </row>
    <row r="253">
      <c r="A253" s="4"/>
      <c r="B253" s="4"/>
    </row>
    <row r="254">
      <c r="A254" s="4"/>
      <c r="B254" s="4"/>
    </row>
    <row r="255">
      <c r="A255" s="4"/>
      <c r="B255" s="4"/>
    </row>
    <row r="256">
      <c r="A256" s="4"/>
      <c r="B256" s="4"/>
    </row>
    <row r="257">
      <c r="A257" s="4"/>
      <c r="B257" s="4"/>
    </row>
    <row r="258">
      <c r="A258" s="4"/>
      <c r="B258" s="4"/>
    </row>
    <row r="259">
      <c r="A259" s="4"/>
      <c r="B259" s="4"/>
    </row>
    <row r="260">
      <c r="A260" s="4"/>
      <c r="B260" s="4"/>
    </row>
    <row r="261">
      <c r="A261" s="4"/>
      <c r="B261" s="4"/>
    </row>
    <row r="262">
      <c r="A262" s="4"/>
      <c r="B262" s="4"/>
    </row>
    <row r="263">
      <c r="A263" s="4"/>
      <c r="B263" s="4"/>
    </row>
    <row r="264">
      <c r="A264" s="4"/>
      <c r="B264" s="4"/>
    </row>
    <row r="265">
      <c r="A265" s="4"/>
      <c r="B265" s="4"/>
    </row>
    <row r="266">
      <c r="A266" s="4"/>
      <c r="B266" s="4"/>
    </row>
    <row r="267">
      <c r="A267" s="4"/>
      <c r="B267" s="4"/>
    </row>
    <row r="268">
      <c r="A268" s="4"/>
      <c r="B268" s="4"/>
    </row>
    <row r="269">
      <c r="A269" s="4"/>
      <c r="B269" s="4"/>
    </row>
    <row r="270">
      <c r="A270" s="4"/>
      <c r="B270" s="4"/>
    </row>
    <row r="271">
      <c r="A271" s="4"/>
      <c r="B271" s="4"/>
    </row>
    <row r="272">
      <c r="A272" s="4"/>
      <c r="B272" s="4"/>
    </row>
    <row r="273">
      <c r="A273" s="4"/>
      <c r="B273" s="4"/>
    </row>
    <row r="274">
      <c r="A274" s="4"/>
      <c r="B274" s="4"/>
    </row>
    <row r="275">
      <c r="A275" s="4"/>
      <c r="B275" s="4"/>
    </row>
    <row r="276">
      <c r="A276" s="4"/>
      <c r="B276" s="4"/>
    </row>
    <row r="277">
      <c r="A277" s="4"/>
      <c r="B277" s="4"/>
    </row>
    <row r="278">
      <c r="A278" s="4"/>
      <c r="B278" s="4"/>
    </row>
    <row r="279">
      <c r="A279" s="4"/>
      <c r="B279" s="4"/>
    </row>
    <row r="280">
      <c r="A280" s="4"/>
      <c r="B280" s="4"/>
    </row>
    <row r="281">
      <c r="A281" s="4"/>
      <c r="B281" s="4"/>
    </row>
    <row r="282">
      <c r="A282" s="4"/>
      <c r="B282" s="4"/>
    </row>
    <row r="283">
      <c r="A283" s="4"/>
      <c r="B283" s="4"/>
    </row>
    <row r="284">
      <c r="A284" s="4"/>
      <c r="B284" s="4"/>
    </row>
    <row r="285">
      <c r="A285" s="4"/>
      <c r="B285" s="4"/>
    </row>
    <row r="286">
      <c r="A286" s="4"/>
      <c r="B286" s="4"/>
    </row>
    <row r="287">
      <c r="A287" s="4"/>
      <c r="B287" s="4"/>
    </row>
    <row r="288">
      <c r="A288" s="4"/>
      <c r="B288" s="4"/>
    </row>
    <row r="289">
      <c r="A289" s="4"/>
      <c r="B289" s="4"/>
    </row>
    <row r="290">
      <c r="A290" s="4"/>
      <c r="B290" s="4"/>
    </row>
    <row r="291">
      <c r="A291" s="4"/>
      <c r="B291" s="4"/>
    </row>
    <row r="292">
      <c r="A292" s="4"/>
      <c r="B292" s="4"/>
    </row>
    <row r="293">
      <c r="A293" s="4"/>
      <c r="B293" s="4"/>
    </row>
    <row r="294">
      <c r="A294" s="4"/>
      <c r="B294" s="4"/>
    </row>
    <row r="295">
      <c r="A295" s="4"/>
      <c r="B295" s="4"/>
    </row>
    <row r="296">
      <c r="A296" s="4"/>
      <c r="B296" s="4"/>
    </row>
    <row r="297">
      <c r="A297" s="4"/>
      <c r="B297" s="4"/>
    </row>
    <row r="298">
      <c r="A298" s="4"/>
      <c r="B298" s="4"/>
    </row>
    <row r="299">
      <c r="A299" s="4"/>
      <c r="B299" s="4"/>
    </row>
    <row r="300">
      <c r="A300" s="4"/>
      <c r="B300" s="4"/>
    </row>
    <row r="301">
      <c r="A301" s="4"/>
      <c r="B301" s="4"/>
    </row>
    <row r="302">
      <c r="A302" s="4"/>
      <c r="B302" s="4"/>
    </row>
    <row r="303">
      <c r="A303" s="4"/>
      <c r="B303" s="4"/>
    </row>
    <row r="304">
      <c r="A304" s="4"/>
      <c r="B304" s="4"/>
    </row>
    <row r="305">
      <c r="A305" s="4"/>
      <c r="B305" s="4"/>
    </row>
    <row r="306">
      <c r="A306" s="4"/>
      <c r="B306" s="4"/>
    </row>
    <row r="307">
      <c r="A307" s="4"/>
      <c r="B307" s="4"/>
    </row>
    <row r="308">
      <c r="A308" s="4"/>
      <c r="B308" s="4"/>
    </row>
    <row r="309">
      <c r="A309" s="4"/>
      <c r="B309" s="4"/>
    </row>
    <row r="310">
      <c r="A310" s="4"/>
      <c r="B310" s="4"/>
    </row>
    <row r="311">
      <c r="A311" s="4"/>
      <c r="B311" s="4"/>
    </row>
    <row r="312">
      <c r="A312" s="4"/>
      <c r="B312" s="4"/>
    </row>
    <row r="313">
      <c r="A313" s="4"/>
      <c r="B313" s="4"/>
    </row>
    <row r="314">
      <c r="A314" s="4"/>
      <c r="B314" s="4"/>
    </row>
    <row r="315">
      <c r="A315" s="4"/>
      <c r="B315" s="4"/>
    </row>
    <row r="316">
      <c r="A316" s="4"/>
      <c r="B316" s="4"/>
    </row>
    <row r="317">
      <c r="A317" s="4"/>
      <c r="B317" s="4"/>
    </row>
    <row r="318">
      <c r="A318" s="4"/>
      <c r="B318" s="4"/>
    </row>
    <row r="319">
      <c r="A319" s="4"/>
      <c r="B319" s="4"/>
    </row>
    <row r="320">
      <c r="A320" s="4"/>
      <c r="B320" s="4"/>
    </row>
    <row r="321">
      <c r="A321" s="4"/>
      <c r="B321" s="4"/>
    </row>
    <row r="322">
      <c r="A322" s="4"/>
      <c r="B322" s="4"/>
    </row>
    <row r="323">
      <c r="A323" s="4"/>
      <c r="B323" s="4"/>
    </row>
    <row r="324">
      <c r="A324" s="4"/>
      <c r="B324" s="4"/>
    </row>
    <row r="325">
      <c r="A325" s="4"/>
      <c r="B325" s="4"/>
    </row>
    <row r="326">
      <c r="A326" s="4"/>
      <c r="B326" s="4"/>
    </row>
    <row r="327">
      <c r="A327" s="4"/>
      <c r="B327" s="4"/>
    </row>
    <row r="328">
      <c r="A328" s="4"/>
      <c r="B328" s="4"/>
    </row>
    <row r="329">
      <c r="A329" s="4"/>
      <c r="B329" s="4"/>
    </row>
    <row r="330">
      <c r="A330" s="4"/>
      <c r="B330" s="4"/>
    </row>
    <row r="331">
      <c r="A331" s="4"/>
      <c r="B331" s="4"/>
    </row>
    <row r="332">
      <c r="A332" s="4"/>
      <c r="B332" s="4"/>
    </row>
    <row r="333">
      <c r="A333" s="4"/>
      <c r="B333" s="4"/>
    </row>
    <row r="334">
      <c r="A334" s="4"/>
      <c r="B334" s="4"/>
    </row>
    <row r="335">
      <c r="A335" s="4"/>
      <c r="B335" s="4"/>
    </row>
    <row r="336">
      <c r="A336" s="4"/>
      <c r="B336" s="4"/>
    </row>
    <row r="337">
      <c r="A337" s="4"/>
      <c r="B337" s="4"/>
    </row>
    <row r="338">
      <c r="A338" s="4"/>
      <c r="B338" s="4"/>
    </row>
    <row r="339">
      <c r="A339" s="4"/>
      <c r="B339" s="4"/>
    </row>
    <row r="340">
      <c r="A340" s="4"/>
      <c r="B340" s="4"/>
    </row>
    <row r="341">
      <c r="A341" s="4"/>
      <c r="B341" s="4"/>
    </row>
    <row r="342">
      <c r="A342" s="4"/>
      <c r="B342" s="4"/>
    </row>
    <row r="343">
      <c r="A343" s="4"/>
      <c r="B343" s="4"/>
    </row>
    <row r="344">
      <c r="A344" s="4"/>
      <c r="B344" s="4"/>
    </row>
    <row r="345">
      <c r="A345" s="4"/>
      <c r="B345" s="4"/>
    </row>
    <row r="346">
      <c r="A346" s="4"/>
      <c r="B346" s="4"/>
    </row>
    <row r="347">
      <c r="A347" s="4"/>
      <c r="B347" s="4"/>
    </row>
    <row r="348">
      <c r="A348" s="4"/>
      <c r="B348" s="4"/>
    </row>
    <row r="349">
      <c r="A349" s="4"/>
      <c r="B349" s="4"/>
    </row>
    <row r="350">
      <c r="A350" s="4"/>
      <c r="B350" s="4"/>
    </row>
    <row r="351">
      <c r="A351" s="4"/>
      <c r="B351" s="4"/>
    </row>
    <row r="352">
      <c r="A352" s="4"/>
      <c r="B352" s="4"/>
    </row>
    <row r="353">
      <c r="A353" s="4"/>
      <c r="B353" s="4"/>
    </row>
    <row r="354">
      <c r="A354" s="4"/>
      <c r="B354" s="4"/>
    </row>
    <row r="355">
      <c r="A355" s="4"/>
      <c r="B355" s="4"/>
    </row>
    <row r="356">
      <c r="A356" s="4"/>
      <c r="B356" s="4"/>
    </row>
    <row r="357">
      <c r="A357" s="4"/>
      <c r="B357" s="4"/>
    </row>
    <row r="358">
      <c r="A358" s="4"/>
      <c r="B358" s="4"/>
    </row>
    <row r="359">
      <c r="A359" s="4"/>
      <c r="B359" s="4"/>
    </row>
    <row r="360">
      <c r="A360" s="4"/>
      <c r="B360" s="4"/>
    </row>
    <row r="361">
      <c r="A361" s="4"/>
      <c r="B361" s="4"/>
    </row>
    <row r="362">
      <c r="A362" s="4"/>
      <c r="B362" s="4"/>
    </row>
    <row r="363">
      <c r="A363" s="4"/>
      <c r="B363" s="4"/>
    </row>
    <row r="364">
      <c r="A364" s="4"/>
      <c r="B364" s="4"/>
    </row>
    <row r="365">
      <c r="A365" s="4"/>
      <c r="B365" s="4"/>
    </row>
    <row r="366">
      <c r="A366" s="4"/>
      <c r="B366" s="4"/>
    </row>
    <row r="367">
      <c r="A367" s="4"/>
      <c r="B367" s="4"/>
    </row>
    <row r="368">
      <c r="A368" s="4"/>
      <c r="B368" s="4"/>
    </row>
    <row r="369">
      <c r="A369" s="4"/>
      <c r="B369" s="4"/>
    </row>
    <row r="370">
      <c r="A370" s="4"/>
      <c r="B370" s="4"/>
    </row>
    <row r="371">
      <c r="A371" s="4"/>
      <c r="B371" s="4"/>
    </row>
    <row r="372">
      <c r="A372" s="4"/>
      <c r="B372" s="4"/>
    </row>
    <row r="373">
      <c r="A373" s="4"/>
      <c r="B373" s="4"/>
    </row>
    <row r="374">
      <c r="A374" s="4"/>
      <c r="B374" s="4"/>
    </row>
    <row r="375">
      <c r="A375" s="4"/>
      <c r="B375" s="4"/>
    </row>
    <row r="376">
      <c r="A376" s="4"/>
      <c r="B376" s="4"/>
    </row>
    <row r="377">
      <c r="A377" s="4"/>
      <c r="B377" s="4"/>
    </row>
    <row r="378">
      <c r="A378" s="4"/>
      <c r="B378" s="4"/>
    </row>
    <row r="379">
      <c r="A379" s="4"/>
      <c r="B379" s="4"/>
    </row>
    <row r="380">
      <c r="A380" s="4"/>
      <c r="B380" s="4"/>
    </row>
    <row r="381">
      <c r="A381" s="4"/>
      <c r="B381" s="4"/>
    </row>
    <row r="382">
      <c r="A382" s="4"/>
      <c r="B382" s="4"/>
    </row>
    <row r="383">
      <c r="A383" s="4"/>
      <c r="B383" s="4"/>
    </row>
    <row r="384">
      <c r="A384" s="4"/>
      <c r="B384" s="4"/>
    </row>
    <row r="385">
      <c r="A385" s="4"/>
      <c r="B385" s="4"/>
    </row>
    <row r="386">
      <c r="A386" s="4"/>
      <c r="B386" s="4"/>
    </row>
    <row r="387">
      <c r="A387" s="4"/>
      <c r="B387" s="4"/>
    </row>
    <row r="388">
      <c r="A388" s="4"/>
      <c r="B388" s="4"/>
    </row>
    <row r="389">
      <c r="A389" s="4"/>
      <c r="B389" s="4"/>
    </row>
    <row r="390">
      <c r="A390" s="4"/>
      <c r="B390" s="4"/>
    </row>
    <row r="391">
      <c r="A391" s="4"/>
      <c r="B391" s="4"/>
    </row>
    <row r="392">
      <c r="A392" s="4"/>
      <c r="B392" s="4"/>
    </row>
    <row r="393">
      <c r="A393" s="4"/>
      <c r="B393" s="4"/>
    </row>
    <row r="394">
      <c r="A394" s="4"/>
      <c r="B394" s="4"/>
    </row>
    <row r="395">
      <c r="A395" s="4"/>
      <c r="B395" s="4"/>
    </row>
    <row r="396">
      <c r="A396" s="4"/>
      <c r="B396" s="4"/>
    </row>
    <row r="397">
      <c r="A397" s="4"/>
      <c r="B397" s="4"/>
    </row>
    <row r="398">
      <c r="A398" s="4"/>
      <c r="B398" s="4"/>
    </row>
    <row r="399">
      <c r="A399" s="4"/>
      <c r="B399" s="4"/>
    </row>
    <row r="400">
      <c r="A400" s="4"/>
      <c r="B400" s="4"/>
    </row>
    <row r="401">
      <c r="A401" s="4"/>
      <c r="B401" s="4"/>
    </row>
    <row r="402">
      <c r="A402" s="4"/>
      <c r="B402" s="4"/>
    </row>
    <row r="403">
      <c r="A403" s="4"/>
      <c r="B403" s="4"/>
    </row>
    <row r="404">
      <c r="A404" s="4"/>
      <c r="B404" s="4"/>
    </row>
    <row r="405">
      <c r="A405" s="4"/>
      <c r="B405" s="4"/>
    </row>
    <row r="406">
      <c r="A406" s="4"/>
      <c r="B406" s="4"/>
    </row>
    <row r="407">
      <c r="A407" s="4"/>
      <c r="B407" s="4"/>
    </row>
    <row r="408">
      <c r="A408" s="4"/>
      <c r="B408" s="4"/>
    </row>
    <row r="409">
      <c r="A409" s="4"/>
      <c r="B409" s="4"/>
    </row>
    <row r="410">
      <c r="A410" s="4"/>
      <c r="B410" s="4"/>
    </row>
    <row r="411">
      <c r="A411" s="4"/>
      <c r="B411" s="4"/>
    </row>
    <row r="412">
      <c r="A412" s="4"/>
      <c r="B412" s="4"/>
    </row>
    <row r="413">
      <c r="A413" s="4"/>
      <c r="B413" s="4"/>
    </row>
    <row r="414">
      <c r="A414" s="4"/>
      <c r="B414" s="4"/>
    </row>
    <row r="415">
      <c r="A415" s="4"/>
      <c r="B415" s="4"/>
    </row>
    <row r="416">
      <c r="A416" s="4"/>
      <c r="B416" s="4"/>
    </row>
    <row r="417">
      <c r="A417" s="4"/>
      <c r="B417" s="4"/>
    </row>
    <row r="418">
      <c r="A418" s="4"/>
      <c r="B418" s="4"/>
    </row>
    <row r="419">
      <c r="A419" s="4"/>
      <c r="B419" s="4"/>
    </row>
    <row r="420">
      <c r="A420" s="4"/>
      <c r="B420" s="4"/>
    </row>
    <row r="421">
      <c r="A421" s="4"/>
      <c r="B421" s="4"/>
    </row>
    <row r="422">
      <c r="A422" s="4"/>
      <c r="B422" s="4"/>
    </row>
    <row r="423">
      <c r="A423" s="4"/>
      <c r="B423" s="4"/>
    </row>
    <row r="424">
      <c r="A424" s="4"/>
      <c r="B424" s="4"/>
    </row>
    <row r="425">
      <c r="A425" s="4"/>
      <c r="B425" s="4"/>
    </row>
    <row r="426">
      <c r="A426" s="4"/>
      <c r="B426" s="4"/>
    </row>
    <row r="427">
      <c r="A427" s="4"/>
      <c r="B427" s="4"/>
    </row>
    <row r="428">
      <c r="A428" s="4"/>
      <c r="B428" s="4"/>
    </row>
    <row r="429">
      <c r="A429" s="4"/>
      <c r="B429" s="4"/>
    </row>
    <row r="430">
      <c r="A430" s="4"/>
      <c r="B430" s="4"/>
    </row>
    <row r="431">
      <c r="A431" s="4"/>
      <c r="B431" s="4"/>
    </row>
    <row r="432">
      <c r="A432" s="4"/>
      <c r="B432" s="4"/>
    </row>
    <row r="433">
      <c r="A433" s="4"/>
      <c r="B433" s="4"/>
    </row>
    <row r="434">
      <c r="A434" s="4"/>
      <c r="B434" s="4"/>
    </row>
    <row r="435">
      <c r="A435" s="4"/>
      <c r="B435" s="4"/>
    </row>
    <row r="436">
      <c r="A436" s="4"/>
      <c r="B436" s="4"/>
    </row>
    <row r="437">
      <c r="A437" s="4"/>
      <c r="B437" s="4"/>
    </row>
    <row r="438">
      <c r="A438" s="4"/>
      <c r="B438" s="4"/>
    </row>
    <row r="439">
      <c r="A439" s="4"/>
      <c r="B439" s="4"/>
    </row>
    <row r="440">
      <c r="A440" s="4"/>
      <c r="B440" s="4"/>
    </row>
    <row r="441">
      <c r="A441" s="4"/>
      <c r="B441" s="4"/>
    </row>
    <row r="442">
      <c r="A442" s="4"/>
      <c r="B442" s="4"/>
    </row>
    <row r="443">
      <c r="A443" s="4"/>
      <c r="B443" s="4"/>
    </row>
    <row r="444">
      <c r="A444" s="4"/>
      <c r="B444" s="4"/>
    </row>
    <row r="445">
      <c r="A445" s="4"/>
      <c r="B445" s="4"/>
    </row>
    <row r="446">
      <c r="A446" s="4"/>
      <c r="B446" s="4"/>
    </row>
    <row r="447">
      <c r="A447" s="4"/>
      <c r="B447" s="4"/>
    </row>
    <row r="448">
      <c r="A448" s="4"/>
      <c r="B448" s="4"/>
    </row>
    <row r="449">
      <c r="A449" s="4"/>
      <c r="B449" s="4"/>
    </row>
    <row r="450">
      <c r="A450" s="4"/>
      <c r="B450" s="4"/>
    </row>
    <row r="451">
      <c r="A451" s="4"/>
      <c r="B451" s="4"/>
    </row>
    <row r="452">
      <c r="A452" s="4"/>
      <c r="B452" s="4"/>
    </row>
    <row r="453">
      <c r="A453" s="4"/>
      <c r="B453" s="4"/>
    </row>
    <row r="454">
      <c r="A454" s="4"/>
      <c r="B454" s="4"/>
    </row>
    <row r="455">
      <c r="A455" s="4"/>
      <c r="B455" s="4"/>
    </row>
    <row r="456">
      <c r="A456" s="4"/>
      <c r="B456" s="4"/>
    </row>
    <row r="457">
      <c r="A457" s="4"/>
      <c r="B457" s="4"/>
    </row>
    <row r="458">
      <c r="A458" s="4"/>
      <c r="B458" s="4"/>
    </row>
    <row r="459">
      <c r="A459" s="4"/>
      <c r="B459" s="4"/>
    </row>
    <row r="460">
      <c r="A460" s="4"/>
      <c r="B460" s="4"/>
    </row>
    <row r="461">
      <c r="A461" s="4"/>
      <c r="B461" s="4"/>
    </row>
    <row r="462">
      <c r="A462" s="4"/>
      <c r="B462" s="4"/>
    </row>
    <row r="463">
      <c r="A463" s="4"/>
      <c r="B463" s="4"/>
    </row>
    <row r="464">
      <c r="A464" s="4"/>
      <c r="B464" s="4"/>
    </row>
    <row r="465">
      <c r="A465" s="4"/>
      <c r="B465" s="4"/>
    </row>
    <row r="466">
      <c r="A466" s="4"/>
      <c r="B466" s="4"/>
    </row>
    <row r="467">
      <c r="A467" s="4"/>
      <c r="B467" s="4"/>
    </row>
    <row r="468">
      <c r="A468" s="4"/>
      <c r="B468" s="4"/>
    </row>
    <row r="469">
      <c r="A469" s="4"/>
      <c r="B469" s="4"/>
    </row>
    <row r="470">
      <c r="A470" s="4"/>
      <c r="B470" s="4"/>
    </row>
    <row r="471">
      <c r="A471" s="4"/>
      <c r="B471" s="4"/>
    </row>
    <row r="472">
      <c r="A472" s="4"/>
      <c r="B472" s="4"/>
    </row>
    <row r="473">
      <c r="A473" s="4"/>
      <c r="B473" s="4"/>
    </row>
    <row r="474">
      <c r="A474" s="4"/>
      <c r="B474" s="4"/>
    </row>
    <row r="475">
      <c r="A475" s="4"/>
      <c r="B475" s="4"/>
    </row>
    <row r="476">
      <c r="A476" s="4"/>
      <c r="B476" s="4"/>
    </row>
    <row r="477">
      <c r="A477" s="4"/>
      <c r="B477" s="4"/>
    </row>
    <row r="478">
      <c r="A478" s="4"/>
      <c r="B478" s="4"/>
    </row>
    <row r="479">
      <c r="A479" s="4"/>
      <c r="B479" s="4"/>
    </row>
    <row r="480">
      <c r="A480" s="4"/>
      <c r="B480" s="4"/>
    </row>
    <row r="481">
      <c r="A481" s="4"/>
      <c r="B481" s="4"/>
    </row>
    <row r="482">
      <c r="A482" s="4"/>
      <c r="B482" s="4"/>
    </row>
    <row r="483">
      <c r="A483" s="4"/>
      <c r="B483" s="4"/>
    </row>
    <row r="484">
      <c r="A484" s="4"/>
      <c r="B484" s="4"/>
    </row>
    <row r="485">
      <c r="A485" s="4"/>
      <c r="B485" s="4"/>
    </row>
    <row r="486">
      <c r="A486" s="4"/>
      <c r="B486" s="4"/>
    </row>
    <row r="487">
      <c r="A487" s="4"/>
      <c r="B487" s="4"/>
    </row>
    <row r="488">
      <c r="A488" s="4"/>
      <c r="B488" s="4"/>
    </row>
    <row r="489">
      <c r="A489" s="4"/>
      <c r="B489" s="4"/>
    </row>
    <row r="490">
      <c r="A490" s="4"/>
      <c r="B490" s="4"/>
    </row>
    <row r="491">
      <c r="A491" s="4"/>
      <c r="B491" s="4"/>
    </row>
    <row r="492">
      <c r="A492" s="4"/>
      <c r="B492" s="4"/>
    </row>
    <row r="493">
      <c r="A493" s="4"/>
      <c r="B493" s="4"/>
    </row>
    <row r="494">
      <c r="A494" s="4"/>
      <c r="B494" s="4"/>
    </row>
    <row r="495">
      <c r="A495" s="4"/>
      <c r="B495" s="4"/>
    </row>
    <row r="496">
      <c r="A496" s="4"/>
      <c r="B496" s="4"/>
    </row>
    <row r="497">
      <c r="A497" s="4"/>
      <c r="B497" s="4"/>
    </row>
    <row r="498">
      <c r="A498" s="4"/>
      <c r="B498" s="4"/>
    </row>
    <row r="499">
      <c r="A499" s="4"/>
      <c r="B499" s="4"/>
    </row>
    <row r="500">
      <c r="A500" s="4"/>
      <c r="B500" s="4"/>
    </row>
    <row r="501">
      <c r="A501" s="4"/>
      <c r="B501" s="4"/>
    </row>
    <row r="502">
      <c r="A502" s="4"/>
      <c r="B502" s="4"/>
    </row>
    <row r="503">
      <c r="A503" s="4"/>
      <c r="B503" s="4"/>
    </row>
    <row r="504">
      <c r="A504" s="4"/>
      <c r="B504" s="4"/>
    </row>
    <row r="505">
      <c r="A505" s="4"/>
      <c r="B505" s="4"/>
    </row>
    <row r="506">
      <c r="A506" s="4"/>
      <c r="B506" s="4"/>
    </row>
    <row r="507">
      <c r="A507" s="4"/>
      <c r="B507" s="4"/>
    </row>
    <row r="508">
      <c r="A508" s="4"/>
      <c r="B508" s="4"/>
    </row>
    <row r="509">
      <c r="A509" s="4"/>
      <c r="B509" s="4"/>
    </row>
    <row r="510">
      <c r="A510" s="4"/>
      <c r="B510" s="4"/>
    </row>
    <row r="511">
      <c r="A511" s="4"/>
      <c r="B511" s="4"/>
    </row>
    <row r="512">
      <c r="A512" s="4"/>
      <c r="B512" s="4"/>
    </row>
    <row r="513">
      <c r="A513" s="4"/>
      <c r="B513" s="4"/>
    </row>
    <row r="514">
      <c r="A514" s="4"/>
      <c r="B514" s="4"/>
    </row>
    <row r="515">
      <c r="A515" s="4"/>
      <c r="B515" s="4"/>
    </row>
    <row r="516">
      <c r="A516" s="4"/>
      <c r="B516" s="4"/>
    </row>
    <row r="517">
      <c r="A517" s="4"/>
      <c r="B517" s="4"/>
    </row>
    <row r="518">
      <c r="A518" s="4"/>
      <c r="B518" s="4"/>
    </row>
    <row r="519">
      <c r="A519" s="4"/>
      <c r="B519" s="4"/>
    </row>
    <row r="520">
      <c r="A520" s="4"/>
      <c r="B520" s="4"/>
    </row>
    <row r="521">
      <c r="A521" s="4"/>
      <c r="B521" s="4"/>
    </row>
    <row r="522">
      <c r="A522" s="4"/>
      <c r="B522" s="4"/>
    </row>
    <row r="523">
      <c r="A523" s="4"/>
      <c r="B523" s="4"/>
    </row>
    <row r="524">
      <c r="A524" s="4"/>
      <c r="B524" s="4"/>
    </row>
    <row r="525">
      <c r="A525" s="4"/>
      <c r="B525" s="4"/>
    </row>
    <row r="526">
      <c r="A526" s="4"/>
      <c r="B526" s="4"/>
    </row>
    <row r="527">
      <c r="A527" s="4"/>
      <c r="B527" s="4"/>
    </row>
    <row r="528">
      <c r="A528" s="4"/>
      <c r="B528" s="4"/>
    </row>
    <row r="529">
      <c r="A529" s="4"/>
      <c r="B529" s="4"/>
    </row>
    <row r="530">
      <c r="A530" s="4"/>
      <c r="B530" s="4"/>
    </row>
    <row r="531">
      <c r="A531" s="4"/>
      <c r="B531" s="4"/>
    </row>
    <row r="532">
      <c r="A532" s="4"/>
      <c r="B532" s="4"/>
    </row>
    <row r="533">
      <c r="A533" s="4"/>
      <c r="B533" s="4"/>
    </row>
    <row r="534">
      <c r="A534" s="4"/>
      <c r="B534" s="4"/>
    </row>
    <row r="535">
      <c r="A535" s="4"/>
      <c r="B535" s="4"/>
    </row>
    <row r="536">
      <c r="A536" s="4"/>
      <c r="B536" s="4"/>
    </row>
    <row r="537">
      <c r="A537" s="4"/>
      <c r="B537" s="4"/>
    </row>
    <row r="538">
      <c r="A538" s="4"/>
      <c r="B538" s="4"/>
    </row>
    <row r="539">
      <c r="A539" s="4"/>
      <c r="B539" s="4"/>
    </row>
    <row r="540">
      <c r="A540" s="4"/>
      <c r="B540" s="4"/>
    </row>
    <row r="541">
      <c r="A541" s="4"/>
      <c r="B541" s="4"/>
    </row>
    <row r="542">
      <c r="A542" s="4"/>
      <c r="B542" s="4"/>
    </row>
    <row r="543">
      <c r="A543" s="4"/>
      <c r="B543" s="4"/>
    </row>
    <row r="544">
      <c r="A544" s="4"/>
      <c r="B544" s="4"/>
    </row>
    <row r="545">
      <c r="A545" s="4"/>
      <c r="B545" s="4"/>
    </row>
    <row r="546">
      <c r="A546" s="4"/>
      <c r="B546" s="4"/>
    </row>
    <row r="547">
      <c r="A547" s="4"/>
      <c r="B547" s="4"/>
    </row>
    <row r="548">
      <c r="A548" s="4"/>
      <c r="B548" s="4"/>
    </row>
    <row r="549">
      <c r="A549" s="4"/>
      <c r="B549" s="4"/>
    </row>
    <row r="550">
      <c r="A550" s="4"/>
      <c r="B550" s="4"/>
    </row>
    <row r="551">
      <c r="A551" s="4"/>
      <c r="B551" s="4"/>
    </row>
    <row r="552">
      <c r="A552" s="4"/>
      <c r="B552" s="4"/>
    </row>
    <row r="553">
      <c r="A553" s="4"/>
      <c r="B553" s="4"/>
    </row>
    <row r="554">
      <c r="A554" s="4"/>
      <c r="B554" s="4"/>
    </row>
    <row r="555">
      <c r="A555" s="4"/>
      <c r="B555" s="4"/>
    </row>
    <row r="556">
      <c r="A556" s="4"/>
      <c r="B556" s="4"/>
    </row>
    <row r="557">
      <c r="A557" s="4"/>
      <c r="B557" s="4"/>
    </row>
    <row r="558">
      <c r="A558" s="4"/>
      <c r="B558" s="4"/>
    </row>
    <row r="559">
      <c r="A559" s="4"/>
      <c r="B559" s="4"/>
    </row>
    <row r="560">
      <c r="A560" s="4"/>
      <c r="B560" s="4"/>
    </row>
    <row r="561">
      <c r="A561" s="4"/>
      <c r="B561" s="4"/>
    </row>
    <row r="562">
      <c r="A562" s="4"/>
      <c r="B562" s="4"/>
    </row>
    <row r="563">
      <c r="A563" s="4"/>
      <c r="B563" s="4"/>
    </row>
    <row r="564">
      <c r="A564" s="4"/>
      <c r="B564" s="4"/>
    </row>
    <row r="565">
      <c r="A565" s="4"/>
      <c r="B565" s="4"/>
    </row>
    <row r="566">
      <c r="A566" s="4"/>
      <c r="B566" s="4"/>
    </row>
    <row r="567">
      <c r="A567" s="4"/>
      <c r="B567" s="4"/>
    </row>
    <row r="568">
      <c r="A568" s="4"/>
      <c r="B568" s="4"/>
    </row>
    <row r="569">
      <c r="A569" s="4"/>
      <c r="B569" s="4"/>
    </row>
    <row r="570">
      <c r="A570" s="4"/>
      <c r="B570" s="4"/>
    </row>
    <row r="571">
      <c r="A571" s="4"/>
      <c r="B571" s="4"/>
    </row>
    <row r="572">
      <c r="A572" s="4"/>
      <c r="B572" s="4"/>
    </row>
    <row r="573">
      <c r="A573" s="4"/>
      <c r="B573" s="4"/>
    </row>
    <row r="574">
      <c r="A574" s="4"/>
      <c r="B574" s="4"/>
    </row>
    <row r="575">
      <c r="A575" s="4"/>
      <c r="B575" s="4"/>
    </row>
    <row r="576">
      <c r="A576" s="4"/>
      <c r="B576" s="4"/>
    </row>
    <row r="577">
      <c r="A577" s="4"/>
      <c r="B577" s="4"/>
    </row>
    <row r="578">
      <c r="A578" s="4"/>
      <c r="B578" s="4"/>
    </row>
    <row r="579">
      <c r="A579" s="4"/>
      <c r="B579" s="4"/>
    </row>
    <row r="580">
      <c r="A580" s="4"/>
      <c r="B580" s="4"/>
    </row>
    <row r="581">
      <c r="A581" s="4"/>
      <c r="B581" s="4"/>
    </row>
    <row r="582">
      <c r="A582" s="4"/>
      <c r="B582" s="4"/>
    </row>
    <row r="583">
      <c r="A583" s="4"/>
      <c r="B583" s="4"/>
    </row>
    <row r="584">
      <c r="A584" s="4"/>
      <c r="B584" s="4"/>
    </row>
    <row r="585">
      <c r="A585" s="4"/>
      <c r="B585" s="4"/>
    </row>
    <row r="586">
      <c r="A586" s="4"/>
      <c r="B586" s="4"/>
    </row>
    <row r="587">
      <c r="A587" s="4"/>
      <c r="B587" s="4"/>
    </row>
    <row r="588">
      <c r="A588" s="4"/>
      <c r="B588" s="4"/>
    </row>
    <row r="589">
      <c r="A589" s="4"/>
      <c r="B589" s="4"/>
    </row>
    <row r="590">
      <c r="A590" s="4"/>
      <c r="B590" s="4"/>
    </row>
    <row r="591">
      <c r="A591" s="4"/>
      <c r="B591" s="4"/>
    </row>
    <row r="592">
      <c r="A592" s="4"/>
      <c r="B592" s="4"/>
    </row>
    <row r="593">
      <c r="A593" s="4"/>
      <c r="B593" s="4"/>
    </row>
    <row r="594">
      <c r="A594" s="4"/>
      <c r="B594" s="4"/>
    </row>
    <row r="595">
      <c r="A595" s="4"/>
      <c r="B595" s="4"/>
    </row>
    <row r="596">
      <c r="A596" s="4"/>
      <c r="B596" s="4"/>
    </row>
    <row r="597">
      <c r="A597" s="4"/>
      <c r="B597" s="4"/>
    </row>
    <row r="598">
      <c r="A598" s="4"/>
      <c r="B598" s="4"/>
    </row>
    <row r="599">
      <c r="A599" s="4"/>
      <c r="B599" s="4"/>
    </row>
    <row r="600">
      <c r="A600" s="4"/>
      <c r="B600" s="4"/>
    </row>
    <row r="601">
      <c r="A601" s="4"/>
      <c r="B601" s="4"/>
    </row>
    <row r="602">
      <c r="A602" s="4"/>
      <c r="B602" s="4"/>
    </row>
    <row r="603">
      <c r="A603" s="4"/>
      <c r="B603" s="4"/>
    </row>
    <row r="604">
      <c r="A604" s="4"/>
      <c r="B604" s="4"/>
    </row>
    <row r="605">
      <c r="A605" s="4"/>
      <c r="B605" s="4"/>
    </row>
    <row r="606">
      <c r="A606" s="4"/>
      <c r="B606" s="4"/>
    </row>
    <row r="607">
      <c r="A607" s="4"/>
      <c r="B607" s="4"/>
    </row>
    <row r="608">
      <c r="A608" s="4"/>
      <c r="B608" s="4"/>
    </row>
    <row r="609">
      <c r="A609" s="4"/>
      <c r="B609" s="4"/>
    </row>
    <row r="610">
      <c r="A610" s="4"/>
      <c r="B610" s="4"/>
    </row>
    <row r="611">
      <c r="A611" s="4"/>
      <c r="B611" s="4"/>
    </row>
    <row r="612">
      <c r="A612" s="4"/>
      <c r="B612" s="4"/>
    </row>
    <row r="613">
      <c r="A613" s="4"/>
      <c r="B613" s="4"/>
    </row>
    <row r="614">
      <c r="A614" s="4"/>
      <c r="B614" s="4"/>
    </row>
    <row r="615">
      <c r="A615" s="4"/>
      <c r="B615" s="4"/>
    </row>
    <row r="616">
      <c r="A616" s="4"/>
      <c r="B616" s="4"/>
    </row>
    <row r="617">
      <c r="A617" s="4"/>
      <c r="B617" s="4"/>
    </row>
    <row r="618">
      <c r="A618" s="4"/>
      <c r="B618" s="4"/>
    </row>
    <row r="619">
      <c r="A619" s="4"/>
      <c r="B619" s="4"/>
    </row>
    <row r="620">
      <c r="A620" s="4"/>
      <c r="B620" s="4"/>
    </row>
    <row r="621">
      <c r="A621" s="4"/>
      <c r="B621" s="4"/>
    </row>
    <row r="622">
      <c r="A622" s="4"/>
      <c r="B622" s="4"/>
    </row>
    <row r="623">
      <c r="A623" s="4"/>
      <c r="B623" s="4"/>
    </row>
    <row r="624">
      <c r="A624" s="4"/>
      <c r="B624" s="4"/>
    </row>
    <row r="625">
      <c r="A625" s="4"/>
      <c r="B625" s="4"/>
    </row>
    <row r="626">
      <c r="A626" s="4"/>
      <c r="B626" s="4"/>
    </row>
    <row r="627">
      <c r="A627" s="4"/>
      <c r="B627" s="4"/>
    </row>
    <row r="628">
      <c r="A628" s="4"/>
      <c r="B628" s="4"/>
    </row>
    <row r="629">
      <c r="A629" s="4"/>
      <c r="B629" s="4"/>
    </row>
    <row r="630">
      <c r="A630" s="4"/>
      <c r="B630" s="4"/>
    </row>
    <row r="631">
      <c r="A631" s="4"/>
      <c r="B631" s="4"/>
    </row>
    <row r="632">
      <c r="A632" s="4"/>
      <c r="B632" s="4"/>
    </row>
    <row r="633">
      <c r="A633" s="4"/>
      <c r="B633" s="4"/>
    </row>
    <row r="634">
      <c r="A634" s="4"/>
      <c r="B634" s="4"/>
    </row>
    <row r="635">
      <c r="A635" s="4"/>
      <c r="B635" s="4"/>
    </row>
    <row r="636">
      <c r="A636" s="4"/>
      <c r="B636" s="4"/>
    </row>
    <row r="637">
      <c r="A637" s="4"/>
      <c r="B637" s="4"/>
    </row>
    <row r="638">
      <c r="A638" s="4"/>
      <c r="B638" s="4"/>
    </row>
    <row r="639">
      <c r="A639" s="4"/>
      <c r="B639" s="4"/>
    </row>
    <row r="640">
      <c r="A640" s="4"/>
      <c r="B640" s="4"/>
    </row>
    <row r="641">
      <c r="A641" s="4"/>
      <c r="B641" s="4"/>
    </row>
    <row r="642">
      <c r="A642" s="4"/>
      <c r="B642" s="4"/>
    </row>
    <row r="643">
      <c r="A643" s="4"/>
      <c r="B643" s="4"/>
    </row>
    <row r="644">
      <c r="A644" s="4"/>
      <c r="B644" s="4"/>
    </row>
    <row r="645">
      <c r="A645" s="4"/>
      <c r="B645" s="4"/>
    </row>
    <row r="646">
      <c r="A646" s="4"/>
      <c r="B646" s="4"/>
    </row>
    <row r="647">
      <c r="A647" s="4"/>
      <c r="B647" s="4"/>
    </row>
    <row r="648">
      <c r="A648" s="4"/>
      <c r="B648" s="4"/>
    </row>
    <row r="649">
      <c r="A649" s="4"/>
      <c r="B649" s="4"/>
    </row>
    <row r="650">
      <c r="A650" s="4"/>
      <c r="B650" s="4"/>
    </row>
    <row r="651">
      <c r="A651" s="4"/>
      <c r="B651" s="4"/>
    </row>
    <row r="652">
      <c r="A652" s="4"/>
      <c r="B652" s="4"/>
    </row>
    <row r="653">
      <c r="A653" s="4"/>
      <c r="B653" s="4"/>
    </row>
    <row r="654">
      <c r="A654" s="4"/>
      <c r="B654" s="4"/>
    </row>
    <row r="655">
      <c r="A655" s="4"/>
      <c r="B655" s="4"/>
    </row>
    <row r="656">
      <c r="A656" s="4"/>
      <c r="B656" s="4"/>
    </row>
    <row r="657">
      <c r="A657" s="4"/>
      <c r="B657" s="4"/>
    </row>
    <row r="658">
      <c r="A658" s="4"/>
      <c r="B658" s="4"/>
    </row>
    <row r="659">
      <c r="A659" s="4"/>
      <c r="B659" s="4"/>
    </row>
    <row r="660">
      <c r="A660" s="4"/>
      <c r="B660" s="4"/>
    </row>
    <row r="661">
      <c r="A661" s="4"/>
      <c r="B661" s="4"/>
    </row>
    <row r="662">
      <c r="A662" s="4"/>
      <c r="B662" s="4"/>
    </row>
    <row r="663">
      <c r="A663" s="4"/>
      <c r="B663" s="4"/>
    </row>
    <row r="664">
      <c r="A664" s="4"/>
      <c r="B664" s="4"/>
    </row>
    <row r="665">
      <c r="A665" s="4"/>
      <c r="B665" s="4"/>
    </row>
    <row r="666">
      <c r="A666" s="4"/>
      <c r="B666" s="4"/>
    </row>
    <row r="667">
      <c r="A667" s="4"/>
      <c r="B667" s="4"/>
    </row>
    <row r="668">
      <c r="A668" s="4"/>
      <c r="B668" s="4"/>
    </row>
    <row r="669">
      <c r="A669" s="4"/>
      <c r="B669" s="4"/>
    </row>
    <row r="670">
      <c r="A670" s="4"/>
      <c r="B670" s="4"/>
    </row>
    <row r="671">
      <c r="A671" s="4"/>
      <c r="B671" s="4"/>
    </row>
    <row r="672">
      <c r="A672" s="4"/>
      <c r="B672" s="4"/>
    </row>
    <row r="673">
      <c r="A673" s="4"/>
      <c r="B673" s="4"/>
    </row>
    <row r="674">
      <c r="A674" s="4"/>
      <c r="B674" s="4"/>
    </row>
    <row r="675">
      <c r="A675" s="4"/>
      <c r="B675" s="4"/>
    </row>
    <row r="676">
      <c r="A676" s="4"/>
      <c r="B676" s="4"/>
    </row>
    <row r="677">
      <c r="A677" s="4"/>
      <c r="B677" s="4"/>
    </row>
    <row r="678">
      <c r="A678" s="4"/>
      <c r="B678" s="4"/>
    </row>
    <row r="679">
      <c r="A679" s="4"/>
      <c r="B679" s="4"/>
    </row>
    <row r="680">
      <c r="A680" s="4"/>
      <c r="B680" s="4"/>
    </row>
    <row r="681">
      <c r="A681" s="4"/>
      <c r="B681" s="4"/>
    </row>
    <row r="682">
      <c r="A682" s="4"/>
      <c r="B682" s="4"/>
    </row>
    <row r="683">
      <c r="A683" s="4"/>
      <c r="B683" s="4"/>
    </row>
    <row r="684">
      <c r="A684" s="4"/>
      <c r="B684" s="4"/>
    </row>
    <row r="685">
      <c r="A685" s="4"/>
      <c r="B685" s="4"/>
    </row>
    <row r="686">
      <c r="A686" s="4"/>
      <c r="B686" s="4"/>
    </row>
    <row r="687">
      <c r="A687" s="4"/>
      <c r="B687" s="4"/>
    </row>
    <row r="688">
      <c r="A688" s="4"/>
      <c r="B688" s="4"/>
    </row>
    <row r="689">
      <c r="A689" s="4"/>
      <c r="B689" s="4"/>
    </row>
    <row r="690">
      <c r="A690" s="4"/>
      <c r="B690" s="4"/>
    </row>
    <row r="691">
      <c r="A691" s="4"/>
      <c r="B691" s="4"/>
    </row>
    <row r="692">
      <c r="A692" s="4"/>
      <c r="B692" s="4"/>
    </row>
    <row r="693">
      <c r="A693" s="4"/>
      <c r="B693" s="4"/>
    </row>
    <row r="694">
      <c r="A694" s="4"/>
      <c r="B694" s="4"/>
    </row>
    <row r="695">
      <c r="A695" s="4"/>
      <c r="B695" s="4"/>
    </row>
    <row r="696">
      <c r="A696" s="4"/>
      <c r="B696" s="4"/>
    </row>
    <row r="697">
      <c r="A697" s="4"/>
      <c r="B697" s="4"/>
    </row>
    <row r="698">
      <c r="A698" s="4"/>
      <c r="B698" s="4"/>
    </row>
    <row r="699">
      <c r="A699" s="4"/>
      <c r="B699" s="4"/>
    </row>
    <row r="700">
      <c r="A700" s="4"/>
      <c r="B700" s="4"/>
    </row>
    <row r="701">
      <c r="A701" s="4"/>
      <c r="B701" s="4"/>
    </row>
    <row r="702">
      <c r="A702" s="4"/>
      <c r="B702" s="4"/>
    </row>
    <row r="703">
      <c r="A703" s="4"/>
      <c r="B703" s="4"/>
    </row>
    <row r="704">
      <c r="A704" s="4"/>
      <c r="B704" s="4"/>
    </row>
    <row r="705">
      <c r="A705" s="4"/>
      <c r="B705" s="4"/>
    </row>
    <row r="706">
      <c r="A706" s="4"/>
      <c r="B706" s="4"/>
    </row>
    <row r="707">
      <c r="A707" s="4"/>
      <c r="B707" s="4"/>
    </row>
    <row r="708">
      <c r="A708" s="4"/>
      <c r="B708" s="4"/>
    </row>
    <row r="709">
      <c r="A709" s="4"/>
      <c r="B709" s="4"/>
    </row>
    <row r="710">
      <c r="A710" s="4"/>
      <c r="B710" s="4"/>
    </row>
    <row r="711">
      <c r="A711" s="4"/>
      <c r="B711" s="4"/>
    </row>
    <row r="712">
      <c r="A712" s="4"/>
      <c r="B712" s="4"/>
    </row>
    <row r="713">
      <c r="A713" s="4"/>
      <c r="B713" s="4"/>
    </row>
    <row r="714">
      <c r="A714" s="4"/>
      <c r="B714" s="4"/>
    </row>
    <row r="715">
      <c r="A715" s="4"/>
      <c r="B715" s="4"/>
    </row>
    <row r="716">
      <c r="A716" s="4"/>
      <c r="B716" s="4"/>
    </row>
    <row r="717">
      <c r="A717" s="4"/>
      <c r="B717" s="4"/>
    </row>
    <row r="718">
      <c r="A718" s="4"/>
      <c r="B718" s="4"/>
    </row>
    <row r="719">
      <c r="A719" s="4"/>
      <c r="B719" s="4"/>
    </row>
    <row r="720">
      <c r="A720" s="4"/>
      <c r="B720" s="4"/>
    </row>
    <row r="721">
      <c r="A721" s="4"/>
      <c r="B721" s="4"/>
    </row>
    <row r="722">
      <c r="A722" s="4"/>
      <c r="B722" s="4"/>
    </row>
    <row r="723">
      <c r="A723" s="4"/>
      <c r="B723" s="4"/>
    </row>
    <row r="724">
      <c r="A724" s="4"/>
      <c r="B724" s="4"/>
    </row>
    <row r="725">
      <c r="A725" s="4"/>
      <c r="B725" s="4"/>
    </row>
    <row r="726">
      <c r="A726" s="4"/>
      <c r="B726" s="4"/>
    </row>
    <row r="727">
      <c r="A727" s="4"/>
      <c r="B727" s="4"/>
    </row>
    <row r="728">
      <c r="A728" s="4"/>
      <c r="B728" s="4"/>
    </row>
    <row r="729">
      <c r="A729" s="4"/>
      <c r="B729" s="4"/>
    </row>
    <row r="730">
      <c r="A730" s="4"/>
      <c r="B730" s="4"/>
    </row>
    <row r="731">
      <c r="A731" s="4"/>
      <c r="B731" s="4"/>
    </row>
    <row r="732">
      <c r="A732" s="4"/>
      <c r="B732" s="4"/>
    </row>
    <row r="733">
      <c r="A733" s="4"/>
      <c r="B733" s="4"/>
    </row>
    <row r="734">
      <c r="A734" s="4"/>
      <c r="B734" s="4"/>
    </row>
    <row r="735">
      <c r="A735" s="4"/>
      <c r="B735" s="4"/>
    </row>
    <row r="736">
      <c r="A736" s="4"/>
      <c r="B736" s="4"/>
    </row>
    <row r="737">
      <c r="A737" s="4"/>
      <c r="B737" s="4"/>
    </row>
    <row r="738">
      <c r="A738" s="4"/>
      <c r="B738" s="4"/>
    </row>
    <row r="739">
      <c r="A739" s="4"/>
      <c r="B739" s="4"/>
    </row>
    <row r="740">
      <c r="A740" s="4"/>
      <c r="B740" s="4"/>
    </row>
    <row r="741">
      <c r="A741" s="4"/>
      <c r="B741" s="4"/>
    </row>
    <row r="742">
      <c r="A742" s="4"/>
      <c r="B742" s="4"/>
    </row>
    <row r="743">
      <c r="A743" s="4"/>
      <c r="B743" s="4"/>
    </row>
    <row r="744">
      <c r="A744" s="4"/>
      <c r="B744" s="4"/>
    </row>
    <row r="745">
      <c r="A745" s="4"/>
      <c r="B745" s="4"/>
    </row>
    <row r="746">
      <c r="A746" s="4"/>
      <c r="B746" s="4"/>
    </row>
    <row r="747">
      <c r="A747" s="4"/>
      <c r="B747" s="4"/>
    </row>
    <row r="748">
      <c r="A748" s="4"/>
      <c r="B748" s="4"/>
    </row>
    <row r="749">
      <c r="A749" s="4"/>
      <c r="B749" s="4"/>
    </row>
    <row r="750">
      <c r="A750" s="4"/>
      <c r="B750" s="4"/>
    </row>
    <row r="751">
      <c r="A751" s="4"/>
      <c r="B751" s="4"/>
    </row>
    <row r="752">
      <c r="A752" s="4"/>
      <c r="B752" s="4"/>
    </row>
    <row r="753">
      <c r="A753" s="4"/>
      <c r="B753" s="4"/>
    </row>
    <row r="754">
      <c r="A754" s="4"/>
      <c r="B754" s="4"/>
    </row>
    <row r="755">
      <c r="A755" s="4"/>
      <c r="B755" s="4"/>
    </row>
    <row r="756">
      <c r="A756" s="4"/>
      <c r="B756" s="4"/>
    </row>
    <row r="757">
      <c r="A757" s="4"/>
      <c r="B757" s="4"/>
    </row>
    <row r="758">
      <c r="A758" s="4"/>
      <c r="B758" s="4"/>
    </row>
    <row r="759">
      <c r="A759" s="4"/>
      <c r="B759" s="4"/>
    </row>
    <row r="760">
      <c r="A760" s="4"/>
      <c r="B760" s="4"/>
    </row>
    <row r="761">
      <c r="A761" s="4"/>
      <c r="B761" s="4"/>
    </row>
    <row r="762">
      <c r="A762" s="4"/>
      <c r="B762" s="4"/>
    </row>
    <row r="763">
      <c r="A763" s="4"/>
      <c r="B763" s="4"/>
    </row>
    <row r="764">
      <c r="A764" s="4"/>
      <c r="B764" s="4"/>
    </row>
    <row r="765">
      <c r="A765" s="4"/>
      <c r="B765" s="4"/>
    </row>
    <row r="766">
      <c r="A766" s="4"/>
      <c r="B766" s="4"/>
    </row>
    <row r="767">
      <c r="A767" s="4"/>
      <c r="B767" s="4"/>
    </row>
    <row r="768">
      <c r="A768" s="4"/>
      <c r="B768" s="4"/>
    </row>
    <row r="769">
      <c r="A769" s="4"/>
      <c r="B769" s="4"/>
    </row>
    <row r="770">
      <c r="A770" s="4"/>
      <c r="B770" s="4"/>
    </row>
    <row r="771">
      <c r="A771" s="4"/>
      <c r="B771" s="4"/>
    </row>
    <row r="772">
      <c r="A772" s="4"/>
      <c r="B772" s="4"/>
    </row>
    <row r="773">
      <c r="A773" s="4"/>
      <c r="B773" s="4"/>
    </row>
    <row r="774">
      <c r="A774" s="4"/>
      <c r="B774" s="4"/>
    </row>
    <row r="775">
      <c r="A775" s="4"/>
      <c r="B775" s="4"/>
    </row>
    <row r="776">
      <c r="A776" s="4"/>
      <c r="B776" s="4"/>
    </row>
    <row r="777">
      <c r="A777" s="4"/>
      <c r="B777" s="4"/>
    </row>
    <row r="778">
      <c r="A778" s="4"/>
      <c r="B778" s="4"/>
    </row>
    <row r="779">
      <c r="A779" s="4"/>
      <c r="B779" s="4"/>
    </row>
    <row r="780">
      <c r="A780" s="4"/>
      <c r="B780" s="4"/>
    </row>
    <row r="781">
      <c r="A781" s="4"/>
      <c r="B781" s="4"/>
    </row>
    <row r="782">
      <c r="A782" s="4"/>
      <c r="B782" s="4"/>
    </row>
    <row r="783">
      <c r="A783" s="4"/>
      <c r="B783" s="4"/>
    </row>
    <row r="784">
      <c r="A784" s="4"/>
      <c r="B784" s="4"/>
    </row>
    <row r="785">
      <c r="A785" s="4"/>
      <c r="B785" s="4"/>
    </row>
    <row r="786">
      <c r="A786" s="4"/>
      <c r="B786" s="4"/>
    </row>
    <row r="787">
      <c r="A787" s="4"/>
      <c r="B787" s="4"/>
    </row>
    <row r="788">
      <c r="A788" s="4"/>
      <c r="B788" s="4"/>
    </row>
    <row r="789">
      <c r="A789" s="4"/>
      <c r="B789" s="4"/>
    </row>
    <row r="790">
      <c r="A790" s="4"/>
      <c r="B790" s="4"/>
    </row>
    <row r="791">
      <c r="A791" s="4"/>
      <c r="B791" s="4"/>
    </row>
    <row r="792">
      <c r="A792" s="4"/>
      <c r="B792" s="4"/>
    </row>
    <row r="793">
      <c r="A793" s="4"/>
      <c r="B793" s="4"/>
    </row>
    <row r="794">
      <c r="A794" s="4"/>
      <c r="B794" s="4"/>
    </row>
    <row r="795">
      <c r="A795" s="4"/>
      <c r="B795" s="4"/>
    </row>
    <row r="796">
      <c r="A796" s="4"/>
      <c r="B796" s="4"/>
    </row>
    <row r="797">
      <c r="A797" s="4"/>
      <c r="B797" s="4"/>
    </row>
    <row r="798">
      <c r="A798" s="4"/>
      <c r="B798" s="4"/>
    </row>
    <row r="799">
      <c r="A799" s="4"/>
      <c r="B799" s="4"/>
    </row>
    <row r="800">
      <c r="A800" s="4"/>
      <c r="B800" s="4"/>
    </row>
    <row r="801">
      <c r="A801" s="4"/>
      <c r="B801" s="4"/>
    </row>
    <row r="802">
      <c r="A802" s="4"/>
      <c r="B802" s="4"/>
    </row>
    <row r="803">
      <c r="A803" s="4"/>
      <c r="B803" s="4"/>
    </row>
    <row r="804">
      <c r="A804" s="4"/>
      <c r="B804" s="4"/>
    </row>
    <row r="805">
      <c r="A805" s="4"/>
      <c r="B805" s="4"/>
    </row>
    <row r="806">
      <c r="A806" s="4"/>
      <c r="B806" s="4"/>
    </row>
    <row r="807">
      <c r="A807" s="4"/>
      <c r="B807" s="4"/>
    </row>
    <row r="808">
      <c r="A808" s="4"/>
      <c r="B808" s="4"/>
    </row>
    <row r="809">
      <c r="A809" s="4"/>
      <c r="B809" s="4"/>
    </row>
    <row r="810">
      <c r="A810" s="4"/>
      <c r="B810" s="4"/>
    </row>
    <row r="811">
      <c r="A811" s="4"/>
      <c r="B811" s="4"/>
    </row>
    <row r="812">
      <c r="A812" s="4"/>
      <c r="B812" s="4"/>
    </row>
    <row r="813">
      <c r="A813" s="4"/>
      <c r="B813" s="4"/>
    </row>
    <row r="814">
      <c r="A814" s="4"/>
      <c r="B814" s="4"/>
    </row>
    <row r="815">
      <c r="A815" s="4"/>
      <c r="B815" s="4"/>
    </row>
    <row r="816">
      <c r="A816" s="4"/>
      <c r="B816" s="4"/>
    </row>
    <row r="817">
      <c r="A817" s="4"/>
      <c r="B817" s="4"/>
    </row>
    <row r="818">
      <c r="A818" s="4"/>
      <c r="B818" s="4"/>
    </row>
    <row r="819">
      <c r="A819" s="4"/>
      <c r="B819" s="4"/>
    </row>
    <row r="820">
      <c r="A820" s="4"/>
      <c r="B820" s="4"/>
    </row>
    <row r="821">
      <c r="A821" s="4"/>
      <c r="B821" s="4"/>
    </row>
    <row r="822">
      <c r="A822" s="4"/>
      <c r="B822" s="4"/>
    </row>
    <row r="823">
      <c r="A823" s="4"/>
      <c r="B823" s="4"/>
    </row>
    <row r="824">
      <c r="A824" s="4"/>
      <c r="B824" s="4"/>
    </row>
    <row r="825">
      <c r="A825" s="4"/>
      <c r="B825" s="4"/>
    </row>
    <row r="826">
      <c r="A826" s="4"/>
      <c r="B826" s="4"/>
    </row>
    <row r="827">
      <c r="A827" s="4"/>
      <c r="B827" s="4"/>
    </row>
    <row r="828">
      <c r="A828" s="4"/>
      <c r="B828" s="4"/>
    </row>
    <row r="829">
      <c r="A829" s="4"/>
      <c r="B829" s="4"/>
    </row>
    <row r="830">
      <c r="A830" s="4"/>
      <c r="B830" s="4"/>
    </row>
    <row r="831">
      <c r="A831" s="4"/>
      <c r="B831" s="4"/>
    </row>
    <row r="832">
      <c r="A832" s="4"/>
      <c r="B832" s="4"/>
    </row>
    <row r="833">
      <c r="A833" s="4"/>
      <c r="B833" s="4"/>
    </row>
    <row r="834">
      <c r="A834" s="4"/>
      <c r="B834" s="4"/>
    </row>
    <row r="835">
      <c r="A835" s="4"/>
      <c r="B835" s="4"/>
    </row>
    <row r="836">
      <c r="A836" s="4"/>
      <c r="B836" s="4"/>
    </row>
    <row r="837">
      <c r="A837" s="4"/>
      <c r="B837" s="4"/>
    </row>
    <row r="838">
      <c r="A838" s="4"/>
      <c r="B838" s="4"/>
    </row>
    <row r="839">
      <c r="A839" s="4"/>
      <c r="B839" s="4"/>
    </row>
    <row r="840">
      <c r="A840" s="4"/>
      <c r="B840" s="4"/>
    </row>
    <row r="841">
      <c r="A841" s="4"/>
      <c r="B841" s="4"/>
    </row>
    <row r="842">
      <c r="A842" s="4"/>
      <c r="B842" s="4"/>
    </row>
    <row r="843">
      <c r="A843" s="4"/>
      <c r="B843" s="4"/>
    </row>
    <row r="844">
      <c r="A844" s="4"/>
      <c r="B844" s="4"/>
    </row>
    <row r="845">
      <c r="A845" s="4"/>
      <c r="B845" s="4"/>
    </row>
    <row r="846">
      <c r="A846" s="4"/>
      <c r="B846" s="4"/>
    </row>
    <row r="847">
      <c r="A847" s="4"/>
      <c r="B847" s="4"/>
    </row>
    <row r="848">
      <c r="A848" s="4"/>
      <c r="B848" s="4"/>
    </row>
    <row r="849">
      <c r="A849" s="4"/>
      <c r="B849" s="4"/>
    </row>
    <row r="850">
      <c r="A850" s="4"/>
      <c r="B850" s="4"/>
    </row>
    <row r="851">
      <c r="A851" s="4"/>
      <c r="B851" s="4"/>
    </row>
    <row r="852">
      <c r="A852" s="4"/>
      <c r="B852" s="4"/>
    </row>
    <row r="853">
      <c r="A853" s="4"/>
      <c r="B853" s="4"/>
    </row>
    <row r="854">
      <c r="A854" s="4"/>
      <c r="B854" s="4"/>
    </row>
    <row r="855">
      <c r="A855" s="4"/>
      <c r="B855" s="4"/>
    </row>
    <row r="856">
      <c r="A856" s="4"/>
      <c r="B856" s="4"/>
    </row>
    <row r="857">
      <c r="A857" s="4"/>
      <c r="B857" s="4"/>
    </row>
    <row r="858">
      <c r="A858" s="4"/>
      <c r="B858" s="4"/>
    </row>
    <row r="859">
      <c r="A859" s="4"/>
      <c r="B859" s="4"/>
    </row>
    <row r="860">
      <c r="A860" s="4"/>
      <c r="B860" s="4"/>
    </row>
    <row r="861">
      <c r="A861" s="4"/>
      <c r="B861" s="4"/>
    </row>
    <row r="862">
      <c r="A862" s="4"/>
      <c r="B862" s="4"/>
    </row>
    <row r="863">
      <c r="A863" s="4"/>
      <c r="B863" s="4"/>
    </row>
    <row r="864">
      <c r="A864" s="4"/>
      <c r="B864" s="4"/>
    </row>
    <row r="865">
      <c r="A865" s="4"/>
      <c r="B865" s="4"/>
    </row>
    <row r="866">
      <c r="A866" s="4"/>
      <c r="B866" s="4"/>
    </row>
    <row r="867">
      <c r="A867" s="4"/>
      <c r="B867" s="4"/>
    </row>
    <row r="868">
      <c r="A868" s="4"/>
      <c r="B868" s="4"/>
    </row>
    <row r="869">
      <c r="A869" s="4"/>
      <c r="B869" s="4"/>
    </row>
    <row r="870">
      <c r="A870" s="4"/>
      <c r="B870" s="4"/>
    </row>
    <row r="871">
      <c r="A871" s="4"/>
      <c r="B871" s="4"/>
    </row>
    <row r="872">
      <c r="A872" s="4"/>
      <c r="B872" s="4"/>
    </row>
    <row r="873">
      <c r="A873" s="4"/>
      <c r="B873" s="4"/>
    </row>
    <row r="874">
      <c r="A874" s="4"/>
      <c r="B874" s="4"/>
    </row>
    <row r="875">
      <c r="A875" s="4"/>
      <c r="B875" s="4"/>
    </row>
    <row r="876">
      <c r="A876" s="4"/>
      <c r="B876" s="4"/>
    </row>
    <row r="877">
      <c r="A877" s="4"/>
      <c r="B877" s="4"/>
    </row>
    <row r="878">
      <c r="A878" s="4"/>
      <c r="B878" s="4"/>
    </row>
    <row r="879">
      <c r="A879" s="4"/>
      <c r="B879" s="4"/>
    </row>
    <row r="880">
      <c r="A880" s="4"/>
      <c r="B880" s="4"/>
    </row>
    <row r="881">
      <c r="A881" s="4"/>
      <c r="B881" s="4"/>
    </row>
    <row r="882">
      <c r="A882" s="4"/>
      <c r="B882" s="4"/>
    </row>
    <row r="883">
      <c r="A883" s="4"/>
      <c r="B883" s="4"/>
    </row>
    <row r="884">
      <c r="A884" s="4"/>
      <c r="B884" s="4"/>
    </row>
    <row r="885">
      <c r="A885" s="4"/>
      <c r="B885" s="4"/>
    </row>
    <row r="886">
      <c r="A886" s="4"/>
      <c r="B886" s="4"/>
    </row>
    <row r="887">
      <c r="A887" s="4"/>
      <c r="B887" s="4"/>
    </row>
    <row r="888">
      <c r="A888" s="4"/>
      <c r="B888" s="4"/>
    </row>
    <row r="889">
      <c r="A889" s="4"/>
      <c r="B889" s="4"/>
    </row>
    <row r="890">
      <c r="A890" s="4"/>
      <c r="B890" s="4"/>
    </row>
    <row r="891">
      <c r="A891" s="4"/>
      <c r="B891" s="4"/>
    </row>
    <row r="892">
      <c r="A892" s="4"/>
      <c r="B892" s="4"/>
    </row>
    <row r="893">
      <c r="A893" s="4"/>
      <c r="B893" s="4"/>
    </row>
    <row r="894">
      <c r="A894" s="4"/>
      <c r="B894" s="4"/>
    </row>
    <row r="895">
      <c r="A895" s="4"/>
      <c r="B895" s="4"/>
    </row>
    <row r="896">
      <c r="A896" s="4"/>
      <c r="B896" s="4"/>
    </row>
    <row r="897">
      <c r="A897" s="4"/>
      <c r="B897" s="4"/>
    </row>
    <row r="898">
      <c r="A898" s="4"/>
      <c r="B898" s="4"/>
    </row>
    <row r="899">
      <c r="A899" s="4"/>
      <c r="B899" s="4"/>
    </row>
    <row r="900">
      <c r="A900" s="4"/>
      <c r="B900" s="4"/>
    </row>
    <row r="901">
      <c r="A901" s="4"/>
      <c r="B901" s="4"/>
    </row>
    <row r="902">
      <c r="A902" s="4"/>
      <c r="B902" s="4"/>
    </row>
    <row r="903">
      <c r="A903" s="4"/>
      <c r="B903" s="4"/>
    </row>
    <row r="904">
      <c r="A904" s="4"/>
      <c r="B904" s="4"/>
    </row>
    <row r="905">
      <c r="A905" s="4"/>
      <c r="B905" s="4"/>
    </row>
    <row r="906">
      <c r="A906" s="4"/>
      <c r="B906" s="4"/>
    </row>
    <row r="907">
      <c r="A907" s="4"/>
      <c r="B907" s="4"/>
    </row>
    <row r="908">
      <c r="A908" s="4"/>
      <c r="B908" s="4"/>
    </row>
    <row r="909">
      <c r="A909" s="4"/>
      <c r="B909" s="4"/>
    </row>
    <row r="910">
      <c r="A910" s="4"/>
      <c r="B910" s="4"/>
    </row>
    <row r="911">
      <c r="A911" s="4"/>
      <c r="B911" s="4"/>
    </row>
    <row r="912">
      <c r="A912" s="4"/>
      <c r="B912" s="4"/>
    </row>
    <row r="913">
      <c r="A913" s="4"/>
      <c r="B913" s="4"/>
    </row>
    <row r="914">
      <c r="A914" s="4"/>
      <c r="B914" s="4"/>
    </row>
    <row r="915">
      <c r="A915" s="4"/>
      <c r="B915" s="4"/>
    </row>
    <row r="916">
      <c r="A916" s="4"/>
      <c r="B916" s="4"/>
    </row>
    <row r="917">
      <c r="A917" s="4"/>
      <c r="B917" s="4"/>
    </row>
    <row r="918">
      <c r="A918" s="4"/>
      <c r="B918" s="4"/>
    </row>
    <row r="919">
      <c r="A919" s="4"/>
      <c r="B919" s="4"/>
    </row>
    <row r="920">
      <c r="A920" s="4"/>
      <c r="B920" s="4"/>
    </row>
    <row r="921">
      <c r="A921" s="4"/>
      <c r="B921" s="4"/>
    </row>
    <row r="922">
      <c r="A922" s="4"/>
      <c r="B922" s="4"/>
    </row>
    <row r="923">
      <c r="A923" s="4"/>
      <c r="B923" s="4"/>
    </row>
    <row r="924">
      <c r="A924" s="4"/>
      <c r="B924" s="4"/>
    </row>
    <row r="925">
      <c r="A925" s="4"/>
      <c r="B925" s="4"/>
    </row>
    <row r="926">
      <c r="A926" s="4"/>
      <c r="B926" s="4"/>
    </row>
    <row r="927">
      <c r="A927" s="4"/>
      <c r="B927" s="4"/>
    </row>
    <row r="928">
      <c r="A928" s="4"/>
      <c r="B928" s="4"/>
    </row>
    <row r="929">
      <c r="A929" s="4"/>
      <c r="B929" s="4"/>
    </row>
    <row r="930">
      <c r="A930" s="4"/>
      <c r="B930" s="4"/>
    </row>
    <row r="931">
      <c r="A931" s="4"/>
      <c r="B931" s="4"/>
    </row>
    <row r="932">
      <c r="A932" s="4"/>
      <c r="B932" s="4"/>
    </row>
    <row r="933">
      <c r="A933" s="4"/>
      <c r="B933" s="4"/>
    </row>
    <row r="934">
      <c r="A934" s="4"/>
      <c r="B934" s="4"/>
    </row>
    <row r="935">
      <c r="A935" s="4"/>
      <c r="B935" s="4"/>
    </row>
    <row r="936">
      <c r="A936" s="4"/>
      <c r="B936" s="4"/>
    </row>
    <row r="937">
      <c r="A937" s="4"/>
      <c r="B937" s="4"/>
    </row>
    <row r="938">
      <c r="A938" s="4"/>
      <c r="B938" s="4"/>
    </row>
    <row r="939">
      <c r="A939" s="4"/>
      <c r="B939" s="4"/>
    </row>
    <row r="940">
      <c r="A940" s="4"/>
      <c r="B940" s="4"/>
    </row>
    <row r="941">
      <c r="A941" s="4"/>
      <c r="B941" s="4"/>
    </row>
    <row r="942">
      <c r="A942" s="4"/>
      <c r="B942" s="4"/>
    </row>
    <row r="943">
      <c r="A943" s="4"/>
      <c r="B943" s="4"/>
    </row>
    <row r="944">
      <c r="A944" s="4"/>
      <c r="B944" s="4"/>
    </row>
    <row r="945">
      <c r="A945" s="4"/>
      <c r="B945" s="4"/>
    </row>
    <row r="946">
      <c r="A946" s="4"/>
      <c r="B946" s="4"/>
    </row>
    <row r="947">
      <c r="A947" s="4"/>
      <c r="B947" s="4"/>
    </row>
    <row r="948">
      <c r="A948" s="4"/>
      <c r="B948" s="4"/>
    </row>
    <row r="949">
      <c r="A949" s="4"/>
      <c r="B949" s="4"/>
    </row>
    <row r="950">
      <c r="A950" s="4"/>
      <c r="B950" s="4"/>
    </row>
    <row r="951">
      <c r="A951" s="4"/>
      <c r="B951" s="4"/>
    </row>
    <row r="952">
      <c r="A952" s="4"/>
      <c r="B952" s="4"/>
    </row>
    <row r="953">
      <c r="A953" s="4"/>
      <c r="B953" s="4"/>
    </row>
    <row r="954">
      <c r="A954" s="4"/>
      <c r="B954" s="4"/>
    </row>
    <row r="955">
      <c r="A955" s="4"/>
      <c r="B955" s="4"/>
    </row>
    <row r="956">
      <c r="A956" s="4"/>
      <c r="B956" s="4"/>
    </row>
    <row r="957">
      <c r="A957" s="4"/>
      <c r="B957" s="4"/>
    </row>
    <row r="958">
      <c r="A958" s="4"/>
      <c r="B958" s="4"/>
    </row>
    <row r="959">
      <c r="A959" s="4"/>
      <c r="B959" s="4"/>
    </row>
    <row r="960">
      <c r="A960" s="4"/>
      <c r="B960" s="4"/>
    </row>
    <row r="961">
      <c r="A961" s="4"/>
      <c r="B961" s="4"/>
    </row>
    <row r="962">
      <c r="A962" s="4"/>
      <c r="B962" s="4"/>
    </row>
    <row r="963">
      <c r="A963" s="4"/>
      <c r="B963" s="4"/>
    </row>
    <row r="964">
      <c r="A964" s="4"/>
      <c r="B964" s="4"/>
    </row>
    <row r="965">
      <c r="A965" s="4"/>
      <c r="B965" s="4"/>
    </row>
    <row r="966">
      <c r="A966" s="4"/>
      <c r="B966" s="4"/>
    </row>
    <row r="967">
      <c r="A967" s="4"/>
      <c r="B967" s="4"/>
    </row>
    <row r="968">
      <c r="A968" s="4"/>
      <c r="B968" s="4"/>
    </row>
    <row r="969">
      <c r="A969" s="4"/>
      <c r="B969" s="4"/>
    </row>
    <row r="970">
      <c r="A970" s="4"/>
      <c r="B970" s="4"/>
    </row>
    <row r="971">
      <c r="A971" s="4"/>
      <c r="B971" s="4"/>
    </row>
    <row r="972">
      <c r="A972" s="4"/>
      <c r="B972" s="4"/>
    </row>
    <row r="973">
      <c r="A973" s="4"/>
      <c r="B973" s="4"/>
    </row>
    <row r="974">
      <c r="A974" s="4"/>
      <c r="B974" s="4"/>
    </row>
    <row r="975">
      <c r="A975" s="4"/>
      <c r="B975" s="4"/>
    </row>
    <row r="976">
      <c r="A976" s="4"/>
      <c r="B976" s="4"/>
    </row>
    <row r="977">
      <c r="A977" s="4"/>
      <c r="B977" s="4"/>
    </row>
    <row r="978">
      <c r="A978" s="4"/>
      <c r="B978" s="4"/>
    </row>
    <row r="979">
      <c r="A979" s="4"/>
      <c r="B979" s="4"/>
    </row>
    <row r="980">
      <c r="A980" s="4"/>
      <c r="B980" s="4"/>
    </row>
    <row r="981">
      <c r="A981" s="4"/>
      <c r="B981" s="4"/>
    </row>
    <row r="982">
      <c r="A982" s="4"/>
      <c r="B982" s="4"/>
    </row>
    <row r="983">
      <c r="A983" s="4"/>
      <c r="B983" s="4"/>
    </row>
    <row r="984">
      <c r="A984" s="4"/>
      <c r="B984" s="4"/>
    </row>
    <row r="985">
      <c r="A985" s="4"/>
      <c r="B985" s="4"/>
    </row>
    <row r="986">
      <c r="A986" s="4"/>
      <c r="B986" s="4"/>
    </row>
    <row r="987">
      <c r="A987" s="4"/>
      <c r="B987" s="4"/>
    </row>
    <row r="988">
      <c r="A988" s="4"/>
      <c r="B988" s="4"/>
    </row>
    <row r="989">
      <c r="A989" s="4"/>
      <c r="B989" s="4"/>
    </row>
    <row r="990">
      <c r="A990" s="4"/>
      <c r="B990" s="4"/>
    </row>
    <row r="991">
      <c r="A991" s="4"/>
      <c r="B991" s="4"/>
    </row>
    <row r="992">
      <c r="A992" s="4"/>
      <c r="B992" s="4"/>
    </row>
    <row r="993">
      <c r="A993" s="4"/>
      <c r="B993" s="4"/>
    </row>
    <row r="994">
      <c r="A994" s="4"/>
      <c r="B994" s="4"/>
    </row>
    <row r="995">
      <c r="A995" s="4"/>
      <c r="B995" s="4"/>
    </row>
    <row r="996">
      <c r="A996" s="4"/>
      <c r="B996" s="4"/>
    </row>
    <row r="997">
      <c r="A997" s="4"/>
      <c r="B997" s="4"/>
    </row>
    <row r="998">
      <c r="A998" s="4"/>
      <c r="B998" s="4"/>
    </row>
    <row r="999">
      <c r="A999" s="4"/>
      <c r="B999" s="4"/>
    </row>
    <row r="1000">
      <c r="A1000" s="4"/>
      <c r="B1000" s="4"/>
    </row>
  </sheetData>
  <dataValidations>
    <dataValidation type="list" allowBlank="1" sqref="A2:A1000">
      <formula1>MainInfo!$A$3:$A1000</formula1>
    </dataValidation>
    <dataValidation type="list" allowBlank="1" showErrorMessage="1" sqref="B2:B1000">
      <formula1>Titles!$A$2:$A1000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3" max="3" width="50.25"/>
  </cols>
  <sheetData>
    <row r="1">
      <c r="A1" s="3" t="s">
        <v>5</v>
      </c>
      <c r="B1" s="3" t="s">
        <v>31</v>
      </c>
      <c r="C1" s="11" t="s">
        <v>32</v>
      </c>
      <c r="D1" s="11" t="s">
        <v>33</v>
      </c>
      <c r="E1" s="11" t="s">
        <v>34</v>
      </c>
      <c r="F1" s="11" t="s">
        <v>35</v>
      </c>
      <c r="G1" s="11" t="s">
        <v>36</v>
      </c>
    </row>
    <row r="2">
      <c r="A2" s="4"/>
      <c r="B2" s="2" t="s">
        <v>49</v>
      </c>
      <c r="C2" s="2" t="s">
        <v>50</v>
      </c>
      <c r="D2" s="2" t="s">
        <v>51</v>
      </c>
      <c r="E2" s="12" t="s">
        <v>52</v>
      </c>
      <c r="F2" s="2" t="s">
        <v>42</v>
      </c>
      <c r="G2" s="2" t="s">
        <v>53</v>
      </c>
    </row>
    <row r="3">
      <c r="A3" s="4"/>
      <c r="B3" s="2" t="s">
        <v>54</v>
      </c>
      <c r="C3" s="2" t="s">
        <v>55</v>
      </c>
      <c r="D3" s="2" t="s">
        <v>51</v>
      </c>
      <c r="E3" s="12">
        <v>5.0E8</v>
      </c>
      <c r="F3" s="2" t="s">
        <v>42</v>
      </c>
      <c r="G3" s="2" t="s">
        <v>56</v>
      </c>
    </row>
    <row r="4">
      <c r="A4" s="4"/>
      <c r="B4" s="2" t="s">
        <v>54</v>
      </c>
      <c r="C4" s="2" t="s">
        <v>55</v>
      </c>
      <c r="D4" s="2" t="s">
        <v>51</v>
      </c>
      <c r="E4" s="12">
        <v>5.0E8</v>
      </c>
      <c r="F4" s="2" t="s">
        <v>42</v>
      </c>
      <c r="G4" s="2" t="s">
        <v>56</v>
      </c>
    </row>
    <row r="5">
      <c r="A5" s="4"/>
      <c r="B5" s="2" t="s">
        <v>49</v>
      </c>
      <c r="C5" s="2" t="s">
        <v>57</v>
      </c>
      <c r="D5" s="2" t="s">
        <v>51</v>
      </c>
      <c r="E5" s="12" t="s">
        <v>52</v>
      </c>
      <c r="F5" s="2" t="s">
        <v>42</v>
      </c>
      <c r="G5" s="2" t="s">
        <v>53</v>
      </c>
    </row>
    <row r="6">
      <c r="A6" s="4"/>
      <c r="B6" s="2" t="s">
        <v>58</v>
      </c>
      <c r="C6" s="2" t="s">
        <v>59</v>
      </c>
      <c r="D6" s="2" t="s">
        <v>51</v>
      </c>
      <c r="E6" s="2"/>
      <c r="F6" s="2" t="s">
        <v>42</v>
      </c>
      <c r="G6" s="2" t="s">
        <v>53</v>
      </c>
    </row>
    <row r="7">
      <c r="A7" s="4"/>
    </row>
    <row r="8">
      <c r="A8" s="4"/>
    </row>
    <row r="9">
      <c r="A9" s="4"/>
    </row>
    <row r="10">
      <c r="A10" s="4"/>
    </row>
    <row r="11">
      <c r="A11" s="4"/>
    </row>
    <row r="12">
      <c r="A12" s="4"/>
    </row>
    <row r="13">
      <c r="A13" s="4"/>
    </row>
    <row r="14">
      <c r="A14" s="4"/>
    </row>
    <row r="15">
      <c r="A15" s="4"/>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dataValidations>
    <dataValidation type="list" allowBlank="1" sqref="A2:A1000">
      <formula1>MainInfo!$A$3:$A1000</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5" max="5" width="13.38"/>
    <col customWidth="1" min="9" max="9" width="13.5"/>
    <col customWidth="1" min="10" max="10" width="17.13"/>
    <col customWidth="1" min="12" max="12" width="21.0"/>
    <col customWidth="1" min="13" max="13" width="19.38"/>
  </cols>
  <sheetData>
    <row r="1">
      <c r="A1" s="3" t="s">
        <v>5</v>
      </c>
      <c r="B1" s="3" t="s">
        <v>60</v>
      </c>
      <c r="C1" s="3" t="s">
        <v>61</v>
      </c>
      <c r="D1" s="3" t="s">
        <v>62</v>
      </c>
      <c r="E1" s="3" t="s">
        <v>63</v>
      </c>
      <c r="F1" s="3" t="s">
        <v>64</v>
      </c>
      <c r="I1" s="3" t="s">
        <v>65</v>
      </c>
      <c r="J1" s="4"/>
      <c r="L1" s="3" t="s">
        <v>66</v>
      </c>
    </row>
    <row r="2">
      <c r="A2" s="4"/>
      <c r="B2" s="4"/>
      <c r="C2" s="4"/>
      <c r="E2" s="13"/>
      <c r="F2" s="4" t="b">
        <v>0</v>
      </c>
      <c r="I2" s="3" t="s">
        <v>67</v>
      </c>
      <c r="J2" s="11" t="str">
        <f>IFERROR(__xludf.DUMMYFUNCTION("IFERROR(QUERY($A$2:$F1000,""Select sum(E) Where A = '""&amp;$J$1&amp;""'""&amp;IF(I3,"" AND F = FALSE "","""")&amp;"" label sum(E) '""&amp;IF(I3,""Current"",""Total"")&amp;"" Stolen Amount'"",0))"),"")</f>
        <v/>
      </c>
      <c r="L2" s="14" t="str">
        <f>IFERROR(__xludf.DUMMYFUNCTION("IFERROR(QUERY($A$2:$F1000,""Select A,sum(E) Where B = 'Currency' AND F = FALSE Group by A order by sum(E) desc Limit 5 label sum(E) 'Current Stolen Amount', A 'Character'"",0))"),"")</f>
        <v/>
      </c>
      <c r="M2" s="15"/>
    </row>
    <row r="3">
      <c r="A3" s="4"/>
      <c r="B3" s="4"/>
      <c r="C3" s="4"/>
      <c r="E3" s="13"/>
      <c r="F3" s="4" t="b">
        <v>0</v>
      </c>
      <c r="I3" s="2" t="b">
        <v>0</v>
      </c>
      <c r="J3" s="16"/>
      <c r="L3" s="17"/>
      <c r="M3" s="18"/>
    </row>
    <row r="4">
      <c r="A4" s="4"/>
      <c r="B4" s="4"/>
      <c r="C4" s="4"/>
      <c r="E4" s="13"/>
      <c r="F4" s="4" t="b">
        <v>0</v>
      </c>
      <c r="L4" s="17"/>
      <c r="M4" s="18"/>
    </row>
    <row r="5">
      <c r="A5" s="4"/>
      <c r="B5" s="4"/>
      <c r="C5" s="4"/>
      <c r="E5" s="13"/>
      <c r="F5" s="4" t="b">
        <v>0</v>
      </c>
      <c r="L5" s="17"/>
      <c r="M5" s="18"/>
    </row>
    <row r="6">
      <c r="A6" s="4"/>
      <c r="B6" s="4"/>
      <c r="C6" s="4"/>
      <c r="E6" s="13"/>
      <c r="F6" s="4" t="b">
        <v>0</v>
      </c>
      <c r="L6" s="17"/>
      <c r="M6" s="18"/>
    </row>
    <row r="7">
      <c r="A7" s="4"/>
      <c r="B7" s="4"/>
      <c r="C7" s="4"/>
      <c r="E7" s="13"/>
      <c r="F7" s="2" t="b">
        <v>0</v>
      </c>
      <c r="L7" s="19"/>
      <c r="M7" s="20"/>
    </row>
    <row r="8">
      <c r="A8" s="4"/>
      <c r="B8" s="4"/>
      <c r="C8" s="4"/>
      <c r="E8" s="13"/>
      <c r="F8" s="2" t="b">
        <v>0</v>
      </c>
    </row>
    <row r="9">
      <c r="A9" s="4"/>
      <c r="B9" s="4"/>
      <c r="C9" s="4"/>
      <c r="E9" s="13"/>
      <c r="F9" s="4" t="b">
        <v>0</v>
      </c>
      <c r="I9" s="3" t="s">
        <v>65</v>
      </c>
      <c r="J9" s="4"/>
      <c r="L9" s="3" t="s">
        <v>68</v>
      </c>
    </row>
    <row r="10">
      <c r="A10" s="4"/>
      <c r="B10" s="4"/>
      <c r="C10" s="4"/>
      <c r="E10" s="13"/>
      <c r="F10" s="4" t="b">
        <v>0</v>
      </c>
      <c r="I10" s="3" t="s">
        <v>67</v>
      </c>
      <c r="J10" s="11" t="str">
        <f>IFERROR(__xludf.DUMMYFUNCTION("QUERY($A$2:$F1000,""Select count(D) Where A = '""&amp;$J$9&amp;""'""&amp;IF(I11,"" AND F = FALSE "","""")&amp;"" label count(D) '""&amp;IF(I11,""Current"",""Total"")&amp;"" Stolen Item #'"",0)"),"Total Stolen Item #")</f>
        <v>Total Stolen Item #</v>
      </c>
      <c r="L10" s="14" t="str">
        <f>IFERROR(__xludf.DUMMYFUNCTION("QUERY($A$2:$F1000,""Select A,count(D) Where B = 'Item' AND F = FALSE Group by A order by count(D) desc Limit 5 label count(D) 'Current Stolen Item #', A 'Character'"",0)"),"Character")</f>
        <v>Character</v>
      </c>
      <c r="M10" s="15" t="str">
        <f>IFERROR(__xludf.DUMMYFUNCTION("""COMPUTED_VALUE"""),"Current Stolen Item #")</f>
        <v>Current Stolen Item #</v>
      </c>
    </row>
    <row r="11">
      <c r="A11" s="4"/>
      <c r="B11" s="4"/>
      <c r="C11" s="4"/>
      <c r="E11" s="13"/>
      <c r="F11" s="4" t="b">
        <v>0</v>
      </c>
      <c r="I11" s="2" t="b">
        <v>0</v>
      </c>
      <c r="J11" s="21">
        <f>IFERROR(__xludf.DUMMYFUNCTION("""COMPUTED_VALUE"""),0.0)</f>
        <v>0</v>
      </c>
      <c r="L11" s="17"/>
      <c r="M11" s="22"/>
    </row>
    <row r="12">
      <c r="A12" s="4"/>
      <c r="B12" s="4"/>
      <c r="C12" s="4"/>
      <c r="E12" s="13"/>
      <c r="F12" s="2" t="b">
        <v>0</v>
      </c>
      <c r="L12" s="17"/>
      <c r="M12" s="22"/>
    </row>
    <row r="13">
      <c r="A13" s="4"/>
      <c r="B13" s="4"/>
      <c r="C13" s="4"/>
      <c r="E13" s="16"/>
      <c r="F13" s="4" t="b">
        <v>0</v>
      </c>
      <c r="L13" s="17"/>
      <c r="M13" s="22"/>
    </row>
    <row r="14">
      <c r="A14" s="4"/>
      <c r="B14" s="4"/>
      <c r="C14" s="4"/>
      <c r="E14" s="16"/>
      <c r="F14" s="4" t="b">
        <v>0</v>
      </c>
      <c r="L14" s="17"/>
      <c r="M14" s="22"/>
    </row>
    <row r="15">
      <c r="A15" s="4"/>
      <c r="B15" s="4"/>
      <c r="C15" s="4"/>
      <c r="E15" s="16"/>
      <c r="F15" s="4" t="b">
        <v>0</v>
      </c>
      <c r="H15" s="1" t="s">
        <v>69</v>
      </c>
      <c r="J15" s="4"/>
      <c r="L15" s="19"/>
      <c r="M15" s="23"/>
    </row>
    <row r="16">
      <c r="A16" s="4"/>
      <c r="B16" s="4"/>
      <c r="C16" s="4"/>
      <c r="E16" s="16"/>
      <c r="F16" s="4" t="b">
        <v>0</v>
      </c>
      <c r="H16" s="1" t="s">
        <v>70</v>
      </c>
      <c r="I16" s="2" t="b">
        <v>0</v>
      </c>
    </row>
    <row r="17">
      <c r="A17" s="4"/>
      <c r="B17" s="4"/>
      <c r="C17" s="4"/>
      <c r="E17" s="16"/>
      <c r="F17" s="4" t="b">
        <v>0</v>
      </c>
      <c r="H17" s="7" t="s">
        <v>71</v>
      </c>
      <c r="I17" s="7" t="s">
        <v>72</v>
      </c>
      <c r="J17" s="7" t="s">
        <v>32</v>
      </c>
      <c r="K17" s="3" t="s">
        <v>73</v>
      </c>
      <c r="L17" s="7" t="s">
        <v>74</v>
      </c>
      <c r="M17" s="7" t="s">
        <v>75</v>
      </c>
      <c r="N17" s="7" t="s">
        <v>76</v>
      </c>
      <c r="O17" s="7" t="s">
        <v>77</v>
      </c>
      <c r="P17" s="7" t="s">
        <v>78</v>
      </c>
    </row>
    <row r="18">
      <c r="A18" s="4"/>
      <c r="B18" s="4"/>
      <c r="C18" s="4"/>
      <c r="E18" s="16"/>
      <c r="F18" s="4" t="b">
        <v>0</v>
      </c>
      <c r="H18" s="4" t="str">
        <f>IFERROR(__xludf.DUMMYFUNCTION("IFNA(INDEX(IMPORTRANGE(""https://docs.google.com/spreadsheets/d/""&amp;VLOOKUP(J15,MainInfo!$A$3:$B1000,2,false),""Backpack!$A$10:$H$130""),RANDBETWEEN(1,COUNTA(IMPORTRANGE(""https://docs.google.com/spreadsheets/d/""&amp;VLOOKUP(J15,MainInfo!$A$3:$B1000,2,false),"&amp;"""Backpack!$B$10:$B$130"")))))"),"")</f>
        <v/>
      </c>
    </row>
    <row r="19">
      <c r="A19" s="4"/>
      <c r="B19" s="4"/>
      <c r="C19" s="4"/>
      <c r="E19" s="16"/>
      <c r="F19" s="4" t="b">
        <v>0</v>
      </c>
      <c r="H19" s="4" t="str">
        <f>IF(ISBLANK($J$15),"",HYPERLINK("https://docs.google.com/spreadsheets/d/"&amp;VLOOKUP($J$15,MainInfo!$A$3:$B1000,2,false),$J$15&amp;" Sheet"))</f>
        <v/>
      </c>
    </row>
    <row r="20">
      <c r="A20" s="4"/>
      <c r="B20" s="4"/>
      <c r="C20" s="4"/>
      <c r="E20" s="16"/>
      <c r="F20" s="4" t="b">
        <v>0</v>
      </c>
    </row>
    <row r="21">
      <c r="A21" s="4"/>
      <c r="B21" s="4"/>
      <c r="C21" s="4"/>
      <c r="E21" s="16"/>
      <c r="F21" s="4" t="b">
        <v>0</v>
      </c>
    </row>
    <row r="22">
      <c r="A22" s="4"/>
      <c r="B22" s="4"/>
      <c r="C22" s="4"/>
      <c r="E22" s="16"/>
      <c r="F22" s="4" t="b">
        <v>0</v>
      </c>
    </row>
    <row r="23">
      <c r="A23" s="4"/>
      <c r="B23" s="4"/>
      <c r="C23" s="4"/>
      <c r="E23" s="16"/>
      <c r="F23" s="4" t="b">
        <v>0</v>
      </c>
    </row>
    <row r="24">
      <c r="A24" s="4"/>
      <c r="B24" s="4"/>
      <c r="C24" s="4"/>
      <c r="E24" s="16"/>
      <c r="F24" s="4" t="b">
        <v>0</v>
      </c>
    </row>
    <row r="25">
      <c r="A25" s="4"/>
      <c r="B25" s="4"/>
      <c r="C25" s="4"/>
      <c r="E25" s="16"/>
      <c r="F25" s="4" t="b">
        <v>0</v>
      </c>
    </row>
    <row r="26">
      <c r="A26" s="4"/>
      <c r="B26" s="4"/>
      <c r="C26" s="4"/>
      <c r="E26" s="16"/>
      <c r="F26" s="4" t="b">
        <v>0</v>
      </c>
    </row>
    <row r="27">
      <c r="A27" s="4"/>
      <c r="B27" s="4"/>
      <c r="C27" s="4"/>
      <c r="E27" s="16"/>
      <c r="F27" s="4" t="b">
        <v>0</v>
      </c>
    </row>
    <row r="28">
      <c r="A28" s="4"/>
      <c r="B28" s="4"/>
      <c r="C28" s="4"/>
      <c r="E28" s="16"/>
      <c r="F28" s="4" t="b">
        <v>0</v>
      </c>
    </row>
    <row r="29">
      <c r="A29" s="4"/>
      <c r="B29" s="4"/>
      <c r="C29" s="4"/>
      <c r="E29" s="16"/>
      <c r="F29" s="4" t="b">
        <v>0</v>
      </c>
    </row>
    <row r="30">
      <c r="A30" s="4"/>
      <c r="B30" s="4"/>
      <c r="C30" s="4"/>
      <c r="E30" s="16"/>
      <c r="F30" s="4" t="b">
        <v>0</v>
      </c>
    </row>
    <row r="31">
      <c r="A31" s="4"/>
      <c r="B31" s="4"/>
      <c r="C31" s="4"/>
      <c r="E31" s="16"/>
      <c r="F31" s="4" t="b">
        <v>0</v>
      </c>
    </row>
    <row r="32">
      <c r="A32" s="4"/>
      <c r="B32" s="4"/>
      <c r="C32" s="4"/>
      <c r="E32" s="16"/>
      <c r="F32" s="4" t="b">
        <v>0</v>
      </c>
    </row>
    <row r="33">
      <c r="A33" s="4"/>
      <c r="B33" s="4"/>
      <c r="C33" s="4"/>
      <c r="E33" s="16"/>
      <c r="F33" s="4" t="b">
        <v>0</v>
      </c>
    </row>
    <row r="34">
      <c r="A34" s="4"/>
      <c r="B34" s="4"/>
      <c r="C34" s="4"/>
      <c r="E34" s="16"/>
      <c r="F34" s="4" t="b">
        <v>0</v>
      </c>
    </row>
    <row r="35">
      <c r="A35" s="4"/>
      <c r="B35" s="4"/>
      <c r="C35" s="4"/>
      <c r="E35" s="16"/>
      <c r="F35" s="4" t="b">
        <v>0</v>
      </c>
    </row>
    <row r="36">
      <c r="A36" s="4"/>
      <c r="B36" s="4"/>
      <c r="C36" s="4"/>
      <c r="E36" s="16"/>
      <c r="F36" s="4" t="b">
        <v>0</v>
      </c>
    </row>
    <row r="37">
      <c r="A37" s="4"/>
      <c r="B37" s="4"/>
      <c r="C37" s="4"/>
      <c r="E37" s="16"/>
      <c r="F37" s="4" t="b">
        <v>0</v>
      </c>
    </row>
    <row r="38">
      <c r="A38" s="4"/>
      <c r="B38" s="4"/>
      <c r="C38" s="4"/>
      <c r="E38" s="16"/>
      <c r="F38" s="4" t="b">
        <v>0</v>
      </c>
    </row>
    <row r="39">
      <c r="A39" s="4"/>
      <c r="B39" s="4"/>
      <c r="C39" s="4"/>
      <c r="E39" s="16"/>
      <c r="F39" s="4" t="b">
        <v>0</v>
      </c>
    </row>
    <row r="40">
      <c r="A40" s="4"/>
      <c r="B40" s="4"/>
      <c r="C40" s="4"/>
      <c r="E40" s="16"/>
      <c r="F40" s="4" t="b">
        <v>0</v>
      </c>
    </row>
    <row r="41">
      <c r="A41" s="4"/>
      <c r="B41" s="4"/>
      <c r="C41" s="4"/>
      <c r="E41" s="16"/>
      <c r="F41" s="4" t="b">
        <v>0</v>
      </c>
    </row>
    <row r="42">
      <c r="A42" s="4"/>
      <c r="B42" s="4"/>
      <c r="C42" s="4"/>
      <c r="E42" s="16"/>
      <c r="F42" s="4" t="b">
        <v>0</v>
      </c>
    </row>
    <row r="43">
      <c r="A43" s="4"/>
      <c r="B43" s="4"/>
      <c r="C43" s="4"/>
      <c r="E43" s="16"/>
      <c r="F43" s="4" t="b">
        <v>0</v>
      </c>
    </row>
    <row r="44">
      <c r="A44" s="4"/>
      <c r="B44" s="4"/>
      <c r="C44" s="4"/>
      <c r="E44" s="16"/>
      <c r="F44" s="4" t="b">
        <v>0</v>
      </c>
    </row>
    <row r="45">
      <c r="A45" s="4"/>
      <c r="B45" s="4"/>
      <c r="C45" s="4"/>
      <c r="E45" s="16"/>
      <c r="F45" s="4" t="b">
        <v>0</v>
      </c>
    </row>
    <row r="46">
      <c r="A46" s="4"/>
      <c r="B46" s="4"/>
      <c r="C46" s="4"/>
      <c r="E46" s="16"/>
      <c r="F46" s="4" t="b">
        <v>0</v>
      </c>
    </row>
    <row r="47">
      <c r="A47" s="4"/>
      <c r="B47" s="4"/>
      <c r="C47" s="4"/>
      <c r="E47" s="16"/>
      <c r="F47" s="4" t="b">
        <v>0</v>
      </c>
    </row>
    <row r="48">
      <c r="A48" s="4"/>
      <c r="B48" s="4"/>
      <c r="C48" s="4"/>
      <c r="E48" s="16"/>
      <c r="F48" s="4" t="b">
        <v>0</v>
      </c>
    </row>
    <row r="49">
      <c r="A49" s="4"/>
      <c r="B49" s="4"/>
      <c r="C49" s="4"/>
      <c r="E49" s="16"/>
      <c r="F49" s="4" t="b">
        <v>0</v>
      </c>
    </row>
    <row r="50">
      <c r="A50" s="4"/>
      <c r="B50" s="4"/>
      <c r="C50" s="4"/>
      <c r="E50" s="16"/>
      <c r="F50" s="4" t="b">
        <v>0</v>
      </c>
    </row>
    <row r="51">
      <c r="A51" s="4"/>
      <c r="B51" s="4"/>
      <c r="C51" s="4"/>
      <c r="E51" s="16"/>
      <c r="F51" s="4" t="b">
        <v>0</v>
      </c>
    </row>
    <row r="52">
      <c r="A52" s="4"/>
      <c r="B52" s="4"/>
      <c r="C52" s="4"/>
      <c r="E52" s="16"/>
      <c r="F52" s="4" t="b">
        <v>0</v>
      </c>
    </row>
    <row r="53">
      <c r="A53" s="4"/>
      <c r="B53" s="4"/>
      <c r="C53" s="4"/>
      <c r="E53" s="16"/>
      <c r="F53" s="4" t="b">
        <v>0</v>
      </c>
    </row>
    <row r="54">
      <c r="A54" s="4"/>
      <c r="B54" s="4"/>
      <c r="C54" s="4"/>
      <c r="E54" s="16"/>
      <c r="F54" s="4" t="b">
        <v>0</v>
      </c>
    </row>
    <row r="55">
      <c r="A55" s="4"/>
      <c r="B55" s="4"/>
      <c r="C55" s="4"/>
      <c r="E55" s="16"/>
      <c r="F55" s="4" t="b">
        <v>0</v>
      </c>
    </row>
    <row r="56">
      <c r="A56" s="4"/>
      <c r="B56" s="4"/>
      <c r="C56" s="4"/>
      <c r="E56" s="16"/>
      <c r="F56" s="4" t="b">
        <v>0</v>
      </c>
    </row>
    <row r="57">
      <c r="A57" s="4"/>
      <c r="B57" s="4"/>
      <c r="C57" s="4"/>
      <c r="E57" s="16"/>
      <c r="F57" s="4" t="b">
        <v>0</v>
      </c>
    </row>
    <row r="58">
      <c r="A58" s="4"/>
      <c r="B58" s="4"/>
      <c r="C58" s="4"/>
      <c r="E58" s="16"/>
      <c r="F58" s="4" t="b">
        <v>0</v>
      </c>
    </row>
    <row r="59">
      <c r="A59" s="4"/>
      <c r="B59" s="4"/>
      <c r="C59" s="4"/>
      <c r="E59" s="16"/>
      <c r="F59" s="4" t="b">
        <v>0</v>
      </c>
    </row>
    <row r="60">
      <c r="A60" s="4"/>
      <c r="B60" s="4"/>
      <c r="C60" s="4"/>
      <c r="E60" s="16"/>
      <c r="F60" s="4" t="b">
        <v>0</v>
      </c>
    </row>
    <row r="61">
      <c r="A61" s="4"/>
      <c r="B61" s="4"/>
      <c r="C61" s="4"/>
      <c r="E61" s="16"/>
      <c r="F61" s="4" t="b">
        <v>0</v>
      </c>
    </row>
    <row r="62">
      <c r="A62" s="4"/>
      <c r="B62" s="4"/>
      <c r="C62" s="4"/>
      <c r="E62" s="16"/>
      <c r="F62" s="4" t="b">
        <v>0</v>
      </c>
    </row>
    <row r="63">
      <c r="A63" s="4"/>
      <c r="B63" s="4"/>
      <c r="C63" s="4"/>
      <c r="E63" s="16"/>
      <c r="F63" s="4" t="b">
        <v>0</v>
      </c>
    </row>
    <row r="64">
      <c r="A64" s="4"/>
      <c r="B64" s="4"/>
      <c r="C64" s="4"/>
      <c r="E64" s="16"/>
      <c r="F64" s="4" t="b">
        <v>0</v>
      </c>
    </row>
    <row r="65">
      <c r="A65" s="4"/>
      <c r="B65" s="4"/>
      <c r="C65" s="4"/>
      <c r="E65" s="16"/>
      <c r="F65" s="4" t="b">
        <v>0</v>
      </c>
    </row>
    <row r="66">
      <c r="A66" s="4"/>
      <c r="B66" s="4"/>
      <c r="C66" s="4"/>
      <c r="E66" s="16"/>
      <c r="F66" s="4" t="b">
        <v>0</v>
      </c>
    </row>
    <row r="67">
      <c r="A67" s="4"/>
      <c r="B67" s="4"/>
      <c r="C67" s="4"/>
      <c r="E67" s="16"/>
      <c r="F67" s="4" t="b">
        <v>0</v>
      </c>
    </row>
    <row r="68">
      <c r="A68" s="4"/>
      <c r="B68" s="4"/>
      <c r="C68" s="4"/>
      <c r="E68" s="16"/>
      <c r="F68" s="4" t="b">
        <v>0</v>
      </c>
    </row>
    <row r="69">
      <c r="A69" s="4"/>
      <c r="B69" s="4"/>
      <c r="C69" s="4"/>
      <c r="E69" s="16"/>
      <c r="F69" s="4" t="b">
        <v>0</v>
      </c>
    </row>
    <row r="70">
      <c r="A70" s="4"/>
      <c r="B70" s="4"/>
      <c r="C70" s="4"/>
      <c r="E70" s="16"/>
      <c r="F70" s="4" t="b">
        <v>0</v>
      </c>
    </row>
    <row r="71">
      <c r="A71" s="4"/>
      <c r="B71" s="4"/>
      <c r="C71" s="4"/>
      <c r="E71" s="16"/>
      <c r="F71" s="4" t="b">
        <v>0</v>
      </c>
    </row>
    <row r="72">
      <c r="A72" s="4"/>
      <c r="B72" s="4"/>
      <c r="C72" s="4"/>
      <c r="E72" s="16"/>
      <c r="F72" s="4" t="b">
        <v>0</v>
      </c>
    </row>
    <row r="73">
      <c r="A73" s="4"/>
      <c r="B73" s="4"/>
      <c r="C73" s="4"/>
      <c r="E73" s="16"/>
      <c r="F73" s="4" t="b">
        <v>0</v>
      </c>
    </row>
    <row r="74">
      <c r="A74" s="4"/>
      <c r="B74" s="4"/>
      <c r="C74" s="4"/>
      <c r="E74" s="16"/>
      <c r="F74" s="4" t="b">
        <v>0</v>
      </c>
    </row>
    <row r="75">
      <c r="A75" s="4"/>
      <c r="B75" s="4"/>
      <c r="C75" s="4"/>
      <c r="E75" s="16"/>
      <c r="F75" s="4" t="b">
        <v>0</v>
      </c>
    </row>
    <row r="76">
      <c r="A76" s="4"/>
      <c r="B76" s="4"/>
      <c r="C76" s="4"/>
      <c r="E76" s="16"/>
      <c r="F76" s="4" t="b">
        <v>0</v>
      </c>
    </row>
    <row r="77">
      <c r="A77" s="4"/>
      <c r="B77" s="4"/>
      <c r="C77" s="4"/>
      <c r="E77" s="16"/>
      <c r="F77" s="4" t="b">
        <v>0</v>
      </c>
    </row>
    <row r="78">
      <c r="A78" s="4"/>
      <c r="B78" s="4"/>
      <c r="C78" s="4"/>
      <c r="E78" s="16"/>
      <c r="F78" s="4" t="b">
        <v>0</v>
      </c>
    </row>
    <row r="79">
      <c r="A79" s="4"/>
      <c r="B79" s="4"/>
      <c r="C79" s="4"/>
      <c r="E79" s="16"/>
      <c r="F79" s="4" t="b">
        <v>0</v>
      </c>
    </row>
    <row r="80">
      <c r="A80" s="4"/>
      <c r="B80" s="4"/>
      <c r="C80" s="4"/>
      <c r="E80" s="16"/>
      <c r="F80" s="4" t="b">
        <v>0</v>
      </c>
    </row>
    <row r="81">
      <c r="A81" s="4"/>
      <c r="B81" s="4"/>
      <c r="C81" s="4"/>
      <c r="E81" s="16"/>
      <c r="F81" s="4" t="b">
        <v>0</v>
      </c>
    </row>
    <row r="82">
      <c r="A82" s="4"/>
      <c r="B82" s="4"/>
      <c r="C82" s="4"/>
      <c r="E82" s="16"/>
      <c r="F82" s="4" t="b">
        <v>0</v>
      </c>
    </row>
    <row r="83">
      <c r="A83" s="4"/>
      <c r="B83" s="4"/>
      <c r="C83" s="4"/>
      <c r="E83" s="16"/>
      <c r="F83" s="4" t="b">
        <v>0</v>
      </c>
    </row>
    <row r="84">
      <c r="A84" s="4"/>
      <c r="B84" s="4"/>
      <c r="C84" s="4"/>
      <c r="E84" s="16"/>
      <c r="F84" s="4" t="b">
        <v>0</v>
      </c>
    </row>
    <row r="85">
      <c r="A85" s="4"/>
      <c r="B85" s="4"/>
      <c r="C85" s="4"/>
      <c r="E85" s="16"/>
      <c r="F85" s="4" t="b">
        <v>0</v>
      </c>
    </row>
    <row r="86">
      <c r="A86" s="4"/>
      <c r="B86" s="4"/>
      <c r="C86" s="4"/>
      <c r="E86" s="16"/>
      <c r="F86" s="4" t="b">
        <v>0</v>
      </c>
    </row>
    <row r="87">
      <c r="A87" s="4"/>
      <c r="B87" s="4"/>
      <c r="C87" s="4"/>
      <c r="E87" s="16"/>
      <c r="F87" s="4" t="b">
        <v>0</v>
      </c>
    </row>
    <row r="88">
      <c r="A88" s="4"/>
      <c r="B88" s="4"/>
      <c r="C88" s="4"/>
      <c r="E88" s="16"/>
      <c r="F88" s="4" t="b">
        <v>0</v>
      </c>
    </row>
    <row r="89">
      <c r="A89" s="4"/>
      <c r="B89" s="4"/>
      <c r="C89" s="4"/>
      <c r="E89" s="16"/>
      <c r="F89" s="4" t="b">
        <v>0</v>
      </c>
    </row>
    <row r="90">
      <c r="A90" s="4"/>
      <c r="B90" s="4"/>
      <c r="C90" s="4"/>
      <c r="E90" s="16"/>
      <c r="F90" s="4" t="b">
        <v>0</v>
      </c>
    </row>
    <row r="91">
      <c r="A91" s="4"/>
      <c r="B91" s="4"/>
      <c r="C91" s="4"/>
      <c r="E91" s="16"/>
      <c r="F91" s="4" t="b">
        <v>0</v>
      </c>
    </row>
    <row r="92">
      <c r="A92" s="4"/>
      <c r="B92" s="4"/>
      <c r="C92" s="4"/>
      <c r="E92" s="16"/>
      <c r="F92" s="4" t="b">
        <v>0</v>
      </c>
    </row>
    <row r="93">
      <c r="A93" s="4"/>
      <c r="B93" s="4"/>
      <c r="C93" s="4"/>
      <c r="E93" s="16"/>
      <c r="F93" s="4" t="b">
        <v>0</v>
      </c>
    </row>
    <row r="94">
      <c r="A94" s="4"/>
      <c r="B94" s="4"/>
      <c r="C94" s="4"/>
      <c r="E94" s="16"/>
      <c r="F94" s="4" t="b">
        <v>0</v>
      </c>
    </row>
    <row r="95">
      <c r="A95" s="4"/>
      <c r="B95" s="4"/>
      <c r="C95" s="4"/>
      <c r="E95" s="16"/>
      <c r="F95" s="4" t="b">
        <v>0</v>
      </c>
    </row>
    <row r="96">
      <c r="A96" s="4"/>
      <c r="B96" s="4"/>
      <c r="C96" s="4"/>
      <c r="E96" s="16"/>
      <c r="F96" s="4" t="b">
        <v>0</v>
      </c>
    </row>
    <row r="97">
      <c r="A97" s="4"/>
      <c r="B97" s="4"/>
      <c r="C97" s="4"/>
      <c r="E97" s="16"/>
      <c r="F97" s="4" t="b">
        <v>0</v>
      </c>
    </row>
    <row r="98">
      <c r="A98" s="4"/>
      <c r="B98" s="4"/>
      <c r="C98" s="4"/>
      <c r="E98" s="16"/>
      <c r="F98" s="4" t="b">
        <v>0</v>
      </c>
    </row>
    <row r="99">
      <c r="A99" s="4"/>
      <c r="B99" s="4"/>
      <c r="C99" s="4"/>
      <c r="E99" s="16"/>
      <c r="F99" s="4" t="b">
        <v>0</v>
      </c>
    </row>
    <row r="100">
      <c r="A100" s="4"/>
      <c r="B100" s="4"/>
      <c r="C100" s="4"/>
      <c r="E100" s="16"/>
      <c r="F100" s="4" t="b">
        <v>0</v>
      </c>
    </row>
    <row r="101">
      <c r="A101" s="4"/>
      <c r="B101" s="4"/>
      <c r="C101" s="4"/>
      <c r="E101" s="16"/>
      <c r="F101" s="4" t="b">
        <v>0</v>
      </c>
    </row>
    <row r="102">
      <c r="A102" s="4"/>
      <c r="B102" s="4"/>
      <c r="C102" s="4"/>
      <c r="E102" s="16"/>
      <c r="F102" s="4" t="b">
        <v>0</v>
      </c>
    </row>
    <row r="103">
      <c r="A103" s="4"/>
      <c r="B103" s="4"/>
      <c r="C103" s="4"/>
      <c r="E103" s="16"/>
      <c r="F103" s="4" t="b">
        <v>0</v>
      </c>
    </row>
    <row r="104">
      <c r="A104" s="4"/>
      <c r="B104" s="4"/>
      <c r="C104" s="4"/>
      <c r="E104" s="16"/>
      <c r="F104" s="4" t="b">
        <v>0</v>
      </c>
    </row>
    <row r="105">
      <c r="A105" s="4"/>
      <c r="B105" s="4"/>
      <c r="C105" s="4"/>
      <c r="E105" s="16"/>
      <c r="F105" s="4" t="b">
        <v>0</v>
      </c>
    </row>
    <row r="106">
      <c r="A106" s="4"/>
      <c r="B106" s="4"/>
      <c r="C106" s="4"/>
      <c r="E106" s="16"/>
      <c r="F106" s="4" t="b">
        <v>0</v>
      </c>
    </row>
    <row r="107">
      <c r="A107" s="4"/>
      <c r="B107" s="4"/>
      <c r="C107" s="4"/>
      <c r="E107" s="16"/>
      <c r="F107" s="4" t="b">
        <v>0</v>
      </c>
    </row>
    <row r="108">
      <c r="A108" s="4"/>
      <c r="B108" s="4"/>
      <c r="C108" s="4"/>
      <c r="E108" s="16"/>
      <c r="F108" s="4" t="b">
        <v>0</v>
      </c>
    </row>
    <row r="109">
      <c r="A109" s="4"/>
      <c r="B109" s="4"/>
      <c r="C109" s="4"/>
      <c r="E109" s="16"/>
      <c r="F109" s="4" t="b">
        <v>0</v>
      </c>
    </row>
    <row r="110">
      <c r="A110" s="4"/>
      <c r="B110" s="4"/>
      <c r="C110" s="4"/>
      <c r="E110" s="16"/>
      <c r="F110" s="4" t="b">
        <v>0</v>
      </c>
    </row>
    <row r="111">
      <c r="A111" s="4"/>
      <c r="B111" s="4"/>
      <c r="C111" s="4"/>
      <c r="E111" s="16"/>
      <c r="F111" s="4" t="b">
        <v>0</v>
      </c>
    </row>
    <row r="112">
      <c r="A112" s="4"/>
      <c r="B112" s="4"/>
      <c r="C112" s="4"/>
      <c r="E112" s="16"/>
      <c r="F112" s="4" t="b">
        <v>0</v>
      </c>
    </row>
    <row r="113">
      <c r="A113" s="4"/>
      <c r="B113" s="4"/>
      <c r="C113" s="4"/>
      <c r="E113" s="16"/>
      <c r="F113" s="4" t="b">
        <v>0</v>
      </c>
    </row>
    <row r="114">
      <c r="A114" s="4"/>
      <c r="B114" s="4"/>
      <c r="C114" s="4"/>
      <c r="E114" s="16"/>
      <c r="F114" s="4" t="b">
        <v>0</v>
      </c>
    </row>
    <row r="115">
      <c r="A115" s="4"/>
      <c r="B115" s="4"/>
      <c r="C115" s="4"/>
      <c r="E115" s="16"/>
      <c r="F115" s="4" t="b">
        <v>0</v>
      </c>
    </row>
    <row r="116">
      <c r="A116" s="4"/>
      <c r="B116" s="4"/>
      <c r="C116" s="4"/>
      <c r="E116" s="16"/>
      <c r="F116" s="4" t="b">
        <v>0</v>
      </c>
    </row>
    <row r="117">
      <c r="A117" s="4"/>
      <c r="B117" s="4"/>
      <c r="C117" s="4"/>
      <c r="E117" s="16"/>
      <c r="F117" s="4" t="b">
        <v>0</v>
      </c>
    </row>
    <row r="118">
      <c r="A118" s="4"/>
      <c r="B118" s="4"/>
      <c r="C118" s="4"/>
      <c r="E118" s="16"/>
      <c r="F118" s="4" t="b">
        <v>0</v>
      </c>
    </row>
    <row r="119">
      <c r="A119" s="4"/>
      <c r="B119" s="4"/>
      <c r="C119" s="4"/>
      <c r="E119" s="16"/>
      <c r="F119" s="4" t="b">
        <v>0</v>
      </c>
    </row>
    <row r="120">
      <c r="A120" s="4"/>
      <c r="B120" s="4"/>
      <c r="C120" s="4"/>
      <c r="E120" s="16"/>
      <c r="F120" s="4" t="b">
        <v>0</v>
      </c>
    </row>
    <row r="121">
      <c r="A121" s="4"/>
      <c r="B121" s="4"/>
      <c r="C121" s="4"/>
      <c r="E121" s="16"/>
      <c r="F121" s="4" t="b">
        <v>0</v>
      </c>
    </row>
    <row r="122">
      <c r="A122" s="4"/>
      <c r="B122" s="4"/>
      <c r="C122" s="4"/>
      <c r="E122" s="16"/>
      <c r="F122" s="4" t="b">
        <v>0</v>
      </c>
    </row>
    <row r="123">
      <c r="A123" s="4"/>
      <c r="B123" s="4"/>
      <c r="C123" s="4"/>
      <c r="E123" s="16"/>
      <c r="F123" s="4" t="b">
        <v>0</v>
      </c>
    </row>
    <row r="124">
      <c r="A124" s="4"/>
      <c r="B124" s="4"/>
      <c r="C124" s="4"/>
      <c r="E124" s="16"/>
      <c r="F124" s="4" t="b">
        <v>0</v>
      </c>
    </row>
    <row r="125">
      <c r="A125" s="4"/>
      <c r="B125" s="4"/>
      <c r="C125" s="4"/>
      <c r="E125" s="16"/>
      <c r="F125" s="4" t="b">
        <v>0</v>
      </c>
    </row>
    <row r="126">
      <c r="A126" s="4"/>
      <c r="B126" s="4"/>
      <c r="C126" s="4"/>
      <c r="E126" s="16"/>
      <c r="F126" s="4" t="b">
        <v>0</v>
      </c>
    </row>
    <row r="127">
      <c r="A127" s="4"/>
      <c r="B127" s="4"/>
      <c r="C127" s="4"/>
      <c r="E127" s="16"/>
      <c r="F127" s="4" t="b">
        <v>0</v>
      </c>
    </row>
    <row r="128">
      <c r="A128" s="4"/>
      <c r="B128" s="4"/>
      <c r="C128" s="4"/>
      <c r="E128" s="16"/>
      <c r="F128" s="4" t="b">
        <v>0</v>
      </c>
    </row>
    <row r="129">
      <c r="A129" s="4"/>
      <c r="B129" s="4"/>
      <c r="C129" s="4"/>
      <c r="E129" s="16"/>
      <c r="F129" s="4" t="b">
        <v>0</v>
      </c>
    </row>
    <row r="130">
      <c r="A130" s="4"/>
      <c r="B130" s="4"/>
      <c r="C130" s="4"/>
      <c r="E130" s="16"/>
      <c r="F130" s="4" t="b">
        <v>0</v>
      </c>
    </row>
    <row r="131">
      <c r="A131" s="4"/>
      <c r="B131" s="4"/>
      <c r="C131" s="4"/>
      <c r="E131" s="16"/>
      <c r="F131" s="4" t="b">
        <v>0</v>
      </c>
    </row>
    <row r="132">
      <c r="A132" s="4"/>
      <c r="B132" s="4"/>
      <c r="C132" s="4"/>
      <c r="E132" s="16"/>
      <c r="F132" s="4" t="b">
        <v>0</v>
      </c>
    </row>
    <row r="133">
      <c r="A133" s="4"/>
      <c r="B133" s="4"/>
      <c r="C133" s="4"/>
      <c r="E133" s="16"/>
      <c r="F133" s="4" t="b">
        <v>0</v>
      </c>
    </row>
    <row r="134">
      <c r="A134" s="4"/>
      <c r="B134" s="4"/>
      <c r="C134" s="4"/>
      <c r="E134" s="16"/>
      <c r="F134" s="4" t="b">
        <v>0</v>
      </c>
    </row>
    <row r="135">
      <c r="A135" s="4"/>
      <c r="B135" s="4"/>
      <c r="C135" s="4"/>
      <c r="E135" s="16"/>
      <c r="F135" s="4" t="b">
        <v>0</v>
      </c>
    </row>
    <row r="136">
      <c r="A136" s="4"/>
      <c r="B136" s="4"/>
      <c r="C136" s="4"/>
      <c r="E136" s="16"/>
      <c r="F136" s="4" t="b">
        <v>0</v>
      </c>
    </row>
    <row r="137">
      <c r="A137" s="4"/>
      <c r="B137" s="4"/>
      <c r="C137" s="4"/>
      <c r="E137" s="16"/>
      <c r="F137" s="4" t="b">
        <v>0</v>
      </c>
    </row>
    <row r="138">
      <c r="A138" s="4"/>
      <c r="B138" s="4"/>
      <c r="C138" s="4"/>
      <c r="E138" s="16"/>
      <c r="F138" s="4" t="b">
        <v>0</v>
      </c>
    </row>
    <row r="139">
      <c r="A139" s="4"/>
      <c r="B139" s="4"/>
      <c r="C139" s="4"/>
      <c r="E139" s="16"/>
      <c r="F139" s="4" t="b">
        <v>0</v>
      </c>
    </row>
    <row r="140">
      <c r="A140" s="4"/>
      <c r="B140" s="4"/>
      <c r="C140" s="4"/>
      <c r="E140" s="16"/>
      <c r="F140" s="4" t="b">
        <v>0</v>
      </c>
    </row>
    <row r="141">
      <c r="A141" s="4"/>
      <c r="B141" s="4"/>
      <c r="C141" s="4"/>
      <c r="E141" s="16"/>
      <c r="F141" s="4" t="b">
        <v>0</v>
      </c>
    </row>
    <row r="142">
      <c r="A142" s="4"/>
      <c r="B142" s="4"/>
      <c r="C142" s="4"/>
      <c r="E142" s="16"/>
      <c r="F142" s="4" t="b">
        <v>0</v>
      </c>
    </row>
    <row r="143">
      <c r="A143" s="4"/>
      <c r="B143" s="4"/>
      <c r="C143" s="4"/>
      <c r="E143" s="16"/>
      <c r="F143" s="4" t="b">
        <v>0</v>
      </c>
    </row>
    <row r="144">
      <c r="A144" s="4"/>
      <c r="B144" s="4"/>
      <c r="C144" s="4"/>
      <c r="E144" s="16"/>
      <c r="F144" s="4" t="b">
        <v>0</v>
      </c>
    </row>
    <row r="145">
      <c r="A145" s="4"/>
      <c r="B145" s="4"/>
      <c r="C145" s="4"/>
      <c r="E145" s="16"/>
      <c r="F145" s="4" t="b">
        <v>0</v>
      </c>
    </row>
    <row r="146">
      <c r="A146" s="4"/>
      <c r="B146" s="4"/>
      <c r="C146" s="4"/>
      <c r="E146" s="16"/>
      <c r="F146" s="4" t="b">
        <v>0</v>
      </c>
    </row>
    <row r="147">
      <c r="A147" s="4"/>
      <c r="B147" s="4"/>
      <c r="C147" s="4"/>
      <c r="E147" s="16"/>
      <c r="F147" s="4" t="b">
        <v>0</v>
      </c>
    </row>
    <row r="148">
      <c r="A148" s="4"/>
      <c r="B148" s="4"/>
      <c r="C148" s="4"/>
      <c r="E148" s="16"/>
      <c r="F148" s="4" t="b">
        <v>0</v>
      </c>
    </row>
    <row r="149">
      <c r="A149" s="4"/>
      <c r="B149" s="4"/>
      <c r="C149" s="4"/>
      <c r="E149" s="16"/>
      <c r="F149" s="4" t="b">
        <v>0</v>
      </c>
    </row>
    <row r="150">
      <c r="A150" s="4"/>
      <c r="B150" s="4"/>
      <c r="C150" s="4"/>
      <c r="E150" s="16"/>
      <c r="F150" s="4" t="b">
        <v>0</v>
      </c>
    </row>
    <row r="151">
      <c r="A151" s="4"/>
      <c r="B151" s="4"/>
      <c r="C151" s="4"/>
      <c r="E151" s="16"/>
      <c r="F151" s="4" t="b">
        <v>0</v>
      </c>
    </row>
    <row r="152">
      <c r="A152" s="4"/>
      <c r="B152" s="4"/>
      <c r="C152" s="4"/>
      <c r="E152" s="16"/>
      <c r="F152" s="4" t="b">
        <v>0</v>
      </c>
    </row>
    <row r="153">
      <c r="A153" s="4"/>
      <c r="B153" s="4"/>
      <c r="C153" s="4"/>
      <c r="E153" s="16"/>
      <c r="F153" s="4" t="b">
        <v>0</v>
      </c>
    </row>
    <row r="154">
      <c r="A154" s="4"/>
      <c r="B154" s="4"/>
      <c r="C154" s="4"/>
      <c r="E154" s="16"/>
      <c r="F154" s="4" t="b">
        <v>0</v>
      </c>
    </row>
    <row r="155">
      <c r="A155" s="4"/>
      <c r="B155" s="4"/>
      <c r="C155" s="4"/>
      <c r="E155" s="16"/>
      <c r="F155" s="4" t="b">
        <v>0</v>
      </c>
    </row>
    <row r="156">
      <c r="A156" s="4"/>
      <c r="B156" s="4"/>
      <c r="C156" s="4"/>
      <c r="E156" s="16"/>
      <c r="F156" s="4" t="b">
        <v>0</v>
      </c>
    </row>
    <row r="157">
      <c r="A157" s="4"/>
      <c r="B157" s="4"/>
      <c r="C157" s="4"/>
      <c r="E157" s="16"/>
      <c r="F157" s="4" t="b">
        <v>0</v>
      </c>
    </row>
    <row r="158">
      <c r="A158" s="4"/>
      <c r="B158" s="4"/>
      <c r="C158" s="4"/>
      <c r="E158" s="16"/>
      <c r="F158" s="4" t="b">
        <v>0</v>
      </c>
    </row>
    <row r="159">
      <c r="A159" s="4"/>
      <c r="B159" s="4"/>
      <c r="C159" s="4"/>
      <c r="E159" s="16"/>
      <c r="F159" s="4" t="b">
        <v>0</v>
      </c>
    </row>
    <row r="160">
      <c r="A160" s="4"/>
      <c r="B160" s="4"/>
      <c r="C160" s="4"/>
      <c r="E160" s="16"/>
      <c r="F160" s="4" t="b">
        <v>0</v>
      </c>
    </row>
    <row r="161">
      <c r="A161" s="4"/>
      <c r="B161" s="4"/>
      <c r="C161" s="4"/>
      <c r="E161" s="16"/>
      <c r="F161" s="4" t="b">
        <v>0</v>
      </c>
    </row>
    <row r="162">
      <c r="A162" s="4"/>
      <c r="B162" s="4"/>
      <c r="C162" s="4"/>
      <c r="E162" s="16"/>
      <c r="F162" s="4" t="b">
        <v>0</v>
      </c>
    </row>
    <row r="163">
      <c r="A163" s="4"/>
      <c r="B163" s="4"/>
      <c r="C163" s="4"/>
      <c r="E163" s="16"/>
      <c r="F163" s="4" t="b">
        <v>0</v>
      </c>
    </row>
    <row r="164">
      <c r="A164" s="4"/>
      <c r="B164" s="4"/>
      <c r="C164" s="4"/>
      <c r="E164" s="16"/>
      <c r="F164" s="4" t="b">
        <v>0</v>
      </c>
    </row>
    <row r="165">
      <c r="A165" s="4"/>
      <c r="B165" s="4"/>
      <c r="C165" s="4"/>
      <c r="E165" s="16"/>
      <c r="F165" s="4" t="b">
        <v>0</v>
      </c>
    </row>
    <row r="166">
      <c r="A166" s="4"/>
      <c r="B166" s="4"/>
      <c r="C166" s="4"/>
      <c r="E166" s="16"/>
      <c r="F166" s="4" t="b">
        <v>0</v>
      </c>
    </row>
    <row r="167">
      <c r="A167" s="4"/>
      <c r="B167" s="4"/>
      <c r="C167" s="4"/>
      <c r="E167" s="16"/>
      <c r="F167" s="4" t="b">
        <v>0</v>
      </c>
    </row>
    <row r="168">
      <c r="A168" s="4"/>
      <c r="B168" s="4"/>
      <c r="C168" s="4"/>
      <c r="E168" s="16"/>
      <c r="F168" s="4" t="b">
        <v>0</v>
      </c>
    </row>
    <row r="169">
      <c r="A169" s="4"/>
      <c r="B169" s="4"/>
      <c r="C169" s="4"/>
      <c r="E169" s="16"/>
      <c r="F169" s="4" t="b">
        <v>0</v>
      </c>
    </row>
    <row r="170">
      <c r="A170" s="4"/>
      <c r="B170" s="4"/>
      <c r="C170" s="4"/>
      <c r="E170" s="16"/>
      <c r="F170" s="4" t="b">
        <v>0</v>
      </c>
    </row>
    <row r="171">
      <c r="A171" s="4"/>
      <c r="B171" s="4"/>
      <c r="C171" s="4"/>
      <c r="E171" s="16"/>
      <c r="F171" s="4" t="b">
        <v>0</v>
      </c>
    </row>
    <row r="172">
      <c r="A172" s="4"/>
      <c r="B172" s="4"/>
      <c r="C172" s="4"/>
      <c r="E172" s="16"/>
      <c r="F172" s="4" t="b">
        <v>0</v>
      </c>
    </row>
    <row r="173">
      <c r="A173" s="4"/>
      <c r="B173" s="4"/>
      <c r="C173" s="4"/>
      <c r="E173" s="16"/>
      <c r="F173" s="4" t="b">
        <v>0</v>
      </c>
    </row>
    <row r="174">
      <c r="A174" s="4"/>
      <c r="B174" s="4"/>
      <c r="C174" s="4"/>
      <c r="E174" s="16"/>
      <c r="F174" s="4" t="b">
        <v>0</v>
      </c>
    </row>
    <row r="175">
      <c r="A175" s="4"/>
      <c r="B175" s="4"/>
      <c r="C175" s="4"/>
      <c r="E175" s="16"/>
      <c r="F175" s="4" t="b">
        <v>0</v>
      </c>
    </row>
    <row r="176">
      <c r="A176" s="4"/>
      <c r="B176" s="4"/>
      <c r="C176" s="4"/>
      <c r="E176" s="16"/>
      <c r="F176" s="4" t="b">
        <v>0</v>
      </c>
    </row>
    <row r="177">
      <c r="A177" s="4"/>
      <c r="B177" s="4"/>
      <c r="C177" s="4"/>
      <c r="E177" s="16"/>
      <c r="F177" s="4" t="b">
        <v>0</v>
      </c>
    </row>
    <row r="178">
      <c r="A178" s="4"/>
      <c r="B178" s="4"/>
      <c r="C178" s="4"/>
      <c r="E178" s="16"/>
      <c r="F178" s="4" t="b">
        <v>0</v>
      </c>
    </row>
    <row r="179">
      <c r="A179" s="4"/>
      <c r="B179" s="4"/>
      <c r="C179" s="4"/>
      <c r="E179" s="16"/>
      <c r="F179" s="4" t="b">
        <v>0</v>
      </c>
    </row>
    <row r="180">
      <c r="A180" s="4"/>
      <c r="B180" s="4"/>
      <c r="C180" s="4"/>
      <c r="E180" s="16"/>
      <c r="F180" s="4" t="b">
        <v>0</v>
      </c>
    </row>
    <row r="181">
      <c r="A181" s="4"/>
      <c r="B181" s="4"/>
      <c r="C181" s="4"/>
      <c r="E181" s="16"/>
      <c r="F181" s="4" t="b">
        <v>0</v>
      </c>
    </row>
    <row r="182">
      <c r="A182" s="4"/>
      <c r="B182" s="4"/>
      <c r="C182" s="4"/>
      <c r="E182" s="16"/>
      <c r="F182" s="4" t="b">
        <v>0</v>
      </c>
    </row>
    <row r="183">
      <c r="A183" s="4"/>
      <c r="B183" s="4"/>
      <c r="C183" s="4"/>
      <c r="E183" s="16"/>
      <c r="F183" s="4" t="b">
        <v>0</v>
      </c>
    </row>
    <row r="184">
      <c r="A184" s="4"/>
      <c r="B184" s="4"/>
      <c r="C184" s="4"/>
      <c r="E184" s="16"/>
      <c r="F184" s="4" t="b">
        <v>0</v>
      </c>
    </row>
    <row r="185">
      <c r="A185" s="4"/>
      <c r="B185" s="4"/>
      <c r="C185" s="4"/>
      <c r="E185" s="16"/>
      <c r="F185" s="4" t="b">
        <v>0</v>
      </c>
    </row>
    <row r="186">
      <c r="A186" s="4"/>
      <c r="B186" s="4"/>
      <c r="C186" s="4"/>
      <c r="E186" s="16"/>
      <c r="F186" s="4" t="b">
        <v>0</v>
      </c>
    </row>
    <row r="187">
      <c r="A187" s="4"/>
      <c r="B187" s="4"/>
      <c r="C187" s="4"/>
      <c r="E187" s="16"/>
      <c r="F187" s="4" t="b">
        <v>0</v>
      </c>
    </row>
    <row r="188">
      <c r="A188" s="4"/>
      <c r="B188" s="4"/>
      <c r="C188" s="4"/>
      <c r="E188" s="16"/>
      <c r="F188" s="4" t="b">
        <v>0</v>
      </c>
    </row>
    <row r="189">
      <c r="A189" s="4"/>
      <c r="B189" s="4"/>
      <c r="C189" s="4"/>
      <c r="E189" s="16"/>
      <c r="F189" s="4" t="b">
        <v>0</v>
      </c>
    </row>
    <row r="190">
      <c r="A190" s="4"/>
      <c r="B190" s="4"/>
      <c r="C190" s="4"/>
      <c r="E190" s="16"/>
      <c r="F190" s="4" t="b">
        <v>0</v>
      </c>
    </row>
    <row r="191">
      <c r="A191" s="4"/>
      <c r="B191" s="4"/>
      <c r="C191" s="4"/>
      <c r="E191" s="16"/>
      <c r="F191" s="4" t="b">
        <v>0</v>
      </c>
    </row>
    <row r="192">
      <c r="A192" s="4"/>
      <c r="B192" s="4"/>
      <c r="C192" s="4"/>
      <c r="E192" s="16"/>
      <c r="F192" s="4" t="b">
        <v>0</v>
      </c>
    </row>
    <row r="193">
      <c r="A193" s="4"/>
      <c r="B193" s="4"/>
      <c r="C193" s="4"/>
      <c r="E193" s="16"/>
      <c r="F193" s="4" t="b">
        <v>0</v>
      </c>
    </row>
    <row r="194">
      <c r="A194" s="4"/>
      <c r="B194" s="4"/>
      <c r="C194" s="4"/>
      <c r="E194" s="16"/>
      <c r="F194" s="4" t="b">
        <v>0</v>
      </c>
    </row>
    <row r="195">
      <c r="A195" s="4"/>
      <c r="B195" s="4"/>
      <c r="C195" s="4"/>
      <c r="E195" s="16"/>
      <c r="F195" s="4" t="b">
        <v>0</v>
      </c>
    </row>
    <row r="196">
      <c r="A196" s="4"/>
      <c r="B196" s="4"/>
      <c r="C196" s="4"/>
      <c r="E196" s="16"/>
      <c r="F196" s="4" t="b">
        <v>0</v>
      </c>
    </row>
    <row r="197">
      <c r="A197" s="4"/>
      <c r="B197" s="4"/>
      <c r="C197" s="4"/>
      <c r="E197" s="16"/>
      <c r="F197" s="4" t="b">
        <v>0</v>
      </c>
    </row>
    <row r="198">
      <c r="A198" s="4"/>
      <c r="B198" s="4"/>
      <c r="C198" s="4"/>
      <c r="E198" s="16"/>
      <c r="F198" s="4" t="b">
        <v>0</v>
      </c>
    </row>
    <row r="199">
      <c r="A199" s="4"/>
      <c r="B199" s="4"/>
      <c r="C199" s="4"/>
      <c r="E199" s="16"/>
      <c r="F199" s="4" t="b">
        <v>0</v>
      </c>
    </row>
    <row r="200">
      <c r="A200" s="4"/>
      <c r="B200" s="4"/>
      <c r="C200" s="4"/>
      <c r="E200" s="16"/>
      <c r="F200" s="4" t="b">
        <v>0</v>
      </c>
    </row>
    <row r="201">
      <c r="A201" s="4"/>
      <c r="B201" s="4"/>
      <c r="C201" s="4"/>
      <c r="E201" s="16"/>
      <c r="F201" s="4" t="b">
        <v>0</v>
      </c>
    </row>
    <row r="202">
      <c r="A202" s="4"/>
      <c r="B202" s="4"/>
      <c r="C202" s="4"/>
      <c r="E202" s="16"/>
      <c r="F202" s="4" t="b">
        <v>0</v>
      </c>
    </row>
    <row r="203">
      <c r="A203" s="4"/>
      <c r="B203" s="4"/>
      <c r="C203" s="4"/>
      <c r="E203" s="16"/>
      <c r="F203" s="4" t="b">
        <v>0</v>
      </c>
    </row>
    <row r="204">
      <c r="A204" s="4"/>
      <c r="B204" s="4"/>
      <c r="C204" s="4"/>
      <c r="E204" s="16"/>
      <c r="F204" s="4" t="b">
        <v>0</v>
      </c>
    </row>
    <row r="205">
      <c r="A205" s="4"/>
      <c r="B205" s="4"/>
      <c r="C205" s="4"/>
      <c r="E205" s="16"/>
      <c r="F205" s="4" t="b">
        <v>0</v>
      </c>
    </row>
    <row r="206">
      <c r="A206" s="4"/>
      <c r="B206" s="4"/>
      <c r="C206" s="4"/>
      <c r="E206" s="16"/>
      <c r="F206" s="4" t="b">
        <v>0</v>
      </c>
    </row>
    <row r="207">
      <c r="A207" s="4"/>
      <c r="B207" s="4"/>
      <c r="C207" s="4"/>
      <c r="E207" s="16"/>
      <c r="F207" s="4" t="b">
        <v>0</v>
      </c>
    </row>
    <row r="208">
      <c r="A208" s="4"/>
      <c r="B208" s="4"/>
      <c r="C208" s="4"/>
      <c r="E208" s="16"/>
      <c r="F208" s="4" t="b">
        <v>0</v>
      </c>
    </row>
    <row r="209">
      <c r="A209" s="4"/>
      <c r="B209" s="4"/>
      <c r="C209" s="4"/>
      <c r="E209" s="16"/>
      <c r="F209" s="4" t="b">
        <v>0</v>
      </c>
    </row>
    <row r="210">
      <c r="A210" s="4"/>
      <c r="B210" s="4"/>
      <c r="C210" s="4"/>
      <c r="E210" s="16"/>
      <c r="F210" s="4" t="b">
        <v>0</v>
      </c>
    </row>
    <row r="211">
      <c r="A211" s="4"/>
      <c r="B211" s="4"/>
      <c r="C211" s="4"/>
      <c r="E211" s="16"/>
      <c r="F211" s="4" t="b">
        <v>0</v>
      </c>
    </row>
    <row r="212">
      <c r="A212" s="4"/>
      <c r="B212" s="4"/>
      <c r="C212" s="4"/>
      <c r="E212" s="16"/>
      <c r="F212" s="4" t="b">
        <v>0</v>
      </c>
    </row>
    <row r="213">
      <c r="A213" s="4"/>
      <c r="B213" s="4"/>
      <c r="C213" s="4"/>
      <c r="E213" s="16"/>
      <c r="F213" s="4" t="b">
        <v>0</v>
      </c>
    </row>
    <row r="214">
      <c r="A214" s="4"/>
      <c r="B214" s="4"/>
      <c r="C214" s="4"/>
      <c r="E214" s="16"/>
      <c r="F214" s="4" t="b">
        <v>0</v>
      </c>
    </row>
    <row r="215">
      <c r="A215" s="4"/>
      <c r="B215" s="4"/>
      <c r="C215" s="4"/>
      <c r="E215" s="16"/>
      <c r="F215" s="4" t="b">
        <v>0</v>
      </c>
    </row>
    <row r="216">
      <c r="A216" s="4"/>
      <c r="B216" s="4"/>
      <c r="C216" s="4"/>
      <c r="E216" s="16"/>
      <c r="F216" s="4" t="b">
        <v>0</v>
      </c>
    </row>
    <row r="217">
      <c r="A217" s="4"/>
      <c r="B217" s="4"/>
      <c r="C217" s="4"/>
      <c r="E217" s="16"/>
      <c r="F217" s="4" t="b">
        <v>0</v>
      </c>
    </row>
    <row r="218">
      <c r="A218" s="4"/>
      <c r="B218" s="4"/>
      <c r="C218" s="4"/>
      <c r="E218" s="16"/>
      <c r="F218" s="4" t="b">
        <v>0</v>
      </c>
    </row>
    <row r="219">
      <c r="A219" s="4"/>
      <c r="B219" s="4"/>
      <c r="C219" s="4"/>
      <c r="E219" s="16"/>
      <c r="F219" s="4" t="b">
        <v>0</v>
      </c>
    </row>
    <row r="220">
      <c r="A220" s="4"/>
      <c r="B220" s="4"/>
      <c r="C220" s="4"/>
      <c r="E220" s="16"/>
      <c r="F220" s="4" t="b">
        <v>0</v>
      </c>
    </row>
    <row r="221">
      <c r="A221" s="4"/>
      <c r="B221" s="4"/>
      <c r="C221" s="4"/>
      <c r="E221" s="16"/>
      <c r="F221" s="4" t="b">
        <v>0</v>
      </c>
    </row>
    <row r="222">
      <c r="A222" s="4"/>
      <c r="B222" s="4"/>
      <c r="C222" s="4"/>
      <c r="E222" s="16"/>
      <c r="F222" s="4" t="b">
        <v>0</v>
      </c>
    </row>
    <row r="223">
      <c r="A223" s="4"/>
      <c r="B223" s="4"/>
      <c r="C223" s="4"/>
      <c r="E223" s="16"/>
      <c r="F223" s="4" t="b">
        <v>0</v>
      </c>
    </row>
    <row r="224">
      <c r="A224" s="4"/>
      <c r="B224" s="4"/>
      <c r="C224" s="4"/>
      <c r="E224" s="16"/>
      <c r="F224" s="4" t="b">
        <v>0</v>
      </c>
    </row>
    <row r="225">
      <c r="A225" s="4"/>
      <c r="B225" s="4"/>
      <c r="C225" s="4"/>
      <c r="E225" s="16"/>
      <c r="F225" s="4" t="b">
        <v>0</v>
      </c>
    </row>
    <row r="226">
      <c r="A226" s="4"/>
      <c r="B226" s="4"/>
      <c r="C226" s="4"/>
      <c r="E226" s="16"/>
      <c r="F226" s="4" t="b">
        <v>0</v>
      </c>
    </row>
    <row r="227">
      <c r="A227" s="4"/>
      <c r="B227" s="4"/>
      <c r="C227" s="4"/>
      <c r="E227" s="16"/>
      <c r="F227" s="4" t="b">
        <v>0</v>
      </c>
    </row>
    <row r="228">
      <c r="A228" s="4"/>
      <c r="B228" s="4"/>
      <c r="C228" s="4"/>
      <c r="E228" s="16"/>
      <c r="F228" s="4" t="b">
        <v>0</v>
      </c>
    </row>
    <row r="229">
      <c r="A229" s="4"/>
      <c r="B229" s="4"/>
      <c r="C229" s="4"/>
      <c r="E229" s="16"/>
      <c r="F229" s="4" t="b">
        <v>0</v>
      </c>
    </row>
    <row r="230">
      <c r="A230" s="4"/>
      <c r="B230" s="4"/>
      <c r="C230" s="4"/>
      <c r="E230" s="16"/>
      <c r="F230" s="4" t="b">
        <v>0</v>
      </c>
    </row>
    <row r="231">
      <c r="A231" s="4"/>
      <c r="B231" s="4"/>
      <c r="C231" s="4"/>
      <c r="E231" s="16"/>
      <c r="F231" s="4" t="b">
        <v>0</v>
      </c>
    </row>
    <row r="232">
      <c r="A232" s="4"/>
      <c r="B232" s="4"/>
      <c r="C232" s="4"/>
      <c r="E232" s="16"/>
      <c r="F232" s="4" t="b">
        <v>0</v>
      </c>
    </row>
    <row r="233">
      <c r="A233" s="4"/>
      <c r="B233" s="4"/>
      <c r="C233" s="4"/>
      <c r="E233" s="16"/>
      <c r="F233" s="4" t="b">
        <v>0</v>
      </c>
    </row>
    <row r="234">
      <c r="A234" s="4"/>
      <c r="B234" s="4"/>
      <c r="C234" s="4"/>
      <c r="E234" s="16"/>
      <c r="F234" s="4" t="b">
        <v>0</v>
      </c>
    </row>
    <row r="235">
      <c r="A235" s="4"/>
      <c r="B235" s="4"/>
      <c r="C235" s="4"/>
      <c r="E235" s="16"/>
      <c r="F235" s="4" t="b">
        <v>0</v>
      </c>
    </row>
    <row r="236">
      <c r="A236" s="4"/>
      <c r="B236" s="4"/>
      <c r="C236" s="4"/>
      <c r="E236" s="16"/>
      <c r="F236" s="4" t="b">
        <v>0</v>
      </c>
    </row>
    <row r="237">
      <c r="A237" s="4"/>
      <c r="B237" s="4"/>
      <c r="C237" s="4"/>
      <c r="E237" s="16"/>
      <c r="F237" s="4" t="b">
        <v>0</v>
      </c>
    </row>
    <row r="238">
      <c r="A238" s="4"/>
      <c r="B238" s="4"/>
      <c r="C238" s="4"/>
      <c r="E238" s="16"/>
      <c r="F238" s="4" t="b">
        <v>0</v>
      </c>
    </row>
    <row r="239">
      <c r="A239" s="4"/>
      <c r="B239" s="4"/>
      <c r="C239" s="4"/>
      <c r="E239" s="16"/>
      <c r="F239" s="4" t="b">
        <v>0</v>
      </c>
    </row>
    <row r="240">
      <c r="A240" s="4"/>
      <c r="B240" s="4"/>
      <c r="C240" s="4"/>
      <c r="E240" s="16"/>
      <c r="F240" s="4" t="b">
        <v>0</v>
      </c>
    </row>
    <row r="241">
      <c r="A241" s="4"/>
      <c r="B241" s="4"/>
      <c r="C241" s="4"/>
      <c r="E241" s="16"/>
      <c r="F241" s="4" t="b">
        <v>0</v>
      </c>
    </row>
    <row r="242">
      <c r="A242" s="4"/>
      <c r="B242" s="4"/>
      <c r="C242" s="4"/>
      <c r="E242" s="16"/>
      <c r="F242" s="4" t="b">
        <v>0</v>
      </c>
    </row>
    <row r="243">
      <c r="A243" s="4"/>
      <c r="B243" s="4"/>
      <c r="C243" s="4"/>
      <c r="E243" s="16"/>
      <c r="F243" s="4" t="b">
        <v>0</v>
      </c>
    </row>
    <row r="244">
      <c r="A244" s="4"/>
      <c r="B244" s="4"/>
      <c r="C244" s="4"/>
      <c r="E244" s="16"/>
      <c r="F244" s="4" t="b">
        <v>0</v>
      </c>
    </row>
    <row r="245">
      <c r="A245" s="4"/>
      <c r="B245" s="4"/>
      <c r="C245" s="4"/>
      <c r="E245" s="16"/>
      <c r="F245" s="4" t="b">
        <v>0</v>
      </c>
    </row>
    <row r="246">
      <c r="A246" s="4"/>
      <c r="B246" s="4"/>
      <c r="C246" s="4"/>
      <c r="E246" s="16"/>
      <c r="F246" s="4" t="b">
        <v>0</v>
      </c>
    </row>
    <row r="247">
      <c r="A247" s="4"/>
      <c r="B247" s="4"/>
      <c r="C247" s="4"/>
      <c r="E247" s="16"/>
      <c r="F247" s="4" t="b">
        <v>0</v>
      </c>
    </row>
    <row r="248">
      <c r="A248" s="4"/>
      <c r="B248" s="4"/>
      <c r="C248" s="4"/>
      <c r="E248" s="16"/>
      <c r="F248" s="4" t="b">
        <v>0</v>
      </c>
    </row>
    <row r="249">
      <c r="A249" s="4"/>
      <c r="B249" s="4"/>
      <c r="C249" s="4"/>
      <c r="E249" s="16"/>
      <c r="F249" s="4" t="b">
        <v>0</v>
      </c>
    </row>
    <row r="250">
      <c r="A250" s="4"/>
      <c r="B250" s="4"/>
      <c r="C250" s="4"/>
      <c r="E250" s="16"/>
      <c r="F250" s="4" t="b">
        <v>0</v>
      </c>
    </row>
    <row r="251">
      <c r="A251" s="4"/>
      <c r="B251" s="4"/>
      <c r="C251" s="4"/>
      <c r="E251" s="16"/>
      <c r="F251" s="4" t="b">
        <v>0</v>
      </c>
    </row>
    <row r="252">
      <c r="A252" s="4"/>
      <c r="B252" s="4"/>
      <c r="C252" s="4"/>
      <c r="E252" s="16"/>
      <c r="F252" s="4" t="b">
        <v>0</v>
      </c>
    </row>
    <row r="253">
      <c r="A253" s="4"/>
      <c r="B253" s="4"/>
      <c r="C253" s="4"/>
      <c r="E253" s="16"/>
      <c r="F253" s="4" t="b">
        <v>0</v>
      </c>
    </row>
    <row r="254">
      <c r="A254" s="4"/>
      <c r="B254" s="4"/>
      <c r="C254" s="4"/>
      <c r="E254" s="16"/>
      <c r="F254" s="4" t="b">
        <v>0</v>
      </c>
    </row>
    <row r="255">
      <c r="A255" s="4"/>
      <c r="B255" s="4"/>
      <c r="C255" s="4"/>
      <c r="E255" s="16"/>
      <c r="F255" s="4" t="b">
        <v>0</v>
      </c>
    </row>
    <row r="256">
      <c r="A256" s="4"/>
      <c r="B256" s="4"/>
      <c r="C256" s="4"/>
      <c r="E256" s="16"/>
      <c r="F256" s="4" t="b">
        <v>0</v>
      </c>
    </row>
    <row r="257">
      <c r="A257" s="4"/>
      <c r="B257" s="4"/>
      <c r="C257" s="4"/>
      <c r="E257" s="16"/>
      <c r="F257" s="4" t="b">
        <v>0</v>
      </c>
    </row>
    <row r="258">
      <c r="A258" s="4"/>
      <c r="B258" s="4"/>
      <c r="C258" s="4"/>
      <c r="E258" s="16"/>
      <c r="F258" s="4" t="b">
        <v>0</v>
      </c>
    </row>
    <row r="259">
      <c r="A259" s="4"/>
      <c r="B259" s="4"/>
      <c r="C259" s="4"/>
      <c r="E259" s="16"/>
      <c r="F259" s="4" t="b">
        <v>0</v>
      </c>
    </row>
    <row r="260">
      <c r="A260" s="4"/>
      <c r="B260" s="4"/>
      <c r="C260" s="4"/>
      <c r="E260" s="16"/>
      <c r="F260" s="4" t="b">
        <v>0</v>
      </c>
    </row>
    <row r="261">
      <c r="A261" s="4"/>
      <c r="B261" s="4"/>
      <c r="C261" s="4"/>
      <c r="E261" s="16"/>
      <c r="F261" s="4" t="b">
        <v>0</v>
      </c>
    </row>
    <row r="262">
      <c r="A262" s="4"/>
      <c r="B262" s="4"/>
      <c r="C262" s="4"/>
      <c r="E262" s="16"/>
      <c r="F262" s="4" t="b">
        <v>0</v>
      </c>
    </row>
    <row r="263">
      <c r="A263" s="4"/>
      <c r="B263" s="4"/>
      <c r="C263" s="4"/>
      <c r="E263" s="16"/>
      <c r="F263" s="4" t="b">
        <v>0</v>
      </c>
    </row>
    <row r="264">
      <c r="A264" s="4"/>
      <c r="B264" s="4"/>
      <c r="C264" s="4"/>
      <c r="E264" s="16"/>
      <c r="F264" s="4" t="b">
        <v>0</v>
      </c>
    </row>
    <row r="265">
      <c r="A265" s="4"/>
      <c r="B265" s="4"/>
      <c r="C265" s="4"/>
      <c r="E265" s="16"/>
      <c r="F265" s="4" t="b">
        <v>0</v>
      </c>
    </row>
    <row r="266">
      <c r="A266" s="4"/>
      <c r="B266" s="4"/>
      <c r="C266" s="4"/>
      <c r="E266" s="16"/>
      <c r="F266" s="4" t="b">
        <v>0</v>
      </c>
    </row>
    <row r="267">
      <c r="A267" s="4"/>
      <c r="B267" s="4"/>
      <c r="C267" s="4"/>
      <c r="E267" s="16"/>
      <c r="F267" s="4" t="b">
        <v>0</v>
      </c>
    </row>
    <row r="268">
      <c r="A268" s="4"/>
      <c r="B268" s="4"/>
      <c r="C268" s="4"/>
      <c r="E268" s="16"/>
      <c r="F268" s="4" t="b">
        <v>0</v>
      </c>
    </row>
    <row r="269">
      <c r="A269" s="4"/>
      <c r="B269" s="4"/>
      <c r="C269" s="4"/>
      <c r="E269" s="16"/>
      <c r="F269" s="4" t="b">
        <v>0</v>
      </c>
    </row>
    <row r="270">
      <c r="A270" s="4"/>
      <c r="B270" s="4"/>
      <c r="C270" s="4"/>
      <c r="E270" s="16"/>
      <c r="F270" s="4" t="b">
        <v>0</v>
      </c>
    </row>
    <row r="271">
      <c r="A271" s="4"/>
      <c r="B271" s="4"/>
      <c r="C271" s="4"/>
      <c r="E271" s="16"/>
      <c r="F271" s="4" t="b">
        <v>0</v>
      </c>
    </row>
    <row r="272">
      <c r="A272" s="4"/>
      <c r="B272" s="4"/>
      <c r="C272" s="4"/>
      <c r="E272" s="16"/>
      <c r="F272" s="4" t="b">
        <v>0</v>
      </c>
    </row>
    <row r="273">
      <c r="A273" s="4"/>
      <c r="B273" s="4"/>
      <c r="C273" s="4"/>
      <c r="E273" s="16"/>
      <c r="F273" s="4" t="b">
        <v>0</v>
      </c>
    </row>
    <row r="274">
      <c r="A274" s="4"/>
      <c r="B274" s="4"/>
      <c r="C274" s="4"/>
      <c r="E274" s="16"/>
      <c r="F274" s="4" t="b">
        <v>0</v>
      </c>
    </row>
    <row r="275">
      <c r="A275" s="4"/>
      <c r="B275" s="4"/>
      <c r="C275" s="4"/>
      <c r="E275" s="16"/>
      <c r="F275" s="4" t="b">
        <v>0</v>
      </c>
    </row>
    <row r="276">
      <c r="A276" s="4"/>
      <c r="B276" s="4"/>
      <c r="C276" s="4"/>
      <c r="E276" s="16"/>
      <c r="F276" s="4" t="b">
        <v>0</v>
      </c>
    </row>
    <row r="277">
      <c r="A277" s="4"/>
      <c r="B277" s="4"/>
      <c r="C277" s="4"/>
      <c r="E277" s="16"/>
      <c r="F277" s="4" t="b">
        <v>0</v>
      </c>
    </row>
    <row r="278">
      <c r="A278" s="4"/>
      <c r="B278" s="4"/>
      <c r="C278" s="4"/>
      <c r="E278" s="16"/>
      <c r="F278" s="4" t="b">
        <v>0</v>
      </c>
    </row>
    <row r="279">
      <c r="A279" s="4"/>
      <c r="B279" s="4"/>
      <c r="C279" s="4"/>
      <c r="E279" s="16"/>
      <c r="F279" s="4" t="b">
        <v>0</v>
      </c>
    </row>
    <row r="280">
      <c r="A280" s="4"/>
      <c r="B280" s="4"/>
      <c r="C280" s="4"/>
      <c r="E280" s="16"/>
      <c r="F280" s="4" t="b">
        <v>0</v>
      </c>
    </row>
    <row r="281">
      <c r="A281" s="4"/>
      <c r="B281" s="4"/>
      <c r="C281" s="4"/>
      <c r="E281" s="16"/>
      <c r="F281" s="4" t="b">
        <v>0</v>
      </c>
    </row>
    <row r="282">
      <c r="A282" s="4"/>
      <c r="B282" s="4"/>
      <c r="C282" s="4"/>
      <c r="E282" s="16"/>
      <c r="F282" s="4" t="b">
        <v>0</v>
      </c>
    </row>
    <row r="283">
      <c r="A283" s="4"/>
      <c r="B283" s="4"/>
      <c r="C283" s="4"/>
      <c r="E283" s="16"/>
      <c r="F283" s="4" t="b">
        <v>0</v>
      </c>
    </row>
    <row r="284">
      <c r="A284" s="4"/>
      <c r="B284" s="4"/>
      <c r="C284" s="4"/>
      <c r="E284" s="16"/>
      <c r="F284" s="4" t="b">
        <v>0</v>
      </c>
    </row>
    <row r="285">
      <c r="A285" s="4"/>
      <c r="B285" s="4"/>
      <c r="C285" s="4"/>
      <c r="E285" s="16"/>
      <c r="F285" s="4" t="b">
        <v>0</v>
      </c>
    </row>
    <row r="286">
      <c r="A286" s="4"/>
      <c r="B286" s="4"/>
      <c r="C286" s="4"/>
      <c r="E286" s="16"/>
      <c r="F286" s="4" t="b">
        <v>0</v>
      </c>
    </row>
    <row r="287">
      <c r="A287" s="4"/>
      <c r="B287" s="4"/>
      <c r="C287" s="4"/>
      <c r="E287" s="16"/>
      <c r="F287" s="4" t="b">
        <v>0</v>
      </c>
    </row>
    <row r="288">
      <c r="A288" s="4"/>
      <c r="B288" s="4"/>
      <c r="C288" s="4"/>
      <c r="E288" s="16"/>
      <c r="F288" s="4" t="b">
        <v>0</v>
      </c>
    </row>
    <row r="289">
      <c r="A289" s="4"/>
      <c r="B289" s="4"/>
      <c r="C289" s="4"/>
      <c r="E289" s="16"/>
      <c r="F289" s="4" t="b">
        <v>0</v>
      </c>
    </row>
    <row r="290">
      <c r="A290" s="4"/>
      <c r="B290" s="4"/>
      <c r="C290" s="4"/>
      <c r="E290" s="16"/>
      <c r="F290" s="4" t="b">
        <v>0</v>
      </c>
    </row>
    <row r="291">
      <c r="A291" s="4"/>
      <c r="B291" s="4"/>
      <c r="C291" s="4"/>
      <c r="E291" s="16"/>
      <c r="F291" s="4" t="b">
        <v>0</v>
      </c>
    </row>
    <row r="292">
      <c r="A292" s="4"/>
      <c r="B292" s="4"/>
      <c r="C292" s="4"/>
      <c r="E292" s="16"/>
      <c r="F292" s="4" t="b">
        <v>0</v>
      </c>
    </row>
    <row r="293">
      <c r="A293" s="4"/>
      <c r="B293" s="4"/>
      <c r="C293" s="4"/>
      <c r="E293" s="16"/>
      <c r="F293" s="4" t="b">
        <v>0</v>
      </c>
    </row>
    <row r="294">
      <c r="A294" s="4"/>
      <c r="B294" s="4"/>
      <c r="C294" s="4"/>
      <c r="E294" s="16"/>
      <c r="F294" s="4" t="b">
        <v>0</v>
      </c>
    </row>
    <row r="295">
      <c r="A295" s="4"/>
      <c r="B295" s="4"/>
      <c r="C295" s="4"/>
      <c r="E295" s="16"/>
      <c r="F295" s="4" t="b">
        <v>0</v>
      </c>
    </row>
    <row r="296">
      <c r="A296" s="4"/>
      <c r="B296" s="4"/>
      <c r="C296" s="4"/>
      <c r="E296" s="16"/>
      <c r="F296" s="4" t="b">
        <v>0</v>
      </c>
    </row>
    <row r="297">
      <c r="A297" s="4"/>
      <c r="B297" s="4"/>
      <c r="C297" s="4"/>
      <c r="E297" s="16"/>
      <c r="F297" s="4" t="b">
        <v>0</v>
      </c>
    </row>
    <row r="298">
      <c r="A298" s="4"/>
      <c r="B298" s="4"/>
      <c r="C298" s="4"/>
      <c r="E298" s="16"/>
      <c r="F298" s="4" t="b">
        <v>0</v>
      </c>
    </row>
    <row r="299">
      <c r="A299" s="4"/>
      <c r="B299" s="4"/>
      <c r="C299" s="4"/>
      <c r="E299" s="16"/>
      <c r="F299" s="4" t="b">
        <v>0</v>
      </c>
    </row>
    <row r="300">
      <c r="A300" s="4"/>
      <c r="B300" s="4"/>
      <c r="C300" s="4"/>
      <c r="E300" s="16"/>
      <c r="F300" s="4" t="b">
        <v>0</v>
      </c>
    </row>
    <row r="301">
      <c r="A301" s="4"/>
      <c r="B301" s="4"/>
      <c r="C301" s="4"/>
      <c r="E301" s="16"/>
      <c r="F301" s="4" t="b">
        <v>0</v>
      </c>
    </row>
    <row r="302">
      <c r="A302" s="4"/>
      <c r="B302" s="4"/>
      <c r="C302" s="4"/>
      <c r="E302" s="16"/>
      <c r="F302" s="4" t="b">
        <v>0</v>
      </c>
    </row>
    <row r="303">
      <c r="A303" s="4"/>
      <c r="B303" s="4"/>
      <c r="C303" s="4"/>
      <c r="E303" s="16"/>
      <c r="F303" s="4" t="b">
        <v>0</v>
      </c>
    </row>
    <row r="304">
      <c r="A304" s="4"/>
      <c r="B304" s="4"/>
      <c r="C304" s="4"/>
      <c r="E304" s="16"/>
      <c r="F304" s="4" t="b">
        <v>0</v>
      </c>
    </row>
    <row r="305">
      <c r="A305" s="4"/>
      <c r="B305" s="4"/>
      <c r="C305" s="4"/>
      <c r="E305" s="16"/>
      <c r="F305" s="4" t="b">
        <v>0</v>
      </c>
    </row>
    <row r="306">
      <c r="A306" s="4"/>
      <c r="B306" s="4"/>
      <c r="C306" s="4"/>
      <c r="E306" s="16"/>
      <c r="F306" s="4" t="b">
        <v>0</v>
      </c>
    </row>
    <row r="307">
      <c r="A307" s="4"/>
      <c r="B307" s="4"/>
      <c r="C307" s="4"/>
      <c r="E307" s="16"/>
      <c r="F307" s="4" t="b">
        <v>0</v>
      </c>
    </row>
    <row r="308">
      <c r="A308" s="4"/>
      <c r="B308" s="4"/>
      <c r="C308" s="4"/>
      <c r="E308" s="16"/>
      <c r="F308" s="4" t="b">
        <v>0</v>
      </c>
    </row>
    <row r="309">
      <c r="A309" s="4"/>
      <c r="B309" s="4"/>
      <c r="C309" s="4"/>
      <c r="E309" s="16"/>
      <c r="F309" s="4" t="b">
        <v>0</v>
      </c>
    </row>
    <row r="310">
      <c r="A310" s="4"/>
      <c r="B310" s="4"/>
      <c r="C310" s="4"/>
      <c r="E310" s="16"/>
      <c r="F310" s="4" t="b">
        <v>0</v>
      </c>
    </row>
    <row r="311">
      <c r="A311" s="4"/>
      <c r="B311" s="4"/>
      <c r="C311" s="4"/>
      <c r="E311" s="16"/>
      <c r="F311" s="4" t="b">
        <v>0</v>
      </c>
    </row>
    <row r="312">
      <c r="A312" s="4"/>
      <c r="B312" s="4"/>
      <c r="C312" s="4"/>
      <c r="E312" s="16"/>
      <c r="F312" s="4" t="b">
        <v>0</v>
      </c>
    </row>
    <row r="313">
      <c r="A313" s="4"/>
      <c r="B313" s="4"/>
      <c r="C313" s="4"/>
      <c r="E313" s="16"/>
      <c r="F313" s="4" t="b">
        <v>0</v>
      </c>
    </row>
    <row r="314">
      <c r="A314" s="4"/>
      <c r="B314" s="4"/>
      <c r="C314" s="4"/>
      <c r="E314" s="16"/>
      <c r="F314" s="4" t="b">
        <v>0</v>
      </c>
    </row>
    <row r="315">
      <c r="A315" s="4"/>
      <c r="B315" s="4"/>
      <c r="C315" s="4"/>
      <c r="E315" s="16"/>
      <c r="F315" s="4" t="b">
        <v>0</v>
      </c>
    </row>
    <row r="316">
      <c r="A316" s="4"/>
      <c r="B316" s="4"/>
      <c r="C316" s="4"/>
      <c r="E316" s="16"/>
      <c r="F316" s="4" t="b">
        <v>0</v>
      </c>
    </row>
    <row r="317">
      <c r="A317" s="4"/>
      <c r="B317" s="4"/>
      <c r="C317" s="4"/>
      <c r="E317" s="16"/>
      <c r="F317" s="4" t="b">
        <v>0</v>
      </c>
    </row>
    <row r="318">
      <c r="A318" s="4"/>
      <c r="B318" s="4"/>
      <c r="C318" s="4"/>
      <c r="E318" s="16"/>
      <c r="F318" s="4" t="b">
        <v>0</v>
      </c>
    </row>
    <row r="319">
      <c r="A319" s="4"/>
      <c r="B319" s="4"/>
      <c r="C319" s="4"/>
      <c r="E319" s="16"/>
      <c r="F319" s="4" t="b">
        <v>0</v>
      </c>
    </row>
    <row r="320">
      <c r="A320" s="4"/>
      <c r="B320" s="4"/>
      <c r="C320" s="4"/>
      <c r="E320" s="16"/>
      <c r="F320" s="4" t="b">
        <v>0</v>
      </c>
    </row>
    <row r="321">
      <c r="A321" s="4"/>
      <c r="B321" s="4"/>
      <c r="C321" s="4"/>
      <c r="E321" s="16"/>
      <c r="F321" s="4" t="b">
        <v>0</v>
      </c>
    </row>
    <row r="322">
      <c r="A322" s="4"/>
      <c r="B322" s="4"/>
      <c r="C322" s="4"/>
      <c r="E322" s="16"/>
      <c r="F322" s="4" t="b">
        <v>0</v>
      </c>
    </row>
    <row r="323">
      <c r="A323" s="4"/>
      <c r="B323" s="4"/>
      <c r="C323" s="4"/>
      <c r="E323" s="16"/>
      <c r="F323" s="4" t="b">
        <v>0</v>
      </c>
    </row>
    <row r="324">
      <c r="A324" s="4"/>
      <c r="B324" s="4"/>
      <c r="C324" s="4"/>
      <c r="E324" s="16"/>
      <c r="F324" s="4" t="b">
        <v>0</v>
      </c>
    </row>
    <row r="325">
      <c r="A325" s="4"/>
      <c r="B325" s="4"/>
      <c r="C325" s="4"/>
      <c r="E325" s="16"/>
      <c r="F325" s="4" t="b">
        <v>0</v>
      </c>
    </row>
    <row r="326">
      <c r="A326" s="4"/>
      <c r="B326" s="4"/>
      <c r="C326" s="4"/>
      <c r="E326" s="16"/>
      <c r="F326" s="4" t="b">
        <v>0</v>
      </c>
    </row>
    <row r="327">
      <c r="A327" s="4"/>
      <c r="B327" s="4"/>
      <c r="C327" s="4"/>
      <c r="E327" s="16"/>
      <c r="F327" s="4" t="b">
        <v>0</v>
      </c>
    </row>
    <row r="328">
      <c r="A328" s="4"/>
      <c r="B328" s="4"/>
      <c r="C328" s="4"/>
      <c r="E328" s="16"/>
      <c r="F328" s="4" t="b">
        <v>0</v>
      </c>
    </row>
    <row r="329">
      <c r="A329" s="4"/>
      <c r="B329" s="4"/>
      <c r="C329" s="4"/>
      <c r="E329" s="16"/>
      <c r="F329" s="4" t="b">
        <v>0</v>
      </c>
    </row>
    <row r="330">
      <c r="A330" s="4"/>
      <c r="B330" s="4"/>
      <c r="C330" s="4"/>
      <c r="E330" s="16"/>
      <c r="F330" s="4" t="b">
        <v>0</v>
      </c>
    </row>
    <row r="331">
      <c r="A331" s="4"/>
      <c r="B331" s="4"/>
      <c r="C331" s="4"/>
      <c r="E331" s="16"/>
      <c r="F331" s="4" t="b">
        <v>0</v>
      </c>
    </row>
    <row r="332">
      <c r="A332" s="4"/>
      <c r="B332" s="4"/>
      <c r="C332" s="4"/>
      <c r="E332" s="16"/>
      <c r="F332" s="4" t="b">
        <v>0</v>
      </c>
    </row>
    <row r="333">
      <c r="A333" s="4"/>
      <c r="B333" s="4"/>
      <c r="C333" s="4"/>
      <c r="E333" s="16"/>
      <c r="F333" s="4" t="b">
        <v>0</v>
      </c>
    </row>
    <row r="334">
      <c r="A334" s="4"/>
      <c r="B334" s="4"/>
      <c r="C334" s="4"/>
      <c r="E334" s="16"/>
      <c r="F334" s="4" t="b">
        <v>0</v>
      </c>
    </row>
    <row r="335">
      <c r="A335" s="4"/>
      <c r="B335" s="4"/>
      <c r="C335" s="4"/>
      <c r="E335" s="16"/>
      <c r="F335" s="4" t="b">
        <v>0</v>
      </c>
    </row>
    <row r="336">
      <c r="A336" s="4"/>
      <c r="B336" s="4"/>
      <c r="C336" s="4"/>
      <c r="E336" s="16"/>
      <c r="F336" s="4" t="b">
        <v>0</v>
      </c>
    </row>
    <row r="337">
      <c r="A337" s="4"/>
      <c r="B337" s="4"/>
      <c r="C337" s="4"/>
      <c r="E337" s="16"/>
      <c r="F337" s="4" t="b">
        <v>0</v>
      </c>
    </row>
    <row r="338">
      <c r="A338" s="4"/>
      <c r="B338" s="4"/>
      <c r="C338" s="4"/>
      <c r="E338" s="16"/>
      <c r="F338" s="4" t="b">
        <v>0</v>
      </c>
    </row>
    <row r="339">
      <c r="A339" s="4"/>
      <c r="B339" s="4"/>
      <c r="C339" s="4"/>
      <c r="E339" s="16"/>
      <c r="F339" s="4" t="b">
        <v>0</v>
      </c>
    </row>
    <row r="340">
      <c r="A340" s="4"/>
      <c r="B340" s="4"/>
      <c r="C340" s="4"/>
      <c r="E340" s="16"/>
      <c r="F340" s="4" t="b">
        <v>0</v>
      </c>
    </row>
    <row r="341">
      <c r="A341" s="4"/>
      <c r="B341" s="4"/>
      <c r="C341" s="4"/>
      <c r="E341" s="16"/>
      <c r="F341" s="4" t="b">
        <v>0</v>
      </c>
    </row>
    <row r="342">
      <c r="A342" s="4"/>
      <c r="B342" s="4"/>
      <c r="C342" s="4"/>
      <c r="E342" s="16"/>
      <c r="F342" s="4" t="b">
        <v>0</v>
      </c>
    </row>
    <row r="343">
      <c r="A343" s="4"/>
      <c r="B343" s="4"/>
      <c r="C343" s="4"/>
      <c r="E343" s="16"/>
      <c r="F343" s="4" t="b">
        <v>0</v>
      </c>
    </row>
    <row r="344">
      <c r="A344" s="4"/>
      <c r="B344" s="4"/>
      <c r="C344" s="4"/>
      <c r="E344" s="16"/>
      <c r="F344" s="4" t="b">
        <v>0</v>
      </c>
    </row>
    <row r="345">
      <c r="A345" s="4"/>
      <c r="B345" s="4"/>
      <c r="C345" s="4"/>
      <c r="E345" s="16"/>
      <c r="F345" s="4" t="b">
        <v>0</v>
      </c>
    </row>
    <row r="346">
      <c r="A346" s="4"/>
      <c r="B346" s="4"/>
      <c r="C346" s="4"/>
      <c r="E346" s="16"/>
      <c r="F346" s="4" t="b">
        <v>0</v>
      </c>
    </row>
    <row r="347">
      <c r="A347" s="4"/>
      <c r="B347" s="4"/>
      <c r="C347" s="4"/>
      <c r="E347" s="16"/>
      <c r="F347" s="4" t="b">
        <v>0</v>
      </c>
    </row>
    <row r="348">
      <c r="A348" s="4"/>
      <c r="B348" s="4"/>
      <c r="C348" s="4"/>
      <c r="E348" s="16"/>
      <c r="F348" s="4" t="b">
        <v>0</v>
      </c>
    </row>
    <row r="349">
      <c r="A349" s="4"/>
      <c r="B349" s="4"/>
      <c r="C349" s="4"/>
      <c r="E349" s="16"/>
      <c r="F349" s="4" t="b">
        <v>0</v>
      </c>
    </row>
    <row r="350">
      <c r="A350" s="4"/>
      <c r="B350" s="4"/>
      <c r="C350" s="4"/>
      <c r="E350" s="16"/>
      <c r="F350" s="4" t="b">
        <v>0</v>
      </c>
    </row>
    <row r="351">
      <c r="A351" s="4"/>
      <c r="B351" s="4"/>
      <c r="C351" s="4"/>
      <c r="E351" s="16"/>
      <c r="F351" s="4" t="b">
        <v>0</v>
      </c>
    </row>
    <row r="352">
      <c r="A352" s="4"/>
      <c r="B352" s="4"/>
      <c r="C352" s="4"/>
      <c r="E352" s="16"/>
      <c r="F352" s="4" t="b">
        <v>0</v>
      </c>
    </row>
    <row r="353">
      <c r="A353" s="4"/>
      <c r="B353" s="4"/>
      <c r="C353" s="4"/>
      <c r="E353" s="16"/>
      <c r="F353" s="4" t="b">
        <v>0</v>
      </c>
    </row>
    <row r="354">
      <c r="A354" s="4"/>
      <c r="B354" s="4"/>
      <c r="C354" s="4"/>
      <c r="E354" s="16"/>
      <c r="F354" s="4" t="b">
        <v>0</v>
      </c>
    </row>
    <row r="355">
      <c r="A355" s="4"/>
      <c r="B355" s="4"/>
      <c r="C355" s="4"/>
      <c r="E355" s="16"/>
      <c r="F355" s="4" t="b">
        <v>0</v>
      </c>
    </row>
    <row r="356">
      <c r="A356" s="4"/>
      <c r="B356" s="4"/>
      <c r="C356" s="4"/>
      <c r="E356" s="16"/>
      <c r="F356" s="4" t="b">
        <v>0</v>
      </c>
    </row>
    <row r="357">
      <c r="A357" s="4"/>
      <c r="B357" s="4"/>
      <c r="C357" s="4"/>
      <c r="E357" s="16"/>
      <c r="F357" s="4" t="b">
        <v>0</v>
      </c>
    </row>
    <row r="358">
      <c r="A358" s="4"/>
      <c r="B358" s="4"/>
      <c r="C358" s="4"/>
      <c r="E358" s="16"/>
      <c r="F358" s="4" t="b">
        <v>0</v>
      </c>
    </row>
    <row r="359">
      <c r="A359" s="4"/>
      <c r="B359" s="4"/>
      <c r="C359" s="4"/>
      <c r="E359" s="16"/>
      <c r="F359" s="4" t="b">
        <v>0</v>
      </c>
    </row>
    <row r="360">
      <c r="A360" s="4"/>
      <c r="B360" s="4"/>
      <c r="C360" s="4"/>
      <c r="E360" s="16"/>
      <c r="F360" s="4" t="b">
        <v>0</v>
      </c>
    </row>
    <row r="361">
      <c r="A361" s="4"/>
      <c r="B361" s="4"/>
      <c r="C361" s="4"/>
      <c r="E361" s="16"/>
      <c r="F361" s="4" t="b">
        <v>0</v>
      </c>
    </row>
    <row r="362">
      <c r="A362" s="4"/>
      <c r="B362" s="4"/>
      <c r="C362" s="4"/>
      <c r="E362" s="16"/>
      <c r="F362" s="4" t="b">
        <v>0</v>
      </c>
    </row>
    <row r="363">
      <c r="A363" s="4"/>
      <c r="B363" s="4"/>
      <c r="C363" s="4"/>
      <c r="E363" s="16"/>
      <c r="F363" s="4" t="b">
        <v>0</v>
      </c>
    </row>
    <row r="364">
      <c r="A364" s="4"/>
      <c r="B364" s="4"/>
      <c r="C364" s="4"/>
      <c r="E364" s="16"/>
      <c r="F364" s="4" t="b">
        <v>0</v>
      </c>
    </row>
    <row r="365">
      <c r="A365" s="4"/>
      <c r="B365" s="4"/>
      <c r="C365" s="4"/>
      <c r="E365" s="16"/>
      <c r="F365" s="4" t="b">
        <v>0</v>
      </c>
    </row>
    <row r="366">
      <c r="A366" s="4"/>
      <c r="B366" s="4"/>
      <c r="C366" s="4"/>
      <c r="E366" s="16"/>
      <c r="F366" s="4" t="b">
        <v>0</v>
      </c>
    </row>
    <row r="367">
      <c r="A367" s="4"/>
      <c r="B367" s="4"/>
      <c r="C367" s="4"/>
      <c r="E367" s="16"/>
      <c r="F367" s="4" t="b">
        <v>0</v>
      </c>
    </row>
    <row r="368">
      <c r="A368" s="4"/>
      <c r="B368" s="4"/>
      <c r="C368" s="4"/>
      <c r="E368" s="16"/>
      <c r="F368" s="4" t="b">
        <v>0</v>
      </c>
    </row>
    <row r="369">
      <c r="A369" s="4"/>
      <c r="B369" s="4"/>
      <c r="C369" s="4"/>
      <c r="E369" s="16"/>
      <c r="F369" s="4" t="b">
        <v>0</v>
      </c>
    </row>
    <row r="370">
      <c r="A370" s="4"/>
      <c r="B370" s="4"/>
      <c r="C370" s="4"/>
      <c r="E370" s="16"/>
      <c r="F370" s="4" t="b">
        <v>0</v>
      </c>
    </row>
    <row r="371">
      <c r="A371" s="4"/>
      <c r="B371" s="4"/>
      <c r="C371" s="4"/>
      <c r="E371" s="16"/>
      <c r="F371" s="4" t="b">
        <v>0</v>
      </c>
    </row>
    <row r="372">
      <c r="A372" s="4"/>
      <c r="B372" s="4"/>
      <c r="C372" s="4"/>
      <c r="E372" s="16"/>
      <c r="F372" s="4" t="b">
        <v>0</v>
      </c>
    </row>
    <row r="373">
      <c r="A373" s="4"/>
      <c r="B373" s="4"/>
      <c r="C373" s="4"/>
      <c r="E373" s="16"/>
      <c r="F373" s="4" t="b">
        <v>0</v>
      </c>
    </row>
    <row r="374">
      <c r="A374" s="4"/>
      <c r="B374" s="4"/>
      <c r="C374" s="4"/>
      <c r="E374" s="16"/>
      <c r="F374" s="4" t="b">
        <v>0</v>
      </c>
    </row>
    <row r="375">
      <c r="A375" s="4"/>
      <c r="B375" s="4"/>
      <c r="C375" s="4"/>
      <c r="E375" s="16"/>
      <c r="F375" s="4" t="b">
        <v>0</v>
      </c>
    </row>
    <row r="376">
      <c r="A376" s="4"/>
      <c r="B376" s="4"/>
      <c r="C376" s="4"/>
      <c r="E376" s="16"/>
      <c r="F376" s="4" t="b">
        <v>0</v>
      </c>
    </row>
    <row r="377">
      <c r="A377" s="4"/>
      <c r="B377" s="4"/>
      <c r="C377" s="4"/>
      <c r="E377" s="16"/>
      <c r="F377" s="4" t="b">
        <v>0</v>
      </c>
    </row>
    <row r="378">
      <c r="A378" s="4"/>
      <c r="B378" s="4"/>
      <c r="C378" s="4"/>
      <c r="E378" s="16"/>
      <c r="F378" s="4" t="b">
        <v>0</v>
      </c>
    </row>
    <row r="379">
      <c r="A379" s="4"/>
      <c r="B379" s="4"/>
      <c r="C379" s="4"/>
      <c r="E379" s="16"/>
      <c r="F379" s="4" t="b">
        <v>0</v>
      </c>
    </row>
    <row r="380">
      <c r="A380" s="4"/>
      <c r="B380" s="4"/>
      <c r="C380" s="4"/>
      <c r="E380" s="16"/>
      <c r="F380" s="4" t="b">
        <v>0</v>
      </c>
    </row>
    <row r="381">
      <c r="A381" s="4"/>
      <c r="B381" s="4"/>
      <c r="C381" s="4"/>
      <c r="E381" s="16"/>
      <c r="F381" s="4" t="b">
        <v>0</v>
      </c>
    </row>
    <row r="382">
      <c r="A382" s="4"/>
      <c r="B382" s="4"/>
      <c r="C382" s="4"/>
      <c r="E382" s="16"/>
      <c r="F382" s="4" t="b">
        <v>0</v>
      </c>
    </row>
    <row r="383">
      <c r="A383" s="4"/>
      <c r="B383" s="4"/>
      <c r="C383" s="4"/>
      <c r="E383" s="16"/>
      <c r="F383" s="4" t="b">
        <v>0</v>
      </c>
    </row>
    <row r="384">
      <c r="A384" s="4"/>
      <c r="B384" s="4"/>
      <c r="C384" s="4"/>
      <c r="E384" s="16"/>
      <c r="F384" s="4" t="b">
        <v>0</v>
      </c>
    </row>
    <row r="385">
      <c r="A385" s="4"/>
      <c r="B385" s="4"/>
      <c r="C385" s="4"/>
      <c r="E385" s="16"/>
      <c r="F385" s="4" t="b">
        <v>0</v>
      </c>
    </row>
    <row r="386">
      <c r="A386" s="4"/>
      <c r="B386" s="4"/>
      <c r="C386" s="4"/>
      <c r="E386" s="16"/>
      <c r="F386" s="4" t="b">
        <v>0</v>
      </c>
    </row>
    <row r="387">
      <c r="A387" s="4"/>
      <c r="B387" s="4"/>
      <c r="C387" s="4"/>
      <c r="E387" s="16"/>
      <c r="F387" s="4" t="b">
        <v>0</v>
      </c>
    </row>
    <row r="388">
      <c r="A388" s="4"/>
      <c r="B388" s="4"/>
      <c r="C388" s="4"/>
      <c r="E388" s="16"/>
      <c r="F388" s="4" t="b">
        <v>0</v>
      </c>
    </row>
    <row r="389">
      <c r="A389" s="4"/>
      <c r="B389" s="4"/>
      <c r="C389" s="4"/>
      <c r="E389" s="16"/>
      <c r="F389" s="4" t="b">
        <v>0</v>
      </c>
    </row>
    <row r="390">
      <c r="A390" s="4"/>
      <c r="B390" s="4"/>
      <c r="C390" s="4"/>
      <c r="E390" s="16"/>
      <c r="F390" s="4" t="b">
        <v>0</v>
      </c>
    </row>
    <row r="391">
      <c r="A391" s="4"/>
      <c r="B391" s="4"/>
      <c r="C391" s="4"/>
      <c r="E391" s="16"/>
      <c r="F391" s="4" t="b">
        <v>0</v>
      </c>
    </row>
    <row r="392">
      <c r="A392" s="4"/>
      <c r="B392" s="4"/>
      <c r="C392" s="4"/>
      <c r="E392" s="16"/>
      <c r="F392" s="4" t="b">
        <v>0</v>
      </c>
    </row>
    <row r="393">
      <c r="A393" s="4"/>
      <c r="B393" s="4"/>
      <c r="C393" s="4"/>
      <c r="E393" s="16"/>
      <c r="F393" s="4" t="b">
        <v>0</v>
      </c>
    </row>
    <row r="394">
      <c r="A394" s="4"/>
      <c r="B394" s="4"/>
      <c r="C394" s="4"/>
      <c r="E394" s="16"/>
      <c r="F394" s="4" t="b">
        <v>0</v>
      </c>
    </row>
    <row r="395">
      <c r="A395" s="4"/>
      <c r="B395" s="4"/>
      <c r="C395" s="4"/>
      <c r="E395" s="16"/>
      <c r="F395" s="4" t="b">
        <v>0</v>
      </c>
    </row>
    <row r="396">
      <c r="A396" s="4"/>
      <c r="B396" s="4"/>
      <c r="C396" s="4"/>
      <c r="E396" s="16"/>
      <c r="F396" s="4" t="b">
        <v>0</v>
      </c>
    </row>
    <row r="397">
      <c r="A397" s="4"/>
      <c r="B397" s="4"/>
      <c r="C397" s="4"/>
      <c r="E397" s="16"/>
      <c r="F397" s="4" t="b">
        <v>0</v>
      </c>
    </row>
    <row r="398">
      <c r="A398" s="4"/>
      <c r="B398" s="4"/>
      <c r="C398" s="4"/>
      <c r="E398" s="16"/>
      <c r="F398" s="4" t="b">
        <v>0</v>
      </c>
    </row>
    <row r="399">
      <c r="A399" s="4"/>
      <c r="B399" s="4"/>
      <c r="C399" s="4"/>
      <c r="E399" s="16"/>
      <c r="F399" s="4" t="b">
        <v>0</v>
      </c>
    </row>
    <row r="400">
      <c r="A400" s="4"/>
      <c r="B400" s="4"/>
      <c r="C400" s="4"/>
      <c r="E400" s="16"/>
      <c r="F400" s="4" t="b">
        <v>0</v>
      </c>
    </row>
    <row r="401">
      <c r="A401" s="4"/>
      <c r="B401" s="4"/>
      <c r="C401" s="4"/>
      <c r="E401" s="16"/>
      <c r="F401" s="4" t="b">
        <v>0</v>
      </c>
    </row>
    <row r="402">
      <c r="A402" s="4"/>
      <c r="B402" s="4"/>
      <c r="C402" s="4"/>
      <c r="E402" s="16"/>
      <c r="F402" s="4" t="b">
        <v>0</v>
      </c>
    </row>
    <row r="403">
      <c r="A403" s="4"/>
      <c r="B403" s="4"/>
      <c r="C403" s="4"/>
      <c r="E403" s="16"/>
      <c r="F403" s="4" t="b">
        <v>0</v>
      </c>
    </row>
    <row r="404">
      <c r="A404" s="4"/>
      <c r="B404" s="4"/>
      <c r="C404" s="4"/>
      <c r="E404" s="16"/>
      <c r="F404" s="4" t="b">
        <v>0</v>
      </c>
    </row>
    <row r="405">
      <c r="A405" s="4"/>
      <c r="B405" s="4"/>
      <c r="C405" s="4"/>
      <c r="E405" s="16"/>
      <c r="F405" s="4" t="b">
        <v>0</v>
      </c>
    </row>
    <row r="406">
      <c r="A406" s="4"/>
      <c r="B406" s="4"/>
      <c r="C406" s="4"/>
      <c r="E406" s="16"/>
      <c r="F406" s="4" t="b">
        <v>0</v>
      </c>
    </row>
    <row r="407">
      <c r="A407" s="4"/>
      <c r="B407" s="4"/>
      <c r="C407" s="4"/>
      <c r="E407" s="16"/>
      <c r="F407" s="4" t="b">
        <v>0</v>
      </c>
    </row>
    <row r="408">
      <c r="A408" s="4"/>
      <c r="B408" s="4"/>
      <c r="C408" s="4"/>
      <c r="E408" s="16"/>
      <c r="F408" s="4" t="b">
        <v>0</v>
      </c>
    </row>
    <row r="409">
      <c r="A409" s="4"/>
      <c r="B409" s="4"/>
      <c r="C409" s="4"/>
      <c r="E409" s="16"/>
      <c r="F409" s="4" t="b">
        <v>0</v>
      </c>
    </row>
    <row r="410">
      <c r="A410" s="4"/>
      <c r="B410" s="4"/>
      <c r="C410" s="4"/>
      <c r="E410" s="16"/>
      <c r="F410" s="4" t="b">
        <v>0</v>
      </c>
    </row>
    <row r="411">
      <c r="A411" s="4"/>
      <c r="B411" s="4"/>
      <c r="C411" s="4"/>
      <c r="E411" s="16"/>
      <c r="F411" s="4" t="b">
        <v>0</v>
      </c>
    </row>
    <row r="412">
      <c r="A412" s="4"/>
      <c r="B412" s="4"/>
      <c r="C412" s="4"/>
      <c r="E412" s="16"/>
      <c r="F412" s="4" t="b">
        <v>0</v>
      </c>
    </row>
    <row r="413">
      <c r="A413" s="4"/>
      <c r="B413" s="4"/>
      <c r="C413" s="4"/>
      <c r="E413" s="16"/>
      <c r="F413" s="4" t="b">
        <v>0</v>
      </c>
    </row>
    <row r="414">
      <c r="A414" s="4"/>
      <c r="B414" s="4"/>
      <c r="C414" s="4"/>
      <c r="E414" s="16"/>
      <c r="F414" s="4" t="b">
        <v>0</v>
      </c>
    </row>
    <row r="415">
      <c r="A415" s="4"/>
      <c r="B415" s="4"/>
      <c r="C415" s="4"/>
      <c r="E415" s="16"/>
      <c r="F415" s="4" t="b">
        <v>0</v>
      </c>
    </row>
    <row r="416">
      <c r="A416" s="4"/>
      <c r="B416" s="4"/>
      <c r="C416" s="4"/>
      <c r="E416" s="16"/>
      <c r="F416" s="4" t="b">
        <v>0</v>
      </c>
    </row>
    <row r="417">
      <c r="A417" s="4"/>
      <c r="B417" s="4"/>
      <c r="C417" s="4"/>
      <c r="E417" s="16"/>
      <c r="F417" s="4" t="b">
        <v>0</v>
      </c>
    </row>
    <row r="418">
      <c r="A418" s="4"/>
      <c r="B418" s="4"/>
      <c r="C418" s="4"/>
      <c r="E418" s="16"/>
      <c r="F418" s="4" t="b">
        <v>0</v>
      </c>
    </row>
    <row r="419">
      <c r="A419" s="4"/>
      <c r="B419" s="4"/>
      <c r="C419" s="4"/>
      <c r="E419" s="16"/>
      <c r="F419" s="4" t="b">
        <v>0</v>
      </c>
    </row>
    <row r="420">
      <c r="A420" s="4"/>
      <c r="B420" s="4"/>
      <c r="C420" s="4"/>
      <c r="E420" s="16"/>
      <c r="F420" s="4" t="b">
        <v>0</v>
      </c>
    </row>
    <row r="421">
      <c r="A421" s="4"/>
      <c r="B421" s="4"/>
      <c r="C421" s="4"/>
      <c r="E421" s="16"/>
      <c r="F421" s="4" t="b">
        <v>0</v>
      </c>
    </row>
    <row r="422">
      <c r="A422" s="4"/>
      <c r="B422" s="4"/>
      <c r="C422" s="4"/>
      <c r="E422" s="16"/>
      <c r="F422" s="4" t="b">
        <v>0</v>
      </c>
    </row>
    <row r="423">
      <c r="A423" s="4"/>
      <c r="B423" s="4"/>
      <c r="C423" s="4"/>
      <c r="E423" s="16"/>
      <c r="F423" s="4" t="b">
        <v>0</v>
      </c>
    </row>
    <row r="424">
      <c r="A424" s="4"/>
      <c r="B424" s="4"/>
      <c r="C424" s="4"/>
      <c r="E424" s="16"/>
      <c r="F424" s="4" t="b">
        <v>0</v>
      </c>
    </row>
    <row r="425">
      <c r="A425" s="4"/>
      <c r="B425" s="4"/>
      <c r="C425" s="4"/>
      <c r="E425" s="16"/>
      <c r="F425" s="4" t="b">
        <v>0</v>
      </c>
    </row>
    <row r="426">
      <c r="A426" s="4"/>
      <c r="B426" s="4"/>
      <c r="C426" s="4"/>
      <c r="E426" s="16"/>
      <c r="F426" s="4" t="b">
        <v>0</v>
      </c>
    </row>
    <row r="427">
      <c r="A427" s="4"/>
      <c r="B427" s="4"/>
      <c r="C427" s="4"/>
      <c r="E427" s="16"/>
      <c r="F427" s="4" t="b">
        <v>0</v>
      </c>
    </row>
    <row r="428">
      <c r="A428" s="4"/>
      <c r="B428" s="4"/>
      <c r="C428" s="4"/>
      <c r="E428" s="16"/>
      <c r="F428" s="4" t="b">
        <v>0</v>
      </c>
    </row>
    <row r="429">
      <c r="A429" s="4"/>
      <c r="B429" s="4"/>
      <c r="C429" s="4"/>
      <c r="E429" s="16"/>
      <c r="F429" s="4" t="b">
        <v>0</v>
      </c>
    </row>
    <row r="430">
      <c r="A430" s="4"/>
      <c r="B430" s="4"/>
      <c r="C430" s="4"/>
      <c r="E430" s="16"/>
      <c r="F430" s="4" t="b">
        <v>0</v>
      </c>
    </row>
    <row r="431">
      <c r="A431" s="4"/>
      <c r="B431" s="4"/>
      <c r="C431" s="4"/>
      <c r="E431" s="16"/>
      <c r="F431" s="4" t="b">
        <v>0</v>
      </c>
    </row>
    <row r="432">
      <c r="A432" s="4"/>
      <c r="B432" s="4"/>
      <c r="C432" s="4"/>
      <c r="E432" s="16"/>
      <c r="F432" s="4" t="b">
        <v>0</v>
      </c>
    </row>
    <row r="433">
      <c r="A433" s="4"/>
      <c r="B433" s="4"/>
      <c r="C433" s="4"/>
      <c r="E433" s="16"/>
      <c r="F433" s="4" t="b">
        <v>0</v>
      </c>
    </row>
    <row r="434">
      <c r="A434" s="4"/>
      <c r="B434" s="4"/>
      <c r="C434" s="4"/>
      <c r="E434" s="16"/>
      <c r="F434" s="4" t="b">
        <v>0</v>
      </c>
    </row>
    <row r="435">
      <c r="A435" s="4"/>
      <c r="B435" s="4"/>
      <c r="C435" s="4"/>
      <c r="E435" s="16"/>
      <c r="F435" s="4" t="b">
        <v>0</v>
      </c>
    </row>
    <row r="436">
      <c r="A436" s="4"/>
      <c r="B436" s="4"/>
      <c r="C436" s="4"/>
      <c r="E436" s="16"/>
      <c r="F436" s="4" t="b">
        <v>0</v>
      </c>
    </row>
    <row r="437">
      <c r="A437" s="4"/>
      <c r="B437" s="4"/>
      <c r="C437" s="4"/>
      <c r="E437" s="16"/>
      <c r="F437" s="4" t="b">
        <v>0</v>
      </c>
    </row>
    <row r="438">
      <c r="A438" s="4"/>
      <c r="B438" s="4"/>
      <c r="C438" s="4"/>
      <c r="E438" s="16"/>
      <c r="F438" s="4" t="b">
        <v>0</v>
      </c>
    </row>
    <row r="439">
      <c r="A439" s="4"/>
      <c r="B439" s="4"/>
      <c r="C439" s="4"/>
      <c r="E439" s="16"/>
      <c r="F439" s="4" t="b">
        <v>0</v>
      </c>
    </row>
    <row r="440">
      <c r="A440" s="4"/>
      <c r="B440" s="4"/>
      <c r="C440" s="4"/>
      <c r="E440" s="16"/>
      <c r="F440" s="4" t="b">
        <v>0</v>
      </c>
    </row>
    <row r="441">
      <c r="A441" s="4"/>
      <c r="B441" s="4"/>
      <c r="C441" s="4"/>
      <c r="E441" s="16"/>
      <c r="F441" s="4" t="b">
        <v>0</v>
      </c>
    </row>
    <row r="442">
      <c r="A442" s="4"/>
      <c r="B442" s="4"/>
      <c r="C442" s="4"/>
      <c r="E442" s="16"/>
      <c r="F442" s="4" t="b">
        <v>0</v>
      </c>
    </row>
    <row r="443">
      <c r="A443" s="4"/>
      <c r="B443" s="4"/>
      <c r="C443" s="4"/>
      <c r="E443" s="16"/>
      <c r="F443" s="4" t="b">
        <v>0</v>
      </c>
    </row>
    <row r="444">
      <c r="A444" s="4"/>
      <c r="B444" s="4"/>
      <c r="C444" s="4"/>
      <c r="E444" s="16"/>
      <c r="F444" s="4" t="b">
        <v>0</v>
      </c>
    </row>
    <row r="445">
      <c r="A445" s="4"/>
      <c r="B445" s="4"/>
      <c r="C445" s="4"/>
      <c r="E445" s="16"/>
      <c r="F445" s="4" t="b">
        <v>0</v>
      </c>
    </row>
    <row r="446">
      <c r="A446" s="4"/>
      <c r="B446" s="4"/>
      <c r="C446" s="4"/>
      <c r="E446" s="16"/>
      <c r="F446" s="4" t="b">
        <v>0</v>
      </c>
    </row>
    <row r="447">
      <c r="A447" s="4"/>
      <c r="B447" s="4"/>
      <c r="C447" s="4"/>
      <c r="E447" s="16"/>
      <c r="F447" s="4" t="b">
        <v>0</v>
      </c>
    </row>
    <row r="448">
      <c r="A448" s="4"/>
      <c r="B448" s="4"/>
      <c r="C448" s="4"/>
      <c r="E448" s="16"/>
      <c r="F448" s="4" t="b">
        <v>0</v>
      </c>
    </row>
    <row r="449">
      <c r="A449" s="4"/>
      <c r="B449" s="4"/>
      <c r="C449" s="4"/>
      <c r="E449" s="16"/>
      <c r="F449" s="4" t="b">
        <v>0</v>
      </c>
    </row>
    <row r="450">
      <c r="A450" s="4"/>
      <c r="B450" s="4"/>
      <c r="C450" s="4"/>
      <c r="E450" s="16"/>
      <c r="F450" s="4" t="b">
        <v>0</v>
      </c>
    </row>
    <row r="451">
      <c r="A451" s="4"/>
      <c r="B451" s="4"/>
      <c r="C451" s="4"/>
      <c r="E451" s="16"/>
      <c r="F451" s="4" t="b">
        <v>0</v>
      </c>
    </row>
    <row r="452">
      <c r="A452" s="4"/>
      <c r="B452" s="4"/>
      <c r="C452" s="4"/>
      <c r="E452" s="16"/>
      <c r="F452" s="4" t="b">
        <v>0</v>
      </c>
    </row>
    <row r="453">
      <c r="A453" s="4"/>
      <c r="B453" s="4"/>
      <c r="C453" s="4"/>
      <c r="E453" s="16"/>
      <c r="F453" s="4" t="b">
        <v>0</v>
      </c>
    </row>
    <row r="454">
      <c r="A454" s="4"/>
      <c r="B454" s="4"/>
      <c r="C454" s="4"/>
      <c r="E454" s="16"/>
      <c r="F454" s="4" t="b">
        <v>0</v>
      </c>
    </row>
    <row r="455">
      <c r="A455" s="4"/>
      <c r="B455" s="4"/>
      <c r="C455" s="4"/>
      <c r="E455" s="16"/>
      <c r="F455" s="4" t="b">
        <v>0</v>
      </c>
    </row>
    <row r="456">
      <c r="A456" s="4"/>
      <c r="B456" s="4"/>
      <c r="C456" s="4"/>
      <c r="E456" s="16"/>
      <c r="F456" s="4" t="b">
        <v>0</v>
      </c>
    </row>
    <row r="457">
      <c r="A457" s="4"/>
      <c r="B457" s="4"/>
      <c r="C457" s="4"/>
      <c r="E457" s="16"/>
      <c r="F457" s="4" t="b">
        <v>0</v>
      </c>
    </row>
    <row r="458">
      <c r="A458" s="4"/>
      <c r="B458" s="4"/>
      <c r="C458" s="4"/>
      <c r="E458" s="16"/>
      <c r="F458" s="4" t="b">
        <v>0</v>
      </c>
    </row>
    <row r="459">
      <c r="A459" s="4"/>
      <c r="B459" s="4"/>
      <c r="C459" s="4"/>
      <c r="E459" s="16"/>
      <c r="F459" s="4" t="b">
        <v>0</v>
      </c>
    </row>
    <row r="460">
      <c r="A460" s="4"/>
      <c r="B460" s="4"/>
      <c r="C460" s="4"/>
      <c r="E460" s="16"/>
      <c r="F460" s="4" t="b">
        <v>0</v>
      </c>
    </row>
    <row r="461">
      <c r="A461" s="4"/>
      <c r="B461" s="4"/>
      <c r="C461" s="4"/>
      <c r="E461" s="16"/>
      <c r="F461" s="4" t="b">
        <v>0</v>
      </c>
    </row>
    <row r="462">
      <c r="A462" s="4"/>
      <c r="B462" s="4"/>
      <c r="C462" s="4"/>
      <c r="E462" s="16"/>
      <c r="F462" s="4" t="b">
        <v>0</v>
      </c>
    </row>
    <row r="463">
      <c r="A463" s="4"/>
      <c r="B463" s="4"/>
      <c r="C463" s="4"/>
      <c r="E463" s="16"/>
      <c r="F463" s="4" t="b">
        <v>0</v>
      </c>
    </row>
    <row r="464">
      <c r="A464" s="4"/>
      <c r="B464" s="4"/>
      <c r="C464" s="4"/>
      <c r="E464" s="16"/>
      <c r="F464" s="4" t="b">
        <v>0</v>
      </c>
    </row>
    <row r="465">
      <c r="A465" s="4"/>
      <c r="B465" s="4"/>
      <c r="C465" s="4"/>
      <c r="E465" s="16"/>
      <c r="F465" s="4" t="b">
        <v>0</v>
      </c>
    </row>
    <row r="466">
      <c r="A466" s="4"/>
      <c r="B466" s="4"/>
      <c r="C466" s="4"/>
      <c r="E466" s="16"/>
      <c r="F466" s="4" t="b">
        <v>0</v>
      </c>
    </row>
    <row r="467">
      <c r="A467" s="4"/>
      <c r="B467" s="4"/>
      <c r="C467" s="4"/>
      <c r="E467" s="16"/>
      <c r="F467" s="4" t="b">
        <v>0</v>
      </c>
    </row>
    <row r="468">
      <c r="A468" s="4"/>
      <c r="B468" s="4"/>
      <c r="C468" s="4"/>
      <c r="E468" s="16"/>
      <c r="F468" s="4" t="b">
        <v>0</v>
      </c>
    </row>
    <row r="469">
      <c r="A469" s="4"/>
      <c r="B469" s="4"/>
      <c r="C469" s="4"/>
      <c r="E469" s="16"/>
      <c r="F469" s="4" t="b">
        <v>0</v>
      </c>
    </row>
    <row r="470">
      <c r="A470" s="4"/>
      <c r="B470" s="4"/>
      <c r="C470" s="4"/>
      <c r="E470" s="16"/>
      <c r="F470" s="4" t="b">
        <v>0</v>
      </c>
    </row>
    <row r="471">
      <c r="A471" s="4"/>
      <c r="B471" s="4"/>
      <c r="C471" s="4"/>
      <c r="E471" s="16"/>
      <c r="F471" s="4" t="b">
        <v>0</v>
      </c>
    </row>
    <row r="472">
      <c r="A472" s="4"/>
      <c r="B472" s="4"/>
      <c r="C472" s="4"/>
      <c r="E472" s="16"/>
      <c r="F472" s="4" t="b">
        <v>0</v>
      </c>
    </row>
    <row r="473">
      <c r="A473" s="4"/>
      <c r="B473" s="4"/>
      <c r="C473" s="4"/>
      <c r="E473" s="16"/>
      <c r="F473" s="4" t="b">
        <v>0</v>
      </c>
    </row>
    <row r="474">
      <c r="A474" s="4"/>
      <c r="B474" s="4"/>
      <c r="C474" s="4"/>
      <c r="E474" s="16"/>
      <c r="F474" s="4" t="b">
        <v>0</v>
      </c>
    </row>
    <row r="475">
      <c r="A475" s="4"/>
      <c r="B475" s="4"/>
      <c r="C475" s="4"/>
      <c r="E475" s="16"/>
      <c r="F475" s="4" t="b">
        <v>0</v>
      </c>
    </row>
    <row r="476">
      <c r="A476" s="4"/>
      <c r="B476" s="4"/>
      <c r="C476" s="4"/>
      <c r="E476" s="16"/>
      <c r="F476" s="4" t="b">
        <v>0</v>
      </c>
    </row>
    <row r="477">
      <c r="A477" s="4"/>
      <c r="B477" s="4"/>
      <c r="C477" s="4"/>
      <c r="E477" s="16"/>
      <c r="F477" s="4" t="b">
        <v>0</v>
      </c>
    </row>
    <row r="478">
      <c r="A478" s="4"/>
      <c r="B478" s="4"/>
      <c r="C478" s="4"/>
      <c r="E478" s="16"/>
      <c r="F478" s="4" t="b">
        <v>0</v>
      </c>
    </row>
    <row r="479">
      <c r="A479" s="4"/>
      <c r="B479" s="4"/>
      <c r="C479" s="4"/>
      <c r="E479" s="16"/>
      <c r="F479" s="4" t="b">
        <v>0</v>
      </c>
    </row>
    <row r="480">
      <c r="A480" s="4"/>
      <c r="B480" s="4"/>
      <c r="C480" s="4"/>
      <c r="E480" s="16"/>
      <c r="F480" s="4" t="b">
        <v>0</v>
      </c>
    </row>
    <row r="481">
      <c r="A481" s="4"/>
      <c r="B481" s="4"/>
      <c r="C481" s="4"/>
      <c r="E481" s="16"/>
      <c r="F481" s="4" t="b">
        <v>0</v>
      </c>
    </row>
    <row r="482">
      <c r="A482" s="4"/>
      <c r="B482" s="4"/>
      <c r="C482" s="4"/>
      <c r="E482" s="16"/>
      <c r="F482" s="4" t="b">
        <v>0</v>
      </c>
    </row>
    <row r="483">
      <c r="A483" s="4"/>
      <c r="B483" s="4"/>
      <c r="C483" s="4"/>
      <c r="E483" s="16"/>
      <c r="F483" s="4" t="b">
        <v>0</v>
      </c>
    </row>
    <row r="484">
      <c r="A484" s="4"/>
      <c r="B484" s="4"/>
      <c r="C484" s="4"/>
      <c r="E484" s="16"/>
      <c r="F484" s="4" t="b">
        <v>0</v>
      </c>
    </row>
    <row r="485">
      <c r="A485" s="4"/>
      <c r="B485" s="4"/>
      <c r="C485" s="4"/>
      <c r="E485" s="16"/>
      <c r="F485" s="4" t="b">
        <v>0</v>
      </c>
    </row>
    <row r="486">
      <c r="A486" s="4"/>
      <c r="B486" s="4"/>
      <c r="C486" s="4"/>
      <c r="E486" s="16"/>
      <c r="F486" s="4" t="b">
        <v>0</v>
      </c>
    </row>
    <row r="487">
      <c r="A487" s="4"/>
      <c r="B487" s="4"/>
      <c r="C487" s="4"/>
      <c r="E487" s="16"/>
      <c r="F487" s="4" t="b">
        <v>0</v>
      </c>
    </row>
    <row r="488">
      <c r="A488" s="4"/>
      <c r="B488" s="4"/>
      <c r="C488" s="4"/>
      <c r="E488" s="16"/>
      <c r="F488" s="4" t="b">
        <v>0</v>
      </c>
    </row>
    <row r="489">
      <c r="A489" s="4"/>
      <c r="B489" s="4"/>
      <c r="C489" s="4"/>
      <c r="E489" s="16"/>
      <c r="F489" s="4" t="b">
        <v>0</v>
      </c>
    </row>
    <row r="490">
      <c r="A490" s="4"/>
      <c r="B490" s="4"/>
      <c r="C490" s="4"/>
      <c r="E490" s="16"/>
      <c r="F490" s="4" t="b">
        <v>0</v>
      </c>
    </row>
    <row r="491">
      <c r="A491" s="4"/>
      <c r="B491" s="4"/>
      <c r="C491" s="4"/>
      <c r="E491" s="16"/>
      <c r="F491" s="4" t="b">
        <v>0</v>
      </c>
    </row>
    <row r="492">
      <c r="A492" s="4"/>
      <c r="B492" s="4"/>
      <c r="C492" s="4"/>
      <c r="E492" s="16"/>
      <c r="F492" s="4" t="b">
        <v>0</v>
      </c>
    </row>
    <row r="493">
      <c r="A493" s="4"/>
      <c r="B493" s="4"/>
      <c r="C493" s="4"/>
      <c r="E493" s="16"/>
      <c r="F493" s="4" t="b">
        <v>0</v>
      </c>
    </row>
    <row r="494">
      <c r="A494" s="4"/>
      <c r="B494" s="4"/>
      <c r="C494" s="4"/>
      <c r="E494" s="16"/>
      <c r="F494" s="4" t="b">
        <v>0</v>
      </c>
    </row>
    <row r="495">
      <c r="A495" s="4"/>
      <c r="B495" s="4"/>
      <c r="C495" s="4"/>
      <c r="E495" s="16"/>
      <c r="F495" s="4" t="b">
        <v>0</v>
      </c>
    </row>
    <row r="496">
      <c r="A496" s="4"/>
      <c r="B496" s="4"/>
      <c r="C496" s="4"/>
      <c r="E496" s="16"/>
      <c r="F496" s="4" t="b">
        <v>0</v>
      </c>
    </row>
    <row r="497">
      <c r="A497" s="4"/>
      <c r="B497" s="4"/>
      <c r="C497" s="4"/>
      <c r="E497" s="16"/>
      <c r="F497" s="4" t="b">
        <v>0</v>
      </c>
    </row>
    <row r="498">
      <c r="A498" s="4"/>
      <c r="B498" s="4"/>
      <c r="C498" s="4"/>
      <c r="E498" s="16"/>
      <c r="F498" s="4" t="b">
        <v>0</v>
      </c>
    </row>
    <row r="499">
      <c r="A499" s="4"/>
      <c r="B499" s="4"/>
      <c r="C499" s="4"/>
      <c r="E499" s="16"/>
      <c r="F499" s="4" t="b">
        <v>0</v>
      </c>
    </row>
    <row r="500">
      <c r="A500" s="4"/>
      <c r="B500" s="4"/>
      <c r="C500" s="4"/>
      <c r="E500" s="16"/>
      <c r="F500" s="4" t="b">
        <v>0</v>
      </c>
    </row>
    <row r="501">
      <c r="A501" s="4"/>
      <c r="B501" s="4"/>
      <c r="C501" s="4"/>
      <c r="E501" s="16"/>
      <c r="F501" s="4" t="b">
        <v>0</v>
      </c>
    </row>
    <row r="502">
      <c r="A502" s="4"/>
      <c r="B502" s="4"/>
      <c r="C502" s="4"/>
      <c r="E502" s="16"/>
      <c r="F502" s="4" t="b">
        <v>0</v>
      </c>
    </row>
    <row r="503">
      <c r="A503" s="4"/>
      <c r="B503" s="4"/>
      <c r="C503" s="4"/>
      <c r="E503" s="16"/>
      <c r="F503" s="4" t="b">
        <v>0</v>
      </c>
    </row>
    <row r="504">
      <c r="A504" s="4"/>
      <c r="B504" s="4"/>
      <c r="C504" s="4"/>
      <c r="E504" s="16"/>
      <c r="F504" s="4" t="b">
        <v>0</v>
      </c>
    </row>
    <row r="505">
      <c r="A505" s="4"/>
      <c r="B505" s="4"/>
      <c r="C505" s="4"/>
      <c r="E505" s="16"/>
      <c r="F505" s="4" t="b">
        <v>0</v>
      </c>
    </row>
    <row r="506">
      <c r="A506" s="4"/>
      <c r="B506" s="4"/>
      <c r="C506" s="4"/>
      <c r="E506" s="16"/>
      <c r="F506" s="4" t="b">
        <v>0</v>
      </c>
    </row>
    <row r="507">
      <c r="A507" s="4"/>
      <c r="B507" s="4"/>
      <c r="C507" s="4"/>
      <c r="E507" s="16"/>
      <c r="F507" s="4" t="b">
        <v>0</v>
      </c>
    </row>
    <row r="508">
      <c r="A508" s="4"/>
      <c r="B508" s="4"/>
      <c r="C508" s="4"/>
      <c r="E508" s="16"/>
      <c r="F508" s="4" t="b">
        <v>0</v>
      </c>
    </row>
    <row r="509">
      <c r="A509" s="4"/>
      <c r="B509" s="4"/>
      <c r="C509" s="4"/>
      <c r="E509" s="16"/>
      <c r="F509" s="4" t="b">
        <v>0</v>
      </c>
    </row>
    <row r="510">
      <c r="A510" s="4"/>
      <c r="B510" s="4"/>
      <c r="C510" s="4"/>
      <c r="E510" s="16"/>
      <c r="F510" s="4" t="b">
        <v>0</v>
      </c>
    </row>
    <row r="511">
      <c r="A511" s="4"/>
      <c r="B511" s="4"/>
      <c r="C511" s="4"/>
      <c r="E511" s="16"/>
      <c r="F511" s="4" t="b">
        <v>0</v>
      </c>
    </row>
    <row r="512">
      <c r="A512" s="4"/>
      <c r="B512" s="4"/>
      <c r="C512" s="4"/>
      <c r="E512" s="16"/>
      <c r="F512" s="4" t="b">
        <v>0</v>
      </c>
    </row>
    <row r="513">
      <c r="A513" s="4"/>
      <c r="B513" s="4"/>
      <c r="C513" s="4"/>
      <c r="E513" s="16"/>
      <c r="F513" s="4" t="b">
        <v>0</v>
      </c>
    </row>
    <row r="514">
      <c r="A514" s="4"/>
      <c r="B514" s="4"/>
      <c r="C514" s="4"/>
      <c r="E514" s="16"/>
      <c r="F514" s="4" t="b">
        <v>0</v>
      </c>
    </row>
    <row r="515">
      <c r="A515" s="4"/>
      <c r="B515" s="4"/>
      <c r="C515" s="4"/>
      <c r="E515" s="16"/>
      <c r="F515" s="4" t="b">
        <v>0</v>
      </c>
    </row>
    <row r="516">
      <c r="A516" s="4"/>
      <c r="B516" s="4"/>
      <c r="C516" s="4"/>
      <c r="E516" s="16"/>
      <c r="F516" s="4" t="b">
        <v>0</v>
      </c>
    </row>
    <row r="517">
      <c r="A517" s="4"/>
      <c r="B517" s="4"/>
      <c r="C517" s="4"/>
      <c r="E517" s="16"/>
      <c r="F517" s="4" t="b">
        <v>0</v>
      </c>
    </row>
    <row r="518">
      <c r="A518" s="4"/>
      <c r="B518" s="4"/>
      <c r="C518" s="4"/>
      <c r="E518" s="16"/>
      <c r="F518" s="4" t="b">
        <v>0</v>
      </c>
    </row>
    <row r="519">
      <c r="A519" s="4"/>
      <c r="B519" s="4"/>
      <c r="C519" s="4"/>
      <c r="E519" s="16"/>
      <c r="F519" s="4" t="b">
        <v>0</v>
      </c>
    </row>
    <row r="520">
      <c r="A520" s="4"/>
      <c r="B520" s="4"/>
      <c r="C520" s="4"/>
      <c r="E520" s="16"/>
      <c r="F520" s="4" t="b">
        <v>0</v>
      </c>
    </row>
    <row r="521">
      <c r="A521" s="4"/>
      <c r="B521" s="4"/>
      <c r="C521" s="4"/>
      <c r="E521" s="16"/>
      <c r="F521" s="4" t="b">
        <v>0</v>
      </c>
    </row>
    <row r="522">
      <c r="A522" s="4"/>
      <c r="B522" s="4"/>
      <c r="C522" s="4"/>
      <c r="E522" s="16"/>
      <c r="F522" s="4" t="b">
        <v>0</v>
      </c>
    </row>
    <row r="523">
      <c r="A523" s="4"/>
      <c r="B523" s="4"/>
      <c r="C523" s="4"/>
      <c r="E523" s="16"/>
      <c r="F523" s="4" t="b">
        <v>0</v>
      </c>
    </row>
    <row r="524">
      <c r="A524" s="4"/>
      <c r="B524" s="4"/>
      <c r="C524" s="4"/>
      <c r="E524" s="16"/>
      <c r="F524" s="4" t="b">
        <v>0</v>
      </c>
    </row>
    <row r="525">
      <c r="A525" s="4"/>
      <c r="B525" s="4"/>
      <c r="C525" s="4"/>
      <c r="E525" s="16"/>
      <c r="F525" s="4" t="b">
        <v>0</v>
      </c>
    </row>
    <row r="526">
      <c r="A526" s="4"/>
      <c r="B526" s="4"/>
      <c r="C526" s="4"/>
      <c r="E526" s="16"/>
      <c r="F526" s="4" t="b">
        <v>0</v>
      </c>
    </row>
    <row r="527">
      <c r="A527" s="4"/>
      <c r="B527" s="4"/>
      <c r="C527" s="4"/>
      <c r="E527" s="16"/>
      <c r="F527" s="4" t="b">
        <v>0</v>
      </c>
    </row>
    <row r="528">
      <c r="A528" s="4"/>
      <c r="B528" s="4"/>
      <c r="C528" s="4"/>
      <c r="E528" s="16"/>
      <c r="F528" s="4" t="b">
        <v>0</v>
      </c>
    </row>
    <row r="529">
      <c r="A529" s="4"/>
      <c r="B529" s="4"/>
      <c r="C529" s="4"/>
      <c r="E529" s="16"/>
      <c r="F529" s="4" t="b">
        <v>0</v>
      </c>
    </row>
    <row r="530">
      <c r="A530" s="4"/>
      <c r="B530" s="4"/>
      <c r="C530" s="4"/>
      <c r="E530" s="16"/>
      <c r="F530" s="4" t="b">
        <v>0</v>
      </c>
    </row>
    <row r="531">
      <c r="A531" s="4"/>
      <c r="B531" s="4"/>
      <c r="C531" s="4"/>
      <c r="E531" s="16"/>
      <c r="F531" s="4" t="b">
        <v>0</v>
      </c>
    </row>
    <row r="532">
      <c r="A532" s="4"/>
      <c r="B532" s="4"/>
      <c r="C532" s="4"/>
      <c r="E532" s="16"/>
      <c r="F532" s="4" t="b">
        <v>0</v>
      </c>
    </row>
    <row r="533">
      <c r="A533" s="4"/>
      <c r="B533" s="4"/>
      <c r="C533" s="4"/>
      <c r="E533" s="16"/>
      <c r="F533" s="4" t="b">
        <v>0</v>
      </c>
    </row>
    <row r="534">
      <c r="A534" s="4"/>
      <c r="B534" s="4"/>
      <c r="C534" s="4"/>
      <c r="E534" s="16"/>
      <c r="F534" s="4" t="b">
        <v>0</v>
      </c>
    </row>
    <row r="535">
      <c r="A535" s="4"/>
      <c r="B535" s="4"/>
      <c r="C535" s="4"/>
      <c r="E535" s="16"/>
      <c r="F535" s="4" t="b">
        <v>0</v>
      </c>
    </row>
    <row r="536">
      <c r="A536" s="4"/>
      <c r="B536" s="4"/>
      <c r="C536" s="4"/>
      <c r="E536" s="16"/>
      <c r="F536" s="4" t="b">
        <v>0</v>
      </c>
    </row>
    <row r="537">
      <c r="A537" s="4"/>
      <c r="B537" s="4"/>
      <c r="C537" s="4"/>
      <c r="E537" s="16"/>
      <c r="F537" s="4" t="b">
        <v>0</v>
      </c>
    </row>
    <row r="538">
      <c r="A538" s="4"/>
      <c r="B538" s="4"/>
      <c r="C538" s="4"/>
      <c r="E538" s="16"/>
      <c r="F538" s="4" t="b">
        <v>0</v>
      </c>
    </row>
    <row r="539">
      <c r="A539" s="4"/>
      <c r="B539" s="4"/>
      <c r="C539" s="4"/>
      <c r="E539" s="16"/>
      <c r="F539" s="4" t="b">
        <v>0</v>
      </c>
    </row>
    <row r="540">
      <c r="A540" s="4"/>
      <c r="B540" s="4"/>
      <c r="C540" s="4"/>
      <c r="E540" s="16"/>
      <c r="F540" s="4" t="b">
        <v>0</v>
      </c>
    </row>
    <row r="541">
      <c r="A541" s="4"/>
      <c r="B541" s="4"/>
      <c r="C541" s="4"/>
      <c r="E541" s="16"/>
      <c r="F541" s="4" t="b">
        <v>0</v>
      </c>
    </row>
    <row r="542">
      <c r="A542" s="4"/>
      <c r="B542" s="4"/>
      <c r="C542" s="4"/>
      <c r="E542" s="16"/>
      <c r="F542" s="4" t="b">
        <v>0</v>
      </c>
    </row>
    <row r="543">
      <c r="A543" s="4"/>
      <c r="B543" s="4"/>
      <c r="C543" s="4"/>
      <c r="E543" s="16"/>
      <c r="F543" s="4" t="b">
        <v>0</v>
      </c>
    </row>
    <row r="544">
      <c r="A544" s="4"/>
      <c r="B544" s="4"/>
      <c r="C544" s="4"/>
      <c r="E544" s="16"/>
      <c r="F544" s="4" t="b">
        <v>0</v>
      </c>
    </row>
    <row r="545">
      <c r="A545" s="4"/>
      <c r="B545" s="4"/>
      <c r="C545" s="4"/>
      <c r="E545" s="16"/>
      <c r="F545" s="4" t="b">
        <v>0</v>
      </c>
    </row>
    <row r="546">
      <c r="A546" s="4"/>
      <c r="B546" s="4"/>
      <c r="C546" s="4"/>
      <c r="E546" s="16"/>
      <c r="F546" s="4" t="b">
        <v>0</v>
      </c>
    </row>
    <row r="547">
      <c r="A547" s="4"/>
      <c r="B547" s="4"/>
      <c r="C547" s="4"/>
      <c r="E547" s="16"/>
      <c r="F547" s="4" t="b">
        <v>0</v>
      </c>
    </row>
    <row r="548">
      <c r="A548" s="4"/>
      <c r="B548" s="4"/>
      <c r="C548" s="4"/>
      <c r="E548" s="16"/>
      <c r="F548" s="4" t="b">
        <v>0</v>
      </c>
    </row>
    <row r="549">
      <c r="A549" s="4"/>
      <c r="B549" s="4"/>
      <c r="C549" s="4"/>
      <c r="E549" s="16"/>
      <c r="F549" s="4" t="b">
        <v>0</v>
      </c>
    </row>
    <row r="550">
      <c r="A550" s="4"/>
      <c r="B550" s="4"/>
      <c r="C550" s="4"/>
      <c r="E550" s="16"/>
      <c r="F550" s="4" t="b">
        <v>0</v>
      </c>
    </row>
    <row r="551">
      <c r="A551" s="4"/>
      <c r="B551" s="4"/>
      <c r="C551" s="4"/>
      <c r="E551" s="16"/>
      <c r="F551" s="4" t="b">
        <v>0</v>
      </c>
    </row>
    <row r="552">
      <c r="A552" s="4"/>
      <c r="B552" s="4"/>
      <c r="C552" s="4"/>
      <c r="E552" s="16"/>
      <c r="F552" s="4" t="b">
        <v>0</v>
      </c>
    </row>
    <row r="553">
      <c r="A553" s="4"/>
      <c r="B553" s="4"/>
      <c r="C553" s="4"/>
      <c r="E553" s="16"/>
      <c r="F553" s="4" t="b">
        <v>0</v>
      </c>
    </row>
    <row r="554">
      <c r="A554" s="4"/>
      <c r="B554" s="4"/>
      <c r="C554" s="4"/>
      <c r="E554" s="16"/>
      <c r="F554" s="4" t="b">
        <v>0</v>
      </c>
    </row>
    <row r="555">
      <c r="A555" s="4"/>
      <c r="B555" s="4"/>
      <c r="C555" s="4"/>
      <c r="E555" s="16"/>
      <c r="F555" s="4" t="b">
        <v>0</v>
      </c>
    </row>
    <row r="556">
      <c r="A556" s="4"/>
      <c r="B556" s="4"/>
      <c r="C556" s="4"/>
      <c r="E556" s="16"/>
      <c r="F556" s="4" t="b">
        <v>0</v>
      </c>
    </row>
    <row r="557">
      <c r="A557" s="4"/>
      <c r="B557" s="4"/>
      <c r="C557" s="4"/>
      <c r="E557" s="16"/>
      <c r="F557" s="4" t="b">
        <v>0</v>
      </c>
    </row>
    <row r="558">
      <c r="A558" s="4"/>
      <c r="B558" s="4"/>
      <c r="C558" s="4"/>
      <c r="E558" s="16"/>
      <c r="F558" s="4" t="b">
        <v>0</v>
      </c>
    </row>
    <row r="559">
      <c r="A559" s="4"/>
      <c r="B559" s="4"/>
      <c r="C559" s="4"/>
      <c r="E559" s="16"/>
      <c r="F559" s="4" t="b">
        <v>0</v>
      </c>
    </row>
    <row r="560">
      <c r="A560" s="4"/>
      <c r="B560" s="4"/>
      <c r="C560" s="4"/>
      <c r="E560" s="16"/>
      <c r="F560" s="4" t="b">
        <v>0</v>
      </c>
    </row>
    <row r="561">
      <c r="A561" s="4"/>
      <c r="B561" s="4"/>
      <c r="C561" s="4"/>
      <c r="E561" s="16"/>
      <c r="F561" s="4" t="b">
        <v>0</v>
      </c>
    </row>
    <row r="562">
      <c r="A562" s="4"/>
      <c r="B562" s="4"/>
      <c r="C562" s="4"/>
      <c r="E562" s="16"/>
      <c r="F562" s="4" t="b">
        <v>0</v>
      </c>
    </row>
    <row r="563">
      <c r="A563" s="4"/>
      <c r="B563" s="4"/>
      <c r="C563" s="4"/>
      <c r="E563" s="16"/>
      <c r="F563" s="4" t="b">
        <v>0</v>
      </c>
    </row>
    <row r="564">
      <c r="A564" s="4"/>
      <c r="B564" s="4"/>
      <c r="C564" s="4"/>
      <c r="E564" s="16"/>
      <c r="F564" s="4" t="b">
        <v>0</v>
      </c>
    </row>
    <row r="565">
      <c r="A565" s="4"/>
      <c r="B565" s="4"/>
      <c r="C565" s="4"/>
      <c r="E565" s="16"/>
      <c r="F565" s="4" t="b">
        <v>0</v>
      </c>
    </row>
    <row r="566">
      <c r="A566" s="4"/>
      <c r="B566" s="4"/>
      <c r="C566" s="4"/>
      <c r="E566" s="16"/>
      <c r="F566" s="4" t="b">
        <v>0</v>
      </c>
    </row>
    <row r="567">
      <c r="A567" s="4"/>
      <c r="B567" s="4"/>
      <c r="C567" s="4"/>
      <c r="E567" s="16"/>
      <c r="F567" s="4" t="b">
        <v>0</v>
      </c>
    </row>
    <row r="568">
      <c r="A568" s="4"/>
      <c r="B568" s="4"/>
      <c r="C568" s="4"/>
      <c r="E568" s="16"/>
      <c r="F568" s="4" t="b">
        <v>0</v>
      </c>
    </row>
    <row r="569">
      <c r="A569" s="4"/>
      <c r="B569" s="4"/>
      <c r="C569" s="4"/>
      <c r="E569" s="16"/>
      <c r="F569" s="4" t="b">
        <v>0</v>
      </c>
    </row>
    <row r="570">
      <c r="A570" s="4"/>
      <c r="B570" s="4"/>
      <c r="C570" s="4"/>
      <c r="E570" s="16"/>
      <c r="F570" s="4" t="b">
        <v>0</v>
      </c>
    </row>
    <row r="571">
      <c r="A571" s="4"/>
      <c r="B571" s="4"/>
      <c r="C571" s="4"/>
      <c r="E571" s="16"/>
      <c r="F571" s="4" t="b">
        <v>0</v>
      </c>
    </row>
    <row r="572">
      <c r="A572" s="4"/>
      <c r="B572" s="4"/>
      <c r="C572" s="4"/>
      <c r="E572" s="16"/>
      <c r="F572" s="4" t="b">
        <v>0</v>
      </c>
    </row>
    <row r="573">
      <c r="A573" s="4"/>
      <c r="B573" s="4"/>
      <c r="C573" s="4"/>
      <c r="E573" s="16"/>
      <c r="F573" s="4" t="b">
        <v>0</v>
      </c>
    </row>
    <row r="574">
      <c r="A574" s="4"/>
      <c r="B574" s="4"/>
      <c r="C574" s="4"/>
      <c r="E574" s="16"/>
      <c r="F574" s="4" t="b">
        <v>0</v>
      </c>
    </row>
    <row r="575">
      <c r="A575" s="4"/>
      <c r="B575" s="4"/>
      <c r="C575" s="4"/>
      <c r="E575" s="16"/>
      <c r="F575" s="4" t="b">
        <v>0</v>
      </c>
    </row>
    <row r="576">
      <c r="A576" s="4"/>
      <c r="B576" s="4"/>
      <c r="C576" s="4"/>
      <c r="E576" s="16"/>
      <c r="F576" s="4" t="b">
        <v>0</v>
      </c>
    </row>
    <row r="577">
      <c r="A577" s="4"/>
      <c r="B577" s="4"/>
      <c r="C577" s="4"/>
      <c r="E577" s="16"/>
      <c r="F577" s="4" t="b">
        <v>0</v>
      </c>
    </row>
    <row r="578">
      <c r="A578" s="4"/>
      <c r="B578" s="4"/>
      <c r="C578" s="4"/>
      <c r="E578" s="16"/>
      <c r="F578" s="4" t="b">
        <v>0</v>
      </c>
    </row>
    <row r="579">
      <c r="A579" s="4"/>
      <c r="B579" s="4"/>
      <c r="C579" s="4"/>
      <c r="E579" s="16"/>
      <c r="F579" s="4" t="b">
        <v>0</v>
      </c>
    </row>
    <row r="580">
      <c r="A580" s="4"/>
      <c r="B580" s="4"/>
      <c r="C580" s="4"/>
      <c r="E580" s="16"/>
      <c r="F580" s="4" t="b">
        <v>0</v>
      </c>
    </row>
    <row r="581">
      <c r="A581" s="4"/>
      <c r="B581" s="4"/>
      <c r="C581" s="4"/>
      <c r="E581" s="16"/>
      <c r="F581" s="4" t="b">
        <v>0</v>
      </c>
    </row>
    <row r="582">
      <c r="A582" s="4"/>
      <c r="B582" s="4"/>
      <c r="C582" s="4"/>
      <c r="E582" s="16"/>
      <c r="F582" s="4" t="b">
        <v>0</v>
      </c>
    </row>
    <row r="583">
      <c r="A583" s="4"/>
      <c r="B583" s="4"/>
      <c r="C583" s="4"/>
      <c r="E583" s="16"/>
      <c r="F583" s="4" t="b">
        <v>0</v>
      </c>
    </row>
    <row r="584">
      <c r="A584" s="4"/>
      <c r="B584" s="4"/>
      <c r="C584" s="4"/>
      <c r="E584" s="16"/>
      <c r="F584" s="4" t="b">
        <v>0</v>
      </c>
    </row>
    <row r="585">
      <c r="A585" s="4"/>
      <c r="B585" s="4"/>
      <c r="C585" s="4"/>
      <c r="E585" s="16"/>
      <c r="F585" s="4" t="b">
        <v>0</v>
      </c>
    </row>
    <row r="586">
      <c r="A586" s="4"/>
      <c r="B586" s="4"/>
      <c r="C586" s="4"/>
      <c r="E586" s="16"/>
      <c r="F586" s="4" t="b">
        <v>0</v>
      </c>
    </row>
    <row r="587">
      <c r="A587" s="4"/>
      <c r="B587" s="4"/>
      <c r="C587" s="4"/>
      <c r="E587" s="16"/>
      <c r="F587" s="4" t="b">
        <v>0</v>
      </c>
    </row>
    <row r="588">
      <c r="A588" s="4"/>
      <c r="B588" s="4"/>
      <c r="C588" s="4"/>
      <c r="E588" s="16"/>
      <c r="F588" s="4" t="b">
        <v>0</v>
      </c>
    </row>
    <row r="589">
      <c r="A589" s="4"/>
      <c r="B589" s="4"/>
      <c r="C589" s="4"/>
      <c r="E589" s="16"/>
      <c r="F589" s="4" t="b">
        <v>0</v>
      </c>
    </row>
    <row r="590">
      <c r="A590" s="4"/>
      <c r="B590" s="4"/>
      <c r="C590" s="4"/>
      <c r="E590" s="16"/>
      <c r="F590" s="4" t="b">
        <v>0</v>
      </c>
    </row>
    <row r="591">
      <c r="A591" s="4"/>
      <c r="B591" s="4"/>
      <c r="C591" s="4"/>
      <c r="E591" s="16"/>
      <c r="F591" s="4" t="b">
        <v>0</v>
      </c>
    </row>
    <row r="592">
      <c r="A592" s="4"/>
      <c r="B592" s="4"/>
      <c r="C592" s="4"/>
      <c r="E592" s="16"/>
      <c r="F592" s="4" t="b">
        <v>0</v>
      </c>
    </row>
    <row r="593">
      <c r="A593" s="4"/>
      <c r="B593" s="4"/>
      <c r="C593" s="4"/>
      <c r="E593" s="16"/>
      <c r="F593" s="4" t="b">
        <v>0</v>
      </c>
    </row>
    <row r="594">
      <c r="A594" s="4"/>
      <c r="B594" s="4"/>
      <c r="C594" s="4"/>
      <c r="E594" s="16"/>
      <c r="F594" s="4" t="b">
        <v>0</v>
      </c>
    </row>
    <row r="595">
      <c r="A595" s="4"/>
      <c r="B595" s="4"/>
      <c r="C595" s="4"/>
      <c r="E595" s="16"/>
      <c r="F595" s="4" t="b">
        <v>0</v>
      </c>
    </row>
    <row r="596">
      <c r="A596" s="4"/>
      <c r="B596" s="4"/>
      <c r="C596" s="4"/>
      <c r="E596" s="16"/>
      <c r="F596" s="4" t="b">
        <v>0</v>
      </c>
    </row>
    <row r="597">
      <c r="A597" s="4"/>
      <c r="B597" s="4"/>
      <c r="C597" s="4"/>
      <c r="E597" s="16"/>
      <c r="F597" s="4" t="b">
        <v>0</v>
      </c>
    </row>
    <row r="598">
      <c r="A598" s="4"/>
      <c r="B598" s="4"/>
      <c r="C598" s="4"/>
      <c r="E598" s="16"/>
      <c r="F598" s="4" t="b">
        <v>0</v>
      </c>
    </row>
    <row r="599">
      <c r="A599" s="4"/>
      <c r="B599" s="4"/>
      <c r="C599" s="4"/>
      <c r="E599" s="16"/>
      <c r="F599" s="4" t="b">
        <v>0</v>
      </c>
    </row>
    <row r="600">
      <c r="A600" s="4"/>
      <c r="B600" s="4"/>
      <c r="C600" s="4"/>
      <c r="E600" s="16"/>
      <c r="F600" s="4" t="b">
        <v>0</v>
      </c>
    </row>
    <row r="601">
      <c r="A601" s="4"/>
      <c r="B601" s="4"/>
      <c r="C601" s="4"/>
      <c r="E601" s="16"/>
      <c r="F601" s="4" t="b">
        <v>0</v>
      </c>
    </row>
    <row r="602">
      <c r="A602" s="4"/>
      <c r="B602" s="4"/>
      <c r="C602" s="4"/>
      <c r="E602" s="16"/>
      <c r="F602" s="4" t="b">
        <v>0</v>
      </c>
    </row>
    <row r="603">
      <c r="A603" s="4"/>
      <c r="B603" s="4"/>
      <c r="C603" s="4"/>
      <c r="E603" s="16"/>
      <c r="F603" s="4" t="b">
        <v>0</v>
      </c>
    </row>
    <row r="604">
      <c r="A604" s="4"/>
      <c r="B604" s="4"/>
      <c r="C604" s="4"/>
      <c r="E604" s="16"/>
      <c r="F604" s="4" t="b">
        <v>0</v>
      </c>
    </row>
    <row r="605">
      <c r="A605" s="4"/>
      <c r="B605" s="4"/>
      <c r="C605" s="4"/>
      <c r="E605" s="16"/>
      <c r="F605" s="4" t="b">
        <v>0</v>
      </c>
    </row>
    <row r="606">
      <c r="A606" s="4"/>
      <c r="B606" s="4"/>
      <c r="C606" s="4"/>
      <c r="E606" s="16"/>
      <c r="F606" s="4" t="b">
        <v>0</v>
      </c>
    </row>
    <row r="607">
      <c r="A607" s="4"/>
      <c r="B607" s="4"/>
      <c r="C607" s="4"/>
      <c r="E607" s="16"/>
      <c r="F607" s="4" t="b">
        <v>0</v>
      </c>
    </row>
    <row r="608">
      <c r="A608" s="4"/>
      <c r="B608" s="4"/>
      <c r="C608" s="4"/>
      <c r="E608" s="16"/>
      <c r="F608" s="4" t="b">
        <v>0</v>
      </c>
    </row>
    <row r="609">
      <c r="A609" s="4"/>
      <c r="B609" s="4"/>
      <c r="C609" s="4"/>
      <c r="E609" s="16"/>
      <c r="F609" s="4" t="b">
        <v>0</v>
      </c>
    </row>
    <row r="610">
      <c r="A610" s="4"/>
      <c r="B610" s="4"/>
      <c r="C610" s="4"/>
      <c r="E610" s="16"/>
      <c r="F610" s="4" t="b">
        <v>0</v>
      </c>
    </row>
    <row r="611">
      <c r="A611" s="4"/>
      <c r="B611" s="4"/>
      <c r="C611" s="4"/>
      <c r="E611" s="16"/>
      <c r="F611" s="4" t="b">
        <v>0</v>
      </c>
    </row>
    <row r="612">
      <c r="A612" s="4"/>
      <c r="B612" s="4"/>
      <c r="C612" s="4"/>
      <c r="E612" s="16"/>
      <c r="F612" s="4" t="b">
        <v>0</v>
      </c>
    </row>
    <row r="613">
      <c r="A613" s="4"/>
      <c r="B613" s="4"/>
      <c r="C613" s="4"/>
      <c r="E613" s="16"/>
      <c r="F613" s="4" t="b">
        <v>0</v>
      </c>
    </row>
    <row r="614">
      <c r="A614" s="4"/>
      <c r="B614" s="4"/>
      <c r="C614" s="4"/>
      <c r="E614" s="16"/>
      <c r="F614" s="4" t="b">
        <v>0</v>
      </c>
    </row>
    <row r="615">
      <c r="A615" s="4"/>
      <c r="B615" s="4"/>
      <c r="C615" s="4"/>
      <c r="E615" s="16"/>
      <c r="F615" s="4" t="b">
        <v>0</v>
      </c>
    </row>
    <row r="616">
      <c r="A616" s="4"/>
      <c r="B616" s="4"/>
      <c r="C616" s="4"/>
      <c r="E616" s="16"/>
      <c r="F616" s="4" t="b">
        <v>0</v>
      </c>
    </row>
    <row r="617">
      <c r="A617" s="4"/>
      <c r="B617" s="4"/>
      <c r="C617" s="4"/>
      <c r="E617" s="16"/>
      <c r="F617" s="4" t="b">
        <v>0</v>
      </c>
    </row>
    <row r="618">
      <c r="A618" s="4"/>
      <c r="B618" s="4"/>
      <c r="C618" s="4"/>
      <c r="E618" s="16"/>
      <c r="F618" s="4" t="b">
        <v>0</v>
      </c>
    </row>
    <row r="619">
      <c r="A619" s="4"/>
      <c r="B619" s="4"/>
      <c r="C619" s="4"/>
      <c r="E619" s="16"/>
      <c r="F619" s="4" t="b">
        <v>0</v>
      </c>
    </row>
    <row r="620">
      <c r="A620" s="4"/>
      <c r="B620" s="4"/>
      <c r="C620" s="4"/>
      <c r="E620" s="16"/>
      <c r="F620" s="4" t="b">
        <v>0</v>
      </c>
    </row>
    <row r="621">
      <c r="A621" s="4"/>
      <c r="B621" s="4"/>
      <c r="C621" s="4"/>
      <c r="E621" s="16"/>
      <c r="F621" s="4" t="b">
        <v>0</v>
      </c>
    </row>
    <row r="622">
      <c r="A622" s="4"/>
      <c r="B622" s="4"/>
      <c r="C622" s="4"/>
      <c r="E622" s="16"/>
      <c r="F622" s="4" t="b">
        <v>0</v>
      </c>
    </row>
    <row r="623">
      <c r="A623" s="4"/>
      <c r="B623" s="4"/>
      <c r="C623" s="4"/>
      <c r="E623" s="16"/>
      <c r="F623" s="4" t="b">
        <v>0</v>
      </c>
    </row>
    <row r="624">
      <c r="A624" s="4"/>
      <c r="B624" s="4"/>
      <c r="C624" s="4"/>
      <c r="E624" s="16"/>
      <c r="F624" s="4" t="b">
        <v>0</v>
      </c>
    </row>
    <row r="625">
      <c r="A625" s="4"/>
      <c r="B625" s="4"/>
      <c r="C625" s="4"/>
      <c r="E625" s="16"/>
      <c r="F625" s="4" t="b">
        <v>0</v>
      </c>
    </row>
    <row r="626">
      <c r="A626" s="4"/>
      <c r="B626" s="4"/>
      <c r="C626" s="4"/>
      <c r="E626" s="16"/>
      <c r="F626" s="4" t="b">
        <v>0</v>
      </c>
    </row>
    <row r="627">
      <c r="A627" s="4"/>
      <c r="B627" s="4"/>
      <c r="C627" s="4"/>
      <c r="E627" s="16"/>
      <c r="F627" s="4" t="b">
        <v>0</v>
      </c>
    </row>
    <row r="628">
      <c r="A628" s="4"/>
      <c r="B628" s="4"/>
      <c r="C628" s="4"/>
      <c r="E628" s="16"/>
      <c r="F628" s="4" t="b">
        <v>0</v>
      </c>
    </row>
    <row r="629">
      <c r="A629" s="4"/>
      <c r="B629" s="4"/>
      <c r="C629" s="4"/>
      <c r="E629" s="16"/>
      <c r="F629" s="4" t="b">
        <v>0</v>
      </c>
    </row>
    <row r="630">
      <c r="A630" s="4"/>
      <c r="B630" s="4"/>
      <c r="C630" s="4"/>
      <c r="E630" s="16"/>
      <c r="F630" s="4" t="b">
        <v>0</v>
      </c>
    </row>
    <row r="631">
      <c r="A631" s="4"/>
      <c r="B631" s="4"/>
      <c r="C631" s="4"/>
      <c r="E631" s="16"/>
      <c r="F631" s="4" t="b">
        <v>0</v>
      </c>
    </row>
    <row r="632">
      <c r="A632" s="4"/>
      <c r="B632" s="4"/>
      <c r="C632" s="4"/>
      <c r="E632" s="16"/>
      <c r="F632" s="4" t="b">
        <v>0</v>
      </c>
    </row>
    <row r="633">
      <c r="A633" s="4"/>
      <c r="B633" s="4"/>
      <c r="C633" s="4"/>
      <c r="E633" s="16"/>
      <c r="F633" s="4" t="b">
        <v>0</v>
      </c>
    </row>
    <row r="634">
      <c r="A634" s="4"/>
      <c r="B634" s="4"/>
      <c r="C634" s="4"/>
      <c r="E634" s="16"/>
      <c r="F634" s="4" t="b">
        <v>0</v>
      </c>
    </row>
    <row r="635">
      <c r="A635" s="4"/>
      <c r="B635" s="4"/>
      <c r="C635" s="4"/>
      <c r="E635" s="16"/>
      <c r="F635" s="4" t="b">
        <v>0</v>
      </c>
    </row>
    <row r="636">
      <c r="A636" s="4"/>
      <c r="B636" s="4"/>
      <c r="C636" s="4"/>
      <c r="E636" s="16"/>
      <c r="F636" s="4" t="b">
        <v>0</v>
      </c>
    </row>
    <row r="637">
      <c r="A637" s="4"/>
      <c r="B637" s="4"/>
      <c r="C637" s="4"/>
      <c r="E637" s="16"/>
      <c r="F637" s="4" t="b">
        <v>0</v>
      </c>
    </row>
    <row r="638">
      <c r="A638" s="4"/>
      <c r="B638" s="4"/>
      <c r="C638" s="4"/>
      <c r="E638" s="16"/>
      <c r="F638" s="4" t="b">
        <v>0</v>
      </c>
    </row>
    <row r="639">
      <c r="A639" s="4"/>
      <c r="B639" s="4"/>
      <c r="C639" s="4"/>
      <c r="E639" s="16"/>
      <c r="F639" s="4" t="b">
        <v>0</v>
      </c>
    </row>
    <row r="640">
      <c r="A640" s="4"/>
      <c r="B640" s="4"/>
      <c r="C640" s="4"/>
      <c r="E640" s="16"/>
      <c r="F640" s="4" t="b">
        <v>0</v>
      </c>
    </row>
    <row r="641">
      <c r="A641" s="4"/>
      <c r="B641" s="4"/>
      <c r="C641" s="4"/>
      <c r="E641" s="16"/>
      <c r="F641" s="4" t="b">
        <v>0</v>
      </c>
    </row>
    <row r="642">
      <c r="A642" s="4"/>
      <c r="B642" s="4"/>
      <c r="C642" s="4"/>
      <c r="E642" s="16"/>
      <c r="F642" s="4" t="b">
        <v>0</v>
      </c>
    </row>
    <row r="643">
      <c r="A643" s="4"/>
      <c r="B643" s="4"/>
      <c r="C643" s="4"/>
      <c r="E643" s="16"/>
      <c r="F643" s="4" t="b">
        <v>0</v>
      </c>
    </row>
    <row r="644">
      <c r="A644" s="4"/>
      <c r="B644" s="4"/>
      <c r="C644" s="4"/>
      <c r="E644" s="16"/>
      <c r="F644" s="4" t="b">
        <v>0</v>
      </c>
    </row>
    <row r="645">
      <c r="A645" s="4"/>
      <c r="B645" s="4"/>
      <c r="C645" s="4"/>
      <c r="E645" s="16"/>
      <c r="F645" s="4" t="b">
        <v>0</v>
      </c>
    </row>
    <row r="646">
      <c r="A646" s="4"/>
      <c r="B646" s="4"/>
      <c r="C646" s="4"/>
      <c r="E646" s="16"/>
      <c r="F646" s="4" t="b">
        <v>0</v>
      </c>
    </row>
    <row r="647">
      <c r="A647" s="4"/>
      <c r="B647" s="4"/>
      <c r="C647" s="4"/>
      <c r="E647" s="16"/>
      <c r="F647" s="4" t="b">
        <v>0</v>
      </c>
    </row>
    <row r="648">
      <c r="A648" s="4"/>
      <c r="B648" s="4"/>
      <c r="C648" s="4"/>
      <c r="E648" s="16"/>
      <c r="F648" s="4" t="b">
        <v>0</v>
      </c>
    </row>
    <row r="649">
      <c r="A649" s="4"/>
      <c r="B649" s="4"/>
      <c r="C649" s="4"/>
      <c r="E649" s="16"/>
      <c r="F649" s="4" t="b">
        <v>0</v>
      </c>
    </row>
    <row r="650">
      <c r="A650" s="4"/>
      <c r="B650" s="4"/>
      <c r="C650" s="4"/>
      <c r="E650" s="16"/>
      <c r="F650" s="4" t="b">
        <v>0</v>
      </c>
    </row>
    <row r="651">
      <c r="A651" s="4"/>
      <c r="B651" s="4"/>
      <c r="C651" s="4"/>
      <c r="E651" s="16"/>
      <c r="F651" s="4" t="b">
        <v>0</v>
      </c>
    </row>
    <row r="652">
      <c r="A652" s="4"/>
      <c r="B652" s="4"/>
      <c r="C652" s="4"/>
      <c r="E652" s="16"/>
      <c r="F652" s="4" t="b">
        <v>0</v>
      </c>
    </row>
    <row r="653">
      <c r="A653" s="4"/>
      <c r="B653" s="4"/>
      <c r="C653" s="4"/>
      <c r="E653" s="16"/>
      <c r="F653" s="4" t="b">
        <v>0</v>
      </c>
    </row>
    <row r="654">
      <c r="A654" s="4"/>
      <c r="B654" s="4"/>
      <c r="C654" s="4"/>
      <c r="E654" s="16"/>
      <c r="F654" s="4" t="b">
        <v>0</v>
      </c>
    </row>
    <row r="655">
      <c r="A655" s="4"/>
      <c r="B655" s="4"/>
      <c r="C655" s="4"/>
      <c r="E655" s="16"/>
      <c r="F655" s="4" t="b">
        <v>0</v>
      </c>
    </row>
    <row r="656">
      <c r="A656" s="4"/>
      <c r="B656" s="4"/>
      <c r="C656" s="4"/>
      <c r="E656" s="16"/>
      <c r="F656" s="4" t="b">
        <v>0</v>
      </c>
    </row>
    <row r="657">
      <c r="A657" s="4"/>
      <c r="B657" s="4"/>
      <c r="C657" s="4"/>
      <c r="E657" s="16"/>
      <c r="F657" s="4" t="b">
        <v>0</v>
      </c>
    </row>
    <row r="658">
      <c r="A658" s="4"/>
      <c r="B658" s="4"/>
      <c r="C658" s="4"/>
      <c r="E658" s="16"/>
      <c r="F658" s="4" t="b">
        <v>0</v>
      </c>
    </row>
    <row r="659">
      <c r="A659" s="4"/>
      <c r="B659" s="4"/>
      <c r="C659" s="4"/>
      <c r="E659" s="16"/>
      <c r="F659" s="4" t="b">
        <v>0</v>
      </c>
    </row>
    <row r="660">
      <c r="A660" s="4"/>
      <c r="B660" s="4"/>
      <c r="C660" s="4"/>
      <c r="E660" s="16"/>
      <c r="F660" s="4" t="b">
        <v>0</v>
      </c>
    </row>
    <row r="661">
      <c r="A661" s="4"/>
      <c r="B661" s="4"/>
      <c r="C661" s="4"/>
      <c r="E661" s="16"/>
      <c r="F661" s="4" t="b">
        <v>0</v>
      </c>
    </row>
    <row r="662">
      <c r="A662" s="4"/>
      <c r="B662" s="4"/>
      <c r="C662" s="4"/>
      <c r="E662" s="16"/>
      <c r="F662" s="4" t="b">
        <v>0</v>
      </c>
    </row>
    <row r="663">
      <c r="A663" s="4"/>
      <c r="B663" s="4"/>
      <c r="C663" s="4"/>
      <c r="E663" s="16"/>
      <c r="F663" s="4" t="b">
        <v>0</v>
      </c>
    </row>
    <row r="664">
      <c r="A664" s="4"/>
      <c r="B664" s="4"/>
      <c r="C664" s="4"/>
      <c r="E664" s="16"/>
      <c r="F664" s="4" t="b">
        <v>0</v>
      </c>
    </row>
    <row r="665">
      <c r="A665" s="4"/>
      <c r="B665" s="4"/>
      <c r="C665" s="4"/>
      <c r="E665" s="16"/>
      <c r="F665" s="4" t="b">
        <v>0</v>
      </c>
    </row>
    <row r="666">
      <c r="A666" s="4"/>
      <c r="B666" s="4"/>
      <c r="C666" s="4"/>
      <c r="E666" s="16"/>
      <c r="F666" s="4" t="b">
        <v>0</v>
      </c>
    </row>
    <row r="667">
      <c r="A667" s="4"/>
      <c r="B667" s="4"/>
      <c r="C667" s="4"/>
      <c r="E667" s="16"/>
      <c r="F667" s="4" t="b">
        <v>0</v>
      </c>
    </row>
    <row r="668">
      <c r="A668" s="4"/>
      <c r="B668" s="4"/>
      <c r="C668" s="4"/>
      <c r="E668" s="16"/>
      <c r="F668" s="4" t="b">
        <v>0</v>
      </c>
    </row>
    <row r="669">
      <c r="A669" s="4"/>
      <c r="B669" s="4"/>
      <c r="C669" s="4"/>
      <c r="E669" s="16"/>
      <c r="F669" s="4" t="b">
        <v>0</v>
      </c>
    </row>
    <row r="670">
      <c r="A670" s="4"/>
      <c r="B670" s="4"/>
      <c r="C670" s="4"/>
      <c r="E670" s="16"/>
      <c r="F670" s="4" t="b">
        <v>0</v>
      </c>
    </row>
    <row r="671">
      <c r="A671" s="4"/>
      <c r="B671" s="4"/>
      <c r="C671" s="4"/>
      <c r="E671" s="16"/>
      <c r="F671" s="4" t="b">
        <v>0</v>
      </c>
    </row>
    <row r="672">
      <c r="A672" s="4"/>
      <c r="B672" s="4"/>
      <c r="C672" s="4"/>
      <c r="E672" s="16"/>
      <c r="F672" s="4" t="b">
        <v>0</v>
      </c>
    </row>
    <row r="673">
      <c r="A673" s="4"/>
      <c r="B673" s="4"/>
      <c r="C673" s="4"/>
      <c r="E673" s="16"/>
      <c r="F673" s="4" t="b">
        <v>0</v>
      </c>
    </row>
    <row r="674">
      <c r="A674" s="4"/>
      <c r="B674" s="4"/>
      <c r="C674" s="4"/>
      <c r="E674" s="16"/>
      <c r="F674" s="4" t="b">
        <v>0</v>
      </c>
    </row>
    <row r="675">
      <c r="A675" s="4"/>
      <c r="B675" s="4"/>
      <c r="C675" s="4"/>
      <c r="E675" s="16"/>
      <c r="F675" s="4" t="b">
        <v>0</v>
      </c>
    </row>
    <row r="676">
      <c r="A676" s="4"/>
      <c r="B676" s="4"/>
      <c r="C676" s="4"/>
      <c r="E676" s="16"/>
      <c r="F676" s="4" t="b">
        <v>0</v>
      </c>
    </row>
    <row r="677">
      <c r="A677" s="4"/>
      <c r="B677" s="4"/>
      <c r="C677" s="4"/>
      <c r="E677" s="16"/>
      <c r="F677" s="4" t="b">
        <v>0</v>
      </c>
    </row>
    <row r="678">
      <c r="A678" s="4"/>
      <c r="B678" s="4"/>
      <c r="C678" s="4"/>
      <c r="E678" s="16"/>
      <c r="F678" s="4" t="b">
        <v>0</v>
      </c>
    </row>
    <row r="679">
      <c r="A679" s="4"/>
      <c r="B679" s="4"/>
      <c r="C679" s="4"/>
      <c r="E679" s="16"/>
      <c r="F679" s="4" t="b">
        <v>0</v>
      </c>
    </row>
    <row r="680">
      <c r="A680" s="4"/>
      <c r="B680" s="4"/>
      <c r="C680" s="4"/>
      <c r="E680" s="16"/>
      <c r="F680" s="4" t="b">
        <v>0</v>
      </c>
    </row>
    <row r="681">
      <c r="A681" s="4"/>
      <c r="B681" s="4"/>
      <c r="C681" s="4"/>
      <c r="E681" s="16"/>
      <c r="F681" s="4" t="b">
        <v>0</v>
      </c>
    </row>
    <row r="682">
      <c r="A682" s="4"/>
      <c r="B682" s="4"/>
      <c r="C682" s="4"/>
      <c r="E682" s="16"/>
      <c r="F682" s="4" t="b">
        <v>0</v>
      </c>
    </row>
    <row r="683">
      <c r="A683" s="4"/>
      <c r="B683" s="4"/>
      <c r="C683" s="4"/>
      <c r="E683" s="16"/>
      <c r="F683" s="4" t="b">
        <v>0</v>
      </c>
    </row>
    <row r="684">
      <c r="A684" s="4"/>
      <c r="B684" s="4"/>
      <c r="C684" s="4"/>
      <c r="E684" s="16"/>
      <c r="F684" s="4" t="b">
        <v>0</v>
      </c>
    </row>
    <row r="685">
      <c r="A685" s="4"/>
      <c r="B685" s="4"/>
      <c r="C685" s="4"/>
      <c r="E685" s="16"/>
      <c r="F685" s="4" t="b">
        <v>0</v>
      </c>
    </row>
    <row r="686">
      <c r="A686" s="4"/>
      <c r="B686" s="4"/>
      <c r="C686" s="4"/>
      <c r="E686" s="16"/>
      <c r="F686" s="4" t="b">
        <v>0</v>
      </c>
    </row>
    <row r="687">
      <c r="A687" s="4"/>
      <c r="B687" s="4"/>
      <c r="C687" s="4"/>
      <c r="E687" s="16"/>
      <c r="F687" s="4" t="b">
        <v>0</v>
      </c>
    </row>
    <row r="688">
      <c r="A688" s="4"/>
      <c r="B688" s="4"/>
      <c r="C688" s="4"/>
      <c r="E688" s="16"/>
      <c r="F688" s="4" t="b">
        <v>0</v>
      </c>
    </row>
    <row r="689">
      <c r="A689" s="4"/>
      <c r="B689" s="4"/>
      <c r="C689" s="4"/>
      <c r="E689" s="16"/>
      <c r="F689" s="4" t="b">
        <v>0</v>
      </c>
    </row>
    <row r="690">
      <c r="A690" s="4"/>
      <c r="B690" s="4"/>
      <c r="C690" s="4"/>
      <c r="E690" s="16"/>
      <c r="F690" s="4" t="b">
        <v>0</v>
      </c>
    </row>
    <row r="691">
      <c r="A691" s="4"/>
      <c r="B691" s="4"/>
      <c r="C691" s="4"/>
      <c r="E691" s="16"/>
      <c r="F691" s="4" t="b">
        <v>0</v>
      </c>
    </row>
    <row r="692">
      <c r="A692" s="4"/>
      <c r="B692" s="4"/>
      <c r="C692" s="4"/>
      <c r="E692" s="16"/>
      <c r="F692" s="4" t="b">
        <v>0</v>
      </c>
    </row>
    <row r="693">
      <c r="A693" s="4"/>
      <c r="B693" s="4"/>
      <c r="C693" s="4"/>
      <c r="E693" s="16"/>
      <c r="F693" s="4" t="b">
        <v>0</v>
      </c>
    </row>
    <row r="694">
      <c r="A694" s="4"/>
      <c r="B694" s="4"/>
      <c r="C694" s="4"/>
      <c r="E694" s="16"/>
      <c r="F694" s="4" t="b">
        <v>0</v>
      </c>
    </row>
    <row r="695">
      <c r="A695" s="4"/>
      <c r="B695" s="4"/>
      <c r="C695" s="4"/>
      <c r="E695" s="16"/>
      <c r="F695" s="4" t="b">
        <v>0</v>
      </c>
    </row>
    <row r="696">
      <c r="A696" s="4"/>
      <c r="B696" s="4"/>
      <c r="C696" s="4"/>
      <c r="E696" s="16"/>
      <c r="F696" s="4" t="b">
        <v>0</v>
      </c>
    </row>
    <row r="697">
      <c r="A697" s="4"/>
      <c r="B697" s="4"/>
      <c r="C697" s="4"/>
      <c r="E697" s="16"/>
      <c r="F697" s="4" t="b">
        <v>0</v>
      </c>
    </row>
    <row r="698">
      <c r="A698" s="4"/>
      <c r="B698" s="4"/>
      <c r="C698" s="4"/>
      <c r="E698" s="16"/>
      <c r="F698" s="4" t="b">
        <v>0</v>
      </c>
    </row>
    <row r="699">
      <c r="A699" s="4"/>
      <c r="B699" s="4"/>
      <c r="C699" s="4"/>
      <c r="E699" s="16"/>
      <c r="F699" s="4" t="b">
        <v>0</v>
      </c>
    </row>
    <row r="700">
      <c r="A700" s="4"/>
      <c r="B700" s="4"/>
      <c r="C700" s="4"/>
      <c r="E700" s="16"/>
      <c r="F700" s="4" t="b">
        <v>0</v>
      </c>
    </row>
    <row r="701">
      <c r="A701" s="4"/>
      <c r="B701" s="4"/>
      <c r="C701" s="4"/>
      <c r="E701" s="16"/>
      <c r="F701" s="4" t="b">
        <v>0</v>
      </c>
    </row>
    <row r="702">
      <c r="A702" s="4"/>
      <c r="B702" s="4"/>
      <c r="C702" s="4"/>
      <c r="E702" s="16"/>
      <c r="F702" s="4" t="b">
        <v>0</v>
      </c>
    </row>
    <row r="703">
      <c r="A703" s="4"/>
      <c r="B703" s="4"/>
      <c r="C703" s="4"/>
      <c r="E703" s="16"/>
      <c r="F703" s="4" t="b">
        <v>0</v>
      </c>
    </row>
    <row r="704">
      <c r="A704" s="4"/>
      <c r="B704" s="4"/>
      <c r="C704" s="4"/>
      <c r="E704" s="16"/>
      <c r="F704" s="4" t="b">
        <v>0</v>
      </c>
    </row>
    <row r="705">
      <c r="A705" s="4"/>
      <c r="B705" s="4"/>
      <c r="C705" s="4"/>
      <c r="E705" s="16"/>
      <c r="F705" s="4" t="b">
        <v>0</v>
      </c>
    </row>
    <row r="706">
      <c r="A706" s="4"/>
      <c r="B706" s="4"/>
      <c r="C706" s="4"/>
      <c r="E706" s="16"/>
      <c r="F706" s="4" t="b">
        <v>0</v>
      </c>
    </row>
    <row r="707">
      <c r="A707" s="4"/>
      <c r="B707" s="4"/>
      <c r="C707" s="4"/>
      <c r="E707" s="16"/>
      <c r="F707" s="4" t="b">
        <v>0</v>
      </c>
    </row>
    <row r="708">
      <c r="A708" s="4"/>
      <c r="B708" s="4"/>
      <c r="C708" s="4"/>
      <c r="E708" s="16"/>
      <c r="F708" s="4" t="b">
        <v>0</v>
      </c>
    </row>
    <row r="709">
      <c r="A709" s="4"/>
      <c r="B709" s="4"/>
      <c r="C709" s="4"/>
      <c r="E709" s="16"/>
      <c r="F709" s="4" t="b">
        <v>0</v>
      </c>
    </row>
    <row r="710">
      <c r="A710" s="4"/>
      <c r="B710" s="4"/>
      <c r="C710" s="4"/>
      <c r="E710" s="16"/>
      <c r="F710" s="4" t="b">
        <v>0</v>
      </c>
    </row>
    <row r="711">
      <c r="A711" s="4"/>
      <c r="B711" s="4"/>
      <c r="C711" s="4"/>
      <c r="E711" s="16"/>
      <c r="F711" s="4" t="b">
        <v>0</v>
      </c>
    </row>
    <row r="712">
      <c r="A712" s="4"/>
      <c r="B712" s="4"/>
      <c r="C712" s="4"/>
      <c r="E712" s="16"/>
      <c r="F712" s="4" t="b">
        <v>0</v>
      </c>
    </row>
    <row r="713">
      <c r="A713" s="4"/>
      <c r="B713" s="4"/>
      <c r="C713" s="4"/>
      <c r="E713" s="16"/>
      <c r="F713" s="4" t="b">
        <v>0</v>
      </c>
    </row>
    <row r="714">
      <c r="A714" s="4"/>
      <c r="B714" s="4"/>
      <c r="C714" s="4"/>
      <c r="E714" s="16"/>
      <c r="F714" s="4" t="b">
        <v>0</v>
      </c>
    </row>
    <row r="715">
      <c r="A715" s="4"/>
      <c r="B715" s="4"/>
      <c r="C715" s="4"/>
      <c r="E715" s="16"/>
      <c r="F715" s="4" t="b">
        <v>0</v>
      </c>
    </row>
    <row r="716">
      <c r="A716" s="4"/>
      <c r="B716" s="4"/>
      <c r="C716" s="4"/>
      <c r="E716" s="16"/>
      <c r="F716" s="4" t="b">
        <v>0</v>
      </c>
    </row>
    <row r="717">
      <c r="A717" s="4"/>
      <c r="B717" s="4"/>
      <c r="C717" s="4"/>
      <c r="E717" s="16"/>
      <c r="F717" s="4" t="b">
        <v>0</v>
      </c>
    </row>
    <row r="718">
      <c r="A718" s="4"/>
      <c r="B718" s="4"/>
      <c r="C718" s="4"/>
      <c r="E718" s="16"/>
      <c r="F718" s="4" t="b">
        <v>0</v>
      </c>
    </row>
    <row r="719">
      <c r="A719" s="4"/>
      <c r="B719" s="4"/>
      <c r="C719" s="4"/>
      <c r="E719" s="16"/>
      <c r="F719" s="4" t="b">
        <v>0</v>
      </c>
    </row>
    <row r="720">
      <c r="A720" s="4"/>
      <c r="B720" s="4"/>
      <c r="C720" s="4"/>
      <c r="E720" s="16"/>
      <c r="F720" s="4" t="b">
        <v>0</v>
      </c>
    </row>
    <row r="721">
      <c r="A721" s="4"/>
      <c r="B721" s="4"/>
      <c r="C721" s="4"/>
      <c r="E721" s="16"/>
      <c r="F721" s="4" t="b">
        <v>0</v>
      </c>
    </row>
    <row r="722">
      <c r="A722" s="4"/>
      <c r="B722" s="4"/>
      <c r="C722" s="4"/>
      <c r="E722" s="16"/>
      <c r="F722" s="4" t="b">
        <v>0</v>
      </c>
    </row>
    <row r="723">
      <c r="A723" s="4"/>
      <c r="B723" s="4"/>
      <c r="C723" s="4"/>
      <c r="E723" s="16"/>
      <c r="F723" s="4" t="b">
        <v>0</v>
      </c>
    </row>
    <row r="724">
      <c r="A724" s="4"/>
      <c r="B724" s="4"/>
      <c r="C724" s="4"/>
      <c r="E724" s="16"/>
      <c r="F724" s="4" t="b">
        <v>0</v>
      </c>
    </row>
    <row r="725">
      <c r="A725" s="4"/>
      <c r="B725" s="4"/>
      <c r="C725" s="4"/>
      <c r="E725" s="16"/>
      <c r="F725" s="4" t="b">
        <v>0</v>
      </c>
    </row>
    <row r="726">
      <c r="A726" s="4"/>
      <c r="B726" s="4"/>
      <c r="C726" s="4"/>
      <c r="E726" s="16"/>
      <c r="F726" s="4" t="b">
        <v>0</v>
      </c>
    </row>
    <row r="727">
      <c r="A727" s="4"/>
      <c r="B727" s="4"/>
      <c r="C727" s="4"/>
      <c r="E727" s="16"/>
      <c r="F727" s="4" t="b">
        <v>0</v>
      </c>
    </row>
    <row r="728">
      <c r="A728" s="4"/>
      <c r="B728" s="4"/>
      <c r="C728" s="4"/>
      <c r="E728" s="16"/>
      <c r="F728" s="4" t="b">
        <v>0</v>
      </c>
    </row>
    <row r="729">
      <c r="A729" s="4"/>
      <c r="B729" s="4"/>
      <c r="C729" s="4"/>
      <c r="E729" s="16"/>
      <c r="F729" s="4" t="b">
        <v>0</v>
      </c>
    </row>
    <row r="730">
      <c r="A730" s="4"/>
      <c r="B730" s="4"/>
      <c r="C730" s="4"/>
      <c r="E730" s="16"/>
      <c r="F730" s="4" t="b">
        <v>0</v>
      </c>
    </row>
    <row r="731">
      <c r="A731" s="4"/>
      <c r="B731" s="4"/>
      <c r="C731" s="4"/>
      <c r="E731" s="16"/>
      <c r="F731" s="4" t="b">
        <v>0</v>
      </c>
    </row>
    <row r="732">
      <c r="A732" s="4"/>
      <c r="B732" s="4"/>
      <c r="C732" s="4"/>
      <c r="E732" s="16"/>
      <c r="F732" s="4" t="b">
        <v>0</v>
      </c>
    </row>
    <row r="733">
      <c r="A733" s="4"/>
      <c r="B733" s="4"/>
      <c r="C733" s="4"/>
      <c r="E733" s="16"/>
      <c r="F733" s="4" t="b">
        <v>0</v>
      </c>
    </row>
    <row r="734">
      <c r="A734" s="4"/>
      <c r="B734" s="4"/>
      <c r="C734" s="4"/>
      <c r="E734" s="16"/>
      <c r="F734" s="4" t="b">
        <v>0</v>
      </c>
    </row>
    <row r="735">
      <c r="A735" s="4"/>
      <c r="B735" s="4"/>
      <c r="C735" s="4"/>
      <c r="E735" s="16"/>
      <c r="F735" s="4" t="b">
        <v>0</v>
      </c>
    </row>
    <row r="736">
      <c r="A736" s="4"/>
      <c r="B736" s="4"/>
      <c r="C736" s="4"/>
      <c r="E736" s="16"/>
      <c r="F736" s="4" t="b">
        <v>0</v>
      </c>
    </row>
    <row r="737">
      <c r="A737" s="4"/>
      <c r="B737" s="4"/>
      <c r="C737" s="4"/>
      <c r="E737" s="16"/>
      <c r="F737" s="4" t="b">
        <v>0</v>
      </c>
    </row>
    <row r="738">
      <c r="A738" s="4"/>
      <c r="B738" s="4"/>
      <c r="C738" s="4"/>
      <c r="E738" s="16"/>
      <c r="F738" s="4" t="b">
        <v>0</v>
      </c>
    </row>
    <row r="739">
      <c r="A739" s="4"/>
      <c r="B739" s="4"/>
      <c r="C739" s="4"/>
      <c r="E739" s="16"/>
      <c r="F739" s="4" t="b">
        <v>0</v>
      </c>
    </row>
    <row r="740">
      <c r="A740" s="4"/>
      <c r="B740" s="4"/>
      <c r="C740" s="4"/>
      <c r="E740" s="16"/>
      <c r="F740" s="4" t="b">
        <v>0</v>
      </c>
    </row>
    <row r="741">
      <c r="A741" s="4"/>
      <c r="B741" s="4"/>
      <c r="C741" s="4"/>
      <c r="E741" s="16"/>
      <c r="F741" s="4" t="b">
        <v>0</v>
      </c>
    </row>
    <row r="742">
      <c r="A742" s="4"/>
      <c r="B742" s="4"/>
      <c r="C742" s="4"/>
      <c r="E742" s="16"/>
      <c r="F742" s="4" t="b">
        <v>0</v>
      </c>
    </row>
    <row r="743">
      <c r="A743" s="4"/>
      <c r="B743" s="4"/>
      <c r="C743" s="4"/>
      <c r="E743" s="16"/>
      <c r="F743" s="4" t="b">
        <v>0</v>
      </c>
    </row>
    <row r="744">
      <c r="A744" s="4"/>
      <c r="B744" s="4"/>
      <c r="C744" s="4"/>
      <c r="E744" s="16"/>
      <c r="F744" s="4" t="b">
        <v>0</v>
      </c>
    </row>
    <row r="745">
      <c r="A745" s="4"/>
      <c r="B745" s="4"/>
      <c r="C745" s="4"/>
      <c r="E745" s="16"/>
      <c r="F745" s="4" t="b">
        <v>0</v>
      </c>
    </row>
    <row r="746">
      <c r="A746" s="4"/>
      <c r="B746" s="4"/>
      <c r="C746" s="4"/>
      <c r="E746" s="16"/>
      <c r="F746" s="4" t="b">
        <v>0</v>
      </c>
    </row>
    <row r="747">
      <c r="A747" s="4"/>
      <c r="B747" s="4"/>
      <c r="C747" s="4"/>
      <c r="E747" s="16"/>
      <c r="F747" s="4" t="b">
        <v>0</v>
      </c>
    </row>
    <row r="748">
      <c r="A748" s="4"/>
      <c r="B748" s="4"/>
      <c r="C748" s="4"/>
      <c r="E748" s="16"/>
      <c r="F748" s="4" t="b">
        <v>0</v>
      </c>
    </row>
    <row r="749">
      <c r="A749" s="4"/>
      <c r="B749" s="4"/>
      <c r="C749" s="4"/>
      <c r="E749" s="16"/>
      <c r="F749" s="4" t="b">
        <v>0</v>
      </c>
    </row>
    <row r="750">
      <c r="A750" s="4"/>
      <c r="B750" s="4"/>
      <c r="C750" s="4"/>
      <c r="E750" s="16"/>
      <c r="F750" s="4" t="b">
        <v>0</v>
      </c>
    </row>
    <row r="751">
      <c r="A751" s="4"/>
      <c r="B751" s="4"/>
      <c r="C751" s="4"/>
      <c r="E751" s="16"/>
      <c r="F751" s="4" t="b">
        <v>0</v>
      </c>
    </row>
    <row r="752">
      <c r="A752" s="4"/>
      <c r="B752" s="4"/>
      <c r="C752" s="4"/>
      <c r="E752" s="16"/>
      <c r="F752" s="4" t="b">
        <v>0</v>
      </c>
    </row>
    <row r="753">
      <c r="A753" s="4"/>
      <c r="B753" s="4"/>
      <c r="C753" s="4"/>
      <c r="E753" s="16"/>
      <c r="F753" s="4" t="b">
        <v>0</v>
      </c>
    </row>
    <row r="754">
      <c r="A754" s="4"/>
      <c r="B754" s="4"/>
      <c r="C754" s="4"/>
      <c r="E754" s="16"/>
      <c r="F754" s="4" t="b">
        <v>0</v>
      </c>
    </row>
    <row r="755">
      <c r="A755" s="4"/>
      <c r="B755" s="4"/>
      <c r="C755" s="4"/>
      <c r="E755" s="16"/>
      <c r="F755" s="4" t="b">
        <v>0</v>
      </c>
    </row>
    <row r="756">
      <c r="A756" s="4"/>
      <c r="B756" s="4"/>
      <c r="C756" s="4"/>
      <c r="E756" s="16"/>
      <c r="F756" s="4" t="b">
        <v>0</v>
      </c>
    </row>
    <row r="757">
      <c r="A757" s="4"/>
      <c r="B757" s="4"/>
      <c r="C757" s="4"/>
      <c r="E757" s="16"/>
      <c r="F757" s="4" t="b">
        <v>0</v>
      </c>
    </row>
    <row r="758">
      <c r="A758" s="4"/>
      <c r="B758" s="4"/>
      <c r="C758" s="4"/>
      <c r="E758" s="16"/>
      <c r="F758" s="4" t="b">
        <v>0</v>
      </c>
    </row>
    <row r="759">
      <c r="A759" s="4"/>
      <c r="B759" s="4"/>
      <c r="C759" s="4"/>
      <c r="E759" s="16"/>
      <c r="F759" s="4" t="b">
        <v>0</v>
      </c>
    </row>
    <row r="760">
      <c r="A760" s="4"/>
      <c r="B760" s="4"/>
      <c r="C760" s="4"/>
      <c r="E760" s="16"/>
      <c r="F760" s="4" t="b">
        <v>0</v>
      </c>
    </row>
    <row r="761">
      <c r="A761" s="4"/>
      <c r="B761" s="4"/>
      <c r="C761" s="4"/>
      <c r="E761" s="16"/>
      <c r="F761" s="4" t="b">
        <v>0</v>
      </c>
    </row>
    <row r="762">
      <c r="A762" s="4"/>
      <c r="B762" s="4"/>
      <c r="C762" s="4"/>
      <c r="E762" s="16"/>
      <c r="F762" s="4" t="b">
        <v>0</v>
      </c>
    </row>
    <row r="763">
      <c r="A763" s="4"/>
      <c r="B763" s="4"/>
      <c r="C763" s="4"/>
      <c r="E763" s="16"/>
      <c r="F763" s="4" t="b">
        <v>0</v>
      </c>
    </row>
    <row r="764">
      <c r="A764" s="4"/>
      <c r="B764" s="4"/>
      <c r="C764" s="4"/>
      <c r="E764" s="16"/>
      <c r="F764" s="4" t="b">
        <v>0</v>
      </c>
    </row>
    <row r="765">
      <c r="A765" s="4"/>
      <c r="B765" s="4"/>
      <c r="C765" s="4"/>
      <c r="E765" s="16"/>
      <c r="F765" s="4" t="b">
        <v>0</v>
      </c>
    </row>
    <row r="766">
      <c r="A766" s="4"/>
      <c r="B766" s="4"/>
      <c r="C766" s="4"/>
      <c r="E766" s="16"/>
      <c r="F766" s="4" t="b">
        <v>0</v>
      </c>
    </row>
    <row r="767">
      <c r="A767" s="4"/>
      <c r="B767" s="4"/>
      <c r="C767" s="4"/>
      <c r="E767" s="16"/>
      <c r="F767" s="4" t="b">
        <v>0</v>
      </c>
    </row>
    <row r="768">
      <c r="A768" s="4"/>
      <c r="B768" s="4"/>
      <c r="C768" s="4"/>
      <c r="E768" s="16"/>
      <c r="F768" s="4" t="b">
        <v>0</v>
      </c>
    </row>
    <row r="769">
      <c r="A769" s="4"/>
      <c r="B769" s="4"/>
      <c r="C769" s="4"/>
      <c r="E769" s="16"/>
      <c r="F769" s="4" t="b">
        <v>0</v>
      </c>
    </row>
    <row r="770">
      <c r="A770" s="4"/>
      <c r="B770" s="4"/>
      <c r="C770" s="4"/>
      <c r="E770" s="16"/>
      <c r="F770" s="4" t="b">
        <v>0</v>
      </c>
    </row>
    <row r="771">
      <c r="A771" s="4"/>
      <c r="B771" s="4"/>
      <c r="C771" s="4"/>
      <c r="E771" s="16"/>
      <c r="F771" s="4" t="b">
        <v>0</v>
      </c>
    </row>
    <row r="772">
      <c r="A772" s="4"/>
      <c r="B772" s="4"/>
      <c r="C772" s="4"/>
      <c r="E772" s="16"/>
      <c r="F772" s="4" t="b">
        <v>0</v>
      </c>
    </row>
    <row r="773">
      <c r="A773" s="4"/>
      <c r="B773" s="4"/>
      <c r="C773" s="4"/>
      <c r="E773" s="16"/>
      <c r="F773" s="4" t="b">
        <v>0</v>
      </c>
    </row>
    <row r="774">
      <c r="A774" s="4"/>
      <c r="B774" s="4"/>
      <c r="C774" s="4"/>
      <c r="E774" s="16"/>
      <c r="F774" s="4" t="b">
        <v>0</v>
      </c>
    </row>
    <row r="775">
      <c r="A775" s="4"/>
      <c r="B775" s="4"/>
      <c r="C775" s="4"/>
      <c r="E775" s="16"/>
      <c r="F775" s="4" t="b">
        <v>0</v>
      </c>
    </row>
    <row r="776">
      <c r="A776" s="4"/>
      <c r="B776" s="4"/>
      <c r="C776" s="4"/>
      <c r="E776" s="16"/>
      <c r="F776" s="4" t="b">
        <v>0</v>
      </c>
    </row>
    <row r="777">
      <c r="A777" s="4"/>
      <c r="B777" s="4"/>
      <c r="C777" s="4"/>
      <c r="E777" s="16"/>
      <c r="F777" s="4" t="b">
        <v>0</v>
      </c>
    </row>
    <row r="778">
      <c r="A778" s="4"/>
      <c r="B778" s="4"/>
      <c r="C778" s="4"/>
      <c r="E778" s="16"/>
      <c r="F778" s="4" t="b">
        <v>0</v>
      </c>
    </row>
    <row r="779">
      <c r="A779" s="4"/>
      <c r="B779" s="4"/>
      <c r="C779" s="4"/>
      <c r="E779" s="16"/>
      <c r="F779" s="4" t="b">
        <v>0</v>
      </c>
    </row>
    <row r="780">
      <c r="A780" s="4"/>
      <c r="B780" s="4"/>
      <c r="C780" s="4"/>
      <c r="E780" s="16"/>
      <c r="F780" s="4" t="b">
        <v>0</v>
      </c>
    </row>
    <row r="781">
      <c r="A781" s="4"/>
      <c r="B781" s="4"/>
      <c r="C781" s="4"/>
      <c r="E781" s="16"/>
      <c r="F781" s="4" t="b">
        <v>0</v>
      </c>
    </row>
    <row r="782">
      <c r="A782" s="4"/>
      <c r="B782" s="4"/>
      <c r="C782" s="4"/>
      <c r="E782" s="16"/>
      <c r="F782" s="4" t="b">
        <v>0</v>
      </c>
    </row>
    <row r="783">
      <c r="A783" s="4"/>
      <c r="B783" s="4"/>
      <c r="C783" s="4"/>
      <c r="E783" s="16"/>
      <c r="F783" s="4" t="b">
        <v>0</v>
      </c>
    </row>
    <row r="784">
      <c r="A784" s="4"/>
      <c r="B784" s="4"/>
      <c r="C784" s="4"/>
      <c r="E784" s="16"/>
      <c r="F784" s="4" t="b">
        <v>0</v>
      </c>
    </row>
    <row r="785">
      <c r="A785" s="4"/>
      <c r="B785" s="4"/>
      <c r="C785" s="4"/>
      <c r="E785" s="16"/>
      <c r="F785" s="4" t="b">
        <v>0</v>
      </c>
    </row>
    <row r="786">
      <c r="A786" s="4"/>
      <c r="B786" s="4"/>
      <c r="C786" s="4"/>
      <c r="E786" s="16"/>
      <c r="F786" s="4" t="b">
        <v>0</v>
      </c>
    </row>
    <row r="787">
      <c r="A787" s="4"/>
      <c r="B787" s="4"/>
      <c r="C787" s="4"/>
      <c r="E787" s="16"/>
      <c r="F787" s="4" t="b">
        <v>0</v>
      </c>
    </row>
    <row r="788">
      <c r="A788" s="4"/>
      <c r="B788" s="4"/>
      <c r="C788" s="4"/>
      <c r="E788" s="16"/>
      <c r="F788" s="4" t="b">
        <v>0</v>
      </c>
    </row>
    <row r="789">
      <c r="A789" s="4"/>
      <c r="B789" s="4"/>
      <c r="C789" s="4"/>
      <c r="E789" s="16"/>
      <c r="F789" s="4" t="b">
        <v>0</v>
      </c>
    </row>
    <row r="790">
      <c r="A790" s="4"/>
      <c r="B790" s="4"/>
      <c r="C790" s="4"/>
      <c r="E790" s="16"/>
      <c r="F790" s="4" t="b">
        <v>0</v>
      </c>
    </row>
    <row r="791">
      <c r="A791" s="4"/>
      <c r="B791" s="4"/>
      <c r="C791" s="4"/>
      <c r="E791" s="16"/>
      <c r="F791" s="4" t="b">
        <v>0</v>
      </c>
    </row>
    <row r="792">
      <c r="A792" s="4"/>
      <c r="B792" s="4"/>
      <c r="C792" s="4"/>
      <c r="E792" s="16"/>
      <c r="F792" s="4" t="b">
        <v>0</v>
      </c>
    </row>
    <row r="793">
      <c r="A793" s="4"/>
      <c r="B793" s="4"/>
      <c r="C793" s="4"/>
      <c r="E793" s="16"/>
      <c r="F793" s="4" t="b">
        <v>0</v>
      </c>
    </row>
    <row r="794">
      <c r="A794" s="4"/>
      <c r="B794" s="4"/>
      <c r="C794" s="4"/>
      <c r="E794" s="16"/>
      <c r="F794" s="4" t="b">
        <v>0</v>
      </c>
    </row>
    <row r="795">
      <c r="A795" s="4"/>
      <c r="B795" s="4"/>
      <c r="C795" s="4"/>
      <c r="E795" s="16"/>
      <c r="F795" s="4" t="b">
        <v>0</v>
      </c>
    </row>
    <row r="796">
      <c r="A796" s="4"/>
      <c r="B796" s="4"/>
      <c r="C796" s="4"/>
      <c r="E796" s="16"/>
      <c r="F796" s="4" t="b">
        <v>0</v>
      </c>
    </row>
    <row r="797">
      <c r="A797" s="4"/>
      <c r="B797" s="4"/>
      <c r="C797" s="4"/>
      <c r="E797" s="16"/>
      <c r="F797" s="4" t="b">
        <v>0</v>
      </c>
    </row>
    <row r="798">
      <c r="A798" s="4"/>
      <c r="B798" s="4"/>
      <c r="C798" s="4"/>
      <c r="E798" s="16"/>
      <c r="F798" s="4" t="b">
        <v>0</v>
      </c>
    </row>
    <row r="799">
      <c r="A799" s="4"/>
      <c r="B799" s="4"/>
      <c r="C799" s="4"/>
      <c r="E799" s="16"/>
      <c r="F799" s="4" t="b">
        <v>0</v>
      </c>
    </row>
    <row r="800">
      <c r="A800" s="4"/>
      <c r="B800" s="4"/>
      <c r="C800" s="4"/>
      <c r="E800" s="16"/>
      <c r="F800" s="4" t="b">
        <v>0</v>
      </c>
    </row>
    <row r="801">
      <c r="A801" s="4"/>
      <c r="B801" s="4"/>
      <c r="C801" s="4"/>
      <c r="E801" s="16"/>
      <c r="F801" s="4" t="b">
        <v>0</v>
      </c>
    </row>
    <row r="802">
      <c r="A802" s="4"/>
      <c r="B802" s="4"/>
      <c r="C802" s="4"/>
      <c r="E802" s="16"/>
      <c r="F802" s="4" t="b">
        <v>0</v>
      </c>
    </row>
    <row r="803">
      <c r="A803" s="4"/>
      <c r="B803" s="4"/>
      <c r="C803" s="4"/>
      <c r="E803" s="16"/>
      <c r="F803" s="4" t="b">
        <v>0</v>
      </c>
    </row>
    <row r="804">
      <c r="A804" s="4"/>
      <c r="B804" s="4"/>
      <c r="C804" s="4"/>
      <c r="E804" s="16"/>
      <c r="F804" s="4" t="b">
        <v>0</v>
      </c>
    </row>
    <row r="805">
      <c r="A805" s="4"/>
      <c r="B805" s="4"/>
      <c r="C805" s="4"/>
      <c r="E805" s="16"/>
      <c r="F805" s="4" t="b">
        <v>0</v>
      </c>
    </row>
    <row r="806">
      <c r="A806" s="4"/>
      <c r="B806" s="4"/>
      <c r="C806" s="4"/>
      <c r="E806" s="16"/>
      <c r="F806" s="4" t="b">
        <v>0</v>
      </c>
    </row>
    <row r="807">
      <c r="A807" s="4"/>
      <c r="B807" s="4"/>
      <c r="C807" s="4"/>
      <c r="E807" s="16"/>
      <c r="F807" s="4" t="b">
        <v>0</v>
      </c>
    </row>
    <row r="808">
      <c r="A808" s="4"/>
      <c r="B808" s="4"/>
      <c r="C808" s="4"/>
      <c r="E808" s="16"/>
      <c r="F808" s="4" t="b">
        <v>0</v>
      </c>
    </row>
    <row r="809">
      <c r="A809" s="4"/>
      <c r="B809" s="4"/>
      <c r="C809" s="4"/>
      <c r="E809" s="16"/>
      <c r="F809" s="4" t="b">
        <v>0</v>
      </c>
    </row>
    <row r="810">
      <c r="A810" s="4"/>
      <c r="B810" s="4"/>
      <c r="C810" s="4"/>
      <c r="E810" s="16"/>
      <c r="F810" s="4" t="b">
        <v>0</v>
      </c>
    </row>
    <row r="811">
      <c r="A811" s="4"/>
      <c r="B811" s="4"/>
      <c r="C811" s="4"/>
      <c r="E811" s="16"/>
      <c r="F811" s="4" t="b">
        <v>0</v>
      </c>
    </row>
    <row r="812">
      <c r="A812" s="4"/>
      <c r="B812" s="4"/>
      <c r="C812" s="4"/>
      <c r="E812" s="16"/>
      <c r="F812" s="4" t="b">
        <v>0</v>
      </c>
    </row>
    <row r="813">
      <c r="A813" s="4"/>
      <c r="B813" s="4"/>
      <c r="C813" s="4"/>
      <c r="E813" s="16"/>
      <c r="F813" s="4" t="b">
        <v>0</v>
      </c>
    </row>
    <row r="814">
      <c r="A814" s="4"/>
      <c r="B814" s="4"/>
      <c r="C814" s="4"/>
      <c r="E814" s="16"/>
      <c r="F814" s="4" t="b">
        <v>0</v>
      </c>
    </row>
    <row r="815">
      <c r="A815" s="4"/>
      <c r="B815" s="4"/>
      <c r="C815" s="4"/>
      <c r="E815" s="16"/>
      <c r="F815" s="4" t="b">
        <v>0</v>
      </c>
    </row>
    <row r="816">
      <c r="A816" s="4"/>
      <c r="B816" s="4"/>
      <c r="C816" s="4"/>
      <c r="E816" s="16"/>
      <c r="F816" s="4" t="b">
        <v>0</v>
      </c>
    </row>
    <row r="817">
      <c r="A817" s="4"/>
      <c r="B817" s="4"/>
      <c r="C817" s="4"/>
      <c r="E817" s="16"/>
      <c r="F817" s="4" t="b">
        <v>0</v>
      </c>
    </row>
    <row r="818">
      <c r="A818" s="4"/>
      <c r="B818" s="4"/>
      <c r="C818" s="4"/>
      <c r="E818" s="16"/>
      <c r="F818" s="4" t="b">
        <v>0</v>
      </c>
    </row>
    <row r="819">
      <c r="A819" s="4"/>
      <c r="B819" s="4"/>
      <c r="C819" s="4"/>
      <c r="E819" s="16"/>
      <c r="F819" s="4" t="b">
        <v>0</v>
      </c>
    </row>
    <row r="820">
      <c r="A820" s="4"/>
      <c r="B820" s="4"/>
      <c r="C820" s="4"/>
      <c r="E820" s="16"/>
      <c r="F820" s="4" t="b">
        <v>0</v>
      </c>
    </row>
    <row r="821">
      <c r="A821" s="4"/>
      <c r="B821" s="4"/>
      <c r="C821" s="4"/>
      <c r="E821" s="16"/>
      <c r="F821" s="4" t="b">
        <v>0</v>
      </c>
    </row>
    <row r="822">
      <c r="A822" s="4"/>
      <c r="B822" s="4"/>
      <c r="C822" s="4"/>
      <c r="E822" s="16"/>
      <c r="F822" s="4" t="b">
        <v>0</v>
      </c>
    </row>
    <row r="823">
      <c r="A823" s="4"/>
      <c r="B823" s="4"/>
      <c r="C823" s="4"/>
      <c r="E823" s="16"/>
      <c r="F823" s="4" t="b">
        <v>0</v>
      </c>
    </row>
    <row r="824">
      <c r="A824" s="4"/>
      <c r="B824" s="4"/>
      <c r="C824" s="4"/>
      <c r="E824" s="16"/>
      <c r="F824" s="4" t="b">
        <v>0</v>
      </c>
    </row>
    <row r="825">
      <c r="A825" s="4"/>
      <c r="B825" s="4"/>
      <c r="C825" s="4"/>
      <c r="E825" s="16"/>
      <c r="F825" s="4" t="b">
        <v>0</v>
      </c>
    </row>
    <row r="826">
      <c r="A826" s="4"/>
      <c r="B826" s="4"/>
      <c r="C826" s="4"/>
      <c r="E826" s="16"/>
      <c r="F826" s="4" t="b">
        <v>0</v>
      </c>
    </row>
    <row r="827">
      <c r="A827" s="4"/>
      <c r="B827" s="4"/>
      <c r="C827" s="4"/>
      <c r="E827" s="16"/>
      <c r="F827" s="4" t="b">
        <v>0</v>
      </c>
    </row>
    <row r="828">
      <c r="A828" s="4"/>
      <c r="B828" s="4"/>
      <c r="C828" s="4"/>
      <c r="E828" s="16"/>
      <c r="F828" s="4" t="b">
        <v>0</v>
      </c>
    </row>
    <row r="829">
      <c r="A829" s="4"/>
      <c r="B829" s="4"/>
      <c r="C829" s="4"/>
      <c r="E829" s="16"/>
      <c r="F829" s="4" t="b">
        <v>0</v>
      </c>
    </row>
    <row r="830">
      <c r="A830" s="4"/>
      <c r="B830" s="4"/>
      <c r="C830" s="4"/>
      <c r="E830" s="16"/>
      <c r="F830" s="4" t="b">
        <v>0</v>
      </c>
    </row>
    <row r="831">
      <c r="A831" s="4"/>
      <c r="B831" s="4"/>
      <c r="C831" s="4"/>
      <c r="E831" s="16"/>
      <c r="F831" s="4" t="b">
        <v>0</v>
      </c>
    </row>
    <row r="832">
      <c r="A832" s="4"/>
      <c r="B832" s="4"/>
      <c r="C832" s="4"/>
      <c r="E832" s="16"/>
      <c r="F832" s="4" t="b">
        <v>0</v>
      </c>
    </row>
    <row r="833">
      <c r="A833" s="4"/>
      <c r="B833" s="4"/>
      <c r="C833" s="4"/>
      <c r="E833" s="16"/>
      <c r="F833" s="4" t="b">
        <v>0</v>
      </c>
    </row>
    <row r="834">
      <c r="A834" s="4"/>
      <c r="B834" s="4"/>
      <c r="C834" s="4"/>
      <c r="E834" s="16"/>
      <c r="F834" s="4" t="b">
        <v>0</v>
      </c>
    </row>
    <row r="835">
      <c r="A835" s="4"/>
      <c r="B835" s="4"/>
      <c r="C835" s="4"/>
      <c r="E835" s="16"/>
      <c r="F835" s="4" t="b">
        <v>0</v>
      </c>
    </row>
    <row r="836">
      <c r="A836" s="4"/>
      <c r="B836" s="4"/>
      <c r="C836" s="4"/>
      <c r="E836" s="16"/>
      <c r="F836" s="4" t="b">
        <v>0</v>
      </c>
    </row>
    <row r="837">
      <c r="A837" s="4"/>
      <c r="B837" s="4"/>
      <c r="C837" s="4"/>
      <c r="E837" s="16"/>
      <c r="F837" s="4" t="b">
        <v>0</v>
      </c>
    </row>
    <row r="838">
      <c r="A838" s="4"/>
      <c r="B838" s="4"/>
      <c r="C838" s="4"/>
      <c r="E838" s="16"/>
      <c r="F838" s="4" t="b">
        <v>0</v>
      </c>
    </row>
    <row r="839">
      <c r="A839" s="4"/>
      <c r="B839" s="4"/>
      <c r="C839" s="4"/>
      <c r="E839" s="16"/>
      <c r="F839" s="4" t="b">
        <v>0</v>
      </c>
    </row>
    <row r="840">
      <c r="A840" s="4"/>
      <c r="B840" s="4"/>
      <c r="C840" s="4"/>
      <c r="E840" s="16"/>
      <c r="F840" s="4" t="b">
        <v>0</v>
      </c>
    </row>
    <row r="841">
      <c r="A841" s="4"/>
      <c r="B841" s="4"/>
      <c r="C841" s="4"/>
      <c r="E841" s="16"/>
      <c r="F841" s="4" t="b">
        <v>0</v>
      </c>
    </row>
    <row r="842">
      <c r="A842" s="4"/>
      <c r="B842" s="4"/>
      <c r="C842" s="4"/>
      <c r="E842" s="16"/>
      <c r="F842" s="4" t="b">
        <v>0</v>
      </c>
    </row>
    <row r="843">
      <c r="A843" s="4"/>
      <c r="B843" s="4"/>
      <c r="C843" s="4"/>
      <c r="E843" s="16"/>
      <c r="F843" s="4" t="b">
        <v>0</v>
      </c>
    </row>
    <row r="844">
      <c r="A844" s="4"/>
      <c r="B844" s="4"/>
      <c r="C844" s="4"/>
      <c r="E844" s="16"/>
      <c r="F844" s="4" t="b">
        <v>0</v>
      </c>
    </row>
    <row r="845">
      <c r="A845" s="4"/>
      <c r="B845" s="4"/>
      <c r="C845" s="4"/>
      <c r="E845" s="16"/>
      <c r="F845" s="4" t="b">
        <v>0</v>
      </c>
    </row>
    <row r="846">
      <c r="A846" s="4"/>
      <c r="B846" s="4"/>
      <c r="C846" s="4"/>
      <c r="E846" s="16"/>
      <c r="F846" s="4" t="b">
        <v>0</v>
      </c>
    </row>
    <row r="847">
      <c r="A847" s="4"/>
      <c r="B847" s="4"/>
      <c r="C847" s="4"/>
      <c r="E847" s="16"/>
      <c r="F847" s="4" t="b">
        <v>0</v>
      </c>
    </row>
    <row r="848">
      <c r="A848" s="4"/>
      <c r="B848" s="4"/>
      <c r="C848" s="4"/>
      <c r="E848" s="16"/>
      <c r="F848" s="4" t="b">
        <v>0</v>
      </c>
    </row>
    <row r="849">
      <c r="A849" s="4"/>
      <c r="B849" s="4"/>
      <c r="C849" s="4"/>
      <c r="E849" s="16"/>
      <c r="F849" s="4" t="b">
        <v>0</v>
      </c>
    </row>
    <row r="850">
      <c r="A850" s="4"/>
      <c r="B850" s="4"/>
      <c r="C850" s="4"/>
      <c r="E850" s="16"/>
      <c r="F850" s="4" t="b">
        <v>0</v>
      </c>
    </row>
    <row r="851">
      <c r="A851" s="4"/>
      <c r="B851" s="4"/>
      <c r="C851" s="4"/>
      <c r="E851" s="16"/>
      <c r="F851" s="4" t="b">
        <v>0</v>
      </c>
    </row>
    <row r="852">
      <c r="A852" s="4"/>
      <c r="B852" s="4"/>
      <c r="C852" s="4"/>
      <c r="E852" s="16"/>
      <c r="F852" s="4" t="b">
        <v>0</v>
      </c>
    </row>
    <row r="853">
      <c r="A853" s="4"/>
      <c r="B853" s="4"/>
      <c r="C853" s="4"/>
      <c r="E853" s="16"/>
      <c r="F853" s="4" t="b">
        <v>0</v>
      </c>
    </row>
    <row r="854">
      <c r="A854" s="4"/>
      <c r="B854" s="4"/>
      <c r="C854" s="4"/>
      <c r="E854" s="16"/>
      <c r="F854" s="4" t="b">
        <v>0</v>
      </c>
    </row>
    <row r="855">
      <c r="A855" s="4"/>
      <c r="B855" s="4"/>
      <c r="C855" s="4"/>
      <c r="E855" s="16"/>
      <c r="F855" s="4" t="b">
        <v>0</v>
      </c>
    </row>
    <row r="856">
      <c r="A856" s="4"/>
      <c r="B856" s="4"/>
      <c r="C856" s="4"/>
      <c r="E856" s="16"/>
      <c r="F856" s="4" t="b">
        <v>0</v>
      </c>
    </row>
    <row r="857">
      <c r="A857" s="4"/>
      <c r="B857" s="4"/>
      <c r="C857" s="4"/>
      <c r="E857" s="16"/>
      <c r="F857" s="4" t="b">
        <v>0</v>
      </c>
    </row>
    <row r="858">
      <c r="A858" s="4"/>
      <c r="B858" s="4"/>
      <c r="C858" s="4"/>
      <c r="E858" s="16"/>
      <c r="F858" s="4" t="b">
        <v>0</v>
      </c>
    </row>
    <row r="859">
      <c r="A859" s="4"/>
      <c r="B859" s="4"/>
      <c r="C859" s="4"/>
      <c r="E859" s="16"/>
      <c r="F859" s="4" t="b">
        <v>0</v>
      </c>
    </row>
    <row r="860">
      <c r="A860" s="4"/>
      <c r="B860" s="4"/>
      <c r="C860" s="4"/>
      <c r="E860" s="16"/>
      <c r="F860" s="4" t="b">
        <v>0</v>
      </c>
    </row>
    <row r="861">
      <c r="A861" s="4"/>
      <c r="B861" s="4"/>
      <c r="C861" s="4"/>
      <c r="E861" s="16"/>
      <c r="F861" s="4" t="b">
        <v>0</v>
      </c>
    </row>
    <row r="862">
      <c r="A862" s="4"/>
      <c r="B862" s="4"/>
      <c r="C862" s="4"/>
      <c r="E862" s="16"/>
      <c r="F862" s="4" t="b">
        <v>0</v>
      </c>
    </row>
    <row r="863">
      <c r="A863" s="4"/>
      <c r="B863" s="4"/>
      <c r="C863" s="4"/>
      <c r="E863" s="16"/>
      <c r="F863" s="4" t="b">
        <v>0</v>
      </c>
    </row>
    <row r="864">
      <c r="A864" s="4"/>
      <c r="B864" s="4"/>
      <c r="C864" s="4"/>
      <c r="E864" s="16"/>
      <c r="F864" s="4" t="b">
        <v>0</v>
      </c>
    </row>
    <row r="865">
      <c r="A865" s="4"/>
      <c r="B865" s="4"/>
      <c r="C865" s="4"/>
      <c r="E865" s="16"/>
      <c r="F865" s="4" t="b">
        <v>0</v>
      </c>
    </row>
    <row r="866">
      <c r="A866" s="4"/>
      <c r="B866" s="4"/>
      <c r="C866" s="4"/>
      <c r="E866" s="16"/>
      <c r="F866" s="4" t="b">
        <v>0</v>
      </c>
    </row>
    <row r="867">
      <c r="A867" s="4"/>
      <c r="B867" s="4"/>
      <c r="C867" s="4"/>
      <c r="E867" s="16"/>
      <c r="F867" s="4" t="b">
        <v>0</v>
      </c>
    </row>
    <row r="868">
      <c r="A868" s="4"/>
      <c r="B868" s="4"/>
      <c r="C868" s="4"/>
      <c r="E868" s="16"/>
      <c r="F868" s="4" t="b">
        <v>0</v>
      </c>
    </row>
    <row r="869">
      <c r="A869" s="4"/>
      <c r="B869" s="4"/>
      <c r="C869" s="4"/>
      <c r="E869" s="16"/>
      <c r="F869" s="4" t="b">
        <v>0</v>
      </c>
    </row>
    <row r="870">
      <c r="A870" s="4"/>
      <c r="B870" s="4"/>
      <c r="C870" s="4"/>
      <c r="E870" s="16"/>
      <c r="F870" s="4" t="b">
        <v>0</v>
      </c>
    </row>
    <row r="871">
      <c r="A871" s="4"/>
      <c r="B871" s="4"/>
      <c r="C871" s="4"/>
      <c r="E871" s="16"/>
      <c r="F871" s="4" t="b">
        <v>0</v>
      </c>
    </row>
    <row r="872">
      <c r="A872" s="4"/>
      <c r="B872" s="4"/>
      <c r="C872" s="4"/>
      <c r="E872" s="16"/>
      <c r="F872" s="4" t="b">
        <v>0</v>
      </c>
    </row>
    <row r="873">
      <c r="A873" s="4"/>
      <c r="B873" s="4"/>
      <c r="C873" s="4"/>
      <c r="E873" s="16"/>
      <c r="F873" s="4" t="b">
        <v>0</v>
      </c>
    </row>
    <row r="874">
      <c r="A874" s="4"/>
      <c r="B874" s="4"/>
      <c r="C874" s="4"/>
      <c r="E874" s="16"/>
      <c r="F874" s="4" t="b">
        <v>0</v>
      </c>
    </row>
    <row r="875">
      <c r="A875" s="4"/>
      <c r="B875" s="4"/>
      <c r="C875" s="4"/>
      <c r="E875" s="16"/>
      <c r="F875" s="4" t="b">
        <v>0</v>
      </c>
    </row>
    <row r="876">
      <c r="A876" s="4"/>
      <c r="B876" s="4"/>
      <c r="C876" s="4"/>
      <c r="E876" s="16"/>
      <c r="F876" s="4" t="b">
        <v>0</v>
      </c>
    </row>
    <row r="877">
      <c r="A877" s="4"/>
      <c r="B877" s="4"/>
      <c r="C877" s="4"/>
      <c r="E877" s="16"/>
      <c r="F877" s="4" t="b">
        <v>0</v>
      </c>
    </row>
    <row r="878">
      <c r="A878" s="4"/>
      <c r="B878" s="4"/>
      <c r="C878" s="4"/>
      <c r="E878" s="16"/>
      <c r="F878" s="4" t="b">
        <v>0</v>
      </c>
    </row>
    <row r="879">
      <c r="A879" s="4"/>
      <c r="B879" s="4"/>
      <c r="C879" s="4"/>
      <c r="E879" s="16"/>
      <c r="F879" s="4" t="b">
        <v>0</v>
      </c>
    </row>
    <row r="880">
      <c r="A880" s="4"/>
      <c r="B880" s="4"/>
      <c r="C880" s="4"/>
      <c r="E880" s="16"/>
      <c r="F880" s="4" t="b">
        <v>0</v>
      </c>
    </row>
    <row r="881">
      <c r="A881" s="4"/>
      <c r="B881" s="4"/>
      <c r="C881" s="4"/>
      <c r="E881" s="16"/>
      <c r="F881" s="4" t="b">
        <v>0</v>
      </c>
    </row>
    <row r="882">
      <c r="A882" s="4"/>
      <c r="B882" s="4"/>
      <c r="C882" s="4"/>
      <c r="E882" s="16"/>
      <c r="F882" s="4" t="b">
        <v>0</v>
      </c>
    </row>
    <row r="883">
      <c r="A883" s="4"/>
      <c r="B883" s="4"/>
      <c r="C883" s="4"/>
      <c r="E883" s="16"/>
      <c r="F883" s="4" t="b">
        <v>0</v>
      </c>
    </row>
    <row r="884">
      <c r="A884" s="4"/>
      <c r="B884" s="4"/>
      <c r="C884" s="4"/>
      <c r="E884" s="16"/>
      <c r="F884" s="4" t="b">
        <v>0</v>
      </c>
    </row>
    <row r="885">
      <c r="A885" s="4"/>
      <c r="B885" s="4"/>
      <c r="C885" s="4"/>
      <c r="E885" s="16"/>
      <c r="F885" s="4" t="b">
        <v>0</v>
      </c>
    </row>
    <row r="886">
      <c r="A886" s="4"/>
      <c r="B886" s="4"/>
      <c r="C886" s="4"/>
      <c r="E886" s="16"/>
      <c r="F886" s="4" t="b">
        <v>0</v>
      </c>
    </row>
    <row r="887">
      <c r="A887" s="4"/>
      <c r="B887" s="4"/>
      <c r="C887" s="4"/>
      <c r="E887" s="16"/>
      <c r="F887" s="4" t="b">
        <v>0</v>
      </c>
    </row>
    <row r="888">
      <c r="A888" s="4"/>
      <c r="B888" s="4"/>
      <c r="C888" s="4"/>
      <c r="E888" s="16"/>
      <c r="F888" s="4" t="b">
        <v>0</v>
      </c>
    </row>
    <row r="889">
      <c r="A889" s="4"/>
      <c r="B889" s="4"/>
      <c r="C889" s="4"/>
      <c r="E889" s="16"/>
      <c r="F889" s="4" t="b">
        <v>0</v>
      </c>
    </row>
    <row r="890">
      <c r="A890" s="4"/>
      <c r="B890" s="4"/>
      <c r="C890" s="4"/>
      <c r="E890" s="16"/>
      <c r="F890" s="4" t="b">
        <v>0</v>
      </c>
    </row>
    <row r="891">
      <c r="A891" s="4"/>
      <c r="B891" s="4"/>
      <c r="C891" s="4"/>
      <c r="E891" s="16"/>
      <c r="F891" s="4" t="b">
        <v>0</v>
      </c>
    </row>
    <row r="892">
      <c r="A892" s="4"/>
      <c r="B892" s="4"/>
      <c r="C892" s="4"/>
      <c r="E892" s="16"/>
      <c r="F892" s="4" t="b">
        <v>0</v>
      </c>
    </row>
    <row r="893">
      <c r="A893" s="4"/>
      <c r="B893" s="4"/>
      <c r="C893" s="4"/>
      <c r="E893" s="16"/>
      <c r="F893" s="4" t="b">
        <v>0</v>
      </c>
    </row>
    <row r="894">
      <c r="A894" s="4"/>
      <c r="B894" s="4"/>
      <c r="C894" s="4"/>
      <c r="E894" s="16"/>
      <c r="F894" s="4" t="b">
        <v>0</v>
      </c>
    </row>
    <row r="895">
      <c r="A895" s="4"/>
      <c r="B895" s="4"/>
      <c r="C895" s="4"/>
      <c r="E895" s="16"/>
      <c r="F895" s="4" t="b">
        <v>0</v>
      </c>
    </row>
    <row r="896">
      <c r="A896" s="4"/>
      <c r="B896" s="4"/>
      <c r="C896" s="4"/>
      <c r="E896" s="16"/>
      <c r="F896" s="4" t="b">
        <v>0</v>
      </c>
    </row>
    <row r="897">
      <c r="A897" s="4"/>
      <c r="B897" s="4"/>
      <c r="C897" s="4"/>
      <c r="E897" s="16"/>
      <c r="F897" s="4" t="b">
        <v>0</v>
      </c>
    </row>
    <row r="898">
      <c r="A898" s="4"/>
      <c r="B898" s="4"/>
      <c r="C898" s="4"/>
      <c r="E898" s="16"/>
      <c r="F898" s="4" t="b">
        <v>0</v>
      </c>
    </row>
    <row r="899">
      <c r="A899" s="4"/>
      <c r="B899" s="4"/>
      <c r="C899" s="4"/>
      <c r="E899" s="16"/>
      <c r="F899" s="4" t="b">
        <v>0</v>
      </c>
    </row>
    <row r="900">
      <c r="A900" s="4"/>
      <c r="B900" s="4"/>
      <c r="C900" s="4"/>
      <c r="E900" s="16"/>
      <c r="F900" s="4" t="b">
        <v>0</v>
      </c>
    </row>
    <row r="901">
      <c r="A901" s="4"/>
      <c r="B901" s="4"/>
      <c r="C901" s="4"/>
      <c r="E901" s="16"/>
      <c r="F901" s="4" t="b">
        <v>0</v>
      </c>
    </row>
    <row r="902">
      <c r="A902" s="4"/>
      <c r="B902" s="4"/>
      <c r="C902" s="4"/>
      <c r="E902" s="16"/>
      <c r="F902" s="4" t="b">
        <v>0</v>
      </c>
    </row>
    <row r="903">
      <c r="A903" s="4"/>
      <c r="B903" s="4"/>
      <c r="C903" s="4"/>
      <c r="E903" s="16"/>
      <c r="F903" s="4" t="b">
        <v>0</v>
      </c>
    </row>
    <row r="904">
      <c r="A904" s="4"/>
      <c r="B904" s="4"/>
      <c r="C904" s="4"/>
      <c r="E904" s="16"/>
      <c r="F904" s="4" t="b">
        <v>0</v>
      </c>
    </row>
    <row r="905">
      <c r="A905" s="4"/>
      <c r="B905" s="4"/>
      <c r="C905" s="4"/>
      <c r="E905" s="16"/>
      <c r="F905" s="4" t="b">
        <v>0</v>
      </c>
    </row>
    <row r="906">
      <c r="A906" s="4"/>
      <c r="B906" s="4"/>
      <c r="C906" s="4"/>
      <c r="E906" s="16"/>
      <c r="F906" s="4" t="b">
        <v>0</v>
      </c>
    </row>
    <row r="907">
      <c r="A907" s="4"/>
      <c r="B907" s="4"/>
      <c r="C907" s="4"/>
      <c r="E907" s="16"/>
      <c r="F907" s="4" t="b">
        <v>0</v>
      </c>
    </row>
    <row r="908">
      <c r="A908" s="4"/>
      <c r="B908" s="4"/>
      <c r="C908" s="4"/>
      <c r="E908" s="16"/>
      <c r="F908" s="4" t="b">
        <v>0</v>
      </c>
    </row>
    <row r="909">
      <c r="A909" s="4"/>
      <c r="B909" s="4"/>
      <c r="C909" s="4"/>
      <c r="E909" s="16"/>
      <c r="F909" s="4" t="b">
        <v>0</v>
      </c>
    </row>
    <row r="910">
      <c r="A910" s="4"/>
      <c r="B910" s="4"/>
      <c r="C910" s="4"/>
      <c r="E910" s="16"/>
      <c r="F910" s="4" t="b">
        <v>0</v>
      </c>
    </row>
    <row r="911">
      <c r="A911" s="4"/>
      <c r="B911" s="4"/>
      <c r="C911" s="4"/>
      <c r="E911" s="16"/>
      <c r="F911" s="4" t="b">
        <v>0</v>
      </c>
    </row>
    <row r="912">
      <c r="A912" s="4"/>
      <c r="B912" s="4"/>
      <c r="C912" s="4"/>
      <c r="E912" s="16"/>
      <c r="F912" s="4" t="b">
        <v>0</v>
      </c>
    </row>
    <row r="913">
      <c r="A913" s="4"/>
      <c r="B913" s="4"/>
      <c r="C913" s="4"/>
      <c r="E913" s="16"/>
      <c r="F913" s="4" t="b">
        <v>0</v>
      </c>
    </row>
    <row r="914">
      <c r="A914" s="4"/>
      <c r="B914" s="4"/>
      <c r="C914" s="4"/>
      <c r="E914" s="16"/>
      <c r="F914" s="4" t="b">
        <v>0</v>
      </c>
    </row>
    <row r="915">
      <c r="A915" s="4"/>
      <c r="B915" s="4"/>
      <c r="C915" s="4"/>
      <c r="E915" s="16"/>
      <c r="F915" s="4" t="b">
        <v>0</v>
      </c>
    </row>
    <row r="916">
      <c r="A916" s="4"/>
      <c r="B916" s="4"/>
      <c r="C916" s="4"/>
      <c r="E916" s="16"/>
      <c r="F916" s="4" t="b">
        <v>0</v>
      </c>
    </row>
    <row r="917">
      <c r="A917" s="4"/>
      <c r="B917" s="4"/>
      <c r="C917" s="4"/>
      <c r="E917" s="16"/>
      <c r="F917" s="4" t="b">
        <v>0</v>
      </c>
    </row>
    <row r="918">
      <c r="A918" s="4"/>
      <c r="B918" s="4"/>
      <c r="C918" s="4"/>
      <c r="E918" s="16"/>
      <c r="F918" s="4" t="b">
        <v>0</v>
      </c>
    </row>
    <row r="919">
      <c r="A919" s="4"/>
      <c r="B919" s="4"/>
      <c r="C919" s="4"/>
      <c r="E919" s="16"/>
      <c r="F919" s="4" t="b">
        <v>0</v>
      </c>
    </row>
    <row r="920">
      <c r="A920" s="4"/>
      <c r="B920" s="4"/>
      <c r="C920" s="4"/>
      <c r="E920" s="16"/>
      <c r="F920" s="4" t="b">
        <v>0</v>
      </c>
    </row>
    <row r="921">
      <c r="A921" s="4"/>
      <c r="B921" s="4"/>
      <c r="C921" s="4"/>
      <c r="E921" s="16"/>
      <c r="F921" s="4" t="b">
        <v>0</v>
      </c>
    </row>
    <row r="922">
      <c r="A922" s="4"/>
      <c r="B922" s="4"/>
      <c r="C922" s="4"/>
      <c r="E922" s="16"/>
      <c r="F922" s="4" t="b">
        <v>0</v>
      </c>
    </row>
    <row r="923">
      <c r="A923" s="4"/>
      <c r="B923" s="4"/>
      <c r="C923" s="4"/>
      <c r="E923" s="16"/>
      <c r="F923" s="4" t="b">
        <v>0</v>
      </c>
    </row>
    <row r="924">
      <c r="A924" s="4"/>
      <c r="B924" s="4"/>
      <c r="C924" s="4"/>
      <c r="E924" s="16"/>
      <c r="F924" s="4" t="b">
        <v>0</v>
      </c>
    </row>
    <row r="925">
      <c r="A925" s="4"/>
      <c r="B925" s="4"/>
      <c r="C925" s="4"/>
      <c r="E925" s="16"/>
      <c r="F925" s="4" t="b">
        <v>0</v>
      </c>
    </row>
    <row r="926">
      <c r="A926" s="4"/>
      <c r="B926" s="4"/>
      <c r="C926" s="4"/>
      <c r="E926" s="16"/>
      <c r="F926" s="4" t="b">
        <v>0</v>
      </c>
    </row>
    <row r="927">
      <c r="A927" s="4"/>
      <c r="B927" s="4"/>
      <c r="C927" s="4"/>
      <c r="E927" s="16"/>
      <c r="F927" s="4" t="b">
        <v>0</v>
      </c>
    </row>
    <row r="928">
      <c r="A928" s="4"/>
      <c r="B928" s="4"/>
      <c r="C928" s="4"/>
      <c r="E928" s="16"/>
      <c r="F928" s="4" t="b">
        <v>0</v>
      </c>
    </row>
    <row r="929">
      <c r="A929" s="4"/>
      <c r="B929" s="4"/>
      <c r="C929" s="4"/>
      <c r="E929" s="16"/>
      <c r="F929" s="4" t="b">
        <v>0</v>
      </c>
    </row>
    <row r="930">
      <c r="A930" s="4"/>
      <c r="B930" s="4"/>
      <c r="C930" s="4"/>
      <c r="E930" s="16"/>
      <c r="F930" s="4" t="b">
        <v>0</v>
      </c>
    </row>
    <row r="931">
      <c r="A931" s="4"/>
      <c r="B931" s="4"/>
      <c r="C931" s="4"/>
      <c r="E931" s="16"/>
      <c r="F931" s="4" t="b">
        <v>0</v>
      </c>
    </row>
    <row r="932">
      <c r="A932" s="4"/>
      <c r="B932" s="4"/>
      <c r="C932" s="4"/>
      <c r="E932" s="16"/>
      <c r="F932" s="4" t="b">
        <v>0</v>
      </c>
    </row>
    <row r="933">
      <c r="A933" s="4"/>
      <c r="B933" s="4"/>
      <c r="C933" s="4"/>
      <c r="E933" s="16"/>
      <c r="F933" s="4" t="b">
        <v>0</v>
      </c>
    </row>
    <row r="934">
      <c r="A934" s="4"/>
      <c r="B934" s="4"/>
      <c r="C934" s="4"/>
      <c r="E934" s="16"/>
      <c r="F934" s="4" t="b">
        <v>0</v>
      </c>
    </row>
    <row r="935">
      <c r="A935" s="4"/>
      <c r="B935" s="4"/>
      <c r="C935" s="4"/>
      <c r="E935" s="16"/>
      <c r="F935" s="4" t="b">
        <v>0</v>
      </c>
    </row>
    <row r="936">
      <c r="A936" s="4"/>
      <c r="B936" s="4"/>
      <c r="C936" s="4"/>
      <c r="E936" s="16"/>
      <c r="F936" s="4" t="b">
        <v>0</v>
      </c>
    </row>
    <row r="937">
      <c r="A937" s="4"/>
      <c r="B937" s="4"/>
      <c r="C937" s="4"/>
      <c r="E937" s="16"/>
      <c r="F937" s="4" t="b">
        <v>0</v>
      </c>
    </row>
    <row r="938">
      <c r="A938" s="4"/>
      <c r="B938" s="4"/>
      <c r="C938" s="4"/>
      <c r="E938" s="16"/>
      <c r="F938" s="4" t="b">
        <v>0</v>
      </c>
    </row>
    <row r="939">
      <c r="A939" s="4"/>
      <c r="B939" s="4"/>
      <c r="C939" s="4"/>
      <c r="E939" s="16"/>
      <c r="F939" s="4" t="b">
        <v>0</v>
      </c>
    </row>
    <row r="940">
      <c r="A940" s="4"/>
      <c r="B940" s="4"/>
      <c r="C940" s="4"/>
      <c r="E940" s="16"/>
      <c r="F940" s="4" t="b">
        <v>0</v>
      </c>
    </row>
    <row r="941">
      <c r="A941" s="4"/>
      <c r="B941" s="4"/>
      <c r="C941" s="4"/>
      <c r="E941" s="16"/>
      <c r="F941" s="4" t="b">
        <v>0</v>
      </c>
    </row>
    <row r="942">
      <c r="A942" s="4"/>
      <c r="B942" s="4"/>
      <c r="C942" s="4"/>
      <c r="E942" s="16"/>
      <c r="F942" s="4" t="b">
        <v>0</v>
      </c>
    </row>
    <row r="943">
      <c r="A943" s="4"/>
      <c r="B943" s="4"/>
      <c r="C943" s="4"/>
      <c r="E943" s="16"/>
      <c r="F943" s="4" t="b">
        <v>0</v>
      </c>
    </row>
    <row r="944">
      <c r="A944" s="4"/>
      <c r="B944" s="4"/>
      <c r="C944" s="4"/>
      <c r="E944" s="16"/>
      <c r="F944" s="4" t="b">
        <v>0</v>
      </c>
    </row>
    <row r="945">
      <c r="A945" s="4"/>
      <c r="B945" s="4"/>
      <c r="C945" s="4"/>
      <c r="E945" s="16"/>
      <c r="F945" s="4" t="b">
        <v>0</v>
      </c>
    </row>
    <row r="946">
      <c r="A946" s="4"/>
      <c r="B946" s="4"/>
      <c r="C946" s="4"/>
      <c r="E946" s="16"/>
      <c r="F946" s="4" t="b">
        <v>0</v>
      </c>
    </row>
    <row r="947">
      <c r="A947" s="4"/>
      <c r="B947" s="4"/>
      <c r="C947" s="4"/>
      <c r="E947" s="16"/>
      <c r="F947" s="4" t="b">
        <v>0</v>
      </c>
    </row>
    <row r="948">
      <c r="A948" s="4"/>
      <c r="B948" s="4"/>
      <c r="C948" s="4"/>
      <c r="E948" s="16"/>
      <c r="F948" s="4" t="b">
        <v>0</v>
      </c>
    </row>
    <row r="949">
      <c r="A949" s="4"/>
      <c r="B949" s="4"/>
      <c r="C949" s="4"/>
      <c r="E949" s="16"/>
      <c r="F949" s="4" t="b">
        <v>0</v>
      </c>
    </row>
    <row r="950">
      <c r="A950" s="4"/>
      <c r="B950" s="4"/>
      <c r="C950" s="4"/>
      <c r="E950" s="16"/>
      <c r="F950" s="4" t="b">
        <v>0</v>
      </c>
    </row>
    <row r="951">
      <c r="A951" s="4"/>
      <c r="B951" s="4"/>
      <c r="C951" s="4"/>
      <c r="E951" s="16"/>
      <c r="F951" s="4" t="b">
        <v>0</v>
      </c>
    </row>
    <row r="952">
      <c r="A952" s="4"/>
      <c r="B952" s="4"/>
      <c r="C952" s="4"/>
      <c r="E952" s="16"/>
      <c r="F952" s="4" t="b">
        <v>0</v>
      </c>
    </row>
    <row r="953">
      <c r="A953" s="4"/>
      <c r="B953" s="4"/>
      <c r="C953" s="4"/>
      <c r="E953" s="16"/>
      <c r="F953" s="4" t="b">
        <v>0</v>
      </c>
    </row>
    <row r="954">
      <c r="A954" s="4"/>
      <c r="B954" s="4"/>
      <c r="C954" s="4"/>
      <c r="E954" s="16"/>
      <c r="F954" s="4" t="b">
        <v>0</v>
      </c>
    </row>
    <row r="955">
      <c r="A955" s="4"/>
      <c r="B955" s="4"/>
      <c r="C955" s="4"/>
      <c r="E955" s="16"/>
      <c r="F955" s="4" t="b">
        <v>0</v>
      </c>
    </row>
    <row r="956">
      <c r="A956" s="4"/>
      <c r="B956" s="4"/>
      <c r="C956" s="4"/>
      <c r="E956" s="16"/>
      <c r="F956" s="4" t="b">
        <v>0</v>
      </c>
    </row>
    <row r="957">
      <c r="A957" s="4"/>
      <c r="B957" s="4"/>
      <c r="C957" s="4"/>
      <c r="E957" s="16"/>
      <c r="F957" s="4" t="b">
        <v>0</v>
      </c>
    </row>
    <row r="958">
      <c r="A958" s="4"/>
      <c r="B958" s="4"/>
      <c r="C958" s="4"/>
      <c r="E958" s="16"/>
      <c r="F958" s="4" t="b">
        <v>0</v>
      </c>
    </row>
    <row r="959">
      <c r="A959" s="4"/>
      <c r="B959" s="4"/>
      <c r="C959" s="4"/>
      <c r="E959" s="16"/>
      <c r="F959" s="4" t="b">
        <v>0</v>
      </c>
    </row>
    <row r="960">
      <c r="A960" s="4"/>
      <c r="B960" s="4"/>
      <c r="C960" s="4"/>
      <c r="E960" s="16"/>
      <c r="F960" s="4" t="b">
        <v>0</v>
      </c>
    </row>
    <row r="961">
      <c r="A961" s="4"/>
      <c r="B961" s="4"/>
      <c r="C961" s="4"/>
      <c r="E961" s="16"/>
      <c r="F961" s="4" t="b">
        <v>0</v>
      </c>
    </row>
    <row r="962">
      <c r="A962" s="4"/>
      <c r="B962" s="4"/>
      <c r="C962" s="4"/>
      <c r="E962" s="16"/>
      <c r="F962" s="4" t="b">
        <v>0</v>
      </c>
    </row>
    <row r="963">
      <c r="A963" s="4"/>
      <c r="B963" s="4"/>
      <c r="C963" s="4"/>
      <c r="E963" s="16"/>
      <c r="F963" s="4" t="b">
        <v>0</v>
      </c>
    </row>
    <row r="964">
      <c r="A964" s="4"/>
      <c r="B964" s="4"/>
      <c r="C964" s="4"/>
      <c r="E964" s="16"/>
      <c r="F964" s="4" t="b">
        <v>0</v>
      </c>
    </row>
    <row r="965">
      <c r="A965" s="4"/>
      <c r="B965" s="4"/>
      <c r="C965" s="4"/>
      <c r="E965" s="16"/>
      <c r="F965" s="4" t="b">
        <v>0</v>
      </c>
    </row>
    <row r="966">
      <c r="A966" s="4"/>
      <c r="B966" s="4"/>
      <c r="C966" s="4"/>
      <c r="E966" s="16"/>
      <c r="F966" s="4" t="b">
        <v>0</v>
      </c>
    </row>
    <row r="967">
      <c r="A967" s="4"/>
      <c r="B967" s="4"/>
      <c r="C967" s="4"/>
      <c r="E967" s="16"/>
      <c r="F967" s="4" t="b">
        <v>0</v>
      </c>
    </row>
    <row r="968">
      <c r="A968" s="4"/>
      <c r="B968" s="4"/>
      <c r="C968" s="4"/>
      <c r="E968" s="16"/>
      <c r="F968" s="4" t="b">
        <v>0</v>
      </c>
    </row>
    <row r="969">
      <c r="A969" s="4"/>
      <c r="B969" s="4"/>
      <c r="C969" s="4"/>
      <c r="E969" s="16"/>
      <c r="F969" s="4" t="b">
        <v>0</v>
      </c>
    </row>
    <row r="970">
      <c r="A970" s="4"/>
      <c r="B970" s="4"/>
      <c r="C970" s="4"/>
      <c r="E970" s="16"/>
      <c r="F970" s="4" t="b">
        <v>0</v>
      </c>
    </row>
    <row r="971">
      <c r="A971" s="4"/>
      <c r="B971" s="4"/>
      <c r="C971" s="4"/>
      <c r="E971" s="16"/>
      <c r="F971" s="4" t="b">
        <v>0</v>
      </c>
    </row>
    <row r="972">
      <c r="A972" s="4"/>
      <c r="B972" s="4"/>
      <c r="C972" s="4"/>
      <c r="E972" s="16"/>
      <c r="F972" s="4" t="b">
        <v>0</v>
      </c>
    </row>
    <row r="973">
      <c r="A973" s="4"/>
      <c r="B973" s="4"/>
      <c r="C973" s="4"/>
      <c r="E973" s="16"/>
      <c r="F973" s="4" t="b">
        <v>0</v>
      </c>
    </row>
    <row r="974">
      <c r="A974" s="4"/>
      <c r="B974" s="4"/>
      <c r="C974" s="4"/>
      <c r="E974" s="16"/>
      <c r="F974" s="4" t="b">
        <v>0</v>
      </c>
    </row>
    <row r="975">
      <c r="A975" s="4"/>
      <c r="B975" s="4"/>
      <c r="C975" s="4"/>
      <c r="E975" s="16"/>
      <c r="F975" s="4" t="b">
        <v>0</v>
      </c>
    </row>
    <row r="976">
      <c r="A976" s="4"/>
      <c r="B976" s="4"/>
      <c r="C976" s="4"/>
      <c r="E976" s="16"/>
      <c r="F976" s="4" t="b">
        <v>0</v>
      </c>
    </row>
    <row r="977">
      <c r="A977" s="4"/>
      <c r="B977" s="4"/>
      <c r="C977" s="4"/>
      <c r="E977" s="16"/>
      <c r="F977" s="4" t="b">
        <v>0</v>
      </c>
    </row>
    <row r="978">
      <c r="A978" s="4"/>
      <c r="B978" s="4"/>
      <c r="C978" s="4"/>
      <c r="E978" s="16"/>
      <c r="F978" s="4" t="b">
        <v>0</v>
      </c>
    </row>
    <row r="979">
      <c r="A979" s="4"/>
      <c r="B979" s="4"/>
      <c r="C979" s="4"/>
      <c r="E979" s="16"/>
      <c r="F979" s="4" t="b">
        <v>0</v>
      </c>
    </row>
    <row r="980">
      <c r="A980" s="4"/>
      <c r="B980" s="4"/>
      <c r="C980" s="4"/>
      <c r="E980" s="16"/>
      <c r="F980" s="4" t="b">
        <v>0</v>
      </c>
    </row>
    <row r="981">
      <c r="A981" s="4"/>
      <c r="B981" s="4"/>
      <c r="C981" s="4"/>
      <c r="E981" s="16"/>
      <c r="F981" s="4" t="b">
        <v>0</v>
      </c>
    </row>
    <row r="982">
      <c r="A982" s="4"/>
      <c r="B982" s="4"/>
      <c r="C982" s="4"/>
      <c r="E982" s="16"/>
      <c r="F982" s="4" t="b">
        <v>0</v>
      </c>
    </row>
    <row r="983">
      <c r="A983" s="4"/>
      <c r="B983" s="4"/>
      <c r="C983" s="4"/>
      <c r="E983" s="16"/>
      <c r="F983" s="4" t="b">
        <v>0</v>
      </c>
    </row>
    <row r="984">
      <c r="A984" s="4"/>
      <c r="B984" s="4"/>
      <c r="C984" s="4"/>
      <c r="E984" s="16"/>
      <c r="F984" s="4" t="b">
        <v>0</v>
      </c>
    </row>
    <row r="985">
      <c r="A985" s="4"/>
      <c r="B985" s="4"/>
      <c r="C985" s="4"/>
      <c r="E985" s="16"/>
      <c r="F985" s="4" t="b">
        <v>0</v>
      </c>
    </row>
    <row r="986">
      <c r="A986" s="4"/>
      <c r="B986" s="4"/>
      <c r="C986" s="4"/>
      <c r="E986" s="16"/>
      <c r="F986" s="4" t="b">
        <v>0</v>
      </c>
    </row>
    <row r="987">
      <c r="A987" s="4"/>
      <c r="B987" s="4"/>
      <c r="C987" s="4"/>
      <c r="E987" s="16"/>
      <c r="F987" s="4" t="b">
        <v>0</v>
      </c>
    </row>
    <row r="988">
      <c r="A988" s="4"/>
      <c r="B988" s="4"/>
      <c r="C988" s="4"/>
      <c r="E988" s="16"/>
      <c r="F988" s="4" t="b">
        <v>0</v>
      </c>
    </row>
    <row r="989">
      <c r="A989" s="4"/>
      <c r="B989" s="4"/>
      <c r="C989" s="4"/>
      <c r="E989" s="16"/>
      <c r="F989" s="4" t="b">
        <v>0</v>
      </c>
    </row>
    <row r="990">
      <c r="A990" s="4"/>
      <c r="B990" s="4"/>
      <c r="C990" s="4"/>
      <c r="E990" s="16"/>
      <c r="F990" s="4" t="b">
        <v>0</v>
      </c>
    </row>
    <row r="991">
      <c r="A991" s="4"/>
      <c r="B991" s="4"/>
      <c r="C991" s="4"/>
      <c r="E991" s="16"/>
      <c r="F991" s="4" t="b">
        <v>0</v>
      </c>
    </row>
    <row r="992">
      <c r="A992" s="4"/>
      <c r="B992" s="4"/>
      <c r="C992" s="4"/>
      <c r="E992" s="16"/>
      <c r="F992" s="4" t="b">
        <v>0</v>
      </c>
    </row>
    <row r="993">
      <c r="A993" s="4"/>
      <c r="B993" s="4"/>
      <c r="C993" s="4"/>
      <c r="E993" s="16"/>
      <c r="F993" s="4" t="b">
        <v>0</v>
      </c>
    </row>
    <row r="994">
      <c r="A994" s="4"/>
      <c r="B994" s="4"/>
      <c r="C994" s="4"/>
      <c r="E994" s="16"/>
      <c r="F994" s="4" t="b">
        <v>0</v>
      </c>
    </row>
    <row r="995">
      <c r="A995" s="4"/>
      <c r="B995" s="4"/>
      <c r="C995" s="4"/>
      <c r="E995" s="16"/>
      <c r="F995" s="4" t="b">
        <v>0</v>
      </c>
    </row>
    <row r="996">
      <c r="A996" s="4"/>
      <c r="B996" s="4"/>
      <c r="C996" s="4"/>
      <c r="E996" s="16"/>
      <c r="F996" s="4" t="b">
        <v>0</v>
      </c>
    </row>
    <row r="997">
      <c r="A997" s="4"/>
      <c r="B997" s="4"/>
      <c r="C997" s="4"/>
      <c r="E997" s="16"/>
      <c r="F997" s="4" t="b">
        <v>0</v>
      </c>
    </row>
    <row r="998">
      <c r="A998" s="4"/>
      <c r="B998" s="4"/>
      <c r="C998" s="4"/>
      <c r="E998" s="16"/>
      <c r="F998" s="4" t="b">
        <v>0</v>
      </c>
    </row>
    <row r="999">
      <c r="A999" s="4"/>
      <c r="B999" s="4"/>
      <c r="C999" s="4"/>
      <c r="E999" s="16"/>
      <c r="F999" s="4" t="b">
        <v>0</v>
      </c>
    </row>
    <row r="1000">
      <c r="A1000" s="4"/>
      <c r="B1000" s="4"/>
      <c r="C1000" s="4"/>
      <c r="E1000" s="16"/>
      <c r="F1000" s="4" t="b">
        <v>0</v>
      </c>
    </row>
  </sheetData>
  <mergeCells count="3">
    <mergeCell ref="L1:M1"/>
    <mergeCell ref="L9:M9"/>
    <mergeCell ref="H15:I15"/>
  </mergeCells>
  <conditionalFormatting sqref="E2:E1000">
    <cfRule type="expression" dxfId="0" priority="1">
      <formula>AND(IF(ISBLANK(A2),FALSE,TRUE),ISBLANK(E2))</formula>
    </cfRule>
  </conditionalFormatting>
  <dataValidations>
    <dataValidation type="list" allowBlank="1" showErrorMessage="1" sqref="J1 J9 J15">
      <formula1>TheftTracker!$A$2:$A1000</formula1>
    </dataValidation>
    <dataValidation type="list" allowBlank="1" showErrorMessage="1" sqref="B2:B1000">
      <formula1>"Currency,Item"</formula1>
    </dataValidation>
    <dataValidation type="list" allowBlank="1" sqref="C2:C1000">
      <formula1>Townplayercombine!$A$1:$A1000</formula1>
    </dataValidation>
    <dataValidation type="list" allowBlank="1" sqref="A2:A1000">
      <formula1>MainInfo!$A$3:$A1000</formula1>
    </dataValidation>
  </dataValidations>
  <drawing r:id="rId2"/>
  <legacyDrawing r:id="rId3"/>
</worksheet>
</file>